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skládka\KFA\Štadión\Stavba\Vysvetlenia a zmeny SP\4_vysvetlenie 2 a zmena č. 3\"/>
    </mc:Choice>
  </mc:AlternateContent>
  <xr:revisionPtr revIDLastSave="0" documentId="13_ncr:1_{14D19DE4-1FAB-4BA5-87A2-C6A099585EA0}" xr6:coauthVersionLast="47" xr6:coauthVersionMax="47" xr10:uidLastSave="{00000000-0000-0000-0000-000000000000}"/>
  <bookViews>
    <workbookView xWindow="-120" yWindow="-120" windowWidth="29040" windowHeight="15840" tabRatio="796" activeTab="32" xr2:uid="{00000000-000D-0000-FFFF-FFFF00000000}"/>
  </bookViews>
  <sheets>
    <sheet name="Rekapitulácia stavby" sheetId="1" r:id="rId1"/>
    <sheet name="002 - SO 10.1-2.etapa" sheetId="53" r:id="rId2"/>
    <sheet name="003 - SO 10.1-3.etapa" sheetId="54" r:id="rId3"/>
    <sheet name="005 - SO 10.1- 2.etapa ca..." sheetId="55" r:id="rId4"/>
    <sheet name="006 - SO 10.1- 3.etapa ca..." sheetId="56" r:id="rId5"/>
    <sheet name="7-ZTI -A1" sheetId="6" r:id="rId6"/>
    <sheet name="8-ZTI-A2" sheetId="7" r:id="rId7"/>
    <sheet name="9-ZTI-B1" sheetId="8" r:id="rId8"/>
    <sheet name="10-ZTI-B2" sheetId="9" r:id="rId9"/>
    <sheet name="11-ZTI-B3" sheetId="10" r:id="rId10"/>
    <sheet name="12-ZTI-B4" sheetId="11" r:id="rId11"/>
    <sheet name="13-ZTI-D1" sheetId="12" r:id="rId12"/>
    <sheet name="14-ZTI-D2" sheetId="13" r:id="rId13"/>
    <sheet name="15-ZTI-D3" sheetId="14" r:id="rId14"/>
    <sheet name="16-ZTI-D4" sheetId="15" r:id="rId15"/>
    <sheet name="17-ZTI-KONTAJNERY" sheetId="16" r:id="rId16"/>
    <sheet name="18-ZTI-LSS" sheetId="17" r:id="rId17"/>
    <sheet name="19-Vodovod-A1" sheetId="18" r:id="rId18"/>
    <sheet name="20-Vodovod-A2" sheetId="19" r:id="rId19"/>
    <sheet name="21-Vodovod-B1" sheetId="20" r:id="rId20"/>
    <sheet name="22-Vodovod-B2" sheetId="21" r:id="rId21"/>
    <sheet name="23-Vodovod-B3" sheetId="22" r:id="rId22"/>
    <sheet name="24-Vodovod-B4" sheetId="23" r:id="rId23"/>
    <sheet name="25-Vodovod-D1" sheetId="24" r:id="rId24"/>
    <sheet name="26-Vodovod-D2" sheetId="25" r:id="rId25"/>
    <sheet name="27-Vodovod-D3" sheetId="26" r:id="rId26"/>
    <sheet name="28-Vodovod-D4" sheetId="27" r:id="rId27"/>
    <sheet name="29-Vod.Pripojka-B1" sheetId="28" r:id="rId28"/>
    <sheet name="30-VZT" sheetId="29" r:id="rId29"/>
    <sheet name="31- Eli stena prenos vozy" sheetId="30" r:id="rId30"/>
    <sheet name="32-ELI_presuny kontajnerov" sheetId="31" r:id="rId31"/>
    <sheet name="33-Bleskozvod" sheetId="44" r:id="rId32"/>
    <sheet name="34-Silnoprúd ihrisko" sheetId="45" r:id="rId33"/>
    <sheet name="35-Osvet.ihriska a tribún" sheetId="42" r:id="rId34"/>
    <sheet name="36- Silnoprúd promenáda" sheetId="43" r:id="rId35"/>
    <sheet name="37-Eli vstavkov" sheetId="41" r:id="rId36"/>
    <sheet name="38-Gastro B+D" sheetId="39" r:id="rId37"/>
    <sheet name="39-Núdzové osvetlenie" sheetId="40" r:id="rId38"/>
    <sheet name="40 -EPS" sheetId="47" r:id="rId39"/>
    <sheet name="41-EZS" sheetId="48" r:id="rId40"/>
    <sheet name="42-HSP " sheetId="49" r:id="rId41"/>
    <sheet name="43-ŠK " sheetId="50" r:id="rId42"/>
    <sheet name="44-TV" sheetId="51" r:id="rId43"/>
    <sheet name="45- TV eli stena" sheetId="46" r:id="rId44"/>
    <sheet name="46- ŠK_presun kontajnerov" sheetId="52" r:id="rId45"/>
  </sheets>
  <externalReferences>
    <externalReference r:id="rId46"/>
    <externalReference r:id="rId47"/>
  </externalReferences>
  <definedNames>
    <definedName name="_xlnm._FilterDatabase" localSheetId="1" hidden="1">'002 - SO 10.1-2.etapa'!$C$154:$K$592</definedName>
    <definedName name="_xlnm._FilterDatabase" localSheetId="2" hidden="1">'003 - SO 10.1-3.etapa'!$C$152:$K$541</definedName>
    <definedName name="_xlnm._FilterDatabase" localSheetId="3" hidden="1">'005 - SO 10.1- 2.etapa ca...'!$C$145:$K$231</definedName>
    <definedName name="_xlnm._FilterDatabase" localSheetId="4" hidden="1">'006 - SO 10.1- 3.etapa ca...'!$C$144:$K$203</definedName>
    <definedName name="_xlnm._FilterDatabase" localSheetId="31" hidden="1">#REF!</definedName>
    <definedName name="_xlnm._FilterDatabase" localSheetId="32" hidden="1">#REF!</definedName>
    <definedName name="_xlnm._FilterDatabase" localSheetId="33" hidden="1">#REF!</definedName>
    <definedName name="_xlnm._FilterDatabase" localSheetId="34" hidden="1">#REF!</definedName>
    <definedName name="_xlnm._FilterDatabase" localSheetId="35" hidden="1">#REF!</definedName>
    <definedName name="_xlnm._FilterDatabase" localSheetId="36" hidden="1">#REF!</definedName>
    <definedName name="_xlnm._FilterDatabase" localSheetId="37" hidden="1">#REF!</definedName>
    <definedName name="_xlnm._FilterDatabase" hidden="1">#REF!</definedName>
    <definedName name="_Hlk518992994" localSheetId="8">'10-ZTI-B2'!#REF!</definedName>
    <definedName name="_Hlk518992994" localSheetId="9">'11-ZTI-B3'!#REF!</definedName>
    <definedName name="_Hlk518992994" localSheetId="10">'12-ZTI-B4'!#REF!</definedName>
    <definedName name="_Hlk518992994" localSheetId="11">'13-ZTI-D1'!#REF!</definedName>
    <definedName name="_Hlk518992994" localSheetId="12">'14-ZTI-D2'!#REF!</definedName>
    <definedName name="_Hlk518992994" localSheetId="13">'15-ZTI-D3'!#REF!</definedName>
    <definedName name="_Hlk518992994" localSheetId="14">'16-ZTI-D4'!#REF!</definedName>
    <definedName name="_Hlk518992994" localSheetId="15">'17-ZTI-KONTAJNERY'!#REF!</definedName>
    <definedName name="_Hlk518992994" localSheetId="16">'18-ZTI-LSS'!#REF!</definedName>
    <definedName name="_Hlk518992994" localSheetId="17">'19-Vodovod-A1'!#REF!</definedName>
    <definedName name="_Hlk518992994" localSheetId="18">'20-Vodovod-A2'!#REF!</definedName>
    <definedName name="_Hlk518992994" localSheetId="19">'21-Vodovod-B1'!#REF!</definedName>
    <definedName name="_Hlk518992994" localSheetId="20">'22-Vodovod-B2'!$D$66</definedName>
    <definedName name="_Hlk518992994" localSheetId="21">'23-Vodovod-B3'!#REF!</definedName>
    <definedName name="_Hlk518992994" localSheetId="22">'24-Vodovod-B4'!#REF!</definedName>
    <definedName name="_Hlk518992994" localSheetId="23">'25-Vodovod-D1'!#REF!</definedName>
    <definedName name="_Hlk518992994" localSheetId="24">'26-Vodovod-D2'!$D$66</definedName>
    <definedName name="_Hlk518992994" localSheetId="25">'27-Vodovod-D3'!#REF!</definedName>
    <definedName name="_Hlk518992994" localSheetId="26">'28-Vodovod-D4'!#REF!</definedName>
    <definedName name="_Hlk518992994" localSheetId="27">'29-Vod.Pripojka-B1'!#REF!</definedName>
    <definedName name="_Hlk518992994" localSheetId="5">'7-ZTI -A1'!#REF!</definedName>
    <definedName name="_Hlk518992994" localSheetId="6">'8-ZTI-A2'!#REF!</definedName>
    <definedName name="_Hlk518992994" localSheetId="7">'9-ZTI-B1'!#REF!</definedName>
    <definedName name="Excel_BuiltIn_Database" localSheetId="38">#N/A</definedName>
    <definedName name="Excel_BuiltIn_Database" localSheetId="40">#N/A</definedName>
    <definedName name="Excel_BuiltIn_Database" localSheetId="41">#N/A</definedName>
    <definedName name="Excel_BuiltIn_Database" localSheetId="42">#N/A</definedName>
    <definedName name="Excel_BuiltIn_Database" localSheetId="43">#REF!</definedName>
    <definedName name="Excel_BuiltIn_Database" localSheetId="44">#N/A</definedName>
    <definedName name="Excel_BuiltIn_Database">#N/A</definedName>
    <definedName name="Index_č.1" localSheetId="17">#REF!</definedName>
    <definedName name="Index_č.1" localSheetId="18">#REF!</definedName>
    <definedName name="Index_č.1" localSheetId="19">#REF!</definedName>
    <definedName name="Index_č.1" localSheetId="20">#REF!</definedName>
    <definedName name="Index_č.1" localSheetId="21">#REF!</definedName>
    <definedName name="Index_č.1" localSheetId="22">#REF!</definedName>
    <definedName name="Index_č.1" localSheetId="23">#REF!</definedName>
    <definedName name="Index_č.1" localSheetId="24">#REF!</definedName>
    <definedName name="Index_č.1" localSheetId="25">#REF!</definedName>
    <definedName name="Index_č.1" localSheetId="26">#REF!</definedName>
    <definedName name="Index_č.1" localSheetId="27">#REF!</definedName>
    <definedName name="Index_č.1">#REF!</definedName>
    <definedName name="Index_č.2" localSheetId="17">#REF!</definedName>
    <definedName name="Index_č.2" localSheetId="18">#REF!</definedName>
    <definedName name="Index_č.2" localSheetId="19">#REF!</definedName>
    <definedName name="Index_č.2" localSheetId="20">#REF!</definedName>
    <definedName name="Index_č.2" localSheetId="21">#REF!</definedName>
    <definedName name="Index_č.2" localSheetId="22">#REF!</definedName>
    <definedName name="Index_č.2" localSheetId="23">#REF!</definedName>
    <definedName name="Index_č.2" localSheetId="24">#REF!</definedName>
    <definedName name="Index_č.2" localSheetId="25">#REF!</definedName>
    <definedName name="Index_č.2" localSheetId="26">#REF!</definedName>
    <definedName name="Index_č.2" localSheetId="27">#REF!</definedName>
    <definedName name="Index_č.2">#REF!</definedName>
    <definedName name="ka" localSheetId="31">#REF!</definedName>
    <definedName name="ka" localSheetId="32">#REF!</definedName>
    <definedName name="ka" localSheetId="33">#REF!</definedName>
    <definedName name="ka" localSheetId="34">#REF!</definedName>
    <definedName name="ka" localSheetId="35">#REF!</definedName>
    <definedName name="ka" localSheetId="36">#REF!</definedName>
    <definedName name="ka" localSheetId="37">#REF!</definedName>
    <definedName name="ka">#REF!</definedName>
    <definedName name="kaa" localSheetId="31">#REF!</definedName>
    <definedName name="kaa" localSheetId="32">#REF!</definedName>
    <definedName name="kaa" localSheetId="33">#REF!</definedName>
    <definedName name="kaa" localSheetId="34">#REF!</definedName>
    <definedName name="kaa" localSheetId="35">#REF!</definedName>
    <definedName name="kaa" localSheetId="36">#REF!</definedName>
    <definedName name="kaa" localSheetId="37">#REF!</definedName>
    <definedName name="kaa">#REF!</definedName>
    <definedName name="kaaa" localSheetId="31">#REF!</definedName>
    <definedName name="kaaa" localSheetId="32">#REF!</definedName>
    <definedName name="kaaa" localSheetId="33">#REF!</definedName>
    <definedName name="kaaa" localSheetId="34">#REF!</definedName>
    <definedName name="kaaa" localSheetId="35">#REF!</definedName>
    <definedName name="kaaa" localSheetId="36">#REF!</definedName>
    <definedName name="kaaa" localSheetId="37">#REF!</definedName>
    <definedName name="kaaa">#REF!</definedName>
    <definedName name="kb" localSheetId="31">'33-Bleskozvod'!#REF!</definedName>
    <definedName name="kb" localSheetId="32">'33-Bleskozvod'!#REF!</definedName>
    <definedName name="kb" localSheetId="33">'33-Bleskozvod'!#REF!</definedName>
    <definedName name="kb" localSheetId="34">'33-Bleskozvod'!#REF!</definedName>
    <definedName name="kb" localSheetId="35">'33-Bleskozvod'!#REF!</definedName>
    <definedName name="kb" localSheetId="36">'33-Bleskozvod'!#REF!</definedName>
    <definedName name="kb" localSheetId="37">'33-Bleskozvod'!#REF!</definedName>
    <definedName name="kb">#REF!</definedName>
    <definedName name="kbb" localSheetId="31">#REF!</definedName>
    <definedName name="kbb" localSheetId="32">#REF!</definedName>
    <definedName name="kbb" localSheetId="33">#REF!</definedName>
    <definedName name="kbb" localSheetId="34">#REF!</definedName>
    <definedName name="kbb" localSheetId="35">#REF!</definedName>
    <definedName name="kbb" localSheetId="36">#REF!</definedName>
    <definedName name="kbb" localSheetId="37">#REF!</definedName>
    <definedName name="kbb">#REF!</definedName>
    <definedName name="kbbb" localSheetId="31">#REF!</definedName>
    <definedName name="kbbb" localSheetId="32">#REF!</definedName>
    <definedName name="kbbb" localSheetId="33">#REF!</definedName>
    <definedName name="kbbb" localSheetId="34">#REF!</definedName>
    <definedName name="kbbb" localSheetId="35">#REF!</definedName>
    <definedName name="kbbb" localSheetId="36">#REF!</definedName>
    <definedName name="kbbb" localSheetId="37">#REF!</definedName>
    <definedName name="kbbb">#REF!</definedName>
    <definedName name="kbbbb" localSheetId="31">#REF!</definedName>
    <definedName name="kbbbb" localSheetId="32">#REF!</definedName>
    <definedName name="kbbbb" localSheetId="33">#REF!</definedName>
    <definedName name="kbbbb" localSheetId="34">#REF!</definedName>
    <definedName name="kbbbb" localSheetId="35">#REF!</definedName>
    <definedName name="kbbbb" localSheetId="36">#REF!</definedName>
    <definedName name="kbbbb" localSheetId="37">#REF!</definedName>
    <definedName name="kbbbb">#REF!</definedName>
    <definedName name="kc" localSheetId="31">'33-Bleskozvod'!#REF!</definedName>
    <definedName name="kc" localSheetId="32">'33-Bleskozvod'!#REF!</definedName>
    <definedName name="kc" localSheetId="33">'33-Bleskozvod'!#REF!</definedName>
    <definedName name="kc" localSheetId="34">'33-Bleskozvod'!#REF!</definedName>
    <definedName name="kc" localSheetId="35">'33-Bleskozvod'!#REF!</definedName>
    <definedName name="kc" localSheetId="36">'33-Bleskozvod'!#REF!</definedName>
    <definedName name="kc" localSheetId="37">'33-Bleskozvod'!#REF!</definedName>
    <definedName name="kc">#REF!</definedName>
    <definedName name="kcc" localSheetId="31">#REF!</definedName>
    <definedName name="kcc" localSheetId="32">#REF!</definedName>
    <definedName name="kcc" localSheetId="33">#REF!</definedName>
    <definedName name="kcc" localSheetId="34">#REF!</definedName>
    <definedName name="kcc" localSheetId="35">#REF!</definedName>
    <definedName name="kcc" localSheetId="36">#REF!</definedName>
    <definedName name="kcc" localSheetId="37">#REF!</definedName>
    <definedName name="kcc">#REF!</definedName>
    <definedName name="kccc" localSheetId="31">#REF!</definedName>
    <definedName name="kccc" localSheetId="32">#REF!</definedName>
    <definedName name="kccc" localSheetId="33">#REF!</definedName>
    <definedName name="kccc" localSheetId="34">#REF!</definedName>
    <definedName name="kccc" localSheetId="35">#REF!</definedName>
    <definedName name="kccc" localSheetId="36">#REF!</definedName>
    <definedName name="kccc" localSheetId="37">#REF!</definedName>
    <definedName name="kccc">#REF!</definedName>
    <definedName name="kcccc" localSheetId="31">#REF!</definedName>
    <definedName name="kcccc" localSheetId="32">#REF!</definedName>
    <definedName name="kcccc" localSheetId="33">#REF!</definedName>
    <definedName name="kcccc" localSheetId="34">#REF!</definedName>
    <definedName name="kcccc" localSheetId="35">#REF!</definedName>
    <definedName name="kcccc" localSheetId="36">#REF!</definedName>
    <definedName name="kcccc" localSheetId="37">#REF!</definedName>
    <definedName name="kcccc">#REF!</definedName>
    <definedName name="kd" localSheetId="31">#REF!</definedName>
    <definedName name="kd" localSheetId="32">#REF!</definedName>
    <definedName name="kd" localSheetId="33">#REF!</definedName>
    <definedName name="kd" localSheetId="34">#REF!</definedName>
    <definedName name="kd" localSheetId="35">#REF!</definedName>
    <definedName name="kd" localSheetId="36">#REF!</definedName>
    <definedName name="kd" localSheetId="37">#REF!</definedName>
    <definedName name="kd">#REF!</definedName>
    <definedName name="kdd" localSheetId="31">'38-Gastro B+D'!#REF!</definedName>
    <definedName name="kdd" localSheetId="32">'38-Gastro B+D'!#REF!</definedName>
    <definedName name="kdd" localSheetId="33">'38-Gastro B+D'!#REF!</definedName>
    <definedName name="kdd" localSheetId="34">'38-Gastro B+D'!#REF!</definedName>
    <definedName name="kdd" localSheetId="35">'38-Gastro B+D'!#REF!</definedName>
    <definedName name="kdd" localSheetId="36">'38-Gastro B+D'!#REF!</definedName>
    <definedName name="kdd" localSheetId="37">'38-Gastro B+D'!#REF!</definedName>
    <definedName name="kdd">#REF!</definedName>
    <definedName name="kddd" localSheetId="31">#REF!</definedName>
    <definedName name="kddd" localSheetId="32">#REF!</definedName>
    <definedName name="kddd" localSheetId="33">#REF!</definedName>
    <definedName name="kddd" localSheetId="34">#REF!</definedName>
    <definedName name="kddd" localSheetId="35">#REF!</definedName>
    <definedName name="kddd" localSheetId="36">#REF!</definedName>
    <definedName name="kddd" localSheetId="37">#REF!</definedName>
    <definedName name="kddd">#REF!</definedName>
    <definedName name="kdddd" localSheetId="31">#REF!</definedName>
    <definedName name="kdddd" localSheetId="32">#REF!</definedName>
    <definedName name="kdddd" localSheetId="33">#REF!</definedName>
    <definedName name="kdddd" localSheetId="34">#REF!</definedName>
    <definedName name="kdddd" localSheetId="35">#REF!</definedName>
    <definedName name="kdddd" localSheetId="36">#REF!</definedName>
    <definedName name="kdddd" localSheetId="37">#REF!</definedName>
    <definedName name="kdddd">#REF!</definedName>
    <definedName name="ke" localSheetId="31">'33-Bleskozvod'!#REF!</definedName>
    <definedName name="ke" localSheetId="32">'33-Bleskozvod'!#REF!</definedName>
    <definedName name="ke" localSheetId="33">'33-Bleskozvod'!#REF!</definedName>
    <definedName name="ke" localSheetId="34">'33-Bleskozvod'!#REF!</definedName>
    <definedName name="ke" localSheetId="35">'33-Bleskozvod'!#REF!</definedName>
    <definedName name="ke" localSheetId="36">'33-Bleskozvod'!#REF!</definedName>
    <definedName name="ke" localSheetId="37">'33-Bleskozvod'!#REF!</definedName>
    <definedName name="ke">#REF!</definedName>
    <definedName name="kee" localSheetId="31">'39-Núdzové osvetlenie'!#REF!</definedName>
    <definedName name="kee" localSheetId="32">'39-Núdzové osvetlenie'!#REF!</definedName>
    <definedName name="kee" localSheetId="33">'39-Núdzové osvetlenie'!#REF!</definedName>
    <definedName name="kee" localSheetId="34">'39-Núdzové osvetlenie'!#REF!</definedName>
    <definedName name="kee" localSheetId="35">'39-Núdzové osvetlenie'!#REF!</definedName>
    <definedName name="kee" localSheetId="36">'39-Núdzové osvetlenie'!#REF!</definedName>
    <definedName name="kee" localSheetId="37">'39-Núdzové osvetlenie'!#REF!</definedName>
    <definedName name="kee">#REF!</definedName>
    <definedName name="keee" localSheetId="31">'39-Núdzové osvetlenie'!#REF!</definedName>
    <definedName name="keee" localSheetId="32">'39-Núdzové osvetlenie'!#REF!</definedName>
    <definedName name="keee" localSheetId="33">'39-Núdzové osvetlenie'!#REF!</definedName>
    <definedName name="keee" localSheetId="34">'39-Núdzové osvetlenie'!#REF!</definedName>
    <definedName name="keee" localSheetId="35">'39-Núdzové osvetlenie'!#REF!</definedName>
    <definedName name="keee" localSheetId="36">'39-Núdzové osvetlenie'!#REF!</definedName>
    <definedName name="keee" localSheetId="37">'39-Núdzové osvetlenie'!#REF!</definedName>
    <definedName name="keee">#REF!</definedName>
    <definedName name="keeee" localSheetId="31">'39-Núdzové osvetlenie'!#REF!</definedName>
    <definedName name="keeee" localSheetId="32">'39-Núdzové osvetlenie'!#REF!</definedName>
    <definedName name="keeee" localSheetId="33">'39-Núdzové osvetlenie'!#REF!</definedName>
    <definedName name="keeee" localSheetId="34">'39-Núdzové osvetlenie'!#REF!</definedName>
    <definedName name="keeee" localSheetId="35">'39-Núdzové osvetlenie'!#REF!</definedName>
    <definedName name="keeee" localSheetId="36">'39-Núdzové osvetlenie'!#REF!</definedName>
    <definedName name="keeee" localSheetId="37">'39-Núdzové osvetlenie'!#REF!</definedName>
    <definedName name="keeee">#REF!</definedName>
    <definedName name="kf" localSheetId="31">'36- Silnoprúd promenáda'!#REF!</definedName>
    <definedName name="kf" localSheetId="32">'36- Silnoprúd promenáda'!#REF!</definedName>
    <definedName name="kf" localSheetId="33">'36- Silnoprúd promenáda'!#REF!</definedName>
    <definedName name="kf" localSheetId="34">'36- Silnoprúd promenáda'!#REF!</definedName>
    <definedName name="kf" localSheetId="35">'36- Silnoprúd promenáda'!#REF!</definedName>
    <definedName name="kf" localSheetId="36">'36- Silnoprúd promenáda'!#REF!</definedName>
    <definedName name="kf" localSheetId="37">'36- Silnoprúd promenáda'!#REF!</definedName>
    <definedName name="kf">#REF!</definedName>
    <definedName name="kff" localSheetId="31">'34-Silnoprúd ihrisko'!#REF!</definedName>
    <definedName name="kff" localSheetId="32">'34-Silnoprúd ihrisko'!#REF!</definedName>
    <definedName name="kff" localSheetId="33">'34-Silnoprúd ihrisko'!#REF!</definedName>
    <definedName name="kff" localSheetId="34">'34-Silnoprúd ihrisko'!#REF!</definedName>
    <definedName name="kff" localSheetId="35">'34-Silnoprúd ihrisko'!#REF!</definedName>
    <definedName name="kff" localSheetId="36">'34-Silnoprúd ihrisko'!#REF!</definedName>
    <definedName name="kff" localSheetId="37">'34-Silnoprúd ihrisko'!#REF!</definedName>
    <definedName name="kff">#REF!</definedName>
    <definedName name="kfff" localSheetId="31">'34-Silnoprúd ihrisko'!#REF!</definedName>
    <definedName name="kfff" localSheetId="32">'34-Silnoprúd ihrisko'!#REF!</definedName>
    <definedName name="kfff" localSheetId="33">'34-Silnoprúd ihrisko'!#REF!</definedName>
    <definedName name="kfff" localSheetId="34">'34-Silnoprúd ihrisko'!#REF!</definedName>
    <definedName name="kfff" localSheetId="35">'34-Silnoprúd ihrisko'!#REF!</definedName>
    <definedName name="kfff" localSheetId="36">'34-Silnoprúd ihrisko'!#REF!</definedName>
    <definedName name="kfff" localSheetId="37">'34-Silnoprúd ihrisko'!#REF!</definedName>
    <definedName name="kfff">#REF!</definedName>
    <definedName name="kffff" localSheetId="31">'34-Silnoprúd ihrisko'!#REF!</definedName>
    <definedName name="kffff" localSheetId="32">'34-Silnoprúd ihrisko'!#REF!</definedName>
    <definedName name="kffff" localSheetId="33">'34-Silnoprúd ihrisko'!#REF!</definedName>
    <definedName name="kffff" localSheetId="34">'34-Silnoprúd ihrisko'!#REF!</definedName>
    <definedName name="kffff" localSheetId="35">'34-Silnoprúd ihrisko'!#REF!</definedName>
    <definedName name="kffff" localSheetId="36">'34-Silnoprúd ihrisko'!#REF!</definedName>
    <definedName name="kffff" localSheetId="37">'34-Silnoprúd ihrisko'!#REF!</definedName>
    <definedName name="kffff">#REF!</definedName>
    <definedName name="kg" localSheetId="31">'36- Silnoprúd promenáda'!#REF!</definedName>
    <definedName name="kg" localSheetId="32">'36- Silnoprúd promenáda'!#REF!</definedName>
    <definedName name="kg" localSheetId="33">'36- Silnoprúd promenáda'!#REF!</definedName>
    <definedName name="kg" localSheetId="34">'36- Silnoprúd promenáda'!#REF!</definedName>
    <definedName name="kg" localSheetId="35">'36- Silnoprúd promenáda'!#REF!</definedName>
    <definedName name="kg" localSheetId="36">'36- Silnoprúd promenáda'!#REF!</definedName>
    <definedName name="kg" localSheetId="37">'36- Silnoprúd promenáda'!#REF!</definedName>
    <definedName name="kg">#REF!</definedName>
    <definedName name="kgg" localSheetId="31">#REF!</definedName>
    <definedName name="kgg" localSheetId="32">#REF!</definedName>
    <definedName name="kgg" localSheetId="33">#REF!</definedName>
    <definedName name="kgg" localSheetId="34">#REF!</definedName>
    <definedName name="kgg" localSheetId="35">#REF!</definedName>
    <definedName name="kgg" localSheetId="36">#REF!</definedName>
    <definedName name="kgg" localSheetId="37">#REF!</definedName>
    <definedName name="kgg">#REF!</definedName>
    <definedName name="kggg" localSheetId="31">#REF!</definedName>
    <definedName name="kggg" localSheetId="32">#REF!</definedName>
    <definedName name="kggg" localSheetId="33">#REF!</definedName>
    <definedName name="kggg" localSheetId="34">#REF!</definedName>
    <definedName name="kggg" localSheetId="35">#REF!</definedName>
    <definedName name="kggg" localSheetId="36">#REF!</definedName>
    <definedName name="kggg" localSheetId="37">#REF!</definedName>
    <definedName name="kggg">#REF!</definedName>
    <definedName name="kgggg" localSheetId="31">#REF!</definedName>
    <definedName name="kgggg" localSheetId="32">#REF!</definedName>
    <definedName name="kgggg" localSheetId="33">#REF!</definedName>
    <definedName name="kgggg" localSheetId="34">#REF!</definedName>
    <definedName name="kgggg" localSheetId="35">#REF!</definedName>
    <definedName name="kgggg" localSheetId="36">#REF!</definedName>
    <definedName name="kgggg" localSheetId="37">#REF!</definedName>
    <definedName name="kgggg">#REF!</definedName>
    <definedName name="kh" localSheetId="31">'36- Silnoprúd promenáda'!#REF!</definedName>
    <definedName name="kh" localSheetId="32">'36- Silnoprúd promenáda'!#REF!</definedName>
    <definedName name="kh" localSheetId="33">'36- Silnoprúd promenáda'!#REF!</definedName>
    <definedName name="kh" localSheetId="34">'36- Silnoprúd promenáda'!#REF!</definedName>
    <definedName name="kh" localSheetId="35">'36- Silnoprúd promenáda'!#REF!</definedName>
    <definedName name="kh" localSheetId="36">'36- Silnoprúd promenáda'!#REF!</definedName>
    <definedName name="kh" localSheetId="37">'36- Silnoprúd promenáda'!#REF!</definedName>
    <definedName name="kh">#REF!</definedName>
    <definedName name="ki" localSheetId="31">'35-Osvet.ihriska a tribún'!#REF!</definedName>
    <definedName name="ki" localSheetId="32">'35-Osvet.ihriska a tribún'!#REF!</definedName>
    <definedName name="ki" localSheetId="33">'35-Osvet.ihriska a tribún'!#REF!</definedName>
    <definedName name="ki" localSheetId="34">'35-Osvet.ihriska a tribún'!#REF!</definedName>
    <definedName name="ki" localSheetId="35">'35-Osvet.ihriska a tribún'!#REF!</definedName>
    <definedName name="ki" localSheetId="36">'35-Osvet.ihriska a tribún'!#REF!</definedName>
    <definedName name="ki" localSheetId="37">'35-Osvet.ihriska a tribún'!#REF!</definedName>
    <definedName name="ki">#REF!</definedName>
    <definedName name="kj" localSheetId="31">'35-Osvet.ihriska a tribún'!#REF!</definedName>
    <definedName name="kj" localSheetId="32">'35-Osvet.ihriska a tribún'!#REF!</definedName>
    <definedName name="kj" localSheetId="33">'35-Osvet.ihriska a tribún'!#REF!</definedName>
    <definedName name="kj" localSheetId="34">'35-Osvet.ihriska a tribún'!#REF!</definedName>
    <definedName name="kj" localSheetId="35">'35-Osvet.ihriska a tribún'!#REF!</definedName>
    <definedName name="kj" localSheetId="36">'35-Osvet.ihriska a tribún'!#REF!</definedName>
    <definedName name="kj" localSheetId="37">'35-Osvet.ihriska a tribún'!#REF!</definedName>
    <definedName name="kj">#REF!</definedName>
    <definedName name="kk" localSheetId="31">'35-Osvet.ihriska a tribún'!#REF!</definedName>
    <definedName name="kk" localSheetId="32">'35-Osvet.ihriska a tribún'!#REF!</definedName>
    <definedName name="kk" localSheetId="33">'35-Osvet.ihriska a tribún'!#REF!</definedName>
    <definedName name="kk" localSheetId="34">'35-Osvet.ihriska a tribún'!#REF!</definedName>
    <definedName name="kk" localSheetId="35">'35-Osvet.ihriska a tribún'!#REF!</definedName>
    <definedName name="kk" localSheetId="36">'35-Osvet.ihriska a tribún'!#REF!</definedName>
    <definedName name="kk" localSheetId="37">'35-Osvet.ihriska a tribún'!#REF!</definedName>
    <definedName name="kk">#REF!</definedName>
    <definedName name="kl" localSheetId="31">'35-Osvet.ihriska a tribún'!#REF!</definedName>
    <definedName name="kl" localSheetId="32">'35-Osvet.ihriska a tribún'!#REF!</definedName>
    <definedName name="kl" localSheetId="33">'35-Osvet.ihriska a tribún'!#REF!</definedName>
    <definedName name="kl" localSheetId="34">'35-Osvet.ihriska a tribún'!#REF!</definedName>
    <definedName name="kl" localSheetId="35">'35-Osvet.ihriska a tribún'!#REF!</definedName>
    <definedName name="kl" localSheetId="36">'35-Osvet.ihriska a tribún'!#REF!</definedName>
    <definedName name="kl" localSheetId="37">'35-Osvet.ihriska a tribún'!#REF!</definedName>
    <definedName name="kl">#REF!</definedName>
    <definedName name="km" localSheetId="31">#REF!</definedName>
    <definedName name="km" localSheetId="32">#REF!</definedName>
    <definedName name="km" localSheetId="33">#REF!</definedName>
    <definedName name="km" localSheetId="34">#REF!</definedName>
    <definedName name="km" localSheetId="35">#REF!</definedName>
    <definedName name="km" localSheetId="36">#REF!</definedName>
    <definedName name="km" localSheetId="37">#REF!</definedName>
    <definedName name="km">#REF!</definedName>
    <definedName name="kmm" localSheetId="31">'38-Gastro B+D'!#REF!</definedName>
    <definedName name="kmm" localSheetId="32">'38-Gastro B+D'!#REF!</definedName>
    <definedName name="kmm" localSheetId="33">'38-Gastro B+D'!#REF!</definedName>
    <definedName name="kmm" localSheetId="34">'38-Gastro B+D'!#REF!</definedName>
    <definedName name="kmm" localSheetId="35">'38-Gastro B+D'!#REF!</definedName>
    <definedName name="kmm" localSheetId="36">'38-Gastro B+D'!#REF!</definedName>
    <definedName name="kmm" localSheetId="37">'38-Gastro B+D'!#REF!</definedName>
    <definedName name="kmm">#REF!</definedName>
    <definedName name="kmmm" localSheetId="31">#REF!</definedName>
    <definedName name="kmmm" localSheetId="32">#REF!</definedName>
    <definedName name="kmmm" localSheetId="33">#REF!</definedName>
    <definedName name="kmmm" localSheetId="34">#REF!</definedName>
    <definedName name="kmmm" localSheetId="35">#REF!</definedName>
    <definedName name="kmmm" localSheetId="36">#REF!</definedName>
    <definedName name="kmmm" localSheetId="37">#REF!</definedName>
    <definedName name="kmmm">#REF!</definedName>
    <definedName name="kmmmm" localSheetId="31">#REF!</definedName>
    <definedName name="kmmmm" localSheetId="32">#REF!</definedName>
    <definedName name="kmmmm" localSheetId="33">#REF!</definedName>
    <definedName name="kmmmm" localSheetId="34">#REF!</definedName>
    <definedName name="kmmmm" localSheetId="35">#REF!</definedName>
    <definedName name="kmmmm" localSheetId="36">#REF!</definedName>
    <definedName name="kmmmm" localSheetId="37">#REF!</definedName>
    <definedName name="kmmmm">#REF!</definedName>
    <definedName name="kn" localSheetId="31">#REF!</definedName>
    <definedName name="kn" localSheetId="32">#REF!</definedName>
    <definedName name="kn" localSheetId="33">#REF!</definedName>
    <definedName name="kn" localSheetId="34">#REF!</definedName>
    <definedName name="kn" localSheetId="35">#REF!</definedName>
    <definedName name="kn" localSheetId="36">#REF!</definedName>
    <definedName name="kn" localSheetId="37">#REF!</definedName>
    <definedName name="kn">#REF!</definedName>
    <definedName name="ko" localSheetId="31">#REF!</definedName>
    <definedName name="ko" localSheetId="32">#REF!</definedName>
    <definedName name="ko" localSheetId="33">#REF!</definedName>
    <definedName name="ko" localSheetId="34">#REF!</definedName>
    <definedName name="ko" localSheetId="35">#REF!</definedName>
    <definedName name="ko" localSheetId="36">#REF!</definedName>
    <definedName name="ko" localSheetId="37">#REF!</definedName>
    <definedName name="ko">#REF!</definedName>
    <definedName name="kp" localSheetId="31">#REF!</definedName>
    <definedName name="kp" localSheetId="32">#REF!</definedName>
    <definedName name="kp" localSheetId="33">#REF!</definedName>
    <definedName name="kp" localSheetId="34">#REF!</definedName>
    <definedName name="kp" localSheetId="35">#REF!</definedName>
    <definedName name="kp" localSheetId="36">#REF!</definedName>
    <definedName name="kp" localSheetId="37">#REF!</definedName>
    <definedName name="kp">#REF!</definedName>
    <definedName name="kpp" localSheetId="31">'38-Gastro B+D'!#REF!</definedName>
    <definedName name="kpp" localSheetId="32">'38-Gastro B+D'!#REF!</definedName>
    <definedName name="kpp" localSheetId="33">'38-Gastro B+D'!#REF!</definedName>
    <definedName name="kpp" localSheetId="34">'38-Gastro B+D'!#REF!</definedName>
    <definedName name="kpp" localSheetId="35">'38-Gastro B+D'!#REF!</definedName>
    <definedName name="kpp" localSheetId="36">'38-Gastro B+D'!#REF!</definedName>
    <definedName name="kpp" localSheetId="37">'38-Gastro B+D'!#REF!</definedName>
    <definedName name="kpp">#REF!</definedName>
    <definedName name="kppp" localSheetId="31">#REF!</definedName>
    <definedName name="kppp" localSheetId="32">#REF!</definedName>
    <definedName name="kppp" localSheetId="33">#REF!</definedName>
    <definedName name="kppp" localSheetId="34">#REF!</definedName>
    <definedName name="kppp" localSheetId="35">#REF!</definedName>
    <definedName name="kppp" localSheetId="36">#REF!</definedName>
    <definedName name="kppp" localSheetId="37">#REF!</definedName>
    <definedName name="kppp">#REF!</definedName>
    <definedName name="kpppp" localSheetId="31">#REF!</definedName>
    <definedName name="kpppp" localSheetId="32">#REF!</definedName>
    <definedName name="kpppp" localSheetId="33">#REF!</definedName>
    <definedName name="kpppp" localSheetId="34">#REF!</definedName>
    <definedName name="kpppp" localSheetId="35">#REF!</definedName>
    <definedName name="kpppp" localSheetId="36">#REF!</definedName>
    <definedName name="kpppp" localSheetId="37">#REF!</definedName>
    <definedName name="kpppp">#REF!</definedName>
    <definedName name="kq" localSheetId="29">'31- Eli stena prenos vozy'!#REF!</definedName>
    <definedName name="kq" localSheetId="31">'37-Eli vstavkov'!#REF!</definedName>
    <definedName name="kq" localSheetId="32">'37-Eli vstavkov'!#REF!</definedName>
    <definedName name="kq" localSheetId="33">'37-Eli vstavkov'!#REF!</definedName>
    <definedName name="kq" localSheetId="34">'37-Eli vstavkov'!#REF!</definedName>
    <definedName name="kq" localSheetId="35">'37-Eli vstavkov'!#REF!</definedName>
    <definedName name="kq" localSheetId="36">'37-Eli vstavkov'!#REF!</definedName>
    <definedName name="kq" localSheetId="37">'37-Eli vstavkov'!#REF!</definedName>
    <definedName name="kq">#REF!</definedName>
    <definedName name="kr" localSheetId="31">#REF!</definedName>
    <definedName name="kr" localSheetId="32">#REF!</definedName>
    <definedName name="kr" localSheetId="33">#REF!</definedName>
    <definedName name="kr" localSheetId="34">#REF!</definedName>
    <definedName name="kr" localSheetId="35">#REF!</definedName>
    <definedName name="kr" localSheetId="36">#REF!</definedName>
    <definedName name="kr" localSheetId="37">#REF!</definedName>
    <definedName name="kr">#REF!</definedName>
    <definedName name="ks" localSheetId="31">#REF!</definedName>
    <definedName name="ks" localSheetId="32">#REF!</definedName>
    <definedName name="ks" localSheetId="33">#REF!</definedName>
    <definedName name="ks" localSheetId="34">#REF!</definedName>
    <definedName name="ks" localSheetId="35">#REF!</definedName>
    <definedName name="ks" localSheetId="36">#REF!</definedName>
    <definedName name="ks" localSheetId="37">#REF!</definedName>
    <definedName name="ks">#REF!</definedName>
    <definedName name="kss" localSheetId="31">#REF!</definedName>
    <definedName name="kss" localSheetId="32">#REF!</definedName>
    <definedName name="kss" localSheetId="33">#REF!</definedName>
    <definedName name="kss" localSheetId="34">#REF!</definedName>
    <definedName name="kss" localSheetId="35">#REF!</definedName>
    <definedName name="kss" localSheetId="36">#REF!</definedName>
    <definedName name="kss" localSheetId="37">#REF!</definedName>
    <definedName name="kss">#REF!</definedName>
    <definedName name="ksss" localSheetId="31">#REF!</definedName>
    <definedName name="ksss" localSheetId="32">#REF!</definedName>
    <definedName name="ksss" localSheetId="33">#REF!</definedName>
    <definedName name="ksss" localSheetId="34">#REF!</definedName>
    <definedName name="ksss" localSheetId="35">#REF!</definedName>
    <definedName name="ksss" localSheetId="36">#REF!</definedName>
    <definedName name="ksss" localSheetId="37">#REF!</definedName>
    <definedName name="ksss">#REF!</definedName>
    <definedName name="kt" localSheetId="31">#REF!</definedName>
    <definedName name="kt" localSheetId="32">#REF!</definedName>
    <definedName name="kt" localSheetId="33">#REF!</definedName>
    <definedName name="kt" localSheetId="34">#REF!</definedName>
    <definedName name="kt" localSheetId="35">#REF!</definedName>
    <definedName name="kt" localSheetId="36">#REF!</definedName>
    <definedName name="kt" localSheetId="37">#REF!</definedName>
    <definedName name="kt">#REF!</definedName>
    <definedName name="kx" localSheetId="29">'31- Eli stena prenos vozy'!#REF!</definedName>
    <definedName name="kx" localSheetId="31">'37-Eli vstavkov'!#REF!</definedName>
    <definedName name="kx" localSheetId="32">'37-Eli vstavkov'!#REF!</definedName>
    <definedName name="kx" localSheetId="33">'37-Eli vstavkov'!#REF!</definedName>
    <definedName name="kx" localSheetId="34">'37-Eli vstavkov'!#REF!</definedName>
    <definedName name="kx" localSheetId="35">'37-Eli vstavkov'!#REF!</definedName>
    <definedName name="kx" localSheetId="36">'37-Eli vstavkov'!#REF!</definedName>
    <definedName name="kx" localSheetId="37">'37-Eli vstavkov'!#REF!</definedName>
    <definedName name="kx">#REF!</definedName>
    <definedName name="kxx" localSheetId="31">#REF!</definedName>
    <definedName name="kxx" localSheetId="32">#REF!</definedName>
    <definedName name="kxx" localSheetId="33">#REF!</definedName>
    <definedName name="kxx" localSheetId="34">#REF!</definedName>
    <definedName name="kxx" localSheetId="35">#REF!</definedName>
    <definedName name="kxx" localSheetId="36">#REF!</definedName>
    <definedName name="kxx" localSheetId="37">#REF!</definedName>
    <definedName name="kxx">#REF!</definedName>
    <definedName name="kxxx" localSheetId="31">#REF!</definedName>
    <definedName name="kxxx" localSheetId="32">#REF!</definedName>
    <definedName name="kxxx" localSheetId="33">#REF!</definedName>
    <definedName name="kxxx" localSheetId="34">#REF!</definedName>
    <definedName name="kxxx" localSheetId="35">#REF!</definedName>
    <definedName name="kxxx" localSheetId="36">#REF!</definedName>
    <definedName name="kxxx" localSheetId="37">#REF!</definedName>
    <definedName name="kxxx">#REF!</definedName>
    <definedName name="kxxxx" localSheetId="31">#REF!</definedName>
    <definedName name="kxxxx" localSheetId="32">#REF!</definedName>
    <definedName name="kxxxx" localSheetId="33">#REF!</definedName>
    <definedName name="kxxxx" localSheetId="34">#REF!</definedName>
    <definedName name="kxxxx" localSheetId="35">#REF!</definedName>
    <definedName name="kxxxx" localSheetId="36">#REF!</definedName>
    <definedName name="kxxxx" localSheetId="37">#REF!</definedName>
    <definedName name="kxxxx">#REF!</definedName>
    <definedName name="ky" localSheetId="29">'31- Eli stena prenos vozy'!#REF!</definedName>
    <definedName name="ky" localSheetId="31">'37-Eli vstavkov'!#REF!</definedName>
    <definedName name="ky" localSheetId="32">'37-Eli vstavkov'!#REF!</definedName>
    <definedName name="ky" localSheetId="33">'37-Eli vstavkov'!#REF!</definedName>
    <definedName name="ky" localSheetId="34">'37-Eli vstavkov'!#REF!</definedName>
    <definedName name="ky" localSheetId="35">'37-Eli vstavkov'!#REF!</definedName>
    <definedName name="ky" localSheetId="36">'37-Eli vstavkov'!#REF!</definedName>
    <definedName name="ky" localSheetId="37">'37-Eli vstavkov'!#REF!</definedName>
    <definedName name="ky">#REF!</definedName>
    <definedName name="kz" localSheetId="31">'33-Bleskozvod'!#REF!</definedName>
    <definedName name="kz" localSheetId="32">'33-Bleskozvod'!#REF!</definedName>
    <definedName name="kz" localSheetId="33">'33-Bleskozvod'!#REF!</definedName>
    <definedName name="kz" localSheetId="34">'33-Bleskozvod'!#REF!</definedName>
    <definedName name="kz" localSheetId="35">'33-Bleskozvod'!#REF!</definedName>
    <definedName name="kz" localSheetId="36">'33-Bleskozvod'!#REF!</definedName>
    <definedName name="kz" localSheetId="37">'33-Bleskozvod'!#REF!</definedName>
    <definedName name="kz">#REF!</definedName>
    <definedName name="n_MZ" localSheetId="31">#REF!</definedName>
    <definedName name="n_MZ" localSheetId="32">#REF!</definedName>
    <definedName name="n_MZ" localSheetId="33">#REF!</definedName>
    <definedName name="n_MZ" localSheetId="34">#REF!</definedName>
    <definedName name="n_MZ" localSheetId="35">#REF!</definedName>
    <definedName name="n_MZ" localSheetId="36">#REF!</definedName>
    <definedName name="n_MZ" localSheetId="37">#REF!</definedName>
    <definedName name="n_MZ">#REF!</definedName>
    <definedName name="n_SR" localSheetId="31">#REF!</definedName>
    <definedName name="n_SR" localSheetId="32">#REF!</definedName>
    <definedName name="n_SR" localSheetId="33">#REF!</definedName>
    <definedName name="n_SR" localSheetId="34">#REF!</definedName>
    <definedName name="n_SR" localSheetId="35">#REF!</definedName>
    <definedName name="n_SR" localSheetId="36">#REF!</definedName>
    <definedName name="n_SR" localSheetId="37">#REF!</definedName>
    <definedName name="n_SR">#REF!</definedName>
    <definedName name="n_VR" localSheetId="31">#REF!</definedName>
    <definedName name="n_VR" localSheetId="32">#REF!</definedName>
    <definedName name="n_VR" localSheetId="33">#REF!</definedName>
    <definedName name="n_VR" localSheetId="34">#REF!</definedName>
    <definedName name="n_VR" localSheetId="35">#REF!</definedName>
    <definedName name="n_VR" localSheetId="36">#REF!</definedName>
    <definedName name="n_VR" localSheetId="37">#REF!</definedName>
    <definedName name="n_VR">#REF!</definedName>
    <definedName name="_xlnm.Print_Titles" localSheetId="1">'002 - SO 10.1-2.etapa'!$154:$154</definedName>
    <definedName name="_xlnm.Print_Titles" localSheetId="2">'003 - SO 10.1-3.etapa'!$152:$152</definedName>
    <definedName name="_xlnm.Print_Titles" localSheetId="3">'005 - SO 10.1- 2.etapa ca...'!$145:$145</definedName>
    <definedName name="_xlnm.Print_Titles" localSheetId="4">'006 - SO 10.1- 3.etapa ca...'!$144:$144</definedName>
    <definedName name="_xlnm.Print_Titles" localSheetId="31">#REF!</definedName>
    <definedName name="_xlnm.Print_Titles" localSheetId="32">#REF!</definedName>
    <definedName name="_xlnm.Print_Titles" localSheetId="33">#REF!</definedName>
    <definedName name="_xlnm.Print_Titles" localSheetId="34">#REF!</definedName>
    <definedName name="_xlnm.Print_Titles" localSheetId="35">#REF!</definedName>
    <definedName name="_xlnm.Print_Titles" localSheetId="36">#REF!</definedName>
    <definedName name="_xlnm.Print_Titles" localSheetId="37">#REF!</definedName>
    <definedName name="_xlnm.Print_Titles" localSheetId="0">'Rekapitulácia stavby'!$92:$92</definedName>
    <definedName name="_xlnm.Print_Titles">#REF!</definedName>
    <definedName name="_xlnm.Print_Area" localSheetId="1">'002 - SO 10.1-2.etapa'!$C$4:$J$76,'002 - SO 10.1-2.etapa'!$C$82:$J$134,'002 - SO 10.1-2.etapa'!$C$140:$J$592</definedName>
    <definedName name="_xlnm.Print_Area" localSheetId="2">'003 - SO 10.1-3.etapa'!$C$4:$J$76,'003 - SO 10.1-3.etapa'!$C$82:$J$132,'003 - SO 10.1-3.etapa'!$C$138:$J$541</definedName>
    <definedName name="_xlnm.Print_Area" localSheetId="3">'005 - SO 10.1- 2.etapa ca...'!$C$4:$J$76,'005 - SO 10.1- 2.etapa ca...'!$C$82:$J$125,'005 - SO 10.1- 2.etapa ca...'!$C$131:$J$231</definedName>
    <definedName name="_xlnm.Print_Area" localSheetId="4">'006 - SO 10.1- 3.etapa ca...'!$C$4:$J$76,'006 - SO 10.1- 3.etapa ca...'!$C$82:$J$124,'006 - SO 10.1- 3.etapa ca...'!$C$130:$J$203</definedName>
    <definedName name="_xlnm.Print_Area" localSheetId="8">'10-ZTI-B2'!$A$1:$F$68</definedName>
    <definedName name="_xlnm.Print_Area" localSheetId="9">'11-ZTI-B3'!$A$1:$F$65</definedName>
    <definedName name="_xlnm.Print_Area" localSheetId="10">'12-ZTI-B4'!$A$1:$F$70</definedName>
    <definedName name="_xlnm.Print_Area" localSheetId="11">'13-ZTI-D1'!$A$1:$F$77</definedName>
    <definedName name="_xlnm.Print_Area" localSheetId="12">'14-ZTI-D2'!$A$1:$F$68</definedName>
    <definedName name="_xlnm.Print_Area" localSheetId="13">'15-ZTI-D3'!$A$1:$F$65</definedName>
    <definedName name="_xlnm.Print_Area" localSheetId="14">'16-ZTI-D4'!$A$1:$F$64</definedName>
    <definedName name="_xlnm.Print_Area" localSheetId="15">'17-ZTI-KONTAJNERY'!$A$1:$F$32</definedName>
    <definedName name="_xlnm.Print_Area" localSheetId="16">'18-ZTI-LSS'!$A$1:$F$28</definedName>
    <definedName name="_xlnm.Print_Area" localSheetId="17">'19-Vodovod-A1'!$A$1:$F$64</definedName>
    <definedName name="_xlnm.Print_Area" localSheetId="18">'20-Vodovod-A2'!$A$1:$F$64</definedName>
    <definedName name="_xlnm.Print_Area" localSheetId="19">'21-Vodovod-B1'!$A$1:$F$85</definedName>
    <definedName name="_xlnm.Print_Area" localSheetId="20">'22-Vodovod-B2'!$A$1:$F$85</definedName>
    <definedName name="_xlnm.Print_Area" localSheetId="21">'23-Vodovod-B3'!$A$1:$F$77</definedName>
    <definedName name="_xlnm.Print_Area" localSheetId="22">'24-Vodovod-B4'!$A$1:$F$96</definedName>
    <definedName name="_xlnm.Print_Area" localSheetId="23">'25-Vodovod-D1'!$A$1:$F$104</definedName>
    <definedName name="_xlnm.Print_Area" localSheetId="24">'26-Vodovod-D2'!$A$1:$F$85</definedName>
    <definedName name="_xlnm.Print_Area" localSheetId="25">'27-Vodovod-D3'!$A$1:$F$77</definedName>
    <definedName name="_xlnm.Print_Area" localSheetId="26">'28-Vodovod-D4'!$A$1:$F$73</definedName>
    <definedName name="_xlnm.Print_Area" localSheetId="27">'29-Vod.Pripojka-B1'!$A$1:$F$32</definedName>
    <definedName name="_xlnm.Print_Area" localSheetId="38">#N/A</definedName>
    <definedName name="_xlnm.Print_Area" localSheetId="40">#N/A</definedName>
    <definedName name="_xlnm.Print_Area" localSheetId="41">#N/A</definedName>
    <definedName name="_xlnm.Print_Area" localSheetId="42">#N/A</definedName>
    <definedName name="_xlnm.Print_Area" localSheetId="43">'45- TV eli stena'!$A$1:$H$60</definedName>
    <definedName name="_xlnm.Print_Area" localSheetId="44">#N/A</definedName>
    <definedName name="_xlnm.Print_Area" localSheetId="5">'7-ZTI -A1'!$A$1:$F$59</definedName>
    <definedName name="_xlnm.Print_Area" localSheetId="6">'8-ZTI-A2'!$A$1:$F$59</definedName>
    <definedName name="_xlnm.Print_Area" localSheetId="7">'9-ZTI-B1'!$A$1:$F$68</definedName>
    <definedName name="_xlnm.Print_Area" localSheetId="0">'Rekapitulácia stavby'!$D$4:$AO$76,'Rekapitulácia stavby'!$C$82:$AQ$147</definedName>
    <definedName name="stavba" localSheetId="30">[1]Rekapitulácia!$C$3</definedName>
    <definedName name="stavba" localSheetId="31">[2]Celok!$C$3</definedName>
    <definedName name="stavba" localSheetId="32">[2]Celok!$C$3</definedName>
    <definedName name="stavba" localSheetId="33">[2]Celok!$C$3</definedName>
    <definedName name="stavba" localSheetId="34">[2]Celok!$C$3</definedName>
    <definedName name="stavba" localSheetId="35">[2]Celok!$C$3</definedName>
    <definedName name="stavba" localSheetId="36">[2]Celok!$C$3</definedName>
    <definedName name="stavba" localSheetId="37">[2]Celok!$C$3</definedName>
    <definedName name="stavba" localSheetId="44">[1]Rekapitulácia!$C$3</definedName>
    <definedName name="stavba">#REF!</definedName>
    <definedName name="_xlnm.Recorder" localSheetId="8">#REF!</definedName>
    <definedName name="_xlnm.Recorder" localSheetId="9">#REF!</definedName>
    <definedName name="_xlnm.Recorder" localSheetId="10">#REF!</definedName>
    <definedName name="_xlnm.Recorder" localSheetId="11">#REF!</definedName>
    <definedName name="_xlnm.Recorder" localSheetId="12">#REF!</definedName>
    <definedName name="_xlnm.Recorder" localSheetId="13">#REF!</definedName>
    <definedName name="_xlnm.Recorder" localSheetId="14">#REF!</definedName>
    <definedName name="_xlnm.Recorder" localSheetId="15">#REF!</definedName>
    <definedName name="_xlnm.Recorder" localSheetId="16">#REF!</definedName>
    <definedName name="_xlnm.Recorder" localSheetId="17">#REF!</definedName>
    <definedName name="_xlnm.Recorder" localSheetId="18">#REF!</definedName>
    <definedName name="_xlnm.Recorder" localSheetId="19">#REF!</definedName>
    <definedName name="_xlnm.Recorder" localSheetId="20">#REF!</definedName>
    <definedName name="_xlnm.Recorder" localSheetId="21">#REF!</definedName>
    <definedName name="_xlnm.Recorder" localSheetId="22">#REF!</definedName>
    <definedName name="_xlnm.Recorder" localSheetId="23">#REF!</definedName>
    <definedName name="_xlnm.Recorder" localSheetId="24">#REF!</definedName>
    <definedName name="_xlnm.Recorder" localSheetId="25">#REF!</definedName>
    <definedName name="_xlnm.Recorder" localSheetId="26">#REF!</definedName>
    <definedName name="_xlnm.Recorder" localSheetId="27">#REF!</definedName>
    <definedName name="_xlnm.Recorder" localSheetId="6">#REF!</definedName>
    <definedName name="_xlnm.Recorder" localSheetId="7">#REF!</definedName>
    <definedName name="_xlnm.Recorder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43" l="1"/>
  <c r="I58" i="43"/>
  <c r="I59" i="43"/>
  <c r="I60" i="43"/>
  <c r="I68" i="43"/>
  <c r="E143" i="53"/>
  <c r="E85" i="53"/>
  <c r="F93" i="56" s="1"/>
  <c r="J39" i="56"/>
  <c r="J40" i="56"/>
  <c r="J41" i="56"/>
  <c r="E85" i="56"/>
  <c r="E89" i="56"/>
  <c r="F91" i="56"/>
  <c r="J91" i="56"/>
  <c r="J93" i="56"/>
  <c r="F94" i="56"/>
  <c r="J94" i="56"/>
  <c r="BE117" i="56"/>
  <c r="BF117" i="56"/>
  <c r="BG117" i="56"/>
  <c r="BH117" i="56"/>
  <c r="BI117" i="56"/>
  <c r="BE118" i="56"/>
  <c r="BF118" i="56"/>
  <c r="BG118" i="56"/>
  <c r="BH118" i="56"/>
  <c r="BI118" i="56"/>
  <c r="BE119" i="56"/>
  <c r="BF119" i="56"/>
  <c r="BG119" i="56"/>
  <c r="BH119" i="56"/>
  <c r="BI119" i="56"/>
  <c r="BE120" i="56"/>
  <c r="BF120" i="56"/>
  <c r="BG120" i="56"/>
  <c r="BH120" i="56"/>
  <c r="BI120" i="56"/>
  <c r="BE121" i="56"/>
  <c r="BF121" i="56"/>
  <c r="BG121" i="56"/>
  <c r="BH121" i="56"/>
  <c r="BI121" i="56"/>
  <c r="BE122" i="56"/>
  <c r="BG122" i="56"/>
  <c r="BH122" i="56"/>
  <c r="BI122" i="56"/>
  <c r="E133" i="56"/>
  <c r="E137" i="56"/>
  <c r="F139" i="56"/>
  <c r="J139" i="56"/>
  <c r="F141" i="56"/>
  <c r="J141" i="56"/>
  <c r="F142" i="56"/>
  <c r="J142" i="56"/>
  <c r="J148" i="56"/>
  <c r="P148" i="56"/>
  <c r="R148" i="56"/>
  <c r="T148" i="56"/>
  <c r="T147" i="56" s="1"/>
  <c r="BE148" i="56"/>
  <c r="BF148" i="56"/>
  <c r="BG148" i="56"/>
  <c r="BH148" i="56"/>
  <c r="BI148" i="56"/>
  <c r="BK148" i="56"/>
  <c r="BK147" i="56" s="1"/>
  <c r="J149" i="56"/>
  <c r="BF149" i="56" s="1"/>
  <c r="P149" i="56"/>
  <c r="R149" i="56"/>
  <c r="T149" i="56"/>
  <c r="BE149" i="56"/>
  <c r="BG149" i="56"/>
  <c r="BH149" i="56"/>
  <c r="BI149" i="56"/>
  <c r="BK149" i="56"/>
  <c r="J150" i="56"/>
  <c r="P150" i="56"/>
  <c r="R150" i="56"/>
  <c r="T150" i="56"/>
  <c r="BE150" i="56"/>
  <c r="BF150" i="56"/>
  <c r="BG150" i="56"/>
  <c r="BH150" i="56"/>
  <c r="BI150" i="56"/>
  <c r="BK150" i="56"/>
  <c r="J151" i="56"/>
  <c r="BF151" i="56" s="1"/>
  <c r="P151" i="56"/>
  <c r="R151" i="56"/>
  <c r="T151" i="56"/>
  <c r="BE151" i="56"/>
  <c r="BG151" i="56"/>
  <c r="BH151" i="56"/>
  <c r="BI151" i="56"/>
  <c r="BK151" i="56"/>
  <c r="J152" i="56"/>
  <c r="BF152" i="56" s="1"/>
  <c r="P152" i="56"/>
  <c r="R152" i="56"/>
  <c r="T152" i="56"/>
  <c r="BE152" i="56"/>
  <c r="BG152" i="56"/>
  <c r="BH152" i="56"/>
  <c r="BI152" i="56"/>
  <c r="BK152" i="56"/>
  <c r="J153" i="56"/>
  <c r="BF153" i="56" s="1"/>
  <c r="P153" i="56"/>
  <c r="R153" i="56"/>
  <c r="T153" i="56"/>
  <c r="BE153" i="56"/>
  <c r="BG153" i="56"/>
  <c r="BH153" i="56"/>
  <c r="BI153" i="56"/>
  <c r="BK153" i="56"/>
  <c r="J154" i="56"/>
  <c r="BF154" i="56" s="1"/>
  <c r="P154" i="56"/>
  <c r="R154" i="56"/>
  <c r="T154" i="56"/>
  <c r="BE154" i="56"/>
  <c r="BG154" i="56"/>
  <c r="BH154" i="56"/>
  <c r="BI154" i="56"/>
  <c r="BK154" i="56"/>
  <c r="J155" i="56"/>
  <c r="BF155" i="56" s="1"/>
  <c r="P155" i="56"/>
  <c r="R155" i="56"/>
  <c r="T155" i="56"/>
  <c r="BE155" i="56"/>
  <c r="BG155" i="56"/>
  <c r="BH155" i="56"/>
  <c r="BI155" i="56"/>
  <c r="BK155" i="56"/>
  <c r="J156" i="56"/>
  <c r="P156" i="56"/>
  <c r="R156" i="56"/>
  <c r="T156" i="56"/>
  <c r="BE156" i="56"/>
  <c r="BF156" i="56"/>
  <c r="BG156" i="56"/>
  <c r="BH156" i="56"/>
  <c r="BI156" i="56"/>
  <c r="BK156" i="56"/>
  <c r="J157" i="56"/>
  <c r="BF157" i="56" s="1"/>
  <c r="P157" i="56"/>
  <c r="R157" i="56"/>
  <c r="T157" i="56"/>
  <c r="BE157" i="56"/>
  <c r="BG157" i="56"/>
  <c r="BH157" i="56"/>
  <c r="BI157" i="56"/>
  <c r="BK157" i="56"/>
  <c r="J159" i="56"/>
  <c r="P159" i="56"/>
  <c r="P158" i="56" s="1"/>
  <c r="R159" i="56"/>
  <c r="R158" i="56" s="1"/>
  <c r="T159" i="56"/>
  <c r="BE159" i="56"/>
  <c r="BF159" i="56"/>
  <c r="BG159" i="56"/>
  <c r="BH159" i="56"/>
  <c r="BI159" i="56"/>
  <c r="BK159" i="56"/>
  <c r="BK158" i="56" s="1"/>
  <c r="J158" i="56" s="1"/>
  <c r="J101" i="56" s="1"/>
  <c r="J160" i="56"/>
  <c r="BF160" i="56" s="1"/>
  <c r="P160" i="56"/>
  <c r="R160" i="56"/>
  <c r="T160" i="56"/>
  <c r="BE160" i="56"/>
  <c r="BG160" i="56"/>
  <c r="BH160" i="56"/>
  <c r="BI160" i="56"/>
  <c r="BK160" i="56"/>
  <c r="P161" i="56"/>
  <c r="BK161" i="56"/>
  <c r="J161" i="56" s="1"/>
  <c r="J102" i="56" s="1"/>
  <c r="J162" i="56"/>
  <c r="BF162" i="56" s="1"/>
  <c r="P162" i="56"/>
  <c r="R162" i="56"/>
  <c r="R161" i="56" s="1"/>
  <c r="T162" i="56"/>
  <c r="T161" i="56" s="1"/>
  <c r="BE162" i="56"/>
  <c r="BG162" i="56"/>
  <c r="BH162" i="56"/>
  <c r="BI162" i="56"/>
  <c r="BK162" i="56"/>
  <c r="J165" i="56"/>
  <c r="BF165" i="56" s="1"/>
  <c r="P165" i="56"/>
  <c r="P164" i="56" s="1"/>
  <c r="R165" i="56"/>
  <c r="R164" i="56" s="1"/>
  <c r="T165" i="56"/>
  <c r="BE165" i="56"/>
  <c r="BG165" i="56"/>
  <c r="BH165" i="56"/>
  <c r="BI165" i="56"/>
  <c r="BK165" i="56"/>
  <c r="J166" i="56"/>
  <c r="P166" i="56"/>
  <c r="R166" i="56"/>
  <c r="T166" i="56"/>
  <c r="BE166" i="56"/>
  <c r="BF166" i="56"/>
  <c r="BG166" i="56"/>
  <c r="BH166" i="56"/>
  <c r="BI166" i="56"/>
  <c r="BK166" i="56"/>
  <c r="BK164" i="56" s="1"/>
  <c r="J167" i="56"/>
  <c r="BF167" i="56" s="1"/>
  <c r="P167" i="56"/>
  <c r="R167" i="56"/>
  <c r="T167" i="56"/>
  <c r="BE167" i="56"/>
  <c r="BG167" i="56"/>
  <c r="BH167" i="56"/>
  <c r="BI167" i="56"/>
  <c r="BK167" i="56"/>
  <c r="J169" i="56"/>
  <c r="BF169" i="56" s="1"/>
  <c r="P169" i="56"/>
  <c r="P168" i="56" s="1"/>
  <c r="R169" i="56"/>
  <c r="R168" i="56" s="1"/>
  <c r="T169" i="56"/>
  <c r="T168" i="56" s="1"/>
  <c r="BE169" i="56"/>
  <c r="BG169" i="56"/>
  <c r="BH169" i="56"/>
  <c r="BI169" i="56"/>
  <c r="BK169" i="56"/>
  <c r="BK168" i="56" s="1"/>
  <c r="J168" i="56" s="1"/>
  <c r="J105" i="56" s="1"/>
  <c r="J171" i="56"/>
  <c r="P171" i="56"/>
  <c r="R171" i="56"/>
  <c r="T171" i="56"/>
  <c r="T170" i="56" s="1"/>
  <c r="BE171" i="56"/>
  <c r="BF171" i="56"/>
  <c r="BG171" i="56"/>
  <c r="BH171" i="56"/>
  <c r="BI171" i="56"/>
  <c r="BK171" i="56"/>
  <c r="BK170" i="56" s="1"/>
  <c r="J170" i="56" s="1"/>
  <c r="J106" i="56" s="1"/>
  <c r="J172" i="56"/>
  <c r="BF172" i="56" s="1"/>
  <c r="P172" i="56"/>
  <c r="R172" i="56"/>
  <c r="T172" i="56"/>
  <c r="BE172" i="56"/>
  <c r="BG172" i="56"/>
  <c r="BH172" i="56"/>
  <c r="BI172" i="56"/>
  <c r="BK172" i="56"/>
  <c r="J173" i="56"/>
  <c r="BF173" i="56" s="1"/>
  <c r="P173" i="56"/>
  <c r="R173" i="56"/>
  <c r="T173" i="56"/>
  <c r="BE173" i="56"/>
  <c r="BG173" i="56"/>
  <c r="BH173" i="56"/>
  <c r="BI173" i="56"/>
  <c r="BK173" i="56"/>
  <c r="J175" i="56"/>
  <c r="P175" i="56"/>
  <c r="P174" i="56" s="1"/>
  <c r="R175" i="56"/>
  <c r="T175" i="56"/>
  <c r="T174" i="56" s="1"/>
  <c r="BE175" i="56"/>
  <c r="BF175" i="56"/>
  <c r="BG175" i="56"/>
  <c r="BH175" i="56"/>
  <c r="BI175" i="56"/>
  <c r="BK175" i="56"/>
  <c r="J176" i="56"/>
  <c r="P176" i="56"/>
  <c r="R176" i="56"/>
  <c r="T176" i="56"/>
  <c r="BE176" i="56"/>
  <c r="BF176" i="56"/>
  <c r="BG176" i="56"/>
  <c r="BH176" i="56"/>
  <c r="BI176" i="56"/>
  <c r="BK176" i="56"/>
  <c r="J178" i="56"/>
  <c r="BF178" i="56" s="1"/>
  <c r="P178" i="56"/>
  <c r="R178" i="56"/>
  <c r="T178" i="56"/>
  <c r="T177" i="56" s="1"/>
  <c r="BE178" i="56"/>
  <c r="BG178" i="56"/>
  <c r="BH178" i="56"/>
  <c r="BI178" i="56"/>
  <c r="BK178" i="56"/>
  <c r="J179" i="56"/>
  <c r="BF179" i="56" s="1"/>
  <c r="P179" i="56"/>
  <c r="R179" i="56"/>
  <c r="T179" i="56"/>
  <c r="BE179" i="56"/>
  <c r="BG179" i="56"/>
  <c r="BH179" i="56"/>
  <c r="BI179" i="56"/>
  <c r="BK179" i="56"/>
  <c r="J180" i="56"/>
  <c r="BF180" i="56" s="1"/>
  <c r="P180" i="56"/>
  <c r="R180" i="56"/>
  <c r="T180" i="56"/>
  <c r="BE180" i="56"/>
  <c r="BG180" i="56"/>
  <c r="BH180" i="56"/>
  <c r="BI180" i="56"/>
  <c r="BK180" i="56"/>
  <c r="J181" i="56"/>
  <c r="BF181" i="56" s="1"/>
  <c r="P181" i="56"/>
  <c r="R181" i="56"/>
  <c r="T181" i="56"/>
  <c r="BE181" i="56"/>
  <c r="BG181" i="56"/>
  <c r="BH181" i="56"/>
  <c r="BI181" i="56"/>
  <c r="BK181" i="56"/>
  <c r="J182" i="56"/>
  <c r="P182" i="56"/>
  <c r="R182" i="56"/>
  <c r="T182" i="56"/>
  <c r="BE182" i="56"/>
  <c r="BF182" i="56"/>
  <c r="BG182" i="56"/>
  <c r="BH182" i="56"/>
  <c r="BI182" i="56"/>
  <c r="BK182" i="56"/>
  <c r="J183" i="56"/>
  <c r="BF183" i="56" s="1"/>
  <c r="P183" i="56"/>
  <c r="R183" i="56"/>
  <c r="T183" i="56"/>
  <c r="BE183" i="56"/>
  <c r="BG183" i="56"/>
  <c r="BH183" i="56"/>
  <c r="BI183" i="56"/>
  <c r="BK183" i="56"/>
  <c r="J184" i="56"/>
  <c r="BF184" i="56" s="1"/>
  <c r="P184" i="56"/>
  <c r="R184" i="56"/>
  <c r="T184" i="56"/>
  <c r="BE184" i="56"/>
  <c r="BG184" i="56"/>
  <c r="BH184" i="56"/>
  <c r="BI184" i="56"/>
  <c r="BK184" i="56"/>
  <c r="J185" i="56"/>
  <c r="BF185" i="56" s="1"/>
  <c r="P185" i="56"/>
  <c r="R185" i="56"/>
  <c r="T185" i="56"/>
  <c r="BE185" i="56"/>
  <c r="BG185" i="56"/>
  <c r="BH185" i="56"/>
  <c r="BI185" i="56"/>
  <c r="BK185" i="56"/>
  <c r="J186" i="56"/>
  <c r="P186" i="56"/>
  <c r="R186" i="56"/>
  <c r="T186" i="56"/>
  <c r="BE186" i="56"/>
  <c r="BF186" i="56"/>
  <c r="BG186" i="56"/>
  <c r="BH186" i="56"/>
  <c r="BI186" i="56"/>
  <c r="BK186" i="56"/>
  <c r="J187" i="56"/>
  <c r="BF187" i="56" s="1"/>
  <c r="P187" i="56"/>
  <c r="R187" i="56"/>
  <c r="T187" i="56"/>
  <c r="BE187" i="56"/>
  <c r="BG187" i="56"/>
  <c r="BH187" i="56"/>
  <c r="BI187" i="56"/>
  <c r="BK187" i="56"/>
  <c r="J189" i="56"/>
  <c r="BF189" i="56" s="1"/>
  <c r="P189" i="56"/>
  <c r="R189" i="56"/>
  <c r="T189" i="56"/>
  <c r="BE189" i="56"/>
  <c r="BG189" i="56"/>
  <c r="BH189" i="56"/>
  <c r="BI189" i="56"/>
  <c r="BK189" i="56"/>
  <c r="J190" i="56"/>
  <c r="P190" i="56"/>
  <c r="R190" i="56"/>
  <c r="R188" i="56" s="1"/>
  <c r="T190" i="56"/>
  <c r="BE190" i="56"/>
  <c r="BF190" i="56"/>
  <c r="BG190" i="56"/>
  <c r="BH190" i="56"/>
  <c r="BI190" i="56"/>
  <c r="BK190" i="56"/>
  <c r="J192" i="56"/>
  <c r="BF192" i="56" s="1"/>
  <c r="P192" i="56"/>
  <c r="R192" i="56"/>
  <c r="T192" i="56"/>
  <c r="BE192" i="56"/>
  <c r="BG192" i="56"/>
  <c r="BH192" i="56"/>
  <c r="BI192" i="56"/>
  <c r="BK192" i="56"/>
  <c r="J193" i="56"/>
  <c r="BF193" i="56" s="1"/>
  <c r="P193" i="56"/>
  <c r="P191" i="56" s="1"/>
  <c r="R193" i="56"/>
  <c r="T193" i="56"/>
  <c r="BE193" i="56"/>
  <c r="BG193" i="56"/>
  <c r="BH193" i="56"/>
  <c r="BI193" i="56"/>
  <c r="BK193" i="56"/>
  <c r="BK191" i="56" s="1"/>
  <c r="J191" i="56" s="1"/>
  <c r="J110" i="56" s="1"/>
  <c r="J194" i="56"/>
  <c r="BF194" i="56" s="1"/>
  <c r="P194" i="56"/>
  <c r="R194" i="56"/>
  <c r="T194" i="56"/>
  <c r="BE194" i="56"/>
  <c r="BG194" i="56"/>
  <c r="BH194" i="56"/>
  <c r="BI194" i="56"/>
  <c r="BK194" i="56"/>
  <c r="J196" i="56"/>
  <c r="P196" i="56"/>
  <c r="P195" i="56" s="1"/>
  <c r="R196" i="56"/>
  <c r="T196" i="56"/>
  <c r="BE196" i="56"/>
  <c r="BF196" i="56"/>
  <c r="BG196" i="56"/>
  <c r="BH196" i="56"/>
  <c r="BI196" i="56"/>
  <c r="BK196" i="56"/>
  <c r="J197" i="56"/>
  <c r="BF197" i="56" s="1"/>
  <c r="P197" i="56"/>
  <c r="R197" i="56"/>
  <c r="T197" i="56"/>
  <c r="T195" i="56" s="1"/>
  <c r="BE197" i="56"/>
  <c r="BG197" i="56"/>
  <c r="BH197" i="56"/>
  <c r="BI197" i="56"/>
  <c r="BK197" i="56"/>
  <c r="J198" i="56"/>
  <c r="BF198" i="56" s="1"/>
  <c r="P198" i="56"/>
  <c r="R198" i="56"/>
  <c r="R195" i="56" s="1"/>
  <c r="T198" i="56"/>
  <c r="BE198" i="56"/>
  <c r="BG198" i="56"/>
  <c r="BH198" i="56"/>
  <c r="BI198" i="56"/>
  <c r="BK198" i="56"/>
  <c r="T199" i="56"/>
  <c r="J200" i="56"/>
  <c r="BF200" i="56" s="1"/>
  <c r="P200" i="56"/>
  <c r="R200" i="56"/>
  <c r="T200" i="56"/>
  <c r="BE200" i="56"/>
  <c r="BG200" i="56"/>
  <c r="BH200" i="56"/>
  <c r="BI200" i="56"/>
  <c r="BK200" i="56"/>
  <c r="BK199" i="56" s="1"/>
  <c r="J199" i="56" s="1"/>
  <c r="J112" i="56" s="1"/>
  <c r="J201" i="56"/>
  <c r="BF201" i="56" s="1"/>
  <c r="P201" i="56"/>
  <c r="R201" i="56"/>
  <c r="T201" i="56"/>
  <c r="BE201" i="56"/>
  <c r="BG201" i="56"/>
  <c r="BH201" i="56"/>
  <c r="BI201" i="56"/>
  <c r="BK201" i="56"/>
  <c r="J203" i="56"/>
  <c r="BF203" i="56" s="1"/>
  <c r="P203" i="56"/>
  <c r="P202" i="56" s="1"/>
  <c r="R203" i="56"/>
  <c r="R202" i="56" s="1"/>
  <c r="T203" i="56"/>
  <c r="T202" i="56" s="1"/>
  <c r="BE203" i="56"/>
  <c r="BG203" i="56"/>
  <c r="BH203" i="56"/>
  <c r="BI203" i="56"/>
  <c r="BK203" i="56"/>
  <c r="BK202" i="56" s="1"/>
  <c r="J202" i="56" s="1"/>
  <c r="J113" i="56" s="1"/>
  <c r="F93" i="55" s="1"/>
  <c r="J39" i="55"/>
  <c r="J40" i="55"/>
  <c r="J41" i="55"/>
  <c r="E85" i="55"/>
  <c r="E89" i="55"/>
  <c r="F91" i="55"/>
  <c r="J91" i="55"/>
  <c r="J93" i="55"/>
  <c r="F94" i="55"/>
  <c r="J94" i="55"/>
  <c r="BE118" i="55"/>
  <c r="BF118" i="55"/>
  <c r="BG118" i="55"/>
  <c r="BH118" i="55"/>
  <c r="BI118" i="55"/>
  <c r="BE119" i="55"/>
  <c r="BF119" i="55"/>
  <c r="BG119" i="55"/>
  <c r="BH119" i="55"/>
  <c r="BI119" i="55"/>
  <c r="BE120" i="55"/>
  <c r="BF120" i="55"/>
  <c r="BG120" i="55"/>
  <c r="BH120" i="55"/>
  <c r="BI120" i="55"/>
  <c r="BE121" i="55"/>
  <c r="BF121" i="55"/>
  <c r="BG121" i="55"/>
  <c r="BH121" i="55"/>
  <c r="BI121" i="55"/>
  <c r="BE122" i="55"/>
  <c r="BF122" i="55"/>
  <c r="BG122" i="55"/>
  <c r="BH122" i="55"/>
  <c r="BI122" i="55"/>
  <c r="BE123" i="55"/>
  <c r="BG123" i="55"/>
  <c r="BH123" i="55"/>
  <c r="BI123" i="55"/>
  <c r="E134" i="55"/>
  <c r="E138" i="55"/>
  <c r="F140" i="55"/>
  <c r="J140" i="55"/>
  <c r="F142" i="55"/>
  <c r="J142" i="55"/>
  <c r="F143" i="55"/>
  <c r="J143" i="55"/>
  <c r="J149" i="55"/>
  <c r="P149" i="55"/>
  <c r="R149" i="55"/>
  <c r="R148" i="55" s="1"/>
  <c r="T149" i="55"/>
  <c r="BE149" i="55"/>
  <c r="BF149" i="55"/>
  <c r="BG149" i="55"/>
  <c r="BH149" i="55"/>
  <c r="BI149" i="55"/>
  <c r="BK149" i="55"/>
  <c r="J150" i="55"/>
  <c r="BF150" i="55" s="1"/>
  <c r="P150" i="55"/>
  <c r="R150" i="55"/>
  <c r="T150" i="55"/>
  <c r="BE150" i="55"/>
  <c r="BG150" i="55"/>
  <c r="BH150" i="55"/>
  <c r="BI150" i="55"/>
  <c r="BK150" i="55"/>
  <c r="J151" i="55"/>
  <c r="P151" i="55"/>
  <c r="R151" i="55"/>
  <c r="T151" i="55"/>
  <c r="BE151" i="55"/>
  <c r="BF151" i="55"/>
  <c r="BG151" i="55"/>
  <c r="BH151" i="55"/>
  <c r="BI151" i="55"/>
  <c r="BK151" i="55"/>
  <c r="J152" i="55"/>
  <c r="BF152" i="55" s="1"/>
  <c r="P152" i="55"/>
  <c r="R152" i="55"/>
  <c r="T152" i="55"/>
  <c r="BE152" i="55"/>
  <c r="BG152" i="55"/>
  <c r="BH152" i="55"/>
  <c r="BI152" i="55"/>
  <c r="BK152" i="55"/>
  <c r="J153" i="55"/>
  <c r="BF153" i="55" s="1"/>
  <c r="P153" i="55"/>
  <c r="R153" i="55"/>
  <c r="T153" i="55"/>
  <c r="BE153" i="55"/>
  <c r="BG153" i="55"/>
  <c r="BH153" i="55"/>
  <c r="BI153" i="55"/>
  <c r="BK153" i="55"/>
  <c r="J154" i="55"/>
  <c r="P154" i="55"/>
  <c r="R154" i="55"/>
  <c r="T154" i="55"/>
  <c r="BE154" i="55"/>
  <c r="BF154" i="55"/>
  <c r="BG154" i="55"/>
  <c r="BH154" i="55"/>
  <c r="BI154" i="55"/>
  <c r="BK154" i="55"/>
  <c r="J155" i="55"/>
  <c r="P155" i="55"/>
  <c r="R155" i="55"/>
  <c r="T155" i="55"/>
  <c r="BE155" i="55"/>
  <c r="BF155" i="55"/>
  <c r="BG155" i="55"/>
  <c r="BH155" i="55"/>
  <c r="BI155" i="55"/>
  <c r="BK155" i="55"/>
  <c r="J156" i="55"/>
  <c r="BF156" i="55" s="1"/>
  <c r="P156" i="55"/>
  <c r="R156" i="55"/>
  <c r="T156" i="55"/>
  <c r="BE156" i="55"/>
  <c r="BG156" i="55"/>
  <c r="BH156" i="55"/>
  <c r="BI156" i="55"/>
  <c r="BK156" i="55"/>
  <c r="J157" i="55"/>
  <c r="P157" i="55"/>
  <c r="R157" i="55"/>
  <c r="T157" i="55"/>
  <c r="BE157" i="55"/>
  <c r="BF157" i="55"/>
  <c r="BG157" i="55"/>
  <c r="BH157" i="55"/>
  <c r="BI157" i="55"/>
  <c r="BK157" i="55"/>
  <c r="J158" i="55"/>
  <c r="BF158" i="55" s="1"/>
  <c r="P158" i="55"/>
  <c r="R158" i="55"/>
  <c r="T158" i="55"/>
  <c r="BE158" i="55"/>
  <c r="BG158" i="55"/>
  <c r="BH158" i="55"/>
  <c r="BI158" i="55"/>
  <c r="BK158" i="55"/>
  <c r="P159" i="55"/>
  <c r="J160" i="55"/>
  <c r="BF160" i="55" s="1"/>
  <c r="P160" i="55"/>
  <c r="R160" i="55"/>
  <c r="T160" i="55"/>
  <c r="BE160" i="55"/>
  <c r="BG160" i="55"/>
  <c r="BH160" i="55"/>
  <c r="BI160" i="55"/>
  <c r="BK160" i="55"/>
  <c r="J161" i="55"/>
  <c r="P161" i="55"/>
  <c r="R161" i="55"/>
  <c r="T161" i="55"/>
  <c r="BE161" i="55"/>
  <c r="BF161" i="55"/>
  <c r="BG161" i="55"/>
  <c r="BH161" i="55"/>
  <c r="BI161" i="55"/>
  <c r="BK161" i="55"/>
  <c r="J163" i="55"/>
  <c r="P163" i="55"/>
  <c r="P162" i="55" s="1"/>
  <c r="R163" i="55"/>
  <c r="R162" i="55" s="1"/>
  <c r="T163" i="55"/>
  <c r="T162" i="55" s="1"/>
  <c r="BE163" i="55"/>
  <c r="BF163" i="55"/>
  <c r="BG163" i="55"/>
  <c r="BH163" i="55"/>
  <c r="BI163" i="55"/>
  <c r="BK163" i="55"/>
  <c r="BK162" i="55" s="1"/>
  <c r="J162" i="55" s="1"/>
  <c r="J102" i="55" s="1"/>
  <c r="J166" i="55"/>
  <c r="P166" i="55"/>
  <c r="R166" i="55"/>
  <c r="R165" i="55" s="1"/>
  <c r="T166" i="55"/>
  <c r="BE166" i="55"/>
  <c r="BF166" i="55"/>
  <c r="BG166" i="55"/>
  <c r="BH166" i="55"/>
  <c r="BI166" i="55"/>
  <c r="BK166" i="55"/>
  <c r="J167" i="55"/>
  <c r="P167" i="55"/>
  <c r="R167" i="55"/>
  <c r="T167" i="55"/>
  <c r="BE167" i="55"/>
  <c r="BF167" i="55"/>
  <c r="BG167" i="55"/>
  <c r="BH167" i="55"/>
  <c r="BI167" i="55"/>
  <c r="BK167" i="55"/>
  <c r="J168" i="55"/>
  <c r="BF168" i="55" s="1"/>
  <c r="P168" i="55"/>
  <c r="R168" i="55"/>
  <c r="T168" i="55"/>
  <c r="BE168" i="55"/>
  <c r="BG168" i="55"/>
  <c r="BH168" i="55"/>
  <c r="BI168" i="55"/>
  <c r="BK168" i="55"/>
  <c r="P169" i="55"/>
  <c r="J170" i="55"/>
  <c r="BF170" i="55" s="1"/>
  <c r="P170" i="55"/>
  <c r="R170" i="55"/>
  <c r="T170" i="55"/>
  <c r="BE170" i="55"/>
  <c r="BG170" i="55"/>
  <c r="BH170" i="55"/>
  <c r="BI170" i="55"/>
  <c r="BK170" i="55"/>
  <c r="J171" i="55"/>
  <c r="P171" i="55"/>
  <c r="R171" i="55"/>
  <c r="T171" i="55"/>
  <c r="BE171" i="55"/>
  <c r="BF171" i="55"/>
  <c r="BG171" i="55"/>
  <c r="BH171" i="55"/>
  <c r="BI171" i="55"/>
  <c r="BK171" i="55"/>
  <c r="BK169" i="55" s="1"/>
  <c r="J169" i="55" s="1"/>
  <c r="J105" i="55" s="1"/>
  <c r="J173" i="55"/>
  <c r="P173" i="55"/>
  <c r="R173" i="55"/>
  <c r="T173" i="55"/>
  <c r="T172" i="55" s="1"/>
  <c r="BE173" i="55"/>
  <c r="BF173" i="55"/>
  <c r="BG173" i="55"/>
  <c r="BH173" i="55"/>
  <c r="BI173" i="55"/>
  <c r="BK173" i="55"/>
  <c r="J174" i="55"/>
  <c r="P174" i="55"/>
  <c r="R174" i="55"/>
  <c r="T174" i="55"/>
  <c r="BE174" i="55"/>
  <c r="BF174" i="55"/>
  <c r="BG174" i="55"/>
  <c r="BH174" i="55"/>
  <c r="BI174" i="55"/>
  <c r="BK174" i="55"/>
  <c r="J175" i="55"/>
  <c r="P175" i="55"/>
  <c r="R175" i="55"/>
  <c r="T175" i="55"/>
  <c r="BE175" i="55"/>
  <c r="BF175" i="55"/>
  <c r="BG175" i="55"/>
  <c r="BH175" i="55"/>
  <c r="BI175" i="55"/>
  <c r="BK175" i="55"/>
  <c r="J177" i="55"/>
  <c r="BF177" i="55" s="1"/>
  <c r="P177" i="55"/>
  <c r="P176" i="55" s="1"/>
  <c r="R177" i="55"/>
  <c r="T177" i="55"/>
  <c r="BE177" i="55"/>
  <c r="BG177" i="55"/>
  <c r="BH177" i="55"/>
  <c r="BI177" i="55"/>
  <c r="BK177" i="55"/>
  <c r="J178" i="55"/>
  <c r="BF178" i="55" s="1"/>
  <c r="P178" i="55"/>
  <c r="R178" i="55"/>
  <c r="T178" i="55"/>
  <c r="BE178" i="55"/>
  <c r="BG178" i="55"/>
  <c r="BH178" i="55"/>
  <c r="BI178" i="55"/>
  <c r="BK178" i="55"/>
  <c r="J179" i="55"/>
  <c r="BF179" i="55" s="1"/>
  <c r="P179" i="55"/>
  <c r="R179" i="55"/>
  <c r="T179" i="55"/>
  <c r="BE179" i="55"/>
  <c r="BG179" i="55"/>
  <c r="BH179" i="55"/>
  <c r="BI179" i="55"/>
  <c r="BK179" i="55"/>
  <c r="J181" i="55"/>
  <c r="P181" i="55"/>
  <c r="R181" i="55"/>
  <c r="R180" i="55" s="1"/>
  <c r="T181" i="55"/>
  <c r="BE181" i="55"/>
  <c r="BF181" i="55"/>
  <c r="BG181" i="55"/>
  <c r="BH181" i="55"/>
  <c r="BI181" i="55"/>
  <c r="BK181" i="55"/>
  <c r="J182" i="55"/>
  <c r="P182" i="55"/>
  <c r="R182" i="55"/>
  <c r="T182" i="55"/>
  <c r="BE182" i="55"/>
  <c r="BF182" i="55"/>
  <c r="BG182" i="55"/>
  <c r="BH182" i="55"/>
  <c r="BI182" i="55"/>
  <c r="BK182" i="55"/>
  <c r="J183" i="55"/>
  <c r="P183" i="55"/>
  <c r="R183" i="55"/>
  <c r="T183" i="55"/>
  <c r="BE183" i="55"/>
  <c r="BF183" i="55"/>
  <c r="BG183" i="55"/>
  <c r="BH183" i="55"/>
  <c r="BI183" i="55"/>
  <c r="BK183" i="55"/>
  <c r="J184" i="55"/>
  <c r="P184" i="55"/>
  <c r="R184" i="55"/>
  <c r="T184" i="55"/>
  <c r="BE184" i="55"/>
  <c r="BF184" i="55"/>
  <c r="BG184" i="55"/>
  <c r="BH184" i="55"/>
  <c r="BI184" i="55"/>
  <c r="BK184" i="55"/>
  <c r="J185" i="55"/>
  <c r="BF185" i="55" s="1"/>
  <c r="P185" i="55"/>
  <c r="R185" i="55"/>
  <c r="T185" i="55"/>
  <c r="BE185" i="55"/>
  <c r="BG185" i="55"/>
  <c r="BH185" i="55"/>
  <c r="BI185" i="55"/>
  <c r="BK185" i="55"/>
  <c r="J186" i="55"/>
  <c r="P186" i="55"/>
  <c r="R186" i="55"/>
  <c r="T186" i="55"/>
  <c r="BE186" i="55"/>
  <c r="BF186" i="55"/>
  <c r="BG186" i="55"/>
  <c r="BH186" i="55"/>
  <c r="BI186" i="55"/>
  <c r="BK186" i="55"/>
  <c r="J187" i="55"/>
  <c r="P187" i="55"/>
  <c r="R187" i="55"/>
  <c r="T187" i="55"/>
  <c r="BE187" i="55"/>
  <c r="BF187" i="55"/>
  <c r="BG187" i="55"/>
  <c r="BH187" i="55"/>
  <c r="BI187" i="55"/>
  <c r="BK187" i="55"/>
  <c r="J188" i="55"/>
  <c r="P188" i="55"/>
  <c r="R188" i="55"/>
  <c r="T188" i="55"/>
  <c r="BE188" i="55"/>
  <c r="BF188" i="55"/>
  <c r="BG188" i="55"/>
  <c r="BH188" i="55"/>
  <c r="BI188" i="55"/>
  <c r="BK188" i="55"/>
  <c r="J189" i="55"/>
  <c r="P189" i="55"/>
  <c r="R189" i="55"/>
  <c r="T189" i="55"/>
  <c r="BE189" i="55"/>
  <c r="BF189" i="55"/>
  <c r="BG189" i="55"/>
  <c r="BH189" i="55"/>
  <c r="BI189" i="55"/>
  <c r="BK189" i="55"/>
  <c r="J190" i="55"/>
  <c r="P190" i="55"/>
  <c r="R190" i="55"/>
  <c r="T190" i="55"/>
  <c r="BE190" i="55"/>
  <c r="BF190" i="55"/>
  <c r="BG190" i="55"/>
  <c r="BH190" i="55"/>
  <c r="BI190" i="55"/>
  <c r="BK190" i="55"/>
  <c r="J191" i="55"/>
  <c r="BF191" i="55" s="1"/>
  <c r="P191" i="55"/>
  <c r="R191" i="55"/>
  <c r="T191" i="55"/>
  <c r="BE191" i="55"/>
  <c r="BG191" i="55"/>
  <c r="BH191" i="55"/>
  <c r="BI191" i="55"/>
  <c r="BK191" i="55"/>
  <c r="J192" i="55"/>
  <c r="P192" i="55"/>
  <c r="R192" i="55"/>
  <c r="T192" i="55"/>
  <c r="BE192" i="55"/>
  <c r="BF192" i="55"/>
  <c r="BG192" i="55"/>
  <c r="BH192" i="55"/>
  <c r="BI192" i="55"/>
  <c r="BK192" i="55"/>
  <c r="J193" i="55"/>
  <c r="P193" i="55"/>
  <c r="R193" i="55"/>
  <c r="T193" i="55"/>
  <c r="BE193" i="55"/>
  <c r="BF193" i="55"/>
  <c r="BG193" i="55"/>
  <c r="BH193" i="55"/>
  <c r="BI193" i="55"/>
  <c r="BK193" i="55"/>
  <c r="J194" i="55"/>
  <c r="P194" i="55"/>
  <c r="R194" i="55"/>
  <c r="T194" i="55"/>
  <c r="BE194" i="55"/>
  <c r="BF194" i="55"/>
  <c r="BG194" i="55"/>
  <c r="BH194" i="55"/>
  <c r="BI194" i="55"/>
  <c r="BK194" i="55"/>
  <c r="J195" i="55"/>
  <c r="P195" i="55"/>
  <c r="R195" i="55"/>
  <c r="T195" i="55"/>
  <c r="BE195" i="55"/>
  <c r="BF195" i="55"/>
  <c r="BG195" i="55"/>
  <c r="BH195" i="55"/>
  <c r="BI195" i="55"/>
  <c r="BK195" i="55"/>
  <c r="J197" i="55"/>
  <c r="P197" i="55"/>
  <c r="R197" i="55"/>
  <c r="T197" i="55"/>
  <c r="T196" i="55" s="1"/>
  <c r="BE197" i="55"/>
  <c r="BF197" i="55"/>
  <c r="BG197" i="55"/>
  <c r="BH197" i="55"/>
  <c r="BI197" i="55"/>
  <c r="BK197" i="55"/>
  <c r="BK196" i="55" s="1"/>
  <c r="J196" i="55" s="1"/>
  <c r="J109" i="55" s="1"/>
  <c r="J198" i="55"/>
  <c r="BF198" i="55" s="1"/>
  <c r="P198" i="55"/>
  <c r="R198" i="55"/>
  <c r="T198" i="55"/>
  <c r="BE198" i="55"/>
  <c r="BG198" i="55"/>
  <c r="BH198" i="55"/>
  <c r="BI198" i="55"/>
  <c r="BK198" i="55"/>
  <c r="J199" i="55"/>
  <c r="P199" i="55"/>
  <c r="R199" i="55"/>
  <c r="T199" i="55"/>
  <c r="BE199" i="55"/>
  <c r="BF199" i="55"/>
  <c r="BG199" i="55"/>
  <c r="BH199" i="55"/>
  <c r="BI199" i="55"/>
  <c r="BK199" i="55"/>
  <c r="J200" i="55"/>
  <c r="BF200" i="55" s="1"/>
  <c r="P200" i="55"/>
  <c r="R200" i="55"/>
  <c r="T200" i="55"/>
  <c r="BE200" i="55"/>
  <c r="BG200" i="55"/>
  <c r="BH200" i="55"/>
  <c r="BI200" i="55"/>
  <c r="BK200" i="55"/>
  <c r="J201" i="55"/>
  <c r="P201" i="55"/>
  <c r="R201" i="55"/>
  <c r="T201" i="55"/>
  <c r="BE201" i="55"/>
  <c r="BF201" i="55"/>
  <c r="BG201" i="55"/>
  <c r="BH201" i="55"/>
  <c r="BI201" i="55"/>
  <c r="BK201" i="55"/>
  <c r="J202" i="55"/>
  <c r="BF202" i="55" s="1"/>
  <c r="P202" i="55"/>
  <c r="R202" i="55"/>
  <c r="T202" i="55"/>
  <c r="BE202" i="55"/>
  <c r="BG202" i="55"/>
  <c r="BH202" i="55"/>
  <c r="BI202" i="55"/>
  <c r="BK202" i="55"/>
  <c r="J203" i="55"/>
  <c r="BF203" i="55" s="1"/>
  <c r="P203" i="55"/>
  <c r="R203" i="55"/>
  <c r="T203" i="55"/>
  <c r="BE203" i="55"/>
  <c r="BG203" i="55"/>
  <c r="BH203" i="55"/>
  <c r="BI203" i="55"/>
  <c r="BK203" i="55"/>
  <c r="J204" i="55"/>
  <c r="BF204" i="55" s="1"/>
  <c r="P204" i="55"/>
  <c r="R204" i="55"/>
  <c r="T204" i="55"/>
  <c r="BE204" i="55"/>
  <c r="BG204" i="55"/>
  <c r="BH204" i="55"/>
  <c r="BI204" i="55"/>
  <c r="BK204" i="55"/>
  <c r="J205" i="55"/>
  <c r="P205" i="55"/>
  <c r="R205" i="55"/>
  <c r="T205" i="55"/>
  <c r="BE205" i="55"/>
  <c r="BF205" i="55"/>
  <c r="BG205" i="55"/>
  <c r="BH205" i="55"/>
  <c r="BI205" i="55"/>
  <c r="BK205" i="55"/>
  <c r="J206" i="55"/>
  <c r="BF206" i="55" s="1"/>
  <c r="P206" i="55"/>
  <c r="R206" i="55"/>
  <c r="T206" i="55"/>
  <c r="BE206" i="55"/>
  <c r="BG206" i="55"/>
  <c r="BH206" i="55"/>
  <c r="BI206" i="55"/>
  <c r="BK206" i="55"/>
  <c r="J207" i="55"/>
  <c r="P207" i="55"/>
  <c r="R207" i="55"/>
  <c r="T207" i="55"/>
  <c r="BE207" i="55"/>
  <c r="BF207" i="55"/>
  <c r="BG207" i="55"/>
  <c r="BH207" i="55"/>
  <c r="BI207" i="55"/>
  <c r="BK207" i="55"/>
  <c r="J208" i="55"/>
  <c r="BF208" i="55" s="1"/>
  <c r="P208" i="55"/>
  <c r="R208" i="55"/>
  <c r="T208" i="55"/>
  <c r="BE208" i="55"/>
  <c r="BG208" i="55"/>
  <c r="BH208" i="55"/>
  <c r="BI208" i="55"/>
  <c r="BK208" i="55"/>
  <c r="J209" i="55"/>
  <c r="BF209" i="55" s="1"/>
  <c r="P209" i="55"/>
  <c r="R209" i="55"/>
  <c r="T209" i="55"/>
  <c r="BE209" i="55"/>
  <c r="BG209" i="55"/>
  <c r="BH209" i="55"/>
  <c r="BI209" i="55"/>
  <c r="BK209" i="55"/>
  <c r="J210" i="55"/>
  <c r="BF210" i="55" s="1"/>
  <c r="P210" i="55"/>
  <c r="R210" i="55"/>
  <c r="T210" i="55"/>
  <c r="BE210" i="55"/>
  <c r="BG210" i="55"/>
  <c r="BH210" i="55"/>
  <c r="BI210" i="55"/>
  <c r="BK210" i="55"/>
  <c r="J211" i="55"/>
  <c r="P211" i="55"/>
  <c r="R211" i="55"/>
  <c r="T211" i="55"/>
  <c r="BE211" i="55"/>
  <c r="BF211" i="55"/>
  <c r="BG211" i="55"/>
  <c r="BH211" i="55"/>
  <c r="BI211" i="55"/>
  <c r="BK211" i="55"/>
  <c r="J212" i="55"/>
  <c r="BF212" i="55" s="1"/>
  <c r="P212" i="55"/>
  <c r="R212" i="55"/>
  <c r="T212" i="55"/>
  <c r="BE212" i="55"/>
  <c r="BG212" i="55"/>
  <c r="BH212" i="55"/>
  <c r="BI212" i="55"/>
  <c r="BK212" i="55"/>
  <c r="J213" i="55"/>
  <c r="BF213" i="55" s="1"/>
  <c r="P213" i="55"/>
  <c r="R213" i="55"/>
  <c r="T213" i="55"/>
  <c r="BE213" i="55"/>
  <c r="BG213" i="55"/>
  <c r="BH213" i="55"/>
  <c r="BI213" i="55"/>
  <c r="BK213" i="55"/>
  <c r="J214" i="55"/>
  <c r="BF214" i="55" s="1"/>
  <c r="P214" i="55"/>
  <c r="R214" i="55"/>
  <c r="T214" i="55"/>
  <c r="BE214" i="55"/>
  <c r="BG214" i="55"/>
  <c r="BH214" i="55"/>
  <c r="BI214" i="55"/>
  <c r="BK214" i="55"/>
  <c r="J216" i="55"/>
  <c r="P216" i="55"/>
  <c r="P215" i="55" s="1"/>
  <c r="R216" i="55"/>
  <c r="R215" i="55" s="1"/>
  <c r="T216" i="55"/>
  <c r="BE216" i="55"/>
  <c r="BF216" i="55"/>
  <c r="BG216" i="55"/>
  <c r="BH216" i="55"/>
  <c r="BI216" i="55"/>
  <c r="BK216" i="55"/>
  <c r="J217" i="55"/>
  <c r="P217" i="55"/>
  <c r="R217" i="55"/>
  <c r="T217" i="55"/>
  <c r="T215" i="55" s="1"/>
  <c r="BE217" i="55"/>
  <c r="BF217" i="55"/>
  <c r="BG217" i="55"/>
  <c r="BH217" i="55"/>
  <c r="BI217" i="55"/>
  <c r="BK217" i="55"/>
  <c r="J219" i="55"/>
  <c r="BF219" i="55" s="1"/>
  <c r="P219" i="55"/>
  <c r="P218" i="55" s="1"/>
  <c r="R219" i="55"/>
  <c r="T219" i="55"/>
  <c r="BE219" i="55"/>
  <c r="BG219" i="55"/>
  <c r="BH219" i="55"/>
  <c r="BI219" i="55"/>
  <c r="BK219" i="55"/>
  <c r="J220" i="55"/>
  <c r="BF220" i="55" s="1"/>
  <c r="P220" i="55"/>
  <c r="R220" i="55"/>
  <c r="T220" i="55"/>
  <c r="BE220" i="55"/>
  <c r="BG220" i="55"/>
  <c r="BH220" i="55"/>
  <c r="BI220" i="55"/>
  <c r="BK220" i="55"/>
  <c r="J221" i="55"/>
  <c r="BF221" i="55" s="1"/>
  <c r="P221" i="55"/>
  <c r="R221" i="55"/>
  <c r="T221" i="55"/>
  <c r="BE221" i="55"/>
  <c r="BG221" i="55"/>
  <c r="BH221" i="55"/>
  <c r="BI221" i="55"/>
  <c r="BK221" i="55"/>
  <c r="J222" i="55"/>
  <c r="P222" i="55"/>
  <c r="R222" i="55"/>
  <c r="T222" i="55"/>
  <c r="BE222" i="55"/>
  <c r="BF222" i="55"/>
  <c r="BG222" i="55"/>
  <c r="BH222" i="55"/>
  <c r="BI222" i="55"/>
  <c r="BK222" i="55"/>
  <c r="J224" i="55"/>
  <c r="P224" i="55"/>
  <c r="P223" i="55" s="1"/>
  <c r="R224" i="55"/>
  <c r="R223" i="55" s="1"/>
  <c r="T224" i="55"/>
  <c r="T223" i="55" s="1"/>
  <c r="BE224" i="55"/>
  <c r="BF224" i="55"/>
  <c r="BG224" i="55"/>
  <c r="BH224" i="55"/>
  <c r="BI224" i="55"/>
  <c r="BK224" i="55"/>
  <c r="J225" i="55"/>
  <c r="P225" i="55"/>
  <c r="R225" i="55"/>
  <c r="T225" i="55"/>
  <c r="BE225" i="55"/>
  <c r="BF225" i="55"/>
  <c r="BG225" i="55"/>
  <c r="BH225" i="55"/>
  <c r="BI225" i="55"/>
  <c r="BK225" i="55"/>
  <c r="J226" i="55"/>
  <c r="P226" i="55"/>
  <c r="R226" i="55"/>
  <c r="T226" i="55"/>
  <c r="BE226" i="55"/>
  <c r="BF226" i="55"/>
  <c r="BG226" i="55"/>
  <c r="BH226" i="55"/>
  <c r="BI226" i="55"/>
  <c r="BK226" i="55"/>
  <c r="P227" i="55"/>
  <c r="J228" i="55"/>
  <c r="BF228" i="55" s="1"/>
  <c r="P228" i="55"/>
  <c r="R228" i="55"/>
  <c r="T228" i="55"/>
  <c r="BE228" i="55"/>
  <c r="BG228" i="55"/>
  <c r="BH228" i="55"/>
  <c r="BI228" i="55"/>
  <c r="BK228" i="55"/>
  <c r="J229" i="55"/>
  <c r="P229" i="55"/>
  <c r="R229" i="55"/>
  <c r="T229" i="55"/>
  <c r="BE229" i="55"/>
  <c r="BF229" i="55"/>
  <c r="BG229" i="55"/>
  <c r="BH229" i="55"/>
  <c r="BI229" i="55"/>
  <c r="BK229" i="55"/>
  <c r="BK227" i="55" s="1"/>
  <c r="J227" i="55" s="1"/>
  <c r="J113" i="55" s="1"/>
  <c r="BK230" i="55"/>
  <c r="J230" i="55" s="1"/>
  <c r="J114" i="55" s="1"/>
  <c r="J231" i="55"/>
  <c r="BF231" i="55" s="1"/>
  <c r="P231" i="55"/>
  <c r="P230" i="55" s="1"/>
  <c r="R231" i="55"/>
  <c r="R230" i="55" s="1"/>
  <c r="T231" i="55"/>
  <c r="T230" i="55" s="1"/>
  <c r="BE231" i="55"/>
  <c r="BG231" i="55"/>
  <c r="BH231" i="55"/>
  <c r="BI231" i="55"/>
  <c r="BK231" i="55"/>
  <c r="J39" i="54"/>
  <c r="J40" i="54"/>
  <c r="J41" i="54"/>
  <c r="E85" i="54"/>
  <c r="E89" i="54"/>
  <c r="F91" i="54"/>
  <c r="J91" i="54"/>
  <c r="F93" i="54"/>
  <c r="J93" i="54"/>
  <c r="F94" i="54"/>
  <c r="J94" i="54"/>
  <c r="BE125" i="54"/>
  <c r="BF125" i="54"/>
  <c r="BG125" i="54"/>
  <c r="BH125" i="54"/>
  <c r="BI125" i="54"/>
  <c r="BE126" i="54"/>
  <c r="BF126" i="54"/>
  <c r="BG126" i="54"/>
  <c r="BH126" i="54"/>
  <c r="BI126" i="54"/>
  <c r="BE127" i="54"/>
  <c r="BF127" i="54"/>
  <c r="BG127" i="54"/>
  <c r="BH127" i="54"/>
  <c r="BI127" i="54"/>
  <c r="BE128" i="54"/>
  <c r="BF128" i="54"/>
  <c r="BG128" i="54"/>
  <c r="BH128" i="54"/>
  <c r="BI128" i="54"/>
  <c r="BE129" i="54"/>
  <c r="BF129" i="54"/>
  <c r="BG129" i="54"/>
  <c r="BH129" i="54"/>
  <c r="BI129" i="54"/>
  <c r="BE130" i="54"/>
  <c r="BG130" i="54"/>
  <c r="BH130" i="54"/>
  <c r="BI130" i="54"/>
  <c r="E141" i="54"/>
  <c r="E145" i="54"/>
  <c r="F147" i="54"/>
  <c r="J147" i="54"/>
  <c r="F149" i="54"/>
  <c r="J149" i="54"/>
  <c r="F150" i="54"/>
  <c r="J150" i="54"/>
  <c r="J156" i="54"/>
  <c r="BF156" i="54" s="1"/>
  <c r="P156" i="54"/>
  <c r="R156" i="54"/>
  <c r="T156" i="54"/>
  <c r="T155" i="54" s="1"/>
  <c r="BE156" i="54"/>
  <c r="BG156" i="54"/>
  <c r="BH156" i="54"/>
  <c r="BI156" i="54"/>
  <c r="BK156" i="54"/>
  <c r="J157" i="54"/>
  <c r="BF157" i="54" s="1"/>
  <c r="P157" i="54"/>
  <c r="P155" i="54" s="1"/>
  <c r="R157" i="54"/>
  <c r="T157" i="54"/>
  <c r="BE157" i="54"/>
  <c r="BG157" i="54"/>
  <c r="BH157" i="54"/>
  <c r="BI157" i="54"/>
  <c r="BK157" i="54"/>
  <c r="J158" i="54"/>
  <c r="BF158" i="54" s="1"/>
  <c r="P158" i="54"/>
  <c r="R158" i="54"/>
  <c r="T158" i="54"/>
  <c r="BE158" i="54"/>
  <c r="BG158" i="54"/>
  <c r="BH158" i="54"/>
  <c r="BI158" i="54"/>
  <c r="BK158" i="54"/>
  <c r="J159" i="54"/>
  <c r="BF159" i="54" s="1"/>
  <c r="P159" i="54"/>
  <c r="R159" i="54"/>
  <c r="T159" i="54"/>
  <c r="BE159" i="54"/>
  <c r="BG159" i="54"/>
  <c r="BH159" i="54"/>
  <c r="BI159" i="54"/>
  <c r="BK159" i="54"/>
  <c r="J160" i="54"/>
  <c r="BF160" i="54" s="1"/>
  <c r="P160" i="54"/>
  <c r="R160" i="54"/>
  <c r="T160" i="54"/>
  <c r="BE160" i="54"/>
  <c r="BG160" i="54"/>
  <c r="BH160" i="54"/>
  <c r="BI160" i="54"/>
  <c r="BK160" i="54"/>
  <c r="J162" i="54"/>
  <c r="P162" i="54"/>
  <c r="R162" i="54"/>
  <c r="T162" i="54"/>
  <c r="BE162" i="54"/>
  <c r="BF162" i="54"/>
  <c r="BG162" i="54"/>
  <c r="BH162" i="54"/>
  <c r="BI162" i="54"/>
  <c r="BK162" i="54"/>
  <c r="J163" i="54"/>
  <c r="P163" i="54"/>
  <c r="R163" i="54"/>
  <c r="T163" i="54"/>
  <c r="BE163" i="54"/>
  <c r="BF163" i="54"/>
  <c r="BG163" i="54"/>
  <c r="BH163" i="54"/>
  <c r="BI163" i="54"/>
  <c r="BK163" i="54"/>
  <c r="J164" i="54"/>
  <c r="P164" i="54"/>
  <c r="R164" i="54"/>
  <c r="T164" i="54"/>
  <c r="BE164" i="54"/>
  <c r="BF164" i="54"/>
  <c r="BG164" i="54"/>
  <c r="BH164" i="54"/>
  <c r="BI164" i="54"/>
  <c r="BK164" i="54"/>
  <c r="J165" i="54"/>
  <c r="BF165" i="54" s="1"/>
  <c r="P165" i="54"/>
  <c r="R165" i="54"/>
  <c r="T165" i="54"/>
  <c r="BE165" i="54"/>
  <c r="BG165" i="54"/>
  <c r="BH165" i="54"/>
  <c r="BI165" i="54"/>
  <c r="BK165" i="54"/>
  <c r="J166" i="54"/>
  <c r="P166" i="54"/>
  <c r="R166" i="54"/>
  <c r="T166" i="54"/>
  <c r="BE166" i="54"/>
  <c r="BF166" i="54"/>
  <c r="BG166" i="54"/>
  <c r="BH166" i="54"/>
  <c r="BI166" i="54"/>
  <c r="BK166" i="54"/>
  <c r="J167" i="54"/>
  <c r="P167" i="54"/>
  <c r="R167" i="54"/>
  <c r="T167" i="54"/>
  <c r="BE167" i="54"/>
  <c r="BF167" i="54"/>
  <c r="BG167" i="54"/>
  <c r="BH167" i="54"/>
  <c r="BI167" i="54"/>
  <c r="BK167" i="54"/>
  <c r="J168" i="54"/>
  <c r="P168" i="54"/>
  <c r="R168" i="54"/>
  <c r="T168" i="54"/>
  <c r="BE168" i="54"/>
  <c r="BF168" i="54"/>
  <c r="BG168" i="54"/>
  <c r="BH168" i="54"/>
  <c r="BI168" i="54"/>
  <c r="BK168" i="54"/>
  <c r="J169" i="54"/>
  <c r="P169" i="54"/>
  <c r="R169" i="54"/>
  <c r="T169" i="54"/>
  <c r="BE169" i="54"/>
  <c r="BF169" i="54"/>
  <c r="BG169" i="54"/>
  <c r="BH169" i="54"/>
  <c r="BI169" i="54"/>
  <c r="BK169" i="54"/>
  <c r="J170" i="54"/>
  <c r="P170" i="54"/>
  <c r="R170" i="54"/>
  <c r="T170" i="54"/>
  <c r="BE170" i="54"/>
  <c r="BF170" i="54"/>
  <c r="BG170" i="54"/>
  <c r="BH170" i="54"/>
  <c r="BI170" i="54"/>
  <c r="BK170" i="54"/>
  <c r="J172" i="54"/>
  <c r="BF172" i="54" s="1"/>
  <c r="P172" i="54"/>
  <c r="R172" i="54"/>
  <c r="T172" i="54"/>
  <c r="BE172" i="54"/>
  <c r="BG172" i="54"/>
  <c r="BH172" i="54"/>
  <c r="BI172" i="54"/>
  <c r="BK172" i="54"/>
  <c r="J173" i="54"/>
  <c r="BF173" i="54" s="1"/>
  <c r="P173" i="54"/>
  <c r="R173" i="54"/>
  <c r="T173" i="54"/>
  <c r="BE173" i="54"/>
  <c r="BG173" i="54"/>
  <c r="BH173" i="54"/>
  <c r="BI173" i="54"/>
  <c r="BK173" i="54"/>
  <c r="J174" i="54"/>
  <c r="BF174" i="54" s="1"/>
  <c r="P174" i="54"/>
  <c r="R174" i="54"/>
  <c r="T174" i="54"/>
  <c r="BE174" i="54"/>
  <c r="BG174" i="54"/>
  <c r="BH174" i="54"/>
  <c r="BI174" i="54"/>
  <c r="BK174" i="54"/>
  <c r="J175" i="54"/>
  <c r="BF175" i="54" s="1"/>
  <c r="P175" i="54"/>
  <c r="R175" i="54"/>
  <c r="T175" i="54"/>
  <c r="BE175" i="54"/>
  <c r="BG175" i="54"/>
  <c r="BH175" i="54"/>
  <c r="BI175" i="54"/>
  <c r="BK175" i="54"/>
  <c r="J176" i="54"/>
  <c r="BF176" i="54" s="1"/>
  <c r="P176" i="54"/>
  <c r="R176" i="54"/>
  <c r="T176" i="54"/>
  <c r="BE176" i="54"/>
  <c r="BG176" i="54"/>
  <c r="BH176" i="54"/>
  <c r="BI176" i="54"/>
  <c r="BK176" i="54"/>
  <c r="J177" i="54"/>
  <c r="BF177" i="54" s="1"/>
  <c r="P177" i="54"/>
  <c r="R177" i="54"/>
  <c r="T177" i="54"/>
  <c r="BE177" i="54"/>
  <c r="BG177" i="54"/>
  <c r="BH177" i="54"/>
  <c r="BI177" i="54"/>
  <c r="BK177" i="54"/>
  <c r="J178" i="54"/>
  <c r="BF178" i="54" s="1"/>
  <c r="P178" i="54"/>
  <c r="R178" i="54"/>
  <c r="T178" i="54"/>
  <c r="BE178" i="54"/>
  <c r="BG178" i="54"/>
  <c r="BH178" i="54"/>
  <c r="BI178" i="54"/>
  <c r="BK178" i="54"/>
  <c r="J179" i="54"/>
  <c r="P179" i="54"/>
  <c r="R179" i="54"/>
  <c r="T179" i="54"/>
  <c r="BE179" i="54"/>
  <c r="BF179" i="54"/>
  <c r="BG179" i="54"/>
  <c r="BH179" i="54"/>
  <c r="BI179" i="54"/>
  <c r="BK179" i="54"/>
  <c r="J180" i="54"/>
  <c r="BF180" i="54" s="1"/>
  <c r="P180" i="54"/>
  <c r="R180" i="54"/>
  <c r="T180" i="54"/>
  <c r="BE180" i="54"/>
  <c r="BG180" i="54"/>
  <c r="BH180" i="54"/>
  <c r="BI180" i="54"/>
  <c r="BK180" i="54"/>
  <c r="J181" i="54"/>
  <c r="BF181" i="54" s="1"/>
  <c r="P181" i="54"/>
  <c r="R181" i="54"/>
  <c r="T181" i="54"/>
  <c r="BE181" i="54"/>
  <c r="BG181" i="54"/>
  <c r="BH181" i="54"/>
  <c r="BI181" i="54"/>
  <c r="BK181" i="54"/>
  <c r="J182" i="54"/>
  <c r="BF182" i="54" s="1"/>
  <c r="P182" i="54"/>
  <c r="R182" i="54"/>
  <c r="T182" i="54"/>
  <c r="BE182" i="54"/>
  <c r="BG182" i="54"/>
  <c r="BH182" i="54"/>
  <c r="BI182" i="54"/>
  <c r="BK182" i="54"/>
  <c r="J183" i="54"/>
  <c r="P183" i="54"/>
  <c r="R183" i="54"/>
  <c r="T183" i="54"/>
  <c r="BE183" i="54"/>
  <c r="BF183" i="54"/>
  <c r="BG183" i="54"/>
  <c r="BH183" i="54"/>
  <c r="BI183" i="54"/>
  <c r="BK183" i="54"/>
  <c r="J184" i="54"/>
  <c r="BF184" i="54" s="1"/>
  <c r="P184" i="54"/>
  <c r="R184" i="54"/>
  <c r="T184" i="54"/>
  <c r="BE184" i="54"/>
  <c r="BG184" i="54"/>
  <c r="BH184" i="54"/>
  <c r="BI184" i="54"/>
  <c r="BK184" i="54"/>
  <c r="J185" i="54"/>
  <c r="P185" i="54"/>
  <c r="R185" i="54"/>
  <c r="T185" i="54"/>
  <c r="BE185" i="54"/>
  <c r="BF185" i="54"/>
  <c r="BG185" i="54"/>
  <c r="BH185" i="54"/>
  <c r="BI185" i="54"/>
  <c r="BK185" i="54"/>
  <c r="J186" i="54"/>
  <c r="BF186" i="54" s="1"/>
  <c r="P186" i="54"/>
  <c r="R186" i="54"/>
  <c r="T186" i="54"/>
  <c r="BE186" i="54"/>
  <c r="BG186" i="54"/>
  <c r="BH186" i="54"/>
  <c r="BI186" i="54"/>
  <c r="BK186" i="54"/>
  <c r="J187" i="54"/>
  <c r="BF187" i="54" s="1"/>
  <c r="P187" i="54"/>
  <c r="R187" i="54"/>
  <c r="T187" i="54"/>
  <c r="BE187" i="54"/>
  <c r="BG187" i="54"/>
  <c r="BH187" i="54"/>
  <c r="BI187" i="54"/>
  <c r="BK187" i="54"/>
  <c r="J188" i="54"/>
  <c r="BF188" i="54" s="1"/>
  <c r="P188" i="54"/>
  <c r="R188" i="54"/>
  <c r="T188" i="54"/>
  <c r="BE188" i="54"/>
  <c r="BG188" i="54"/>
  <c r="BH188" i="54"/>
  <c r="BI188" i="54"/>
  <c r="BK188" i="54"/>
  <c r="J189" i="54"/>
  <c r="P189" i="54"/>
  <c r="R189" i="54"/>
  <c r="T189" i="54"/>
  <c r="BE189" i="54"/>
  <c r="BF189" i="54"/>
  <c r="BG189" i="54"/>
  <c r="BH189" i="54"/>
  <c r="BI189" i="54"/>
  <c r="BK189" i="54"/>
  <c r="J190" i="54"/>
  <c r="BF190" i="54" s="1"/>
  <c r="P190" i="54"/>
  <c r="R190" i="54"/>
  <c r="T190" i="54"/>
  <c r="BE190" i="54"/>
  <c r="BG190" i="54"/>
  <c r="BH190" i="54"/>
  <c r="BI190" i="54"/>
  <c r="BK190" i="54"/>
  <c r="J191" i="54"/>
  <c r="BF191" i="54" s="1"/>
  <c r="P191" i="54"/>
  <c r="P171" i="54" s="1"/>
  <c r="R191" i="54"/>
  <c r="T191" i="54"/>
  <c r="BE191" i="54"/>
  <c r="BG191" i="54"/>
  <c r="BH191" i="54"/>
  <c r="BI191" i="54"/>
  <c r="BK191" i="54"/>
  <c r="J192" i="54"/>
  <c r="BF192" i="54" s="1"/>
  <c r="P192" i="54"/>
  <c r="R192" i="54"/>
  <c r="T192" i="54"/>
  <c r="BE192" i="54"/>
  <c r="BG192" i="54"/>
  <c r="BH192" i="54"/>
  <c r="BI192" i="54"/>
  <c r="BK192" i="54"/>
  <c r="J193" i="54"/>
  <c r="P193" i="54"/>
  <c r="R193" i="54"/>
  <c r="T193" i="54"/>
  <c r="BE193" i="54"/>
  <c r="BF193" i="54"/>
  <c r="BG193" i="54"/>
  <c r="BH193" i="54"/>
  <c r="BI193" i="54"/>
  <c r="BK193" i="54"/>
  <c r="J194" i="54"/>
  <c r="BF194" i="54" s="1"/>
  <c r="P194" i="54"/>
  <c r="R194" i="54"/>
  <c r="T194" i="54"/>
  <c r="BE194" i="54"/>
  <c r="BG194" i="54"/>
  <c r="BH194" i="54"/>
  <c r="BI194" i="54"/>
  <c r="BK194" i="54"/>
  <c r="J195" i="54"/>
  <c r="BF195" i="54" s="1"/>
  <c r="P195" i="54"/>
  <c r="R195" i="54"/>
  <c r="T195" i="54"/>
  <c r="BE195" i="54"/>
  <c r="BG195" i="54"/>
  <c r="BH195" i="54"/>
  <c r="BI195" i="54"/>
  <c r="BK195" i="54"/>
  <c r="J196" i="54"/>
  <c r="BF196" i="54" s="1"/>
  <c r="P196" i="54"/>
  <c r="R196" i="54"/>
  <c r="T196" i="54"/>
  <c r="BE196" i="54"/>
  <c r="BG196" i="54"/>
  <c r="BH196" i="54"/>
  <c r="BI196" i="54"/>
  <c r="BK196" i="54"/>
  <c r="J197" i="54"/>
  <c r="P197" i="54"/>
  <c r="R197" i="54"/>
  <c r="T197" i="54"/>
  <c r="BE197" i="54"/>
  <c r="BF197" i="54"/>
  <c r="BG197" i="54"/>
  <c r="BH197" i="54"/>
  <c r="BI197" i="54"/>
  <c r="BK197" i="54"/>
  <c r="J198" i="54"/>
  <c r="BF198" i="54" s="1"/>
  <c r="P198" i="54"/>
  <c r="R198" i="54"/>
  <c r="T198" i="54"/>
  <c r="BE198" i="54"/>
  <c r="BG198" i="54"/>
  <c r="BH198" i="54"/>
  <c r="BI198" i="54"/>
  <c r="BK198" i="54"/>
  <c r="J199" i="54"/>
  <c r="P199" i="54"/>
  <c r="R199" i="54"/>
  <c r="T199" i="54"/>
  <c r="BE199" i="54"/>
  <c r="BF199" i="54"/>
  <c r="BG199" i="54"/>
  <c r="BH199" i="54"/>
  <c r="BI199" i="54"/>
  <c r="BK199" i="54"/>
  <c r="J200" i="54"/>
  <c r="BF200" i="54" s="1"/>
  <c r="P200" i="54"/>
  <c r="R200" i="54"/>
  <c r="T200" i="54"/>
  <c r="BE200" i="54"/>
  <c r="BG200" i="54"/>
  <c r="BH200" i="54"/>
  <c r="BI200" i="54"/>
  <c r="BK200" i="54"/>
  <c r="J201" i="54"/>
  <c r="P201" i="54"/>
  <c r="R201" i="54"/>
  <c r="T201" i="54"/>
  <c r="BE201" i="54"/>
  <c r="BF201" i="54"/>
  <c r="BG201" i="54"/>
  <c r="BH201" i="54"/>
  <c r="BI201" i="54"/>
  <c r="BK201" i="54"/>
  <c r="J202" i="54"/>
  <c r="BF202" i="54" s="1"/>
  <c r="P202" i="54"/>
  <c r="R202" i="54"/>
  <c r="T202" i="54"/>
  <c r="BE202" i="54"/>
  <c r="BG202" i="54"/>
  <c r="BH202" i="54"/>
  <c r="BI202" i="54"/>
  <c r="BK202" i="54"/>
  <c r="J203" i="54"/>
  <c r="P203" i="54"/>
  <c r="R203" i="54"/>
  <c r="T203" i="54"/>
  <c r="BE203" i="54"/>
  <c r="BF203" i="54"/>
  <c r="BG203" i="54"/>
  <c r="BH203" i="54"/>
  <c r="BI203" i="54"/>
  <c r="BK203" i="54"/>
  <c r="J204" i="54"/>
  <c r="BF204" i="54" s="1"/>
  <c r="P204" i="54"/>
  <c r="R204" i="54"/>
  <c r="T204" i="54"/>
  <c r="BE204" i="54"/>
  <c r="BG204" i="54"/>
  <c r="BH204" i="54"/>
  <c r="BI204" i="54"/>
  <c r="BK204" i="54"/>
  <c r="J205" i="54"/>
  <c r="BF205" i="54" s="1"/>
  <c r="P205" i="54"/>
  <c r="R205" i="54"/>
  <c r="T205" i="54"/>
  <c r="BE205" i="54"/>
  <c r="BG205" i="54"/>
  <c r="BH205" i="54"/>
  <c r="BI205" i="54"/>
  <c r="BK205" i="54"/>
  <c r="J206" i="54"/>
  <c r="BF206" i="54" s="1"/>
  <c r="P206" i="54"/>
  <c r="R206" i="54"/>
  <c r="T206" i="54"/>
  <c r="BE206" i="54"/>
  <c r="BG206" i="54"/>
  <c r="BH206" i="54"/>
  <c r="BI206" i="54"/>
  <c r="BK206" i="54"/>
  <c r="J207" i="54"/>
  <c r="P207" i="54"/>
  <c r="R207" i="54"/>
  <c r="T207" i="54"/>
  <c r="BE207" i="54"/>
  <c r="BF207" i="54"/>
  <c r="BG207" i="54"/>
  <c r="BH207" i="54"/>
  <c r="BI207" i="54"/>
  <c r="BK207" i="54"/>
  <c r="J208" i="54"/>
  <c r="BF208" i="54" s="1"/>
  <c r="P208" i="54"/>
  <c r="R208" i="54"/>
  <c r="T208" i="54"/>
  <c r="BE208" i="54"/>
  <c r="BG208" i="54"/>
  <c r="BH208" i="54"/>
  <c r="BI208" i="54"/>
  <c r="BK208" i="54"/>
  <c r="J209" i="54"/>
  <c r="P209" i="54"/>
  <c r="R209" i="54"/>
  <c r="T209" i="54"/>
  <c r="BE209" i="54"/>
  <c r="BF209" i="54"/>
  <c r="BG209" i="54"/>
  <c r="BH209" i="54"/>
  <c r="BI209" i="54"/>
  <c r="BK209" i="54"/>
  <c r="J210" i="54"/>
  <c r="BF210" i="54" s="1"/>
  <c r="P210" i="54"/>
  <c r="R210" i="54"/>
  <c r="T210" i="54"/>
  <c r="BE210" i="54"/>
  <c r="BG210" i="54"/>
  <c r="BH210" i="54"/>
  <c r="BI210" i="54"/>
  <c r="BK210" i="54"/>
  <c r="J211" i="54"/>
  <c r="BF211" i="54" s="1"/>
  <c r="P211" i="54"/>
  <c r="R211" i="54"/>
  <c r="T211" i="54"/>
  <c r="BE211" i="54"/>
  <c r="BG211" i="54"/>
  <c r="BH211" i="54"/>
  <c r="BI211" i="54"/>
  <c r="BK211" i="54"/>
  <c r="J212" i="54"/>
  <c r="BF212" i="54" s="1"/>
  <c r="P212" i="54"/>
  <c r="R212" i="54"/>
  <c r="T212" i="54"/>
  <c r="BE212" i="54"/>
  <c r="BG212" i="54"/>
  <c r="BH212" i="54"/>
  <c r="BI212" i="54"/>
  <c r="BK212" i="54"/>
  <c r="J213" i="54"/>
  <c r="P213" i="54"/>
  <c r="R213" i="54"/>
  <c r="T213" i="54"/>
  <c r="BE213" i="54"/>
  <c r="BF213" i="54"/>
  <c r="BG213" i="54"/>
  <c r="BH213" i="54"/>
  <c r="BI213" i="54"/>
  <c r="BK213" i="54"/>
  <c r="J214" i="54"/>
  <c r="BF214" i="54" s="1"/>
  <c r="P214" i="54"/>
  <c r="R214" i="54"/>
  <c r="T214" i="54"/>
  <c r="BE214" i="54"/>
  <c r="BG214" i="54"/>
  <c r="BH214" i="54"/>
  <c r="BI214" i="54"/>
  <c r="BK214" i="54"/>
  <c r="J215" i="54"/>
  <c r="BF215" i="54" s="1"/>
  <c r="P215" i="54"/>
  <c r="R215" i="54"/>
  <c r="T215" i="54"/>
  <c r="BE215" i="54"/>
  <c r="BG215" i="54"/>
  <c r="BH215" i="54"/>
  <c r="BI215" i="54"/>
  <c r="BK215" i="54"/>
  <c r="J216" i="54"/>
  <c r="BF216" i="54" s="1"/>
  <c r="P216" i="54"/>
  <c r="R216" i="54"/>
  <c r="T216" i="54"/>
  <c r="BE216" i="54"/>
  <c r="BG216" i="54"/>
  <c r="BH216" i="54"/>
  <c r="BI216" i="54"/>
  <c r="BK216" i="54"/>
  <c r="J217" i="54"/>
  <c r="P217" i="54"/>
  <c r="R217" i="54"/>
  <c r="T217" i="54"/>
  <c r="BE217" i="54"/>
  <c r="BF217" i="54"/>
  <c r="BG217" i="54"/>
  <c r="BH217" i="54"/>
  <c r="BI217" i="54"/>
  <c r="BK217" i="54"/>
  <c r="J218" i="54"/>
  <c r="BF218" i="54" s="1"/>
  <c r="P218" i="54"/>
  <c r="R218" i="54"/>
  <c r="T218" i="54"/>
  <c r="BE218" i="54"/>
  <c r="BG218" i="54"/>
  <c r="BH218" i="54"/>
  <c r="BI218" i="54"/>
  <c r="BK218" i="54"/>
  <c r="J219" i="54"/>
  <c r="BF219" i="54" s="1"/>
  <c r="P219" i="54"/>
  <c r="R219" i="54"/>
  <c r="T219" i="54"/>
  <c r="BE219" i="54"/>
  <c r="BG219" i="54"/>
  <c r="BH219" i="54"/>
  <c r="BI219" i="54"/>
  <c r="BK219" i="54"/>
  <c r="J220" i="54"/>
  <c r="BF220" i="54" s="1"/>
  <c r="P220" i="54"/>
  <c r="R220" i="54"/>
  <c r="T220" i="54"/>
  <c r="BE220" i="54"/>
  <c r="BG220" i="54"/>
  <c r="BH220" i="54"/>
  <c r="BI220" i="54"/>
  <c r="BK220" i="54"/>
  <c r="J221" i="54"/>
  <c r="P221" i="54"/>
  <c r="R221" i="54"/>
  <c r="T221" i="54"/>
  <c r="BE221" i="54"/>
  <c r="BF221" i="54"/>
  <c r="BG221" i="54"/>
  <c r="BH221" i="54"/>
  <c r="BI221" i="54"/>
  <c r="BK221" i="54"/>
  <c r="J222" i="54"/>
  <c r="BF222" i="54" s="1"/>
  <c r="P222" i="54"/>
  <c r="R222" i="54"/>
  <c r="T222" i="54"/>
  <c r="BE222" i="54"/>
  <c r="BG222" i="54"/>
  <c r="BH222" i="54"/>
  <c r="BI222" i="54"/>
  <c r="BK222" i="54"/>
  <c r="J223" i="54"/>
  <c r="P223" i="54"/>
  <c r="R223" i="54"/>
  <c r="T223" i="54"/>
  <c r="BE223" i="54"/>
  <c r="BF223" i="54"/>
  <c r="BG223" i="54"/>
  <c r="BH223" i="54"/>
  <c r="BI223" i="54"/>
  <c r="BK223" i="54"/>
  <c r="J224" i="54"/>
  <c r="BF224" i="54" s="1"/>
  <c r="P224" i="54"/>
  <c r="R224" i="54"/>
  <c r="T224" i="54"/>
  <c r="BE224" i="54"/>
  <c r="BG224" i="54"/>
  <c r="BH224" i="54"/>
  <c r="BI224" i="54"/>
  <c r="BK224" i="54"/>
  <c r="J225" i="54"/>
  <c r="P225" i="54"/>
  <c r="R225" i="54"/>
  <c r="T225" i="54"/>
  <c r="BE225" i="54"/>
  <c r="BF225" i="54"/>
  <c r="BG225" i="54"/>
  <c r="BH225" i="54"/>
  <c r="BI225" i="54"/>
  <c r="BK225" i="54"/>
  <c r="J226" i="54"/>
  <c r="BF226" i="54" s="1"/>
  <c r="P226" i="54"/>
  <c r="R226" i="54"/>
  <c r="T226" i="54"/>
  <c r="BE226" i="54"/>
  <c r="BG226" i="54"/>
  <c r="BH226" i="54"/>
  <c r="BI226" i="54"/>
  <c r="BK226" i="54"/>
  <c r="J227" i="54"/>
  <c r="P227" i="54"/>
  <c r="R227" i="54"/>
  <c r="T227" i="54"/>
  <c r="BE227" i="54"/>
  <c r="BF227" i="54"/>
  <c r="BG227" i="54"/>
  <c r="BH227" i="54"/>
  <c r="BI227" i="54"/>
  <c r="BK227" i="54"/>
  <c r="J228" i="54"/>
  <c r="BF228" i="54" s="1"/>
  <c r="P228" i="54"/>
  <c r="R228" i="54"/>
  <c r="T228" i="54"/>
  <c r="BE228" i="54"/>
  <c r="BG228" i="54"/>
  <c r="BH228" i="54"/>
  <c r="BI228" i="54"/>
  <c r="BK228" i="54"/>
  <c r="J229" i="54"/>
  <c r="BF229" i="54" s="1"/>
  <c r="P229" i="54"/>
  <c r="R229" i="54"/>
  <c r="T229" i="54"/>
  <c r="BE229" i="54"/>
  <c r="BG229" i="54"/>
  <c r="BH229" i="54"/>
  <c r="BI229" i="54"/>
  <c r="BK229" i="54"/>
  <c r="J230" i="54"/>
  <c r="BF230" i="54" s="1"/>
  <c r="P230" i="54"/>
  <c r="R230" i="54"/>
  <c r="T230" i="54"/>
  <c r="BE230" i="54"/>
  <c r="BG230" i="54"/>
  <c r="BH230" i="54"/>
  <c r="BI230" i="54"/>
  <c r="BK230" i="54"/>
  <c r="J231" i="54"/>
  <c r="P231" i="54"/>
  <c r="R231" i="54"/>
  <c r="T231" i="54"/>
  <c r="BE231" i="54"/>
  <c r="BF231" i="54"/>
  <c r="BG231" i="54"/>
  <c r="BH231" i="54"/>
  <c r="BI231" i="54"/>
  <c r="BK231" i="54"/>
  <c r="J232" i="54"/>
  <c r="BF232" i="54" s="1"/>
  <c r="P232" i="54"/>
  <c r="R232" i="54"/>
  <c r="T232" i="54"/>
  <c r="BE232" i="54"/>
  <c r="BG232" i="54"/>
  <c r="BH232" i="54"/>
  <c r="BI232" i="54"/>
  <c r="BK232" i="54"/>
  <c r="J233" i="54"/>
  <c r="P233" i="54"/>
  <c r="R233" i="54"/>
  <c r="T233" i="54"/>
  <c r="BE233" i="54"/>
  <c r="BF233" i="54"/>
  <c r="BG233" i="54"/>
  <c r="BH233" i="54"/>
  <c r="BI233" i="54"/>
  <c r="BK233" i="54"/>
  <c r="J234" i="54"/>
  <c r="BF234" i="54" s="1"/>
  <c r="P234" i="54"/>
  <c r="R234" i="54"/>
  <c r="T234" i="54"/>
  <c r="BE234" i="54"/>
  <c r="BG234" i="54"/>
  <c r="BH234" i="54"/>
  <c r="BI234" i="54"/>
  <c r="BK234" i="54"/>
  <c r="J235" i="54"/>
  <c r="BF235" i="54" s="1"/>
  <c r="P235" i="54"/>
  <c r="R235" i="54"/>
  <c r="T235" i="54"/>
  <c r="BE235" i="54"/>
  <c r="BG235" i="54"/>
  <c r="BH235" i="54"/>
  <c r="BI235" i="54"/>
  <c r="BK235" i="54"/>
  <c r="J236" i="54"/>
  <c r="BF236" i="54" s="1"/>
  <c r="P236" i="54"/>
  <c r="R236" i="54"/>
  <c r="T236" i="54"/>
  <c r="BE236" i="54"/>
  <c r="BG236" i="54"/>
  <c r="BH236" i="54"/>
  <c r="BI236" i="54"/>
  <c r="BK236" i="54"/>
  <c r="J237" i="54"/>
  <c r="P237" i="54"/>
  <c r="R237" i="54"/>
  <c r="T237" i="54"/>
  <c r="BE237" i="54"/>
  <c r="BF237" i="54"/>
  <c r="BG237" i="54"/>
  <c r="BH237" i="54"/>
  <c r="BI237" i="54"/>
  <c r="BK237" i="54"/>
  <c r="J238" i="54"/>
  <c r="BF238" i="54" s="1"/>
  <c r="P238" i="54"/>
  <c r="R238" i="54"/>
  <c r="T238" i="54"/>
  <c r="BE238" i="54"/>
  <c r="BG238" i="54"/>
  <c r="BH238" i="54"/>
  <c r="BI238" i="54"/>
  <c r="BK238" i="54"/>
  <c r="J239" i="54"/>
  <c r="BF239" i="54" s="1"/>
  <c r="P239" i="54"/>
  <c r="R239" i="54"/>
  <c r="T239" i="54"/>
  <c r="BE239" i="54"/>
  <c r="BG239" i="54"/>
  <c r="BH239" i="54"/>
  <c r="BI239" i="54"/>
  <c r="BK239" i="54"/>
  <c r="J240" i="54"/>
  <c r="BF240" i="54" s="1"/>
  <c r="P240" i="54"/>
  <c r="R240" i="54"/>
  <c r="T240" i="54"/>
  <c r="BE240" i="54"/>
  <c r="BG240" i="54"/>
  <c r="BH240" i="54"/>
  <c r="BI240" i="54"/>
  <c r="BK240" i="54"/>
  <c r="J241" i="54"/>
  <c r="P241" i="54"/>
  <c r="R241" i="54"/>
  <c r="T241" i="54"/>
  <c r="BE241" i="54"/>
  <c r="BF241" i="54"/>
  <c r="BG241" i="54"/>
  <c r="BH241" i="54"/>
  <c r="BI241" i="54"/>
  <c r="BK241" i="54"/>
  <c r="J242" i="54"/>
  <c r="BF242" i="54" s="1"/>
  <c r="P242" i="54"/>
  <c r="R242" i="54"/>
  <c r="T242" i="54"/>
  <c r="BE242" i="54"/>
  <c r="BG242" i="54"/>
  <c r="BH242" i="54"/>
  <c r="BI242" i="54"/>
  <c r="BK242" i="54"/>
  <c r="J243" i="54"/>
  <c r="BF243" i="54" s="1"/>
  <c r="P243" i="54"/>
  <c r="R243" i="54"/>
  <c r="T243" i="54"/>
  <c r="BE243" i="54"/>
  <c r="BG243" i="54"/>
  <c r="BH243" i="54"/>
  <c r="BI243" i="54"/>
  <c r="BK243" i="54"/>
  <c r="J244" i="54"/>
  <c r="BF244" i="54" s="1"/>
  <c r="P244" i="54"/>
  <c r="R244" i="54"/>
  <c r="T244" i="54"/>
  <c r="BE244" i="54"/>
  <c r="BG244" i="54"/>
  <c r="BH244" i="54"/>
  <c r="BI244" i="54"/>
  <c r="BK244" i="54"/>
  <c r="J245" i="54"/>
  <c r="P245" i="54"/>
  <c r="R245" i="54"/>
  <c r="T245" i="54"/>
  <c r="BE245" i="54"/>
  <c r="BF245" i="54"/>
  <c r="BG245" i="54"/>
  <c r="BH245" i="54"/>
  <c r="BI245" i="54"/>
  <c r="BK245" i="54"/>
  <c r="J247" i="54"/>
  <c r="P247" i="54"/>
  <c r="R247" i="54"/>
  <c r="T247" i="54"/>
  <c r="BE247" i="54"/>
  <c r="BF247" i="54"/>
  <c r="BG247" i="54"/>
  <c r="BH247" i="54"/>
  <c r="BI247" i="54"/>
  <c r="BK247" i="54"/>
  <c r="J248" i="54"/>
  <c r="P248" i="54"/>
  <c r="R248" i="54"/>
  <c r="T248" i="54"/>
  <c r="BE248" i="54"/>
  <c r="BF248" i="54"/>
  <c r="BG248" i="54"/>
  <c r="BH248" i="54"/>
  <c r="BI248" i="54"/>
  <c r="BK248" i="54"/>
  <c r="J249" i="54"/>
  <c r="P249" i="54"/>
  <c r="R249" i="54"/>
  <c r="T249" i="54"/>
  <c r="BE249" i="54"/>
  <c r="BF249" i="54"/>
  <c r="BG249" i="54"/>
  <c r="BH249" i="54"/>
  <c r="BI249" i="54"/>
  <c r="BK249" i="54"/>
  <c r="J250" i="54"/>
  <c r="BF250" i="54" s="1"/>
  <c r="P250" i="54"/>
  <c r="R250" i="54"/>
  <c r="T250" i="54"/>
  <c r="BE250" i="54"/>
  <c r="BG250" i="54"/>
  <c r="BH250" i="54"/>
  <c r="BI250" i="54"/>
  <c r="BK250" i="54"/>
  <c r="J251" i="54"/>
  <c r="P251" i="54"/>
  <c r="R251" i="54"/>
  <c r="T251" i="54"/>
  <c r="BE251" i="54"/>
  <c r="BF251" i="54"/>
  <c r="BG251" i="54"/>
  <c r="BH251" i="54"/>
  <c r="BI251" i="54"/>
  <c r="BK251" i="54"/>
  <c r="J252" i="54"/>
  <c r="P252" i="54"/>
  <c r="R252" i="54"/>
  <c r="T252" i="54"/>
  <c r="BE252" i="54"/>
  <c r="BF252" i="54"/>
  <c r="BG252" i="54"/>
  <c r="BH252" i="54"/>
  <c r="BI252" i="54"/>
  <c r="BK252" i="54"/>
  <c r="J253" i="54"/>
  <c r="P253" i="54"/>
  <c r="R253" i="54"/>
  <c r="T253" i="54"/>
  <c r="BE253" i="54"/>
  <c r="BF253" i="54"/>
  <c r="BG253" i="54"/>
  <c r="BH253" i="54"/>
  <c r="BI253" i="54"/>
  <c r="BK253" i="54"/>
  <c r="J254" i="54"/>
  <c r="P254" i="54"/>
  <c r="R254" i="54"/>
  <c r="T254" i="54"/>
  <c r="BE254" i="54"/>
  <c r="BF254" i="54"/>
  <c r="BG254" i="54"/>
  <c r="BH254" i="54"/>
  <c r="BI254" i="54"/>
  <c r="BK254" i="54"/>
  <c r="J255" i="54"/>
  <c r="P255" i="54"/>
  <c r="R255" i="54"/>
  <c r="T255" i="54"/>
  <c r="BE255" i="54"/>
  <c r="BF255" i="54"/>
  <c r="BG255" i="54"/>
  <c r="BH255" i="54"/>
  <c r="BI255" i="54"/>
  <c r="BK255" i="54"/>
  <c r="J256" i="54"/>
  <c r="BF256" i="54" s="1"/>
  <c r="P256" i="54"/>
  <c r="R256" i="54"/>
  <c r="T256" i="54"/>
  <c r="BE256" i="54"/>
  <c r="BG256" i="54"/>
  <c r="BH256" i="54"/>
  <c r="BI256" i="54"/>
  <c r="BK256" i="54"/>
  <c r="J257" i="54"/>
  <c r="P257" i="54"/>
  <c r="R257" i="54"/>
  <c r="T257" i="54"/>
  <c r="BE257" i="54"/>
  <c r="BF257" i="54"/>
  <c r="BG257" i="54"/>
  <c r="BH257" i="54"/>
  <c r="BI257" i="54"/>
  <c r="BK257" i="54"/>
  <c r="J258" i="54"/>
  <c r="P258" i="54"/>
  <c r="R258" i="54"/>
  <c r="T258" i="54"/>
  <c r="BE258" i="54"/>
  <c r="BF258" i="54"/>
  <c r="BG258" i="54"/>
  <c r="BH258" i="54"/>
  <c r="BI258" i="54"/>
  <c r="BK258" i="54"/>
  <c r="J259" i="54"/>
  <c r="P259" i="54"/>
  <c r="R259" i="54"/>
  <c r="T259" i="54"/>
  <c r="BE259" i="54"/>
  <c r="BF259" i="54"/>
  <c r="BG259" i="54"/>
  <c r="BH259" i="54"/>
  <c r="BI259" i="54"/>
  <c r="BK259" i="54"/>
  <c r="J260" i="54"/>
  <c r="P260" i="54"/>
  <c r="R260" i="54"/>
  <c r="T260" i="54"/>
  <c r="BE260" i="54"/>
  <c r="BF260" i="54"/>
  <c r="BG260" i="54"/>
  <c r="BH260" i="54"/>
  <c r="BI260" i="54"/>
  <c r="BK260" i="54"/>
  <c r="J261" i="54"/>
  <c r="P261" i="54"/>
  <c r="R261" i="54"/>
  <c r="T261" i="54"/>
  <c r="BE261" i="54"/>
  <c r="BF261" i="54"/>
  <c r="BG261" i="54"/>
  <c r="BH261" i="54"/>
  <c r="BI261" i="54"/>
  <c r="BK261" i="54"/>
  <c r="J262" i="54"/>
  <c r="BF262" i="54" s="1"/>
  <c r="P262" i="54"/>
  <c r="R262" i="54"/>
  <c r="T262" i="54"/>
  <c r="BE262" i="54"/>
  <c r="BG262" i="54"/>
  <c r="BH262" i="54"/>
  <c r="BI262" i="54"/>
  <c r="BK262" i="54"/>
  <c r="J263" i="54"/>
  <c r="P263" i="54"/>
  <c r="R263" i="54"/>
  <c r="T263" i="54"/>
  <c r="BE263" i="54"/>
  <c r="BF263" i="54"/>
  <c r="BG263" i="54"/>
  <c r="BH263" i="54"/>
  <c r="BI263" i="54"/>
  <c r="BK263" i="54"/>
  <c r="J264" i="54"/>
  <c r="P264" i="54"/>
  <c r="R264" i="54"/>
  <c r="T264" i="54"/>
  <c r="BE264" i="54"/>
  <c r="BF264" i="54"/>
  <c r="BG264" i="54"/>
  <c r="BH264" i="54"/>
  <c r="BI264" i="54"/>
  <c r="BK264" i="54"/>
  <c r="J265" i="54"/>
  <c r="P265" i="54"/>
  <c r="R265" i="54"/>
  <c r="T265" i="54"/>
  <c r="BE265" i="54"/>
  <c r="BF265" i="54"/>
  <c r="BG265" i="54"/>
  <c r="BH265" i="54"/>
  <c r="BI265" i="54"/>
  <c r="BK265" i="54"/>
  <c r="J266" i="54"/>
  <c r="P266" i="54"/>
  <c r="R266" i="54"/>
  <c r="T266" i="54"/>
  <c r="BE266" i="54"/>
  <c r="BF266" i="54"/>
  <c r="BG266" i="54"/>
  <c r="BH266" i="54"/>
  <c r="BI266" i="54"/>
  <c r="BK266" i="54"/>
  <c r="J267" i="54"/>
  <c r="P267" i="54"/>
  <c r="R267" i="54"/>
  <c r="T267" i="54"/>
  <c r="BE267" i="54"/>
  <c r="BF267" i="54"/>
  <c r="BG267" i="54"/>
  <c r="BH267" i="54"/>
  <c r="BI267" i="54"/>
  <c r="BK267" i="54"/>
  <c r="J268" i="54"/>
  <c r="BF268" i="54" s="1"/>
  <c r="P268" i="54"/>
  <c r="R268" i="54"/>
  <c r="T268" i="54"/>
  <c r="BE268" i="54"/>
  <c r="BG268" i="54"/>
  <c r="BH268" i="54"/>
  <c r="BI268" i="54"/>
  <c r="BK268" i="54"/>
  <c r="J269" i="54"/>
  <c r="P269" i="54"/>
  <c r="R269" i="54"/>
  <c r="T269" i="54"/>
  <c r="BE269" i="54"/>
  <c r="BF269" i="54"/>
  <c r="BG269" i="54"/>
  <c r="BH269" i="54"/>
  <c r="BI269" i="54"/>
  <c r="BK269" i="54"/>
  <c r="J270" i="54"/>
  <c r="P270" i="54"/>
  <c r="R270" i="54"/>
  <c r="T270" i="54"/>
  <c r="BE270" i="54"/>
  <c r="BF270" i="54"/>
  <c r="BG270" i="54"/>
  <c r="BH270" i="54"/>
  <c r="BI270" i="54"/>
  <c r="BK270" i="54"/>
  <c r="J271" i="54"/>
  <c r="P271" i="54"/>
  <c r="R271" i="54"/>
  <c r="T271" i="54"/>
  <c r="BE271" i="54"/>
  <c r="BF271" i="54"/>
  <c r="BG271" i="54"/>
  <c r="BH271" i="54"/>
  <c r="BI271" i="54"/>
  <c r="BK271" i="54"/>
  <c r="J272" i="54"/>
  <c r="P272" i="54"/>
  <c r="R272" i="54"/>
  <c r="T272" i="54"/>
  <c r="BE272" i="54"/>
  <c r="BF272" i="54"/>
  <c r="BG272" i="54"/>
  <c r="BH272" i="54"/>
  <c r="BI272" i="54"/>
  <c r="BK272" i="54"/>
  <c r="J273" i="54"/>
  <c r="P273" i="54"/>
  <c r="R273" i="54"/>
  <c r="T273" i="54"/>
  <c r="BE273" i="54"/>
  <c r="BF273" i="54"/>
  <c r="BG273" i="54"/>
  <c r="BH273" i="54"/>
  <c r="BI273" i="54"/>
  <c r="BK273" i="54"/>
  <c r="J274" i="54"/>
  <c r="BF274" i="54" s="1"/>
  <c r="P274" i="54"/>
  <c r="R274" i="54"/>
  <c r="T274" i="54"/>
  <c r="BE274" i="54"/>
  <c r="BG274" i="54"/>
  <c r="BH274" i="54"/>
  <c r="BI274" i="54"/>
  <c r="BK274" i="54"/>
  <c r="J275" i="54"/>
  <c r="P275" i="54"/>
  <c r="R275" i="54"/>
  <c r="T275" i="54"/>
  <c r="BE275" i="54"/>
  <c r="BF275" i="54"/>
  <c r="BG275" i="54"/>
  <c r="BH275" i="54"/>
  <c r="BI275" i="54"/>
  <c r="BK275" i="54"/>
  <c r="J276" i="54"/>
  <c r="P276" i="54"/>
  <c r="R276" i="54"/>
  <c r="T276" i="54"/>
  <c r="BE276" i="54"/>
  <c r="BF276" i="54"/>
  <c r="BG276" i="54"/>
  <c r="BH276" i="54"/>
  <c r="BI276" i="54"/>
  <c r="BK276" i="54"/>
  <c r="J277" i="54"/>
  <c r="P277" i="54"/>
  <c r="R277" i="54"/>
  <c r="T277" i="54"/>
  <c r="BE277" i="54"/>
  <c r="BF277" i="54"/>
  <c r="BG277" i="54"/>
  <c r="BH277" i="54"/>
  <c r="BI277" i="54"/>
  <c r="BK277" i="54"/>
  <c r="J278" i="54"/>
  <c r="P278" i="54"/>
  <c r="R278" i="54"/>
  <c r="T278" i="54"/>
  <c r="BE278" i="54"/>
  <c r="BF278" i="54"/>
  <c r="BG278" i="54"/>
  <c r="BH278" i="54"/>
  <c r="BI278" i="54"/>
  <c r="BK278" i="54"/>
  <c r="J279" i="54"/>
  <c r="P279" i="54"/>
  <c r="R279" i="54"/>
  <c r="T279" i="54"/>
  <c r="BE279" i="54"/>
  <c r="BF279" i="54"/>
  <c r="BG279" i="54"/>
  <c r="BH279" i="54"/>
  <c r="BI279" i="54"/>
  <c r="BK279" i="54"/>
  <c r="J280" i="54"/>
  <c r="BF280" i="54" s="1"/>
  <c r="P280" i="54"/>
  <c r="R280" i="54"/>
  <c r="T280" i="54"/>
  <c r="BE280" i="54"/>
  <c r="BG280" i="54"/>
  <c r="BH280" i="54"/>
  <c r="BI280" i="54"/>
  <c r="BK280" i="54"/>
  <c r="J281" i="54"/>
  <c r="P281" i="54"/>
  <c r="R281" i="54"/>
  <c r="T281" i="54"/>
  <c r="BE281" i="54"/>
  <c r="BF281" i="54"/>
  <c r="BG281" i="54"/>
  <c r="BH281" i="54"/>
  <c r="BI281" i="54"/>
  <c r="BK281" i="54"/>
  <c r="J282" i="54"/>
  <c r="P282" i="54"/>
  <c r="R282" i="54"/>
  <c r="T282" i="54"/>
  <c r="BE282" i="54"/>
  <c r="BF282" i="54"/>
  <c r="BG282" i="54"/>
  <c r="BH282" i="54"/>
  <c r="BI282" i="54"/>
  <c r="BK282" i="54"/>
  <c r="J283" i="54"/>
  <c r="P283" i="54"/>
  <c r="R283" i="54"/>
  <c r="T283" i="54"/>
  <c r="BE283" i="54"/>
  <c r="BF283" i="54"/>
  <c r="BG283" i="54"/>
  <c r="BH283" i="54"/>
  <c r="BI283" i="54"/>
  <c r="BK283" i="54"/>
  <c r="J284" i="54"/>
  <c r="P284" i="54"/>
  <c r="R284" i="54"/>
  <c r="T284" i="54"/>
  <c r="BE284" i="54"/>
  <c r="BF284" i="54"/>
  <c r="BG284" i="54"/>
  <c r="BH284" i="54"/>
  <c r="BI284" i="54"/>
  <c r="BK284" i="54"/>
  <c r="J285" i="54"/>
  <c r="P285" i="54"/>
  <c r="R285" i="54"/>
  <c r="T285" i="54"/>
  <c r="BE285" i="54"/>
  <c r="BF285" i="54"/>
  <c r="BG285" i="54"/>
  <c r="BH285" i="54"/>
  <c r="BI285" i="54"/>
  <c r="BK285" i="54"/>
  <c r="J286" i="54"/>
  <c r="BF286" i="54" s="1"/>
  <c r="P286" i="54"/>
  <c r="R286" i="54"/>
  <c r="T286" i="54"/>
  <c r="BE286" i="54"/>
  <c r="BG286" i="54"/>
  <c r="BH286" i="54"/>
  <c r="BI286" i="54"/>
  <c r="BK286" i="54"/>
  <c r="J287" i="54"/>
  <c r="P287" i="54"/>
  <c r="R287" i="54"/>
  <c r="T287" i="54"/>
  <c r="BE287" i="54"/>
  <c r="BF287" i="54"/>
  <c r="BG287" i="54"/>
  <c r="BH287" i="54"/>
  <c r="BI287" i="54"/>
  <c r="BK287" i="54"/>
  <c r="J288" i="54"/>
  <c r="P288" i="54"/>
  <c r="R288" i="54"/>
  <c r="T288" i="54"/>
  <c r="BE288" i="54"/>
  <c r="BF288" i="54"/>
  <c r="BG288" i="54"/>
  <c r="BH288" i="54"/>
  <c r="BI288" i="54"/>
  <c r="BK288" i="54"/>
  <c r="J289" i="54"/>
  <c r="P289" i="54"/>
  <c r="R289" i="54"/>
  <c r="T289" i="54"/>
  <c r="BE289" i="54"/>
  <c r="BF289" i="54"/>
  <c r="BG289" i="54"/>
  <c r="BH289" i="54"/>
  <c r="BI289" i="54"/>
  <c r="BK289" i="54"/>
  <c r="J290" i="54"/>
  <c r="P290" i="54"/>
  <c r="R290" i="54"/>
  <c r="T290" i="54"/>
  <c r="BE290" i="54"/>
  <c r="BF290" i="54"/>
  <c r="BG290" i="54"/>
  <c r="BH290" i="54"/>
  <c r="BI290" i="54"/>
  <c r="BK290" i="54"/>
  <c r="J291" i="54"/>
  <c r="P291" i="54"/>
  <c r="R291" i="54"/>
  <c r="T291" i="54"/>
  <c r="BE291" i="54"/>
  <c r="BF291" i="54"/>
  <c r="BG291" i="54"/>
  <c r="BH291" i="54"/>
  <c r="BI291" i="54"/>
  <c r="BK291" i="54"/>
  <c r="J292" i="54"/>
  <c r="BF292" i="54" s="1"/>
  <c r="P292" i="54"/>
  <c r="R292" i="54"/>
  <c r="T292" i="54"/>
  <c r="BE292" i="54"/>
  <c r="BG292" i="54"/>
  <c r="BH292" i="54"/>
  <c r="BI292" i="54"/>
  <c r="BK292" i="54"/>
  <c r="J293" i="54"/>
  <c r="P293" i="54"/>
  <c r="R293" i="54"/>
  <c r="T293" i="54"/>
  <c r="BE293" i="54"/>
  <c r="BF293" i="54"/>
  <c r="BG293" i="54"/>
  <c r="BH293" i="54"/>
  <c r="BI293" i="54"/>
  <c r="BK293" i="54"/>
  <c r="J294" i="54"/>
  <c r="P294" i="54"/>
  <c r="R294" i="54"/>
  <c r="T294" i="54"/>
  <c r="BE294" i="54"/>
  <c r="BF294" i="54"/>
  <c r="BG294" i="54"/>
  <c r="BH294" i="54"/>
  <c r="BI294" i="54"/>
  <c r="BK294" i="54"/>
  <c r="J295" i="54"/>
  <c r="P295" i="54"/>
  <c r="R295" i="54"/>
  <c r="T295" i="54"/>
  <c r="BE295" i="54"/>
  <c r="BF295" i="54"/>
  <c r="BG295" i="54"/>
  <c r="BH295" i="54"/>
  <c r="BI295" i="54"/>
  <c r="BK295" i="54"/>
  <c r="J296" i="54"/>
  <c r="P296" i="54"/>
  <c r="R296" i="54"/>
  <c r="T296" i="54"/>
  <c r="BE296" i="54"/>
  <c r="BF296" i="54"/>
  <c r="BG296" i="54"/>
  <c r="BH296" i="54"/>
  <c r="BI296" i="54"/>
  <c r="BK296" i="54"/>
  <c r="J297" i="54"/>
  <c r="P297" i="54"/>
  <c r="R297" i="54"/>
  <c r="T297" i="54"/>
  <c r="BE297" i="54"/>
  <c r="BF297" i="54"/>
  <c r="BG297" i="54"/>
  <c r="BH297" i="54"/>
  <c r="BI297" i="54"/>
  <c r="BK297" i="54"/>
  <c r="J298" i="54"/>
  <c r="BF298" i="54" s="1"/>
  <c r="P298" i="54"/>
  <c r="R298" i="54"/>
  <c r="T298" i="54"/>
  <c r="BE298" i="54"/>
  <c r="BG298" i="54"/>
  <c r="BH298" i="54"/>
  <c r="BI298" i="54"/>
  <c r="BK298" i="54"/>
  <c r="J299" i="54"/>
  <c r="P299" i="54"/>
  <c r="R299" i="54"/>
  <c r="T299" i="54"/>
  <c r="BE299" i="54"/>
  <c r="BF299" i="54"/>
  <c r="BG299" i="54"/>
  <c r="BH299" i="54"/>
  <c r="BI299" i="54"/>
  <c r="BK299" i="54"/>
  <c r="J300" i="54"/>
  <c r="P300" i="54"/>
  <c r="R300" i="54"/>
  <c r="T300" i="54"/>
  <c r="BE300" i="54"/>
  <c r="BF300" i="54"/>
  <c r="BG300" i="54"/>
  <c r="BH300" i="54"/>
  <c r="BI300" i="54"/>
  <c r="BK300" i="54"/>
  <c r="J301" i="54"/>
  <c r="P301" i="54"/>
  <c r="R301" i="54"/>
  <c r="T301" i="54"/>
  <c r="BE301" i="54"/>
  <c r="BF301" i="54"/>
  <c r="BG301" i="54"/>
  <c r="BH301" i="54"/>
  <c r="BI301" i="54"/>
  <c r="BK301" i="54"/>
  <c r="J302" i="54"/>
  <c r="P302" i="54"/>
  <c r="R302" i="54"/>
  <c r="T302" i="54"/>
  <c r="BE302" i="54"/>
  <c r="BF302" i="54"/>
  <c r="BG302" i="54"/>
  <c r="BH302" i="54"/>
  <c r="BI302" i="54"/>
  <c r="BK302" i="54"/>
  <c r="J303" i="54"/>
  <c r="P303" i="54"/>
  <c r="R303" i="54"/>
  <c r="T303" i="54"/>
  <c r="BE303" i="54"/>
  <c r="BF303" i="54"/>
  <c r="BG303" i="54"/>
  <c r="BH303" i="54"/>
  <c r="BI303" i="54"/>
  <c r="BK303" i="54"/>
  <c r="J304" i="54"/>
  <c r="BF304" i="54" s="1"/>
  <c r="P304" i="54"/>
  <c r="R304" i="54"/>
  <c r="T304" i="54"/>
  <c r="BE304" i="54"/>
  <c r="BG304" i="54"/>
  <c r="BH304" i="54"/>
  <c r="BI304" i="54"/>
  <c r="BK304" i="54"/>
  <c r="J305" i="54"/>
  <c r="P305" i="54"/>
  <c r="R305" i="54"/>
  <c r="T305" i="54"/>
  <c r="BE305" i="54"/>
  <c r="BF305" i="54"/>
  <c r="BG305" i="54"/>
  <c r="BH305" i="54"/>
  <c r="BI305" i="54"/>
  <c r="BK305" i="54"/>
  <c r="J306" i="54"/>
  <c r="P306" i="54"/>
  <c r="R306" i="54"/>
  <c r="T306" i="54"/>
  <c r="BE306" i="54"/>
  <c r="BF306" i="54"/>
  <c r="BG306" i="54"/>
  <c r="BH306" i="54"/>
  <c r="BI306" i="54"/>
  <c r="BK306" i="54"/>
  <c r="J307" i="54"/>
  <c r="P307" i="54"/>
  <c r="R307" i="54"/>
  <c r="T307" i="54"/>
  <c r="BE307" i="54"/>
  <c r="BF307" i="54"/>
  <c r="BG307" i="54"/>
  <c r="BH307" i="54"/>
  <c r="BI307" i="54"/>
  <c r="BK307" i="54"/>
  <c r="J308" i="54"/>
  <c r="P308" i="54"/>
  <c r="R308" i="54"/>
  <c r="T308" i="54"/>
  <c r="BE308" i="54"/>
  <c r="BF308" i="54"/>
  <c r="BG308" i="54"/>
  <c r="BH308" i="54"/>
  <c r="BI308" i="54"/>
  <c r="BK308" i="54"/>
  <c r="J309" i="54"/>
  <c r="P309" i="54"/>
  <c r="R309" i="54"/>
  <c r="T309" i="54"/>
  <c r="BE309" i="54"/>
  <c r="BF309" i="54"/>
  <c r="BG309" i="54"/>
  <c r="BH309" i="54"/>
  <c r="BI309" i="54"/>
  <c r="BK309" i="54"/>
  <c r="J310" i="54"/>
  <c r="BF310" i="54" s="1"/>
  <c r="P310" i="54"/>
  <c r="R310" i="54"/>
  <c r="T310" i="54"/>
  <c r="BE310" i="54"/>
  <c r="BG310" i="54"/>
  <c r="BH310" i="54"/>
  <c r="BI310" i="54"/>
  <c r="BK310" i="54"/>
  <c r="J311" i="54"/>
  <c r="P311" i="54"/>
  <c r="R311" i="54"/>
  <c r="T311" i="54"/>
  <c r="BE311" i="54"/>
  <c r="BF311" i="54"/>
  <c r="BG311" i="54"/>
  <c r="BH311" i="54"/>
  <c r="BI311" i="54"/>
  <c r="BK311" i="54"/>
  <c r="J312" i="54"/>
  <c r="P312" i="54"/>
  <c r="R312" i="54"/>
  <c r="T312" i="54"/>
  <c r="BE312" i="54"/>
  <c r="BF312" i="54"/>
  <c r="BG312" i="54"/>
  <c r="BH312" i="54"/>
  <c r="BI312" i="54"/>
  <c r="BK312" i="54"/>
  <c r="J313" i="54"/>
  <c r="P313" i="54"/>
  <c r="R313" i="54"/>
  <c r="T313" i="54"/>
  <c r="BE313" i="54"/>
  <c r="BF313" i="54"/>
  <c r="BG313" i="54"/>
  <c r="BH313" i="54"/>
  <c r="BI313" i="54"/>
  <c r="BK313" i="54"/>
  <c r="J314" i="54"/>
  <c r="P314" i="54"/>
  <c r="R314" i="54"/>
  <c r="T314" i="54"/>
  <c r="BE314" i="54"/>
  <c r="BF314" i="54"/>
  <c r="BG314" i="54"/>
  <c r="BH314" i="54"/>
  <c r="BI314" i="54"/>
  <c r="BK314" i="54"/>
  <c r="J315" i="54"/>
  <c r="P315" i="54"/>
  <c r="R315" i="54"/>
  <c r="T315" i="54"/>
  <c r="BE315" i="54"/>
  <c r="BF315" i="54"/>
  <c r="BG315" i="54"/>
  <c r="BH315" i="54"/>
  <c r="BI315" i="54"/>
  <c r="BK315" i="54"/>
  <c r="J316" i="54"/>
  <c r="BF316" i="54" s="1"/>
  <c r="P316" i="54"/>
  <c r="R316" i="54"/>
  <c r="T316" i="54"/>
  <c r="BE316" i="54"/>
  <c r="BG316" i="54"/>
  <c r="BH316" i="54"/>
  <c r="BI316" i="54"/>
  <c r="BK316" i="54"/>
  <c r="J317" i="54"/>
  <c r="P317" i="54"/>
  <c r="R317" i="54"/>
  <c r="T317" i="54"/>
  <c r="BE317" i="54"/>
  <c r="BF317" i="54"/>
  <c r="BG317" i="54"/>
  <c r="BH317" i="54"/>
  <c r="BI317" i="54"/>
  <c r="BK317" i="54"/>
  <c r="J318" i="54"/>
  <c r="P318" i="54"/>
  <c r="R318" i="54"/>
  <c r="T318" i="54"/>
  <c r="BE318" i="54"/>
  <c r="BF318" i="54"/>
  <c r="BG318" i="54"/>
  <c r="BH318" i="54"/>
  <c r="BI318" i="54"/>
  <c r="BK318" i="54"/>
  <c r="J319" i="54"/>
  <c r="P319" i="54"/>
  <c r="R319" i="54"/>
  <c r="T319" i="54"/>
  <c r="BE319" i="54"/>
  <c r="BF319" i="54"/>
  <c r="BG319" i="54"/>
  <c r="BH319" i="54"/>
  <c r="BI319" i="54"/>
  <c r="BK319" i="54"/>
  <c r="J320" i="54"/>
  <c r="P320" i="54"/>
  <c r="R320" i="54"/>
  <c r="T320" i="54"/>
  <c r="BE320" i="54"/>
  <c r="BF320" i="54"/>
  <c r="BG320" i="54"/>
  <c r="BH320" i="54"/>
  <c r="BI320" i="54"/>
  <c r="BK320" i="54"/>
  <c r="J321" i="54"/>
  <c r="P321" i="54"/>
  <c r="R321" i="54"/>
  <c r="T321" i="54"/>
  <c r="BE321" i="54"/>
  <c r="BF321" i="54"/>
  <c r="BG321" i="54"/>
  <c r="BH321" i="54"/>
  <c r="BI321" i="54"/>
  <c r="BK321" i="54"/>
  <c r="J322" i="54"/>
  <c r="BF322" i="54" s="1"/>
  <c r="P322" i="54"/>
  <c r="R322" i="54"/>
  <c r="T322" i="54"/>
  <c r="BE322" i="54"/>
  <c r="BG322" i="54"/>
  <c r="BH322" i="54"/>
  <c r="BI322" i="54"/>
  <c r="BK322" i="54"/>
  <c r="J323" i="54"/>
  <c r="P323" i="54"/>
  <c r="R323" i="54"/>
  <c r="T323" i="54"/>
  <c r="BE323" i="54"/>
  <c r="BF323" i="54"/>
  <c r="BG323" i="54"/>
  <c r="BH323" i="54"/>
  <c r="BI323" i="54"/>
  <c r="BK323" i="54"/>
  <c r="J324" i="54"/>
  <c r="P324" i="54"/>
  <c r="R324" i="54"/>
  <c r="T324" i="54"/>
  <c r="BE324" i="54"/>
  <c r="BF324" i="54"/>
  <c r="BG324" i="54"/>
  <c r="BH324" i="54"/>
  <c r="BI324" i="54"/>
  <c r="BK324" i="54"/>
  <c r="J325" i="54"/>
  <c r="P325" i="54"/>
  <c r="R325" i="54"/>
  <c r="T325" i="54"/>
  <c r="BE325" i="54"/>
  <c r="BF325" i="54"/>
  <c r="BG325" i="54"/>
  <c r="BH325" i="54"/>
  <c r="BI325" i="54"/>
  <c r="BK325" i="54"/>
  <c r="J326" i="54"/>
  <c r="P326" i="54"/>
  <c r="R326" i="54"/>
  <c r="T326" i="54"/>
  <c r="BE326" i="54"/>
  <c r="BF326" i="54"/>
  <c r="BG326" i="54"/>
  <c r="BH326" i="54"/>
  <c r="BI326" i="54"/>
  <c r="BK326" i="54"/>
  <c r="J327" i="54"/>
  <c r="P327" i="54"/>
  <c r="R327" i="54"/>
  <c r="T327" i="54"/>
  <c r="BE327" i="54"/>
  <c r="BF327" i="54"/>
  <c r="BG327" i="54"/>
  <c r="BH327" i="54"/>
  <c r="BI327" i="54"/>
  <c r="BK327" i="54"/>
  <c r="J328" i="54"/>
  <c r="BF328" i="54" s="1"/>
  <c r="P328" i="54"/>
  <c r="R328" i="54"/>
  <c r="T328" i="54"/>
  <c r="BE328" i="54"/>
  <c r="BG328" i="54"/>
  <c r="BH328" i="54"/>
  <c r="BI328" i="54"/>
  <c r="BK328" i="54"/>
  <c r="J329" i="54"/>
  <c r="P329" i="54"/>
  <c r="R329" i="54"/>
  <c r="T329" i="54"/>
  <c r="BE329" i="54"/>
  <c r="BF329" i="54"/>
  <c r="BG329" i="54"/>
  <c r="BH329" i="54"/>
  <c r="BI329" i="54"/>
  <c r="BK329" i="54"/>
  <c r="J330" i="54"/>
  <c r="P330" i="54"/>
  <c r="R330" i="54"/>
  <c r="T330" i="54"/>
  <c r="BE330" i="54"/>
  <c r="BF330" i="54"/>
  <c r="BG330" i="54"/>
  <c r="BH330" i="54"/>
  <c r="BI330" i="54"/>
  <c r="BK330" i="54"/>
  <c r="J331" i="54"/>
  <c r="P331" i="54"/>
  <c r="R331" i="54"/>
  <c r="T331" i="54"/>
  <c r="BE331" i="54"/>
  <c r="BF331" i="54"/>
  <c r="BG331" i="54"/>
  <c r="BH331" i="54"/>
  <c r="BI331" i="54"/>
  <c r="BK331" i="54"/>
  <c r="J332" i="54"/>
  <c r="P332" i="54"/>
  <c r="R332" i="54"/>
  <c r="T332" i="54"/>
  <c r="BE332" i="54"/>
  <c r="BF332" i="54"/>
  <c r="BG332" i="54"/>
  <c r="BH332" i="54"/>
  <c r="BI332" i="54"/>
  <c r="BK332" i="54"/>
  <c r="J333" i="54"/>
  <c r="P333" i="54"/>
  <c r="R333" i="54"/>
  <c r="T333" i="54"/>
  <c r="BE333" i="54"/>
  <c r="BF333" i="54"/>
  <c r="BG333" i="54"/>
  <c r="BH333" i="54"/>
  <c r="BI333" i="54"/>
  <c r="BK333" i="54"/>
  <c r="J334" i="54"/>
  <c r="BF334" i="54" s="1"/>
  <c r="P334" i="54"/>
  <c r="R334" i="54"/>
  <c r="T334" i="54"/>
  <c r="BE334" i="54"/>
  <c r="BG334" i="54"/>
  <c r="BH334" i="54"/>
  <c r="BI334" i="54"/>
  <c r="BK334" i="54"/>
  <c r="J335" i="54"/>
  <c r="P335" i="54"/>
  <c r="R335" i="54"/>
  <c r="T335" i="54"/>
  <c r="BE335" i="54"/>
  <c r="BF335" i="54"/>
  <c r="BG335" i="54"/>
  <c r="BH335" i="54"/>
  <c r="BI335" i="54"/>
  <c r="BK335" i="54"/>
  <c r="J336" i="54"/>
  <c r="P336" i="54"/>
  <c r="R336" i="54"/>
  <c r="T336" i="54"/>
  <c r="BE336" i="54"/>
  <c r="BF336" i="54"/>
  <c r="BG336" i="54"/>
  <c r="BH336" i="54"/>
  <c r="BI336" i="54"/>
  <c r="BK336" i="54"/>
  <c r="J337" i="54"/>
  <c r="P337" i="54"/>
  <c r="R337" i="54"/>
  <c r="T337" i="54"/>
  <c r="BE337" i="54"/>
  <c r="BF337" i="54"/>
  <c r="BG337" i="54"/>
  <c r="BH337" i="54"/>
  <c r="BI337" i="54"/>
  <c r="BK337" i="54"/>
  <c r="J339" i="54"/>
  <c r="BF339" i="54" s="1"/>
  <c r="P339" i="54"/>
  <c r="P338" i="54" s="1"/>
  <c r="R339" i="54"/>
  <c r="T339" i="54"/>
  <c r="BE339" i="54"/>
  <c r="BG339" i="54"/>
  <c r="BH339" i="54"/>
  <c r="BI339" i="54"/>
  <c r="BK339" i="54"/>
  <c r="J340" i="54"/>
  <c r="P340" i="54"/>
  <c r="R340" i="54"/>
  <c r="T340" i="54"/>
  <c r="BE340" i="54"/>
  <c r="BF340" i="54"/>
  <c r="BG340" i="54"/>
  <c r="BH340" i="54"/>
  <c r="BI340" i="54"/>
  <c r="BK340" i="54"/>
  <c r="J341" i="54"/>
  <c r="BF341" i="54" s="1"/>
  <c r="P341" i="54"/>
  <c r="R341" i="54"/>
  <c r="T341" i="54"/>
  <c r="BE341" i="54"/>
  <c r="BG341" i="54"/>
  <c r="BH341" i="54"/>
  <c r="BI341" i="54"/>
  <c r="BK341" i="54"/>
  <c r="J342" i="54"/>
  <c r="BF342" i="54" s="1"/>
  <c r="P342" i="54"/>
  <c r="R342" i="54"/>
  <c r="T342" i="54"/>
  <c r="BE342" i="54"/>
  <c r="BG342" i="54"/>
  <c r="BH342" i="54"/>
  <c r="BI342" i="54"/>
  <c r="BK342" i="54"/>
  <c r="J344" i="54"/>
  <c r="P344" i="54"/>
  <c r="R344" i="54"/>
  <c r="T344" i="54"/>
  <c r="BE344" i="54"/>
  <c r="BF344" i="54"/>
  <c r="BG344" i="54"/>
  <c r="BH344" i="54"/>
  <c r="BI344" i="54"/>
  <c r="BK344" i="54"/>
  <c r="J345" i="54"/>
  <c r="BF345" i="54" s="1"/>
  <c r="P345" i="54"/>
  <c r="R345" i="54"/>
  <c r="T345" i="54"/>
  <c r="BE345" i="54"/>
  <c r="BG345" i="54"/>
  <c r="BH345" i="54"/>
  <c r="BI345" i="54"/>
  <c r="BK345" i="54"/>
  <c r="J346" i="54"/>
  <c r="P346" i="54"/>
  <c r="R346" i="54"/>
  <c r="T346" i="54"/>
  <c r="BE346" i="54"/>
  <c r="BF346" i="54"/>
  <c r="BG346" i="54"/>
  <c r="BH346" i="54"/>
  <c r="BI346" i="54"/>
  <c r="BK346" i="54"/>
  <c r="J347" i="54"/>
  <c r="BF347" i="54" s="1"/>
  <c r="P347" i="54"/>
  <c r="R347" i="54"/>
  <c r="T347" i="54"/>
  <c r="BE347" i="54"/>
  <c r="BG347" i="54"/>
  <c r="BH347" i="54"/>
  <c r="BI347" i="54"/>
  <c r="BK347" i="54"/>
  <c r="J348" i="54"/>
  <c r="BF348" i="54" s="1"/>
  <c r="P348" i="54"/>
  <c r="R348" i="54"/>
  <c r="T348" i="54"/>
  <c r="BE348" i="54"/>
  <c r="BG348" i="54"/>
  <c r="BH348" i="54"/>
  <c r="BI348" i="54"/>
  <c r="BK348" i="54"/>
  <c r="J349" i="54"/>
  <c r="BF349" i="54" s="1"/>
  <c r="P349" i="54"/>
  <c r="R349" i="54"/>
  <c r="T349" i="54"/>
  <c r="BE349" i="54"/>
  <c r="BG349" i="54"/>
  <c r="BH349" i="54"/>
  <c r="BI349" i="54"/>
  <c r="BK349" i="54"/>
  <c r="J350" i="54"/>
  <c r="P350" i="54"/>
  <c r="R350" i="54"/>
  <c r="T350" i="54"/>
  <c r="BE350" i="54"/>
  <c r="BF350" i="54"/>
  <c r="BG350" i="54"/>
  <c r="BH350" i="54"/>
  <c r="BI350" i="54"/>
  <c r="BK350" i="54"/>
  <c r="J351" i="54"/>
  <c r="BF351" i="54" s="1"/>
  <c r="P351" i="54"/>
  <c r="R351" i="54"/>
  <c r="T351" i="54"/>
  <c r="BE351" i="54"/>
  <c r="BG351" i="54"/>
  <c r="BH351" i="54"/>
  <c r="BI351" i="54"/>
  <c r="BK351" i="54"/>
  <c r="J352" i="54"/>
  <c r="P352" i="54"/>
  <c r="R352" i="54"/>
  <c r="T352" i="54"/>
  <c r="BE352" i="54"/>
  <c r="BF352" i="54"/>
  <c r="BG352" i="54"/>
  <c r="BH352" i="54"/>
  <c r="BI352" i="54"/>
  <c r="BK352" i="54"/>
  <c r="J353" i="54"/>
  <c r="BF353" i="54" s="1"/>
  <c r="P353" i="54"/>
  <c r="R353" i="54"/>
  <c r="T353" i="54"/>
  <c r="BE353" i="54"/>
  <c r="BG353" i="54"/>
  <c r="BH353" i="54"/>
  <c r="BI353" i="54"/>
  <c r="BK353" i="54"/>
  <c r="J354" i="54"/>
  <c r="BF354" i="54" s="1"/>
  <c r="P354" i="54"/>
  <c r="R354" i="54"/>
  <c r="T354" i="54"/>
  <c r="BE354" i="54"/>
  <c r="BG354" i="54"/>
  <c r="BH354" i="54"/>
  <c r="BI354" i="54"/>
  <c r="BK354" i="54"/>
  <c r="J355" i="54"/>
  <c r="BF355" i="54" s="1"/>
  <c r="P355" i="54"/>
  <c r="R355" i="54"/>
  <c r="T355" i="54"/>
  <c r="BE355" i="54"/>
  <c r="BG355" i="54"/>
  <c r="BH355" i="54"/>
  <c r="BI355" i="54"/>
  <c r="BK355" i="54"/>
  <c r="J356" i="54"/>
  <c r="P356" i="54"/>
  <c r="R356" i="54"/>
  <c r="T356" i="54"/>
  <c r="BE356" i="54"/>
  <c r="BF356" i="54"/>
  <c r="BG356" i="54"/>
  <c r="BH356" i="54"/>
  <c r="BI356" i="54"/>
  <c r="BK356" i="54"/>
  <c r="J357" i="54"/>
  <c r="P357" i="54"/>
  <c r="R357" i="54"/>
  <c r="T357" i="54"/>
  <c r="BE357" i="54"/>
  <c r="BF357" i="54"/>
  <c r="BG357" i="54"/>
  <c r="BH357" i="54"/>
  <c r="BI357" i="54"/>
  <c r="BK357" i="54"/>
  <c r="J358" i="54"/>
  <c r="P358" i="54"/>
  <c r="R358" i="54"/>
  <c r="T358" i="54"/>
  <c r="BE358" i="54"/>
  <c r="BF358" i="54"/>
  <c r="BG358" i="54"/>
  <c r="BH358" i="54"/>
  <c r="BI358" i="54"/>
  <c r="BK358" i="54"/>
  <c r="J359" i="54"/>
  <c r="BF359" i="54" s="1"/>
  <c r="P359" i="54"/>
  <c r="R359" i="54"/>
  <c r="T359" i="54"/>
  <c r="BE359" i="54"/>
  <c r="BG359" i="54"/>
  <c r="BH359" i="54"/>
  <c r="BI359" i="54"/>
  <c r="BK359" i="54"/>
  <c r="J360" i="54"/>
  <c r="BF360" i="54" s="1"/>
  <c r="P360" i="54"/>
  <c r="R360" i="54"/>
  <c r="T360" i="54"/>
  <c r="BE360" i="54"/>
  <c r="BG360" i="54"/>
  <c r="BH360" i="54"/>
  <c r="BI360" i="54"/>
  <c r="BK360" i="54"/>
  <c r="J362" i="54"/>
  <c r="BF362" i="54" s="1"/>
  <c r="P362" i="54"/>
  <c r="P361" i="54" s="1"/>
  <c r="R362" i="54"/>
  <c r="T362" i="54"/>
  <c r="BE362" i="54"/>
  <c r="BG362" i="54"/>
  <c r="BH362" i="54"/>
  <c r="BI362" i="54"/>
  <c r="BK362" i="54"/>
  <c r="J363" i="54"/>
  <c r="P363" i="54"/>
  <c r="R363" i="54"/>
  <c r="T363" i="54"/>
  <c r="BE363" i="54"/>
  <c r="BF363" i="54"/>
  <c r="BG363" i="54"/>
  <c r="BH363" i="54"/>
  <c r="BI363" i="54"/>
  <c r="BK363" i="54"/>
  <c r="J364" i="54"/>
  <c r="BF364" i="54" s="1"/>
  <c r="P364" i="54"/>
  <c r="R364" i="54"/>
  <c r="T364" i="54"/>
  <c r="BE364" i="54"/>
  <c r="BG364" i="54"/>
  <c r="BH364" i="54"/>
  <c r="BI364" i="54"/>
  <c r="BK364" i="54"/>
  <c r="J365" i="54"/>
  <c r="P365" i="54"/>
  <c r="R365" i="54"/>
  <c r="T365" i="54"/>
  <c r="BE365" i="54"/>
  <c r="BF365" i="54"/>
  <c r="BG365" i="54"/>
  <c r="BH365" i="54"/>
  <c r="BI365" i="54"/>
  <c r="BK365" i="54"/>
  <c r="J366" i="54"/>
  <c r="BF366" i="54" s="1"/>
  <c r="P366" i="54"/>
  <c r="R366" i="54"/>
  <c r="T366" i="54"/>
  <c r="BE366" i="54"/>
  <c r="BG366" i="54"/>
  <c r="BH366" i="54"/>
  <c r="BI366" i="54"/>
  <c r="BK366" i="54"/>
  <c r="J367" i="54"/>
  <c r="BF367" i="54" s="1"/>
  <c r="P367" i="54"/>
  <c r="R367" i="54"/>
  <c r="T367" i="54"/>
  <c r="BE367" i="54"/>
  <c r="BG367" i="54"/>
  <c r="BH367" i="54"/>
  <c r="BI367" i="54"/>
  <c r="BK367" i="54"/>
  <c r="J368" i="54"/>
  <c r="BF368" i="54" s="1"/>
  <c r="P368" i="54"/>
  <c r="R368" i="54"/>
  <c r="T368" i="54"/>
  <c r="BE368" i="54"/>
  <c r="BG368" i="54"/>
  <c r="BH368" i="54"/>
  <c r="BI368" i="54"/>
  <c r="BK368" i="54"/>
  <c r="J369" i="54"/>
  <c r="P369" i="54"/>
  <c r="R369" i="54"/>
  <c r="T369" i="54"/>
  <c r="BE369" i="54"/>
  <c r="BF369" i="54"/>
  <c r="BG369" i="54"/>
  <c r="BH369" i="54"/>
  <c r="BI369" i="54"/>
  <c r="BK369" i="54"/>
  <c r="J370" i="54"/>
  <c r="BF370" i="54" s="1"/>
  <c r="P370" i="54"/>
  <c r="R370" i="54"/>
  <c r="T370" i="54"/>
  <c r="BE370" i="54"/>
  <c r="BG370" i="54"/>
  <c r="BH370" i="54"/>
  <c r="BI370" i="54"/>
  <c r="BK370" i="54"/>
  <c r="J371" i="54"/>
  <c r="BF371" i="54" s="1"/>
  <c r="P371" i="54"/>
  <c r="R371" i="54"/>
  <c r="T371" i="54"/>
  <c r="BE371" i="54"/>
  <c r="BG371" i="54"/>
  <c r="BH371" i="54"/>
  <c r="BI371" i="54"/>
  <c r="BK371" i="54"/>
  <c r="J372" i="54"/>
  <c r="BF372" i="54" s="1"/>
  <c r="P372" i="54"/>
  <c r="R372" i="54"/>
  <c r="T372" i="54"/>
  <c r="BE372" i="54"/>
  <c r="BG372" i="54"/>
  <c r="BH372" i="54"/>
  <c r="BI372" i="54"/>
  <c r="BK372" i="54"/>
  <c r="J373" i="54"/>
  <c r="P373" i="54"/>
  <c r="R373" i="54"/>
  <c r="T373" i="54"/>
  <c r="BE373" i="54"/>
  <c r="BF373" i="54"/>
  <c r="BG373" i="54"/>
  <c r="BH373" i="54"/>
  <c r="BI373" i="54"/>
  <c r="BK373" i="54"/>
  <c r="J374" i="54"/>
  <c r="BF374" i="54" s="1"/>
  <c r="P374" i="54"/>
  <c r="R374" i="54"/>
  <c r="T374" i="54"/>
  <c r="BE374" i="54"/>
  <c r="BG374" i="54"/>
  <c r="BH374" i="54"/>
  <c r="BI374" i="54"/>
  <c r="BK374" i="54"/>
  <c r="J375" i="54"/>
  <c r="BF375" i="54" s="1"/>
  <c r="P375" i="54"/>
  <c r="R375" i="54"/>
  <c r="T375" i="54"/>
  <c r="BE375" i="54"/>
  <c r="BG375" i="54"/>
  <c r="BH375" i="54"/>
  <c r="BI375" i="54"/>
  <c r="BK375" i="54"/>
  <c r="J376" i="54"/>
  <c r="BF376" i="54" s="1"/>
  <c r="P376" i="54"/>
  <c r="R376" i="54"/>
  <c r="T376" i="54"/>
  <c r="BE376" i="54"/>
  <c r="BG376" i="54"/>
  <c r="BH376" i="54"/>
  <c r="BI376" i="54"/>
  <c r="BK376" i="54"/>
  <c r="J377" i="54"/>
  <c r="P377" i="54"/>
  <c r="R377" i="54"/>
  <c r="T377" i="54"/>
  <c r="BE377" i="54"/>
  <c r="BF377" i="54"/>
  <c r="BG377" i="54"/>
  <c r="BH377" i="54"/>
  <c r="BI377" i="54"/>
  <c r="BK377" i="54"/>
  <c r="J378" i="54"/>
  <c r="BF378" i="54" s="1"/>
  <c r="P378" i="54"/>
  <c r="R378" i="54"/>
  <c r="T378" i="54"/>
  <c r="BE378" i="54"/>
  <c r="BG378" i="54"/>
  <c r="BH378" i="54"/>
  <c r="BI378" i="54"/>
  <c r="BK378" i="54"/>
  <c r="J379" i="54"/>
  <c r="P379" i="54"/>
  <c r="R379" i="54"/>
  <c r="T379" i="54"/>
  <c r="BE379" i="54"/>
  <c r="BF379" i="54"/>
  <c r="BG379" i="54"/>
  <c r="BH379" i="54"/>
  <c r="BI379" i="54"/>
  <c r="BK379" i="54"/>
  <c r="J380" i="54"/>
  <c r="BF380" i="54" s="1"/>
  <c r="P380" i="54"/>
  <c r="R380" i="54"/>
  <c r="T380" i="54"/>
  <c r="BE380" i="54"/>
  <c r="BG380" i="54"/>
  <c r="BH380" i="54"/>
  <c r="BI380" i="54"/>
  <c r="BK380" i="54"/>
  <c r="J381" i="54"/>
  <c r="BF381" i="54" s="1"/>
  <c r="P381" i="54"/>
  <c r="R381" i="54"/>
  <c r="T381" i="54"/>
  <c r="BE381" i="54"/>
  <c r="BG381" i="54"/>
  <c r="BH381" i="54"/>
  <c r="BI381" i="54"/>
  <c r="BK381" i="54"/>
  <c r="J382" i="54"/>
  <c r="BF382" i="54" s="1"/>
  <c r="P382" i="54"/>
  <c r="R382" i="54"/>
  <c r="T382" i="54"/>
  <c r="BE382" i="54"/>
  <c r="BG382" i="54"/>
  <c r="BH382" i="54"/>
  <c r="BI382" i="54"/>
  <c r="BK382" i="54"/>
  <c r="J383" i="54"/>
  <c r="P383" i="54"/>
  <c r="R383" i="54"/>
  <c r="T383" i="54"/>
  <c r="BE383" i="54"/>
  <c r="BF383" i="54"/>
  <c r="BG383" i="54"/>
  <c r="BH383" i="54"/>
  <c r="BI383" i="54"/>
  <c r="BK383" i="54"/>
  <c r="J384" i="54"/>
  <c r="BF384" i="54" s="1"/>
  <c r="P384" i="54"/>
  <c r="R384" i="54"/>
  <c r="T384" i="54"/>
  <c r="BE384" i="54"/>
  <c r="BG384" i="54"/>
  <c r="BH384" i="54"/>
  <c r="BI384" i="54"/>
  <c r="BK384" i="54"/>
  <c r="J385" i="54"/>
  <c r="BF385" i="54" s="1"/>
  <c r="P385" i="54"/>
  <c r="R385" i="54"/>
  <c r="T385" i="54"/>
  <c r="BE385" i="54"/>
  <c r="BG385" i="54"/>
  <c r="BH385" i="54"/>
  <c r="BI385" i="54"/>
  <c r="BK385" i="54"/>
  <c r="J386" i="54"/>
  <c r="BF386" i="54" s="1"/>
  <c r="P386" i="54"/>
  <c r="R386" i="54"/>
  <c r="T386" i="54"/>
  <c r="BE386" i="54"/>
  <c r="BG386" i="54"/>
  <c r="BH386" i="54"/>
  <c r="BI386" i="54"/>
  <c r="BK386" i="54"/>
  <c r="J387" i="54"/>
  <c r="P387" i="54"/>
  <c r="R387" i="54"/>
  <c r="T387" i="54"/>
  <c r="BE387" i="54"/>
  <c r="BF387" i="54"/>
  <c r="BG387" i="54"/>
  <c r="BH387" i="54"/>
  <c r="BI387" i="54"/>
  <c r="BK387" i="54"/>
  <c r="J389" i="54"/>
  <c r="P389" i="54"/>
  <c r="P388" i="54" s="1"/>
  <c r="R389" i="54"/>
  <c r="R388" i="54" s="1"/>
  <c r="T389" i="54"/>
  <c r="T388" i="54" s="1"/>
  <c r="BE389" i="54"/>
  <c r="BF389" i="54"/>
  <c r="BG389" i="54"/>
  <c r="BH389" i="54"/>
  <c r="BI389" i="54"/>
  <c r="BK389" i="54"/>
  <c r="BK388" i="54" s="1"/>
  <c r="J388" i="54" s="1"/>
  <c r="J107" i="54" s="1"/>
  <c r="J392" i="54"/>
  <c r="P392" i="54"/>
  <c r="R392" i="54"/>
  <c r="T392" i="54"/>
  <c r="BE392" i="54"/>
  <c r="BF392" i="54"/>
  <c r="BG392" i="54"/>
  <c r="BH392" i="54"/>
  <c r="BI392" i="54"/>
  <c r="BK392" i="54"/>
  <c r="J393" i="54"/>
  <c r="P393" i="54"/>
  <c r="R393" i="54"/>
  <c r="T393" i="54"/>
  <c r="BE393" i="54"/>
  <c r="BF393" i="54"/>
  <c r="BG393" i="54"/>
  <c r="BH393" i="54"/>
  <c r="BI393" i="54"/>
  <c r="BK393" i="54"/>
  <c r="J394" i="54"/>
  <c r="BF394" i="54" s="1"/>
  <c r="P394" i="54"/>
  <c r="R394" i="54"/>
  <c r="T394" i="54"/>
  <c r="BE394" i="54"/>
  <c r="BG394" i="54"/>
  <c r="BH394" i="54"/>
  <c r="BI394" i="54"/>
  <c r="BK394" i="54"/>
  <c r="J395" i="54"/>
  <c r="BF395" i="54" s="1"/>
  <c r="P395" i="54"/>
  <c r="R395" i="54"/>
  <c r="T395" i="54"/>
  <c r="BE395" i="54"/>
  <c r="BG395" i="54"/>
  <c r="BH395" i="54"/>
  <c r="BI395" i="54"/>
  <c r="BK395" i="54"/>
  <c r="J396" i="54"/>
  <c r="BF396" i="54" s="1"/>
  <c r="P396" i="54"/>
  <c r="R396" i="54"/>
  <c r="T396" i="54"/>
  <c r="BE396" i="54"/>
  <c r="BG396" i="54"/>
  <c r="BH396" i="54"/>
  <c r="BI396" i="54"/>
  <c r="BK396" i="54"/>
  <c r="J397" i="54"/>
  <c r="P397" i="54"/>
  <c r="R397" i="54"/>
  <c r="T397" i="54"/>
  <c r="BE397" i="54"/>
  <c r="BF397" i="54"/>
  <c r="BG397" i="54"/>
  <c r="BH397" i="54"/>
  <c r="BI397" i="54"/>
  <c r="BK397" i="54"/>
  <c r="J398" i="54"/>
  <c r="P398" i="54"/>
  <c r="R398" i="54"/>
  <c r="T398" i="54"/>
  <c r="BE398" i="54"/>
  <c r="BF398" i="54"/>
  <c r="BG398" i="54"/>
  <c r="BH398" i="54"/>
  <c r="BI398" i="54"/>
  <c r="BK398" i="54"/>
  <c r="J399" i="54"/>
  <c r="P399" i="54"/>
  <c r="R399" i="54"/>
  <c r="T399" i="54"/>
  <c r="BE399" i="54"/>
  <c r="BF399" i="54"/>
  <c r="BG399" i="54"/>
  <c r="BH399" i="54"/>
  <c r="BI399" i="54"/>
  <c r="BK399" i="54"/>
  <c r="J400" i="54"/>
  <c r="BF400" i="54" s="1"/>
  <c r="P400" i="54"/>
  <c r="R400" i="54"/>
  <c r="T400" i="54"/>
  <c r="BE400" i="54"/>
  <c r="BG400" i="54"/>
  <c r="BH400" i="54"/>
  <c r="BI400" i="54"/>
  <c r="BK400" i="54"/>
  <c r="J401" i="54"/>
  <c r="BF401" i="54" s="1"/>
  <c r="P401" i="54"/>
  <c r="R401" i="54"/>
  <c r="T401" i="54"/>
  <c r="BE401" i="54"/>
  <c r="BG401" i="54"/>
  <c r="BH401" i="54"/>
  <c r="BI401" i="54"/>
  <c r="BK401" i="54"/>
  <c r="J402" i="54"/>
  <c r="BF402" i="54" s="1"/>
  <c r="P402" i="54"/>
  <c r="R402" i="54"/>
  <c r="T402" i="54"/>
  <c r="BE402" i="54"/>
  <c r="BG402" i="54"/>
  <c r="BH402" i="54"/>
  <c r="BI402" i="54"/>
  <c r="BK402" i="54"/>
  <c r="J404" i="54"/>
  <c r="BF404" i="54" s="1"/>
  <c r="P404" i="54"/>
  <c r="P403" i="54" s="1"/>
  <c r="R404" i="54"/>
  <c r="T404" i="54"/>
  <c r="BE404" i="54"/>
  <c r="BG404" i="54"/>
  <c r="BH404" i="54"/>
  <c r="BI404" i="54"/>
  <c r="BK404" i="54"/>
  <c r="J405" i="54"/>
  <c r="BF405" i="54" s="1"/>
  <c r="P405" i="54"/>
  <c r="R405" i="54"/>
  <c r="T405" i="54"/>
  <c r="BE405" i="54"/>
  <c r="BG405" i="54"/>
  <c r="BH405" i="54"/>
  <c r="BI405" i="54"/>
  <c r="BK405" i="54"/>
  <c r="J406" i="54"/>
  <c r="BF406" i="54" s="1"/>
  <c r="P406" i="54"/>
  <c r="R406" i="54"/>
  <c r="T406" i="54"/>
  <c r="BE406" i="54"/>
  <c r="BG406" i="54"/>
  <c r="BH406" i="54"/>
  <c r="BI406" i="54"/>
  <c r="BK406" i="54"/>
  <c r="J407" i="54"/>
  <c r="BF407" i="54" s="1"/>
  <c r="P407" i="54"/>
  <c r="R407" i="54"/>
  <c r="T407" i="54"/>
  <c r="BE407" i="54"/>
  <c r="BG407" i="54"/>
  <c r="BH407" i="54"/>
  <c r="BI407" i="54"/>
  <c r="BK407" i="54"/>
  <c r="J408" i="54"/>
  <c r="BF408" i="54" s="1"/>
  <c r="P408" i="54"/>
  <c r="R408" i="54"/>
  <c r="T408" i="54"/>
  <c r="BE408" i="54"/>
  <c r="BG408" i="54"/>
  <c r="BH408" i="54"/>
  <c r="BI408" i="54"/>
  <c r="BK408" i="54"/>
  <c r="J409" i="54"/>
  <c r="P409" i="54"/>
  <c r="R409" i="54"/>
  <c r="T409" i="54"/>
  <c r="BE409" i="54"/>
  <c r="BF409" i="54"/>
  <c r="BG409" i="54"/>
  <c r="BH409" i="54"/>
  <c r="BI409" i="54"/>
  <c r="BK409" i="54"/>
  <c r="J410" i="54"/>
  <c r="BF410" i="54" s="1"/>
  <c r="P410" i="54"/>
  <c r="R410" i="54"/>
  <c r="T410" i="54"/>
  <c r="BE410" i="54"/>
  <c r="BG410" i="54"/>
  <c r="BH410" i="54"/>
  <c r="BI410" i="54"/>
  <c r="BK410" i="54"/>
  <c r="J411" i="54"/>
  <c r="BF411" i="54" s="1"/>
  <c r="P411" i="54"/>
  <c r="R411" i="54"/>
  <c r="T411" i="54"/>
  <c r="BE411" i="54"/>
  <c r="BG411" i="54"/>
  <c r="BH411" i="54"/>
  <c r="BI411" i="54"/>
  <c r="BK411" i="54"/>
  <c r="J412" i="54"/>
  <c r="BF412" i="54" s="1"/>
  <c r="P412" i="54"/>
  <c r="R412" i="54"/>
  <c r="T412" i="54"/>
  <c r="BE412" i="54"/>
  <c r="BG412" i="54"/>
  <c r="BH412" i="54"/>
  <c r="BI412" i="54"/>
  <c r="BK412" i="54"/>
  <c r="J413" i="54"/>
  <c r="P413" i="54"/>
  <c r="R413" i="54"/>
  <c r="T413" i="54"/>
  <c r="BE413" i="54"/>
  <c r="BF413" i="54"/>
  <c r="BG413" i="54"/>
  <c r="BH413" i="54"/>
  <c r="BI413" i="54"/>
  <c r="BK413" i="54"/>
  <c r="J414" i="54"/>
  <c r="BF414" i="54" s="1"/>
  <c r="P414" i="54"/>
  <c r="R414" i="54"/>
  <c r="T414" i="54"/>
  <c r="BE414" i="54"/>
  <c r="BG414" i="54"/>
  <c r="BH414" i="54"/>
  <c r="BI414" i="54"/>
  <c r="BK414" i="54"/>
  <c r="J415" i="54"/>
  <c r="P415" i="54"/>
  <c r="R415" i="54"/>
  <c r="T415" i="54"/>
  <c r="BE415" i="54"/>
  <c r="BF415" i="54"/>
  <c r="BG415" i="54"/>
  <c r="BH415" i="54"/>
  <c r="BI415" i="54"/>
  <c r="BK415" i="54"/>
  <c r="J416" i="54"/>
  <c r="BF416" i="54" s="1"/>
  <c r="P416" i="54"/>
  <c r="R416" i="54"/>
  <c r="T416" i="54"/>
  <c r="BE416" i="54"/>
  <c r="BG416" i="54"/>
  <c r="BH416" i="54"/>
  <c r="BI416" i="54"/>
  <c r="BK416" i="54"/>
  <c r="J417" i="54"/>
  <c r="BF417" i="54" s="1"/>
  <c r="P417" i="54"/>
  <c r="R417" i="54"/>
  <c r="T417" i="54"/>
  <c r="BE417" i="54"/>
  <c r="BG417" i="54"/>
  <c r="BH417" i="54"/>
  <c r="BI417" i="54"/>
  <c r="BK417" i="54"/>
  <c r="J419" i="54"/>
  <c r="BF419" i="54" s="1"/>
  <c r="P419" i="54"/>
  <c r="R419" i="54"/>
  <c r="R418" i="54" s="1"/>
  <c r="T419" i="54"/>
  <c r="BE419" i="54"/>
  <c r="BG419" i="54"/>
  <c r="BH419" i="54"/>
  <c r="BI419" i="54"/>
  <c r="BK419" i="54"/>
  <c r="J420" i="54"/>
  <c r="P420" i="54"/>
  <c r="R420" i="54"/>
  <c r="T420" i="54"/>
  <c r="BE420" i="54"/>
  <c r="BF420" i="54"/>
  <c r="BG420" i="54"/>
  <c r="BH420" i="54"/>
  <c r="BI420" i="54"/>
  <c r="BK420" i="54"/>
  <c r="J421" i="54"/>
  <c r="P421" i="54"/>
  <c r="R421" i="54"/>
  <c r="T421" i="54"/>
  <c r="BE421" i="54"/>
  <c r="BF421" i="54"/>
  <c r="BG421" i="54"/>
  <c r="BH421" i="54"/>
  <c r="BI421" i="54"/>
  <c r="BK421" i="54"/>
  <c r="J422" i="54"/>
  <c r="P422" i="54"/>
  <c r="R422" i="54"/>
  <c r="T422" i="54"/>
  <c r="BE422" i="54"/>
  <c r="BF422" i="54"/>
  <c r="BG422" i="54"/>
  <c r="BH422" i="54"/>
  <c r="BI422" i="54"/>
  <c r="BK422" i="54"/>
  <c r="J423" i="54"/>
  <c r="BF423" i="54" s="1"/>
  <c r="P423" i="54"/>
  <c r="R423" i="54"/>
  <c r="T423" i="54"/>
  <c r="BE423" i="54"/>
  <c r="BG423" i="54"/>
  <c r="BH423" i="54"/>
  <c r="BI423" i="54"/>
  <c r="BK423" i="54"/>
  <c r="J424" i="54"/>
  <c r="BF424" i="54" s="1"/>
  <c r="P424" i="54"/>
  <c r="R424" i="54"/>
  <c r="T424" i="54"/>
  <c r="BE424" i="54"/>
  <c r="BG424" i="54"/>
  <c r="BH424" i="54"/>
  <c r="BI424" i="54"/>
  <c r="BK424" i="54"/>
  <c r="J425" i="54"/>
  <c r="BF425" i="54" s="1"/>
  <c r="P425" i="54"/>
  <c r="R425" i="54"/>
  <c r="T425" i="54"/>
  <c r="BE425" i="54"/>
  <c r="BG425" i="54"/>
  <c r="BH425" i="54"/>
  <c r="BI425" i="54"/>
  <c r="BK425" i="54"/>
  <c r="J426" i="54"/>
  <c r="P426" i="54"/>
  <c r="R426" i="54"/>
  <c r="T426" i="54"/>
  <c r="BE426" i="54"/>
  <c r="BF426" i="54"/>
  <c r="BG426" i="54"/>
  <c r="BH426" i="54"/>
  <c r="BI426" i="54"/>
  <c r="BK426" i="54"/>
  <c r="J427" i="54"/>
  <c r="P427" i="54"/>
  <c r="R427" i="54"/>
  <c r="T427" i="54"/>
  <c r="BE427" i="54"/>
  <c r="BF427" i="54"/>
  <c r="BG427" i="54"/>
  <c r="BH427" i="54"/>
  <c r="BI427" i="54"/>
  <c r="BK427" i="54"/>
  <c r="J428" i="54"/>
  <c r="P428" i="54"/>
  <c r="R428" i="54"/>
  <c r="T428" i="54"/>
  <c r="BE428" i="54"/>
  <c r="BF428" i="54"/>
  <c r="BG428" i="54"/>
  <c r="BH428" i="54"/>
  <c r="BI428" i="54"/>
  <c r="BK428" i="54"/>
  <c r="J429" i="54"/>
  <c r="BF429" i="54" s="1"/>
  <c r="P429" i="54"/>
  <c r="R429" i="54"/>
  <c r="T429" i="54"/>
  <c r="BE429" i="54"/>
  <c r="BG429" i="54"/>
  <c r="BH429" i="54"/>
  <c r="BI429" i="54"/>
  <c r="BK429" i="54"/>
  <c r="J430" i="54"/>
  <c r="BF430" i="54" s="1"/>
  <c r="P430" i="54"/>
  <c r="R430" i="54"/>
  <c r="T430" i="54"/>
  <c r="BE430" i="54"/>
  <c r="BG430" i="54"/>
  <c r="BH430" i="54"/>
  <c r="BI430" i="54"/>
  <c r="BK430" i="54"/>
  <c r="J431" i="54"/>
  <c r="BF431" i="54" s="1"/>
  <c r="P431" i="54"/>
  <c r="R431" i="54"/>
  <c r="T431" i="54"/>
  <c r="BE431" i="54"/>
  <c r="BG431" i="54"/>
  <c r="BH431" i="54"/>
  <c r="BI431" i="54"/>
  <c r="BK431" i="54"/>
  <c r="J432" i="54"/>
  <c r="P432" i="54"/>
  <c r="R432" i="54"/>
  <c r="T432" i="54"/>
  <c r="BE432" i="54"/>
  <c r="BF432" i="54"/>
  <c r="BG432" i="54"/>
  <c r="BH432" i="54"/>
  <c r="BI432" i="54"/>
  <c r="BK432" i="54"/>
  <c r="J434" i="54"/>
  <c r="BF434" i="54" s="1"/>
  <c r="P434" i="54"/>
  <c r="P433" i="54" s="1"/>
  <c r="R434" i="54"/>
  <c r="T434" i="54"/>
  <c r="BE434" i="54"/>
  <c r="BG434" i="54"/>
  <c r="BH434" i="54"/>
  <c r="BI434" i="54"/>
  <c r="BK434" i="54"/>
  <c r="J435" i="54"/>
  <c r="BF435" i="54" s="1"/>
  <c r="P435" i="54"/>
  <c r="R435" i="54"/>
  <c r="T435" i="54"/>
  <c r="T433" i="54" s="1"/>
  <c r="BE435" i="54"/>
  <c r="BG435" i="54"/>
  <c r="BH435" i="54"/>
  <c r="BI435" i="54"/>
  <c r="BK435" i="54"/>
  <c r="J436" i="54"/>
  <c r="BF436" i="54" s="1"/>
  <c r="P436" i="54"/>
  <c r="R436" i="54"/>
  <c r="T436" i="54"/>
  <c r="BE436" i="54"/>
  <c r="BG436" i="54"/>
  <c r="BH436" i="54"/>
  <c r="BI436" i="54"/>
  <c r="BK436" i="54"/>
  <c r="J438" i="54"/>
  <c r="BF438" i="54" s="1"/>
  <c r="P438" i="54"/>
  <c r="P437" i="54" s="1"/>
  <c r="R438" i="54"/>
  <c r="R437" i="54" s="1"/>
  <c r="T438" i="54"/>
  <c r="BE438" i="54"/>
  <c r="BG438" i="54"/>
  <c r="BH438" i="54"/>
  <c r="BI438" i="54"/>
  <c r="BK438" i="54"/>
  <c r="J439" i="54"/>
  <c r="P439" i="54"/>
  <c r="R439" i="54"/>
  <c r="T439" i="54"/>
  <c r="BE439" i="54"/>
  <c r="BF439" i="54"/>
  <c r="BG439" i="54"/>
  <c r="BH439" i="54"/>
  <c r="BI439" i="54"/>
  <c r="BK439" i="54"/>
  <c r="J440" i="54"/>
  <c r="P440" i="54"/>
  <c r="R440" i="54"/>
  <c r="T440" i="54"/>
  <c r="BE440" i="54"/>
  <c r="BF440" i="54"/>
  <c r="BG440" i="54"/>
  <c r="BH440" i="54"/>
  <c r="BI440" i="54"/>
  <c r="BK440" i="54"/>
  <c r="J441" i="54"/>
  <c r="P441" i="54"/>
  <c r="R441" i="54"/>
  <c r="T441" i="54"/>
  <c r="BE441" i="54"/>
  <c r="BF441" i="54"/>
  <c r="BG441" i="54"/>
  <c r="BH441" i="54"/>
  <c r="BI441" i="54"/>
  <c r="BK441" i="54"/>
  <c r="J442" i="54"/>
  <c r="P442" i="54"/>
  <c r="R442" i="54"/>
  <c r="T442" i="54"/>
  <c r="BE442" i="54"/>
  <c r="BF442" i="54"/>
  <c r="BG442" i="54"/>
  <c r="BH442" i="54"/>
  <c r="BI442" i="54"/>
  <c r="BK442" i="54"/>
  <c r="J444" i="54"/>
  <c r="BF444" i="54" s="1"/>
  <c r="P444" i="54"/>
  <c r="R444" i="54"/>
  <c r="T444" i="54"/>
  <c r="T443" i="54" s="1"/>
  <c r="BE444" i="54"/>
  <c r="BG444" i="54"/>
  <c r="BH444" i="54"/>
  <c r="BI444" i="54"/>
  <c r="BK444" i="54"/>
  <c r="J445" i="54"/>
  <c r="BF445" i="54" s="1"/>
  <c r="P445" i="54"/>
  <c r="P443" i="54" s="1"/>
  <c r="R445" i="54"/>
  <c r="T445" i="54"/>
  <c r="BE445" i="54"/>
  <c r="BG445" i="54"/>
  <c r="BH445" i="54"/>
  <c r="BI445" i="54"/>
  <c r="BK445" i="54"/>
  <c r="J446" i="54"/>
  <c r="BF446" i="54" s="1"/>
  <c r="P446" i="54"/>
  <c r="R446" i="54"/>
  <c r="T446" i="54"/>
  <c r="BE446" i="54"/>
  <c r="BG446" i="54"/>
  <c r="BH446" i="54"/>
  <c r="BI446" i="54"/>
  <c r="BK446" i="54"/>
  <c r="J447" i="54"/>
  <c r="BF447" i="54" s="1"/>
  <c r="P447" i="54"/>
  <c r="R447" i="54"/>
  <c r="T447" i="54"/>
  <c r="BE447" i="54"/>
  <c r="BG447" i="54"/>
  <c r="BH447" i="54"/>
  <c r="BI447" i="54"/>
  <c r="BK447" i="54"/>
  <c r="J448" i="54"/>
  <c r="BF448" i="54" s="1"/>
  <c r="P448" i="54"/>
  <c r="R448" i="54"/>
  <c r="T448" i="54"/>
  <c r="BE448" i="54"/>
  <c r="BG448" i="54"/>
  <c r="BH448" i="54"/>
  <c r="BI448" i="54"/>
  <c r="BK448" i="54"/>
  <c r="J449" i="54"/>
  <c r="BF449" i="54" s="1"/>
  <c r="P449" i="54"/>
  <c r="R449" i="54"/>
  <c r="T449" i="54"/>
  <c r="BE449" i="54"/>
  <c r="BG449" i="54"/>
  <c r="BH449" i="54"/>
  <c r="BI449" i="54"/>
  <c r="BK449" i="54"/>
  <c r="J450" i="54"/>
  <c r="BF450" i="54" s="1"/>
  <c r="P450" i="54"/>
  <c r="R450" i="54"/>
  <c r="T450" i="54"/>
  <c r="BE450" i="54"/>
  <c r="BG450" i="54"/>
  <c r="BH450" i="54"/>
  <c r="BI450" i="54"/>
  <c r="BK450" i="54"/>
  <c r="J451" i="54"/>
  <c r="BF451" i="54" s="1"/>
  <c r="P451" i="54"/>
  <c r="R451" i="54"/>
  <c r="T451" i="54"/>
  <c r="BE451" i="54"/>
  <c r="BG451" i="54"/>
  <c r="BH451" i="54"/>
  <c r="BI451" i="54"/>
  <c r="BK451" i="54"/>
  <c r="J452" i="54"/>
  <c r="BF452" i="54" s="1"/>
  <c r="P452" i="54"/>
  <c r="R452" i="54"/>
  <c r="T452" i="54"/>
  <c r="BE452" i="54"/>
  <c r="BG452" i="54"/>
  <c r="BH452" i="54"/>
  <c r="BI452" i="54"/>
  <c r="BK452" i="54"/>
  <c r="J453" i="54"/>
  <c r="BF453" i="54" s="1"/>
  <c r="P453" i="54"/>
  <c r="R453" i="54"/>
  <c r="T453" i="54"/>
  <c r="BE453" i="54"/>
  <c r="BG453" i="54"/>
  <c r="BH453" i="54"/>
  <c r="BI453" i="54"/>
  <c r="BK453" i="54"/>
  <c r="J454" i="54"/>
  <c r="BF454" i="54" s="1"/>
  <c r="P454" i="54"/>
  <c r="R454" i="54"/>
  <c r="T454" i="54"/>
  <c r="BE454" i="54"/>
  <c r="BG454" i="54"/>
  <c r="BH454" i="54"/>
  <c r="BI454" i="54"/>
  <c r="BK454" i="54"/>
  <c r="J455" i="54"/>
  <c r="BF455" i="54" s="1"/>
  <c r="P455" i="54"/>
  <c r="R455" i="54"/>
  <c r="T455" i="54"/>
  <c r="BE455" i="54"/>
  <c r="BG455" i="54"/>
  <c r="BH455" i="54"/>
  <c r="BI455" i="54"/>
  <c r="BK455" i="54"/>
  <c r="J456" i="54"/>
  <c r="BF456" i="54" s="1"/>
  <c r="P456" i="54"/>
  <c r="R456" i="54"/>
  <c r="T456" i="54"/>
  <c r="BE456" i="54"/>
  <c r="BG456" i="54"/>
  <c r="BH456" i="54"/>
  <c r="BI456" i="54"/>
  <c r="BK456" i="54"/>
  <c r="R457" i="54"/>
  <c r="J458" i="54"/>
  <c r="BF458" i="54" s="1"/>
  <c r="P458" i="54"/>
  <c r="R458" i="54"/>
  <c r="T458" i="54"/>
  <c r="BE458" i="54"/>
  <c r="BG458" i="54"/>
  <c r="BH458" i="54"/>
  <c r="BI458" i="54"/>
  <c r="BK458" i="54"/>
  <c r="J459" i="54"/>
  <c r="BF459" i="54" s="1"/>
  <c r="P459" i="54"/>
  <c r="R459" i="54"/>
  <c r="T459" i="54"/>
  <c r="BE459" i="54"/>
  <c r="BG459" i="54"/>
  <c r="BH459" i="54"/>
  <c r="BI459" i="54"/>
  <c r="BK459" i="54"/>
  <c r="J460" i="54"/>
  <c r="P460" i="54"/>
  <c r="R460" i="54"/>
  <c r="T460" i="54"/>
  <c r="BE460" i="54"/>
  <c r="BF460" i="54"/>
  <c r="BG460" i="54"/>
  <c r="BH460" i="54"/>
  <c r="BI460" i="54"/>
  <c r="BK460" i="54"/>
  <c r="J461" i="54"/>
  <c r="P461" i="54"/>
  <c r="R461" i="54"/>
  <c r="T461" i="54"/>
  <c r="BE461" i="54"/>
  <c r="BF461" i="54"/>
  <c r="BG461" i="54"/>
  <c r="BH461" i="54"/>
  <c r="BI461" i="54"/>
  <c r="BK461" i="54"/>
  <c r="J462" i="54"/>
  <c r="P462" i="54"/>
  <c r="R462" i="54"/>
  <c r="T462" i="54"/>
  <c r="BE462" i="54"/>
  <c r="BF462" i="54"/>
  <c r="BG462" i="54"/>
  <c r="BH462" i="54"/>
  <c r="BI462" i="54"/>
  <c r="BK462" i="54"/>
  <c r="J463" i="54"/>
  <c r="P463" i="54"/>
  <c r="R463" i="54"/>
  <c r="T463" i="54"/>
  <c r="BE463" i="54"/>
  <c r="BF463" i="54"/>
  <c r="BG463" i="54"/>
  <c r="BH463" i="54"/>
  <c r="BI463" i="54"/>
  <c r="BK463" i="54"/>
  <c r="J464" i="54"/>
  <c r="BF464" i="54" s="1"/>
  <c r="P464" i="54"/>
  <c r="R464" i="54"/>
  <c r="T464" i="54"/>
  <c r="BE464" i="54"/>
  <c r="BG464" i="54"/>
  <c r="BH464" i="54"/>
  <c r="BI464" i="54"/>
  <c r="BK464" i="54"/>
  <c r="J465" i="54"/>
  <c r="BF465" i="54" s="1"/>
  <c r="P465" i="54"/>
  <c r="R465" i="54"/>
  <c r="T465" i="54"/>
  <c r="BE465" i="54"/>
  <c r="BG465" i="54"/>
  <c r="BH465" i="54"/>
  <c r="BI465" i="54"/>
  <c r="BK465" i="54"/>
  <c r="J466" i="54"/>
  <c r="P466" i="54"/>
  <c r="R466" i="54"/>
  <c r="T466" i="54"/>
  <c r="BE466" i="54"/>
  <c r="BF466" i="54"/>
  <c r="BG466" i="54"/>
  <c r="BH466" i="54"/>
  <c r="BI466" i="54"/>
  <c r="BK466" i="54"/>
  <c r="J467" i="54"/>
  <c r="P467" i="54"/>
  <c r="R467" i="54"/>
  <c r="T467" i="54"/>
  <c r="BE467" i="54"/>
  <c r="BF467" i="54"/>
  <c r="BG467" i="54"/>
  <c r="BH467" i="54"/>
  <c r="BI467" i="54"/>
  <c r="BK467" i="54"/>
  <c r="J468" i="54"/>
  <c r="P468" i="54"/>
  <c r="R468" i="54"/>
  <c r="T468" i="54"/>
  <c r="BE468" i="54"/>
  <c r="BF468" i="54"/>
  <c r="BG468" i="54"/>
  <c r="BH468" i="54"/>
  <c r="BI468" i="54"/>
  <c r="BK468" i="54"/>
  <c r="J469" i="54"/>
  <c r="P469" i="54"/>
  <c r="R469" i="54"/>
  <c r="T469" i="54"/>
  <c r="BE469" i="54"/>
  <c r="BF469" i="54"/>
  <c r="BG469" i="54"/>
  <c r="BH469" i="54"/>
  <c r="BI469" i="54"/>
  <c r="BK469" i="54"/>
  <c r="J470" i="54"/>
  <c r="P470" i="54"/>
  <c r="R470" i="54"/>
  <c r="T470" i="54"/>
  <c r="BE470" i="54"/>
  <c r="BF470" i="54"/>
  <c r="BG470" i="54"/>
  <c r="BH470" i="54"/>
  <c r="BI470" i="54"/>
  <c r="BK470" i="54"/>
  <c r="J471" i="54"/>
  <c r="BF471" i="54" s="1"/>
  <c r="P471" i="54"/>
  <c r="R471" i="54"/>
  <c r="T471" i="54"/>
  <c r="BE471" i="54"/>
  <c r="BG471" i="54"/>
  <c r="BH471" i="54"/>
  <c r="BI471" i="54"/>
  <c r="BK471" i="54"/>
  <c r="J472" i="54"/>
  <c r="P472" i="54"/>
  <c r="R472" i="54"/>
  <c r="T472" i="54"/>
  <c r="BE472" i="54"/>
  <c r="BF472" i="54"/>
  <c r="BG472" i="54"/>
  <c r="BH472" i="54"/>
  <c r="BI472" i="54"/>
  <c r="BK472" i="54"/>
  <c r="J473" i="54"/>
  <c r="P473" i="54"/>
  <c r="R473" i="54"/>
  <c r="T473" i="54"/>
  <c r="BE473" i="54"/>
  <c r="BF473" i="54"/>
  <c r="BG473" i="54"/>
  <c r="BH473" i="54"/>
  <c r="BI473" i="54"/>
  <c r="BK473" i="54"/>
  <c r="J475" i="54"/>
  <c r="BF475" i="54" s="1"/>
  <c r="P475" i="54"/>
  <c r="P474" i="54" s="1"/>
  <c r="R475" i="54"/>
  <c r="T475" i="54"/>
  <c r="T474" i="54" s="1"/>
  <c r="BE475" i="54"/>
  <c r="BG475" i="54"/>
  <c r="BH475" i="54"/>
  <c r="BI475" i="54"/>
  <c r="BK475" i="54"/>
  <c r="J476" i="54"/>
  <c r="BF476" i="54" s="1"/>
  <c r="P476" i="54"/>
  <c r="R476" i="54"/>
  <c r="T476" i="54"/>
  <c r="BE476" i="54"/>
  <c r="BG476" i="54"/>
  <c r="BH476" i="54"/>
  <c r="BI476" i="54"/>
  <c r="BK476" i="54"/>
  <c r="J477" i="54"/>
  <c r="BF477" i="54" s="1"/>
  <c r="P477" i="54"/>
  <c r="R477" i="54"/>
  <c r="T477" i="54"/>
  <c r="BE477" i="54"/>
  <c r="BG477" i="54"/>
  <c r="BH477" i="54"/>
  <c r="BI477" i="54"/>
  <c r="BK477" i="54"/>
  <c r="J478" i="54"/>
  <c r="BF478" i="54" s="1"/>
  <c r="P478" i="54"/>
  <c r="R478" i="54"/>
  <c r="T478" i="54"/>
  <c r="BE478" i="54"/>
  <c r="BG478" i="54"/>
  <c r="BH478" i="54"/>
  <c r="BI478" i="54"/>
  <c r="BK478" i="54"/>
  <c r="J479" i="54"/>
  <c r="BF479" i="54" s="1"/>
  <c r="P479" i="54"/>
  <c r="R479" i="54"/>
  <c r="T479" i="54"/>
  <c r="BE479" i="54"/>
  <c r="BG479" i="54"/>
  <c r="BH479" i="54"/>
  <c r="BI479" i="54"/>
  <c r="BK479" i="54"/>
  <c r="J480" i="54"/>
  <c r="BF480" i="54" s="1"/>
  <c r="P480" i="54"/>
  <c r="R480" i="54"/>
  <c r="T480" i="54"/>
  <c r="BE480" i="54"/>
  <c r="BG480" i="54"/>
  <c r="BH480" i="54"/>
  <c r="BI480" i="54"/>
  <c r="BK480" i="54"/>
  <c r="J481" i="54"/>
  <c r="BF481" i="54" s="1"/>
  <c r="P481" i="54"/>
  <c r="R481" i="54"/>
  <c r="T481" i="54"/>
  <c r="BE481" i="54"/>
  <c r="BG481" i="54"/>
  <c r="BH481" i="54"/>
  <c r="BI481" i="54"/>
  <c r="BK481" i="54"/>
  <c r="J482" i="54"/>
  <c r="BF482" i="54" s="1"/>
  <c r="P482" i="54"/>
  <c r="R482" i="54"/>
  <c r="T482" i="54"/>
  <c r="BE482" i="54"/>
  <c r="BG482" i="54"/>
  <c r="BH482" i="54"/>
  <c r="BI482" i="54"/>
  <c r="BK482" i="54"/>
  <c r="J483" i="54"/>
  <c r="BF483" i="54" s="1"/>
  <c r="P483" i="54"/>
  <c r="R483" i="54"/>
  <c r="T483" i="54"/>
  <c r="BE483" i="54"/>
  <c r="BG483" i="54"/>
  <c r="BH483" i="54"/>
  <c r="BI483" i="54"/>
  <c r="BK483" i="54"/>
  <c r="J484" i="54"/>
  <c r="BF484" i="54" s="1"/>
  <c r="P484" i="54"/>
  <c r="R484" i="54"/>
  <c r="T484" i="54"/>
  <c r="BE484" i="54"/>
  <c r="BG484" i="54"/>
  <c r="BH484" i="54"/>
  <c r="BI484" i="54"/>
  <c r="BK484" i="54"/>
  <c r="J486" i="54"/>
  <c r="P486" i="54"/>
  <c r="R486" i="54"/>
  <c r="R485" i="54" s="1"/>
  <c r="T486" i="54"/>
  <c r="BE486" i="54"/>
  <c r="BF486" i="54"/>
  <c r="BG486" i="54"/>
  <c r="BH486" i="54"/>
  <c r="BI486" i="54"/>
  <c r="BK486" i="54"/>
  <c r="J487" i="54"/>
  <c r="BF487" i="54" s="1"/>
  <c r="P487" i="54"/>
  <c r="R487" i="54"/>
  <c r="T487" i="54"/>
  <c r="BE487" i="54"/>
  <c r="BG487" i="54"/>
  <c r="BH487" i="54"/>
  <c r="BI487" i="54"/>
  <c r="BK487" i="54"/>
  <c r="J488" i="54"/>
  <c r="P488" i="54"/>
  <c r="R488" i="54"/>
  <c r="T488" i="54"/>
  <c r="BE488" i="54"/>
  <c r="BF488" i="54"/>
  <c r="BG488" i="54"/>
  <c r="BH488" i="54"/>
  <c r="BI488" i="54"/>
  <c r="BK488" i="54"/>
  <c r="J489" i="54"/>
  <c r="P489" i="54"/>
  <c r="R489" i="54"/>
  <c r="T489" i="54"/>
  <c r="BE489" i="54"/>
  <c r="BF489" i="54"/>
  <c r="BG489" i="54"/>
  <c r="BH489" i="54"/>
  <c r="BI489" i="54"/>
  <c r="BK489" i="54"/>
  <c r="J490" i="54"/>
  <c r="P490" i="54"/>
  <c r="R490" i="54"/>
  <c r="T490" i="54"/>
  <c r="BE490" i="54"/>
  <c r="BF490" i="54"/>
  <c r="BG490" i="54"/>
  <c r="BH490" i="54"/>
  <c r="BI490" i="54"/>
  <c r="BK490" i="54"/>
  <c r="J491" i="54"/>
  <c r="P491" i="54"/>
  <c r="R491" i="54"/>
  <c r="T491" i="54"/>
  <c r="BE491" i="54"/>
  <c r="BF491" i="54"/>
  <c r="BG491" i="54"/>
  <c r="BH491" i="54"/>
  <c r="BI491" i="54"/>
  <c r="BK491" i="54"/>
  <c r="J492" i="54"/>
  <c r="P492" i="54"/>
  <c r="R492" i="54"/>
  <c r="T492" i="54"/>
  <c r="BE492" i="54"/>
  <c r="BF492" i="54"/>
  <c r="BG492" i="54"/>
  <c r="BH492" i="54"/>
  <c r="BI492" i="54"/>
  <c r="BK492" i="54"/>
  <c r="J493" i="54"/>
  <c r="BF493" i="54" s="1"/>
  <c r="P493" i="54"/>
  <c r="R493" i="54"/>
  <c r="T493" i="54"/>
  <c r="BE493" i="54"/>
  <c r="BG493" i="54"/>
  <c r="BH493" i="54"/>
  <c r="BI493" i="54"/>
  <c r="BK493" i="54"/>
  <c r="J494" i="54"/>
  <c r="P494" i="54"/>
  <c r="R494" i="54"/>
  <c r="T494" i="54"/>
  <c r="BE494" i="54"/>
  <c r="BF494" i="54"/>
  <c r="BG494" i="54"/>
  <c r="BH494" i="54"/>
  <c r="BI494" i="54"/>
  <c r="BK494" i="54"/>
  <c r="J495" i="54"/>
  <c r="P495" i="54"/>
  <c r="R495" i="54"/>
  <c r="T495" i="54"/>
  <c r="BE495" i="54"/>
  <c r="BF495" i="54"/>
  <c r="BG495" i="54"/>
  <c r="BH495" i="54"/>
  <c r="BI495" i="54"/>
  <c r="BK495" i="54"/>
  <c r="J496" i="54"/>
  <c r="P496" i="54"/>
  <c r="R496" i="54"/>
  <c r="T496" i="54"/>
  <c r="BE496" i="54"/>
  <c r="BF496" i="54"/>
  <c r="BG496" i="54"/>
  <c r="BH496" i="54"/>
  <c r="BI496" i="54"/>
  <c r="BK496" i="54"/>
  <c r="J497" i="54"/>
  <c r="P497" i="54"/>
  <c r="R497" i="54"/>
  <c r="T497" i="54"/>
  <c r="BE497" i="54"/>
  <c r="BF497" i="54"/>
  <c r="BG497" i="54"/>
  <c r="BH497" i="54"/>
  <c r="BI497" i="54"/>
  <c r="BK497" i="54"/>
  <c r="J498" i="54"/>
  <c r="P498" i="54"/>
  <c r="R498" i="54"/>
  <c r="T498" i="54"/>
  <c r="BE498" i="54"/>
  <c r="BF498" i="54"/>
  <c r="BG498" i="54"/>
  <c r="BH498" i="54"/>
  <c r="BI498" i="54"/>
  <c r="BK498" i="54"/>
  <c r="J499" i="54"/>
  <c r="BF499" i="54" s="1"/>
  <c r="P499" i="54"/>
  <c r="R499" i="54"/>
  <c r="T499" i="54"/>
  <c r="BE499" i="54"/>
  <c r="BG499" i="54"/>
  <c r="BH499" i="54"/>
  <c r="BI499" i="54"/>
  <c r="BK499" i="54"/>
  <c r="J500" i="54"/>
  <c r="P500" i="54"/>
  <c r="R500" i="54"/>
  <c r="T500" i="54"/>
  <c r="BE500" i="54"/>
  <c r="BF500" i="54"/>
  <c r="BG500" i="54"/>
  <c r="BH500" i="54"/>
  <c r="BI500" i="54"/>
  <c r="BK500" i="54"/>
  <c r="J501" i="54"/>
  <c r="P501" i="54"/>
  <c r="R501" i="54"/>
  <c r="T501" i="54"/>
  <c r="BE501" i="54"/>
  <c r="BF501" i="54"/>
  <c r="BG501" i="54"/>
  <c r="BH501" i="54"/>
  <c r="BI501" i="54"/>
  <c r="BK501" i="54"/>
  <c r="J502" i="54"/>
  <c r="P502" i="54"/>
  <c r="R502" i="54"/>
  <c r="T502" i="54"/>
  <c r="BE502" i="54"/>
  <c r="BF502" i="54"/>
  <c r="BG502" i="54"/>
  <c r="BH502" i="54"/>
  <c r="BI502" i="54"/>
  <c r="BK502" i="54"/>
  <c r="J503" i="54"/>
  <c r="P503" i="54"/>
  <c r="R503" i="54"/>
  <c r="T503" i="54"/>
  <c r="BE503" i="54"/>
  <c r="BF503" i="54"/>
  <c r="BG503" i="54"/>
  <c r="BH503" i="54"/>
  <c r="BI503" i="54"/>
  <c r="BK503" i="54"/>
  <c r="J504" i="54"/>
  <c r="P504" i="54"/>
  <c r="R504" i="54"/>
  <c r="T504" i="54"/>
  <c r="BE504" i="54"/>
  <c r="BF504" i="54"/>
  <c r="BG504" i="54"/>
  <c r="BH504" i="54"/>
  <c r="BI504" i="54"/>
  <c r="BK504" i="54"/>
  <c r="J505" i="54"/>
  <c r="BF505" i="54" s="1"/>
  <c r="P505" i="54"/>
  <c r="R505" i="54"/>
  <c r="T505" i="54"/>
  <c r="BE505" i="54"/>
  <c r="BG505" i="54"/>
  <c r="BH505" i="54"/>
  <c r="BI505" i="54"/>
  <c r="BK505" i="54"/>
  <c r="J506" i="54"/>
  <c r="P506" i="54"/>
  <c r="R506" i="54"/>
  <c r="T506" i="54"/>
  <c r="BE506" i="54"/>
  <c r="BF506" i="54"/>
  <c r="BG506" i="54"/>
  <c r="BH506" i="54"/>
  <c r="BI506" i="54"/>
  <c r="BK506" i="54"/>
  <c r="J507" i="54"/>
  <c r="P507" i="54"/>
  <c r="R507" i="54"/>
  <c r="T507" i="54"/>
  <c r="BE507" i="54"/>
  <c r="BF507" i="54"/>
  <c r="BG507" i="54"/>
  <c r="BH507" i="54"/>
  <c r="BI507" i="54"/>
  <c r="BK507" i="54"/>
  <c r="J508" i="54"/>
  <c r="P508" i="54"/>
  <c r="R508" i="54"/>
  <c r="T508" i="54"/>
  <c r="BE508" i="54"/>
  <c r="BF508" i="54"/>
  <c r="BG508" i="54"/>
  <c r="BH508" i="54"/>
  <c r="BI508" i="54"/>
  <c r="BK508" i="54"/>
  <c r="J509" i="54"/>
  <c r="P509" i="54"/>
  <c r="R509" i="54"/>
  <c r="T509" i="54"/>
  <c r="BE509" i="54"/>
  <c r="BF509" i="54"/>
  <c r="BG509" i="54"/>
  <c r="BH509" i="54"/>
  <c r="BI509" i="54"/>
  <c r="BK509" i="54"/>
  <c r="J510" i="54"/>
  <c r="P510" i="54"/>
  <c r="R510" i="54"/>
  <c r="T510" i="54"/>
  <c r="BE510" i="54"/>
  <c r="BF510" i="54"/>
  <c r="BG510" i="54"/>
  <c r="BH510" i="54"/>
  <c r="BI510" i="54"/>
  <c r="BK510" i="54"/>
  <c r="J511" i="54"/>
  <c r="BF511" i="54" s="1"/>
  <c r="P511" i="54"/>
  <c r="R511" i="54"/>
  <c r="T511" i="54"/>
  <c r="BE511" i="54"/>
  <c r="BG511" i="54"/>
  <c r="BH511" i="54"/>
  <c r="BI511" i="54"/>
  <c r="BK511" i="54"/>
  <c r="J512" i="54"/>
  <c r="P512" i="54"/>
  <c r="R512" i="54"/>
  <c r="T512" i="54"/>
  <c r="BE512" i="54"/>
  <c r="BF512" i="54"/>
  <c r="BG512" i="54"/>
  <c r="BH512" i="54"/>
  <c r="BI512" i="54"/>
  <c r="BK512" i="54"/>
  <c r="J513" i="54"/>
  <c r="P513" i="54"/>
  <c r="R513" i="54"/>
  <c r="T513" i="54"/>
  <c r="BE513" i="54"/>
  <c r="BF513" i="54"/>
  <c r="BG513" i="54"/>
  <c r="BH513" i="54"/>
  <c r="BI513" i="54"/>
  <c r="BK513" i="54"/>
  <c r="J514" i="54"/>
  <c r="BF514" i="54" s="1"/>
  <c r="P514" i="54"/>
  <c r="R514" i="54"/>
  <c r="T514" i="54"/>
  <c r="BE514" i="54"/>
  <c r="BG514" i="54"/>
  <c r="BH514" i="54"/>
  <c r="BI514" i="54"/>
  <c r="BK514" i="54"/>
  <c r="J515" i="54"/>
  <c r="P515" i="54"/>
  <c r="R515" i="54"/>
  <c r="T515" i="54"/>
  <c r="BE515" i="54"/>
  <c r="BF515" i="54"/>
  <c r="BG515" i="54"/>
  <c r="BH515" i="54"/>
  <c r="BI515" i="54"/>
  <c r="BK515" i="54"/>
  <c r="J516" i="54"/>
  <c r="P516" i="54"/>
  <c r="R516" i="54"/>
  <c r="T516" i="54"/>
  <c r="BE516" i="54"/>
  <c r="BF516" i="54"/>
  <c r="BG516" i="54"/>
  <c r="BH516" i="54"/>
  <c r="BI516" i="54"/>
  <c r="BK516" i="54"/>
  <c r="J517" i="54"/>
  <c r="BF517" i="54" s="1"/>
  <c r="P517" i="54"/>
  <c r="R517" i="54"/>
  <c r="T517" i="54"/>
  <c r="BE517" i="54"/>
  <c r="BG517" i="54"/>
  <c r="BH517" i="54"/>
  <c r="BI517" i="54"/>
  <c r="BK517" i="54"/>
  <c r="J518" i="54"/>
  <c r="P518" i="54"/>
  <c r="R518" i="54"/>
  <c r="T518" i="54"/>
  <c r="BE518" i="54"/>
  <c r="BF518" i="54"/>
  <c r="BG518" i="54"/>
  <c r="BH518" i="54"/>
  <c r="BI518" i="54"/>
  <c r="BK518" i="54"/>
  <c r="J519" i="54"/>
  <c r="P519" i="54"/>
  <c r="R519" i="54"/>
  <c r="T519" i="54"/>
  <c r="BE519" i="54"/>
  <c r="BF519" i="54"/>
  <c r="BG519" i="54"/>
  <c r="BH519" i="54"/>
  <c r="BI519" i="54"/>
  <c r="BK519" i="54"/>
  <c r="J520" i="54"/>
  <c r="BF520" i="54" s="1"/>
  <c r="P520" i="54"/>
  <c r="R520" i="54"/>
  <c r="T520" i="54"/>
  <c r="BE520" i="54"/>
  <c r="BG520" i="54"/>
  <c r="BH520" i="54"/>
  <c r="BI520" i="54"/>
  <c r="BK520" i="54"/>
  <c r="J521" i="54"/>
  <c r="P521" i="54"/>
  <c r="R521" i="54"/>
  <c r="T521" i="54"/>
  <c r="BE521" i="54"/>
  <c r="BF521" i="54"/>
  <c r="BG521" i="54"/>
  <c r="BH521" i="54"/>
  <c r="BI521" i="54"/>
  <c r="BK521" i="54"/>
  <c r="J522" i="54"/>
  <c r="P522" i="54"/>
  <c r="R522" i="54"/>
  <c r="T522" i="54"/>
  <c r="BE522" i="54"/>
  <c r="BF522" i="54"/>
  <c r="BG522" i="54"/>
  <c r="BH522" i="54"/>
  <c r="BI522" i="54"/>
  <c r="BK522" i="54"/>
  <c r="J523" i="54"/>
  <c r="BF523" i="54" s="1"/>
  <c r="P523" i="54"/>
  <c r="R523" i="54"/>
  <c r="T523" i="54"/>
  <c r="BE523" i="54"/>
  <c r="BG523" i="54"/>
  <c r="BH523" i="54"/>
  <c r="BI523" i="54"/>
  <c r="BK523" i="54"/>
  <c r="J524" i="54"/>
  <c r="P524" i="54"/>
  <c r="R524" i="54"/>
  <c r="T524" i="54"/>
  <c r="BE524" i="54"/>
  <c r="BF524" i="54"/>
  <c r="BG524" i="54"/>
  <c r="BH524" i="54"/>
  <c r="BI524" i="54"/>
  <c r="BK524" i="54"/>
  <c r="J525" i="54"/>
  <c r="P525" i="54"/>
  <c r="R525" i="54"/>
  <c r="T525" i="54"/>
  <c r="BE525" i="54"/>
  <c r="BF525" i="54"/>
  <c r="BG525" i="54"/>
  <c r="BH525" i="54"/>
  <c r="BI525" i="54"/>
  <c r="BK525" i="54"/>
  <c r="J526" i="54"/>
  <c r="BF526" i="54" s="1"/>
  <c r="P526" i="54"/>
  <c r="R526" i="54"/>
  <c r="T526" i="54"/>
  <c r="BE526" i="54"/>
  <c r="BG526" i="54"/>
  <c r="BH526" i="54"/>
  <c r="BI526" i="54"/>
  <c r="BK526" i="54"/>
  <c r="J527" i="54"/>
  <c r="P527" i="54"/>
  <c r="R527" i="54"/>
  <c r="T527" i="54"/>
  <c r="BE527" i="54"/>
  <c r="BF527" i="54"/>
  <c r="BG527" i="54"/>
  <c r="BH527" i="54"/>
  <c r="BI527" i="54"/>
  <c r="BK527" i="54"/>
  <c r="J529" i="54"/>
  <c r="BF529" i="54" s="1"/>
  <c r="P529" i="54"/>
  <c r="P528" i="54" s="1"/>
  <c r="R529" i="54"/>
  <c r="T529" i="54"/>
  <c r="T528" i="54" s="1"/>
  <c r="BE529" i="54"/>
  <c r="BG529" i="54"/>
  <c r="BH529" i="54"/>
  <c r="BI529" i="54"/>
  <c r="BK529" i="54"/>
  <c r="BK528" i="54" s="1"/>
  <c r="J528" i="54" s="1"/>
  <c r="J118" i="54" s="1"/>
  <c r="J530" i="54"/>
  <c r="BF530" i="54" s="1"/>
  <c r="P530" i="54"/>
  <c r="R530" i="54"/>
  <c r="T530" i="54"/>
  <c r="BE530" i="54"/>
  <c r="BG530" i="54"/>
  <c r="BH530" i="54"/>
  <c r="BI530" i="54"/>
  <c r="BK530" i="54"/>
  <c r="J531" i="54"/>
  <c r="BF531" i="54" s="1"/>
  <c r="P531" i="54"/>
  <c r="R531" i="54"/>
  <c r="T531" i="54"/>
  <c r="BE531" i="54"/>
  <c r="BG531" i="54"/>
  <c r="BH531" i="54"/>
  <c r="BI531" i="54"/>
  <c r="BK531" i="54"/>
  <c r="J532" i="54"/>
  <c r="BF532" i="54" s="1"/>
  <c r="P532" i="54"/>
  <c r="R532" i="54"/>
  <c r="T532" i="54"/>
  <c r="BE532" i="54"/>
  <c r="BG532" i="54"/>
  <c r="BH532" i="54"/>
  <c r="BI532" i="54"/>
  <c r="BK532" i="54"/>
  <c r="J534" i="54"/>
  <c r="P534" i="54"/>
  <c r="R534" i="54"/>
  <c r="R533" i="54" s="1"/>
  <c r="T534" i="54"/>
  <c r="BE534" i="54"/>
  <c r="BF534" i="54"/>
  <c r="BG534" i="54"/>
  <c r="BH534" i="54"/>
  <c r="BI534" i="54"/>
  <c r="BK534" i="54"/>
  <c r="J535" i="54"/>
  <c r="P535" i="54"/>
  <c r="R535" i="54"/>
  <c r="T535" i="54"/>
  <c r="BE535" i="54"/>
  <c r="BF535" i="54"/>
  <c r="BG535" i="54"/>
  <c r="BH535" i="54"/>
  <c r="BI535" i="54"/>
  <c r="BK535" i="54"/>
  <c r="BK533" i="54" s="1"/>
  <c r="J533" i="54" s="1"/>
  <c r="J119" i="54" s="1"/>
  <c r="J536" i="54"/>
  <c r="P536" i="54"/>
  <c r="R536" i="54"/>
  <c r="T536" i="54"/>
  <c r="BE536" i="54"/>
  <c r="BF536" i="54"/>
  <c r="BG536" i="54"/>
  <c r="BH536" i="54"/>
  <c r="BI536" i="54"/>
  <c r="BK536" i="54"/>
  <c r="T537" i="54"/>
  <c r="J538" i="54"/>
  <c r="BF538" i="54" s="1"/>
  <c r="P538" i="54"/>
  <c r="R538" i="54"/>
  <c r="T538" i="54"/>
  <c r="BE538" i="54"/>
  <c r="BG538" i="54"/>
  <c r="BH538" i="54"/>
  <c r="BI538" i="54"/>
  <c r="BK538" i="54"/>
  <c r="J539" i="54"/>
  <c r="BF539" i="54" s="1"/>
  <c r="P539" i="54"/>
  <c r="P537" i="54" s="1"/>
  <c r="R539" i="54"/>
  <c r="T539" i="54"/>
  <c r="BE539" i="54"/>
  <c r="BG539" i="54"/>
  <c r="BH539" i="54"/>
  <c r="BI539" i="54"/>
  <c r="BK539" i="54"/>
  <c r="R540" i="54"/>
  <c r="J541" i="54"/>
  <c r="BF541" i="54" s="1"/>
  <c r="P541" i="54"/>
  <c r="P540" i="54" s="1"/>
  <c r="R541" i="54"/>
  <c r="T541" i="54"/>
  <c r="T540" i="54" s="1"/>
  <c r="BE541" i="54"/>
  <c r="BG541" i="54"/>
  <c r="BH541" i="54"/>
  <c r="BI541" i="54"/>
  <c r="BK541" i="54"/>
  <c r="F93" i="53" s="1"/>
  <c r="F94" i="53"/>
  <c r="J39" i="53"/>
  <c r="J40" i="53"/>
  <c r="J41" i="53"/>
  <c r="E89" i="53"/>
  <c r="F91" i="53"/>
  <c r="J91" i="53"/>
  <c r="J93" i="53"/>
  <c r="J94" i="53"/>
  <c r="BE127" i="53"/>
  <c r="BF127" i="53"/>
  <c r="BG127" i="53"/>
  <c r="BH127" i="53"/>
  <c r="BI127" i="53"/>
  <c r="BE128" i="53"/>
  <c r="BF128" i="53"/>
  <c r="BG128" i="53"/>
  <c r="BH128" i="53"/>
  <c r="BI128" i="53"/>
  <c r="BE129" i="53"/>
  <c r="BF129" i="53"/>
  <c r="BG129" i="53"/>
  <c r="BH129" i="53"/>
  <c r="BI129" i="53"/>
  <c r="BE130" i="53"/>
  <c r="BF130" i="53"/>
  <c r="BG130" i="53"/>
  <c r="BH130" i="53"/>
  <c r="BI130" i="53"/>
  <c r="BE131" i="53"/>
  <c r="BF131" i="53"/>
  <c r="BG131" i="53"/>
  <c r="BH131" i="53"/>
  <c r="BI131" i="53"/>
  <c r="BE132" i="53"/>
  <c r="BG132" i="53"/>
  <c r="BH132" i="53"/>
  <c r="BI132" i="53"/>
  <c r="E147" i="53"/>
  <c r="F149" i="53"/>
  <c r="J149" i="53"/>
  <c r="J151" i="53"/>
  <c r="F152" i="53"/>
  <c r="J152" i="53"/>
  <c r="J158" i="53"/>
  <c r="P158" i="53"/>
  <c r="R158" i="53"/>
  <c r="T158" i="53"/>
  <c r="BE158" i="53"/>
  <c r="BF158" i="53"/>
  <c r="BG158" i="53"/>
  <c r="BH158" i="53"/>
  <c r="BI158" i="53"/>
  <c r="BK158" i="53"/>
  <c r="J159" i="53"/>
  <c r="P159" i="53"/>
  <c r="R159" i="53"/>
  <c r="T159" i="53"/>
  <c r="BE159" i="53"/>
  <c r="BF159" i="53"/>
  <c r="BG159" i="53"/>
  <c r="BH159" i="53"/>
  <c r="BI159" i="53"/>
  <c r="BK159" i="53"/>
  <c r="J160" i="53"/>
  <c r="P160" i="53"/>
  <c r="R160" i="53"/>
  <c r="T160" i="53"/>
  <c r="BE160" i="53"/>
  <c r="BF160" i="53"/>
  <c r="BG160" i="53"/>
  <c r="BH160" i="53"/>
  <c r="BI160" i="53"/>
  <c r="BK160" i="53"/>
  <c r="J161" i="53"/>
  <c r="BF161" i="53" s="1"/>
  <c r="P161" i="53"/>
  <c r="R161" i="53"/>
  <c r="T161" i="53"/>
  <c r="BE161" i="53"/>
  <c r="BG161" i="53"/>
  <c r="BH161" i="53"/>
  <c r="BI161" i="53"/>
  <c r="BK161" i="53"/>
  <c r="J162" i="53"/>
  <c r="P162" i="53"/>
  <c r="R162" i="53"/>
  <c r="T162" i="53"/>
  <c r="BE162" i="53"/>
  <c r="BF162" i="53"/>
  <c r="BG162" i="53"/>
  <c r="BH162" i="53"/>
  <c r="BI162" i="53"/>
  <c r="BK162" i="53"/>
  <c r="J163" i="53"/>
  <c r="BF163" i="53" s="1"/>
  <c r="P163" i="53"/>
  <c r="R163" i="53"/>
  <c r="T163" i="53"/>
  <c r="BE163" i="53"/>
  <c r="BG163" i="53"/>
  <c r="BH163" i="53"/>
  <c r="BI163" i="53"/>
  <c r="BK163" i="53"/>
  <c r="J164" i="53"/>
  <c r="P164" i="53"/>
  <c r="R164" i="53"/>
  <c r="T164" i="53"/>
  <c r="BE164" i="53"/>
  <c r="BF164" i="53"/>
  <c r="BG164" i="53"/>
  <c r="BH164" i="53"/>
  <c r="BI164" i="53"/>
  <c r="BK164" i="53"/>
  <c r="J165" i="53"/>
  <c r="P165" i="53"/>
  <c r="R165" i="53"/>
  <c r="T165" i="53"/>
  <c r="BE165" i="53"/>
  <c r="BF165" i="53"/>
  <c r="BG165" i="53"/>
  <c r="BH165" i="53"/>
  <c r="BI165" i="53"/>
  <c r="BK165" i="53"/>
  <c r="J166" i="53"/>
  <c r="P166" i="53"/>
  <c r="R166" i="53"/>
  <c r="T166" i="53"/>
  <c r="BE166" i="53"/>
  <c r="BF166" i="53"/>
  <c r="BG166" i="53"/>
  <c r="BH166" i="53"/>
  <c r="BI166" i="53"/>
  <c r="BK166" i="53"/>
  <c r="J167" i="53"/>
  <c r="P167" i="53"/>
  <c r="R167" i="53"/>
  <c r="T167" i="53"/>
  <c r="BE167" i="53"/>
  <c r="BF167" i="53"/>
  <c r="BG167" i="53"/>
  <c r="BH167" i="53"/>
  <c r="BI167" i="53"/>
  <c r="BK167" i="53"/>
  <c r="J169" i="53"/>
  <c r="BF169" i="53" s="1"/>
  <c r="P169" i="53"/>
  <c r="R169" i="53"/>
  <c r="T169" i="53"/>
  <c r="BE169" i="53"/>
  <c r="BG169" i="53"/>
  <c r="BH169" i="53"/>
  <c r="BI169" i="53"/>
  <c r="BK169" i="53"/>
  <c r="J170" i="53"/>
  <c r="P170" i="53"/>
  <c r="R170" i="53"/>
  <c r="T170" i="53"/>
  <c r="BE170" i="53"/>
  <c r="BF170" i="53"/>
  <c r="BG170" i="53"/>
  <c r="BH170" i="53"/>
  <c r="BI170" i="53"/>
  <c r="BK170" i="53"/>
  <c r="J171" i="53"/>
  <c r="BF171" i="53" s="1"/>
  <c r="P171" i="53"/>
  <c r="R171" i="53"/>
  <c r="T171" i="53"/>
  <c r="BE171" i="53"/>
  <c r="BG171" i="53"/>
  <c r="BH171" i="53"/>
  <c r="BI171" i="53"/>
  <c r="BK171" i="53"/>
  <c r="J172" i="53"/>
  <c r="BF172" i="53" s="1"/>
  <c r="P172" i="53"/>
  <c r="R172" i="53"/>
  <c r="T172" i="53"/>
  <c r="BE172" i="53"/>
  <c r="BG172" i="53"/>
  <c r="BH172" i="53"/>
  <c r="BI172" i="53"/>
  <c r="BK172" i="53"/>
  <c r="J173" i="53"/>
  <c r="BF173" i="53" s="1"/>
  <c r="P173" i="53"/>
  <c r="R173" i="53"/>
  <c r="T173" i="53"/>
  <c r="BE173" i="53"/>
  <c r="BG173" i="53"/>
  <c r="BH173" i="53"/>
  <c r="BI173" i="53"/>
  <c r="BK173" i="53"/>
  <c r="J174" i="53"/>
  <c r="BF174" i="53" s="1"/>
  <c r="P174" i="53"/>
  <c r="R174" i="53"/>
  <c r="T174" i="53"/>
  <c r="BE174" i="53"/>
  <c r="BG174" i="53"/>
  <c r="BH174" i="53"/>
  <c r="BI174" i="53"/>
  <c r="BK174" i="53"/>
  <c r="J175" i="53"/>
  <c r="BF175" i="53" s="1"/>
  <c r="P175" i="53"/>
  <c r="R175" i="53"/>
  <c r="T175" i="53"/>
  <c r="BE175" i="53"/>
  <c r="BG175" i="53"/>
  <c r="BH175" i="53"/>
  <c r="BI175" i="53"/>
  <c r="BK175" i="53"/>
  <c r="J176" i="53"/>
  <c r="BF176" i="53" s="1"/>
  <c r="P176" i="53"/>
  <c r="R176" i="53"/>
  <c r="T176" i="53"/>
  <c r="BE176" i="53"/>
  <c r="BG176" i="53"/>
  <c r="BH176" i="53"/>
  <c r="BI176" i="53"/>
  <c r="BK176" i="53"/>
  <c r="J177" i="53"/>
  <c r="BF177" i="53" s="1"/>
  <c r="P177" i="53"/>
  <c r="R177" i="53"/>
  <c r="T177" i="53"/>
  <c r="BE177" i="53"/>
  <c r="BG177" i="53"/>
  <c r="BH177" i="53"/>
  <c r="BI177" i="53"/>
  <c r="BK177" i="53"/>
  <c r="J178" i="53"/>
  <c r="BF178" i="53" s="1"/>
  <c r="P178" i="53"/>
  <c r="R178" i="53"/>
  <c r="T178" i="53"/>
  <c r="BE178" i="53"/>
  <c r="BG178" i="53"/>
  <c r="BH178" i="53"/>
  <c r="BI178" i="53"/>
  <c r="BK178" i="53"/>
  <c r="J179" i="53"/>
  <c r="BF179" i="53" s="1"/>
  <c r="P179" i="53"/>
  <c r="R179" i="53"/>
  <c r="T179" i="53"/>
  <c r="BE179" i="53"/>
  <c r="BG179" i="53"/>
  <c r="BH179" i="53"/>
  <c r="BI179" i="53"/>
  <c r="BK179" i="53"/>
  <c r="J180" i="53"/>
  <c r="BF180" i="53" s="1"/>
  <c r="P180" i="53"/>
  <c r="R180" i="53"/>
  <c r="T180" i="53"/>
  <c r="BE180" i="53"/>
  <c r="BG180" i="53"/>
  <c r="BH180" i="53"/>
  <c r="BI180" i="53"/>
  <c r="BK180" i="53"/>
  <c r="J181" i="53"/>
  <c r="BF181" i="53" s="1"/>
  <c r="P181" i="53"/>
  <c r="R181" i="53"/>
  <c r="T181" i="53"/>
  <c r="BE181" i="53"/>
  <c r="BG181" i="53"/>
  <c r="BH181" i="53"/>
  <c r="BI181" i="53"/>
  <c r="BK181" i="53"/>
  <c r="J183" i="53"/>
  <c r="BF183" i="53" s="1"/>
  <c r="P183" i="53"/>
  <c r="R183" i="53"/>
  <c r="T183" i="53"/>
  <c r="BE183" i="53"/>
  <c r="BG183" i="53"/>
  <c r="BH183" i="53"/>
  <c r="BI183" i="53"/>
  <c r="BK183" i="53"/>
  <c r="J184" i="53"/>
  <c r="P184" i="53"/>
  <c r="R184" i="53"/>
  <c r="T184" i="53"/>
  <c r="BE184" i="53"/>
  <c r="BF184" i="53"/>
  <c r="BG184" i="53"/>
  <c r="BH184" i="53"/>
  <c r="BI184" i="53"/>
  <c r="BK184" i="53"/>
  <c r="J185" i="53"/>
  <c r="BF185" i="53" s="1"/>
  <c r="P185" i="53"/>
  <c r="R185" i="53"/>
  <c r="T185" i="53"/>
  <c r="BE185" i="53"/>
  <c r="BG185" i="53"/>
  <c r="BH185" i="53"/>
  <c r="BI185" i="53"/>
  <c r="BK185" i="53"/>
  <c r="J186" i="53"/>
  <c r="BF186" i="53" s="1"/>
  <c r="P186" i="53"/>
  <c r="R186" i="53"/>
  <c r="T186" i="53"/>
  <c r="BE186" i="53"/>
  <c r="BG186" i="53"/>
  <c r="BH186" i="53"/>
  <c r="BI186" i="53"/>
  <c r="BK186" i="53"/>
  <c r="J187" i="53"/>
  <c r="P187" i="53"/>
  <c r="R187" i="53"/>
  <c r="T187" i="53"/>
  <c r="BE187" i="53"/>
  <c r="BF187" i="53"/>
  <c r="BG187" i="53"/>
  <c r="BH187" i="53"/>
  <c r="BI187" i="53"/>
  <c r="BK187" i="53"/>
  <c r="J188" i="53"/>
  <c r="BF188" i="53" s="1"/>
  <c r="P188" i="53"/>
  <c r="R188" i="53"/>
  <c r="T188" i="53"/>
  <c r="BE188" i="53"/>
  <c r="BG188" i="53"/>
  <c r="BH188" i="53"/>
  <c r="BI188" i="53"/>
  <c r="BK188" i="53"/>
  <c r="J189" i="53"/>
  <c r="P189" i="53"/>
  <c r="R189" i="53"/>
  <c r="T189" i="53"/>
  <c r="BE189" i="53"/>
  <c r="BF189" i="53"/>
  <c r="BG189" i="53"/>
  <c r="BH189" i="53"/>
  <c r="BI189" i="53"/>
  <c r="BK189" i="53"/>
  <c r="J190" i="53"/>
  <c r="BF190" i="53" s="1"/>
  <c r="P190" i="53"/>
  <c r="R190" i="53"/>
  <c r="T190" i="53"/>
  <c r="BE190" i="53"/>
  <c r="BG190" i="53"/>
  <c r="BH190" i="53"/>
  <c r="BI190" i="53"/>
  <c r="BK190" i="53"/>
  <c r="J191" i="53"/>
  <c r="P191" i="53"/>
  <c r="R191" i="53"/>
  <c r="T191" i="53"/>
  <c r="BE191" i="53"/>
  <c r="BF191" i="53"/>
  <c r="BG191" i="53"/>
  <c r="BH191" i="53"/>
  <c r="BI191" i="53"/>
  <c r="BK191" i="53"/>
  <c r="J192" i="53"/>
  <c r="BF192" i="53" s="1"/>
  <c r="P192" i="53"/>
  <c r="R192" i="53"/>
  <c r="T192" i="53"/>
  <c r="BE192" i="53"/>
  <c r="BG192" i="53"/>
  <c r="BH192" i="53"/>
  <c r="BI192" i="53"/>
  <c r="BK192" i="53"/>
  <c r="J193" i="53"/>
  <c r="P193" i="53"/>
  <c r="R193" i="53"/>
  <c r="T193" i="53"/>
  <c r="BE193" i="53"/>
  <c r="BF193" i="53"/>
  <c r="BG193" i="53"/>
  <c r="BH193" i="53"/>
  <c r="BI193" i="53"/>
  <c r="BK193" i="53"/>
  <c r="J194" i="53"/>
  <c r="BF194" i="53" s="1"/>
  <c r="P194" i="53"/>
  <c r="R194" i="53"/>
  <c r="T194" i="53"/>
  <c r="BE194" i="53"/>
  <c r="BG194" i="53"/>
  <c r="BH194" i="53"/>
  <c r="BI194" i="53"/>
  <c r="BK194" i="53"/>
  <c r="J195" i="53"/>
  <c r="BF195" i="53" s="1"/>
  <c r="P195" i="53"/>
  <c r="R195" i="53"/>
  <c r="T195" i="53"/>
  <c r="BE195" i="53"/>
  <c r="BG195" i="53"/>
  <c r="BH195" i="53"/>
  <c r="BI195" i="53"/>
  <c r="BK195" i="53"/>
  <c r="J196" i="53"/>
  <c r="BF196" i="53" s="1"/>
  <c r="P196" i="53"/>
  <c r="R196" i="53"/>
  <c r="T196" i="53"/>
  <c r="BE196" i="53"/>
  <c r="BG196" i="53"/>
  <c r="BH196" i="53"/>
  <c r="BI196" i="53"/>
  <c r="BK196" i="53"/>
  <c r="J197" i="53"/>
  <c r="P197" i="53"/>
  <c r="R197" i="53"/>
  <c r="T197" i="53"/>
  <c r="BE197" i="53"/>
  <c r="BF197" i="53"/>
  <c r="BG197" i="53"/>
  <c r="BH197" i="53"/>
  <c r="BI197" i="53"/>
  <c r="BK197" i="53"/>
  <c r="J198" i="53"/>
  <c r="BF198" i="53" s="1"/>
  <c r="P198" i="53"/>
  <c r="R198" i="53"/>
  <c r="T198" i="53"/>
  <c r="BE198" i="53"/>
  <c r="BG198" i="53"/>
  <c r="BH198" i="53"/>
  <c r="BI198" i="53"/>
  <c r="BK198" i="53"/>
  <c r="J199" i="53"/>
  <c r="P199" i="53"/>
  <c r="R199" i="53"/>
  <c r="T199" i="53"/>
  <c r="BE199" i="53"/>
  <c r="BF199" i="53"/>
  <c r="BG199" i="53"/>
  <c r="BH199" i="53"/>
  <c r="BI199" i="53"/>
  <c r="BK199" i="53"/>
  <c r="J200" i="53"/>
  <c r="BF200" i="53" s="1"/>
  <c r="P200" i="53"/>
  <c r="R200" i="53"/>
  <c r="T200" i="53"/>
  <c r="BE200" i="53"/>
  <c r="BG200" i="53"/>
  <c r="BH200" i="53"/>
  <c r="BI200" i="53"/>
  <c r="BK200" i="53"/>
  <c r="J201" i="53"/>
  <c r="P201" i="53"/>
  <c r="R201" i="53"/>
  <c r="T201" i="53"/>
  <c r="BE201" i="53"/>
  <c r="BF201" i="53"/>
  <c r="BG201" i="53"/>
  <c r="BH201" i="53"/>
  <c r="BI201" i="53"/>
  <c r="BK201" i="53"/>
  <c r="J202" i="53"/>
  <c r="BF202" i="53" s="1"/>
  <c r="P202" i="53"/>
  <c r="R202" i="53"/>
  <c r="T202" i="53"/>
  <c r="BE202" i="53"/>
  <c r="BG202" i="53"/>
  <c r="BH202" i="53"/>
  <c r="BI202" i="53"/>
  <c r="BK202" i="53"/>
  <c r="J203" i="53"/>
  <c r="P203" i="53"/>
  <c r="R203" i="53"/>
  <c r="T203" i="53"/>
  <c r="BE203" i="53"/>
  <c r="BF203" i="53"/>
  <c r="BG203" i="53"/>
  <c r="BH203" i="53"/>
  <c r="BI203" i="53"/>
  <c r="BK203" i="53"/>
  <c r="J204" i="53"/>
  <c r="BF204" i="53" s="1"/>
  <c r="P204" i="53"/>
  <c r="R204" i="53"/>
  <c r="T204" i="53"/>
  <c r="BE204" i="53"/>
  <c r="BG204" i="53"/>
  <c r="BH204" i="53"/>
  <c r="BI204" i="53"/>
  <c r="BK204" i="53"/>
  <c r="J205" i="53"/>
  <c r="BF205" i="53" s="1"/>
  <c r="P205" i="53"/>
  <c r="R205" i="53"/>
  <c r="T205" i="53"/>
  <c r="BE205" i="53"/>
  <c r="BG205" i="53"/>
  <c r="BH205" i="53"/>
  <c r="BI205" i="53"/>
  <c r="BK205" i="53"/>
  <c r="J206" i="53"/>
  <c r="BF206" i="53" s="1"/>
  <c r="P206" i="53"/>
  <c r="R206" i="53"/>
  <c r="T206" i="53"/>
  <c r="BE206" i="53"/>
  <c r="BG206" i="53"/>
  <c r="BH206" i="53"/>
  <c r="BI206" i="53"/>
  <c r="BK206" i="53"/>
  <c r="J207" i="53"/>
  <c r="P207" i="53"/>
  <c r="R207" i="53"/>
  <c r="T207" i="53"/>
  <c r="BE207" i="53"/>
  <c r="BF207" i="53"/>
  <c r="BG207" i="53"/>
  <c r="BH207" i="53"/>
  <c r="BI207" i="53"/>
  <c r="BK207" i="53"/>
  <c r="J208" i="53"/>
  <c r="BF208" i="53" s="1"/>
  <c r="P208" i="53"/>
  <c r="R208" i="53"/>
  <c r="T208" i="53"/>
  <c r="BE208" i="53"/>
  <c r="BG208" i="53"/>
  <c r="BH208" i="53"/>
  <c r="BI208" i="53"/>
  <c r="BK208" i="53"/>
  <c r="J209" i="53"/>
  <c r="P209" i="53"/>
  <c r="R209" i="53"/>
  <c r="T209" i="53"/>
  <c r="BE209" i="53"/>
  <c r="BF209" i="53"/>
  <c r="BG209" i="53"/>
  <c r="BH209" i="53"/>
  <c r="BI209" i="53"/>
  <c r="BK209" i="53"/>
  <c r="J210" i="53"/>
  <c r="BF210" i="53" s="1"/>
  <c r="P210" i="53"/>
  <c r="R210" i="53"/>
  <c r="T210" i="53"/>
  <c r="BE210" i="53"/>
  <c r="BG210" i="53"/>
  <c r="BH210" i="53"/>
  <c r="BI210" i="53"/>
  <c r="BK210" i="53"/>
  <c r="J211" i="53"/>
  <c r="P211" i="53"/>
  <c r="R211" i="53"/>
  <c r="T211" i="53"/>
  <c r="BE211" i="53"/>
  <c r="BF211" i="53"/>
  <c r="BG211" i="53"/>
  <c r="BH211" i="53"/>
  <c r="BI211" i="53"/>
  <c r="BK211" i="53"/>
  <c r="J212" i="53"/>
  <c r="BF212" i="53" s="1"/>
  <c r="P212" i="53"/>
  <c r="R212" i="53"/>
  <c r="T212" i="53"/>
  <c r="BE212" i="53"/>
  <c r="BG212" i="53"/>
  <c r="BH212" i="53"/>
  <c r="BI212" i="53"/>
  <c r="BK212" i="53"/>
  <c r="J213" i="53"/>
  <c r="P213" i="53"/>
  <c r="R213" i="53"/>
  <c r="T213" i="53"/>
  <c r="BE213" i="53"/>
  <c r="BF213" i="53"/>
  <c r="BG213" i="53"/>
  <c r="BH213" i="53"/>
  <c r="BI213" i="53"/>
  <c r="BK213" i="53"/>
  <c r="J214" i="53"/>
  <c r="BF214" i="53" s="1"/>
  <c r="P214" i="53"/>
  <c r="R214" i="53"/>
  <c r="T214" i="53"/>
  <c r="BE214" i="53"/>
  <c r="BG214" i="53"/>
  <c r="BH214" i="53"/>
  <c r="BI214" i="53"/>
  <c r="BK214" i="53"/>
  <c r="J215" i="53"/>
  <c r="P215" i="53"/>
  <c r="R215" i="53"/>
  <c r="T215" i="53"/>
  <c r="BE215" i="53"/>
  <c r="BF215" i="53"/>
  <c r="BG215" i="53"/>
  <c r="BH215" i="53"/>
  <c r="BI215" i="53"/>
  <c r="BK215" i="53"/>
  <c r="J216" i="53"/>
  <c r="BF216" i="53" s="1"/>
  <c r="P216" i="53"/>
  <c r="R216" i="53"/>
  <c r="T216" i="53"/>
  <c r="BE216" i="53"/>
  <c r="BG216" i="53"/>
  <c r="BH216" i="53"/>
  <c r="BI216" i="53"/>
  <c r="BK216" i="53"/>
  <c r="J217" i="53"/>
  <c r="P217" i="53"/>
  <c r="R217" i="53"/>
  <c r="T217" i="53"/>
  <c r="BE217" i="53"/>
  <c r="BF217" i="53"/>
  <c r="BG217" i="53"/>
  <c r="BH217" i="53"/>
  <c r="BI217" i="53"/>
  <c r="BK217" i="53"/>
  <c r="J218" i="53"/>
  <c r="BF218" i="53" s="1"/>
  <c r="P218" i="53"/>
  <c r="R218" i="53"/>
  <c r="T218" i="53"/>
  <c r="BE218" i="53"/>
  <c r="BG218" i="53"/>
  <c r="BH218" i="53"/>
  <c r="BI218" i="53"/>
  <c r="BK218" i="53"/>
  <c r="J219" i="53"/>
  <c r="BF219" i="53" s="1"/>
  <c r="P219" i="53"/>
  <c r="R219" i="53"/>
  <c r="T219" i="53"/>
  <c r="BE219" i="53"/>
  <c r="BG219" i="53"/>
  <c r="BH219" i="53"/>
  <c r="BI219" i="53"/>
  <c r="BK219" i="53"/>
  <c r="J220" i="53"/>
  <c r="BF220" i="53" s="1"/>
  <c r="P220" i="53"/>
  <c r="R220" i="53"/>
  <c r="T220" i="53"/>
  <c r="BE220" i="53"/>
  <c r="BG220" i="53"/>
  <c r="BH220" i="53"/>
  <c r="BI220" i="53"/>
  <c r="BK220" i="53"/>
  <c r="J221" i="53"/>
  <c r="P221" i="53"/>
  <c r="R221" i="53"/>
  <c r="T221" i="53"/>
  <c r="BE221" i="53"/>
  <c r="BF221" i="53"/>
  <c r="BG221" i="53"/>
  <c r="BH221" i="53"/>
  <c r="BI221" i="53"/>
  <c r="BK221" i="53"/>
  <c r="J222" i="53"/>
  <c r="BF222" i="53" s="1"/>
  <c r="P222" i="53"/>
  <c r="R222" i="53"/>
  <c r="T222" i="53"/>
  <c r="BE222" i="53"/>
  <c r="BG222" i="53"/>
  <c r="BH222" i="53"/>
  <c r="BI222" i="53"/>
  <c r="BK222" i="53"/>
  <c r="J223" i="53"/>
  <c r="P223" i="53"/>
  <c r="R223" i="53"/>
  <c r="T223" i="53"/>
  <c r="BE223" i="53"/>
  <c r="BF223" i="53"/>
  <c r="BG223" i="53"/>
  <c r="BH223" i="53"/>
  <c r="BI223" i="53"/>
  <c r="BK223" i="53"/>
  <c r="J224" i="53"/>
  <c r="BF224" i="53" s="1"/>
  <c r="P224" i="53"/>
  <c r="R224" i="53"/>
  <c r="T224" i="53"/>
  <c r="BE224" i="53"/>
  <c r="BG224" i="53"/>
  <c r="BH224" i="53"/>
  <c r="BI224" i="53"/>
  <c r="BK224" i="53"/>
  <c r="J225" i="53"/>
  <c r="BF225" i="53" s="1"/>
  <c r="P225" i="53"/>
  <c r="R225" i="53"/>
  <c r="T225" i="53"/>
  <c r="BE225" i="53"/>
  <c r="BG225" i="53"/>
  <c r="BH225" i="53"/>
  <c r="BI225" i="53"/>
  <c r="BK225" i="53"/>
  <c r="J226" i="53"/>
  <c r="BF226" i="53" s="1"/>
  <c r="P226" i="53"/>
  <c r="R226" i="53"/>
  <c r="T226" i="53"/>
  <c r="BE226" i="53"/>
  <c r="BG226" i="53"/>
  <c r="BH226" i="53"/>
  <c r="BI226" i="53"/>
  <c r="BK226" i="53"/>
  <c r="J227" i="53"/>
  <c r="P227" i="53"/>
  <c r="R227" i="53"/>
  <c r="T227" i="53"/>
  <c r="BE227" i="53"/>
  <c r="BF227" i="53"/>
  <c r="BG227" i="53"/>
  <c r="BH227" i="53"/>
  <c r="BI227" i="53"/>
  <c r="BK227" i="53"/>
  <c r="J228" i="53"/>
  <c r="BF228" i="53" s="1"/>
  <c r="P228" i="53"/>
  <c r="R228" i="53"/>
  <c r="T228" i="53"/>
  <c r="BE228" i="53"/>
  <c r="BG228" i="53"/>
  <c r="BH228" i="53"/>
  <c r="BI228" i="53"/>
  <c r="BK228" i="53"/>
  <c r="J229" i="53"/>
  <c r="P229" i="53"/>
  <c r="R229" i="53"/>
  <c r="T229" i="53"/>
  <c r="BE229" i="53"/>
  <c r="BF229" i="53"/>
  <c r="BG229" i="53"/>
  <c r="BH229" i="53"/>
  <c r="BI229" i="53"/>
  <c r="BK229" i="53"/>
  <c r="J230" i="53"/>
  <c r="BF230" i="53" s="1"/>
  <c r="P230" i="53"/>
  <c r="R230" i="53"/>
  <c r="T230" i="53"/>
  <c r="BE230" i="53"/>
  <c r="BG230" i="53"/>
  <c r="BH230" i="53"/>
  <c r="BI230" i="53"/>
  <c r="BK230" i="53"/>
  <c r="J232" i="53"/>
  <c r="BF232" i="53" s="1"/>
  <c r="P232" i="53"/>
  <c r="R232" i="53"/>
  <c r="T232" i="53"/>
  <c r="BE232" i="53"/>
  <c r="BG232" i="53"/>
  <c r="BH232" i="53"/>
  <c r="BI232" i="53"/>
  <c r="BK232" i="53"/>
  <c r="J233" i="53"/>
  <c r="BF233" i="53" s="1"/>
  <c r="P233" i="53"/>
  <c r="R233" i="53"/>
  <c r="T233" i="53"/>
  <c r="BE233" i="53"/>
  <c r="BG233" i="53"/>
  <c r="BH233" i="53"/>
  <c r="BI233" i="53"/>
  <c r="BK233" i="53"/>
  <c r="J234" i="53"/>
  <c r="BF234" i="53" s="1"/>
  <c r="P234" i="53"/>
  <c r="R234" i="53"/>
  <c r="T234" i="53"/>
  <c r="BE234" i="53"/>
  <c r="BG234" i="53"/>
  <c r="BH234" i="53"/>
  <c r="BI234" i="53"/>
  <c r="BK234" i="53"/>
  <c r="J235" i="53"/>
  <c r="BF235" i="53" s="1"/>
  <c r="P235" i="53"/>
  <c r="R235" i="53"/>
  <c r="T235" i="53"/>
  <c r="BE235" i="53"/>
  <c r="BG235" i="53"/>
  <c r="BH235" i="53"/>
  <c r="BI235" i="53"/>
  <c r="BK235" i="53"/>
  <c r="J236" i="53"/>
  <c r="BF236" i="53" s="1"/>
  <c r="P236" i="53"/>
  <c r="R236" i="53"/>
  <c r="T236" i="53"/>
  <c r="BE236" i="53"/>
  <c r="BG236" i="53"/>
  <c r="BH236" i="53"/>
  <c r="BI236" i="53"/>
  <c r="BK236" i="53"/>
  <c r="J237" i="53"/>
  <c r="P237" i="53"/>
  <c r="R237" i="53"/>
  <c r="T237" i="53"/>
  <c r="BE237" i="53"/>
  <c r="BF237" i="53"/>
  <c r="BG237" i="53"/>
  <c r="BH237" i="53"/>
  <c r="BI237" i="53"/>
  <c r="BK237" i="53"/>
  <c r="J238" i="53"/>
  <c r="BF238" i="53" s="1"/>
  <c r="P238" i="53"/>
  <c r="R238" i="53"/>
  <c r="T238" i="53"/>
  <c r="BE238" i="53"/>
  <c r="BG238" i="53"/>
  <c r="BH238" i="53"/>
  <c r="BI238" i="53"/>
  <c r="BK238" i="53"/>
  <c r="J239" i="53"/>
  <c r="P239" i="53"/>
  <c r="R239" i="53"/>
  <c r="T239" i="53"/>
  <c r="BE239" i="53"/>
  <c r="BF239" i="53"/>
  <c r="BG239" i="53"/>
  <c r="BH239" i="53"/>
  <c r="BI239" i="53"/>
  <c r="BK239" i="53"/>
  <c r="J240" i="53"/>
  <c r="BF240" i="53" s="1"/>
  <c r="P240" i="53"/>
  <c r="R240" i="53"/>
  <c r="T240" i="53"/>
  <c r="BE240" i="53"/>
  <c r="BG240" i="53"/>
  <c r="BH240" i="53"/>
  <c r="BI240" i="53"/>
  <c r="BK240" i="53"/>
  <c r="J241" i="53"/>
  <c r="BF241" i="53" s="1"/>
  <c r="P241" i="53"/>
  <c r="R241" i="53"/>
  <c r="T241" i="53"/>
  <c r="BE241" i="53"/>
  <c r="BG241" i="53"/>
  <c r="BH241" i="53"/>
  <c r="BI241" i="53"/>
  <c r="BK241" i="53"/>
  <c r="J242" i="53"/>
  <c r="BF242" i="53" s="1"/>
  <c r="P242" i="53"/>
  <c r="R242" i="53"/>
  <c r="T242" i="53"/>
  <c r="BE242" i="53"/>
  <c r="BG242" i="53"/>
  <c r="BH242" i="53"/>
  <c r="BI242" i="53"/>
  <c r="BK242" i="53"/>
  <c r="J243" i="53"/>
  <c r="BF243" i="53" s="1"/>
  <c r="P243" i="53"/>
  <c r="R243" i="53"/>
  <c r="T243" i="53"/>
  <c r="BE243" i="53"/>
  <c r="BG243" i="53"/>
  <c r="BH243" i="53"/>
  <c r="BI243" i="53"/>
  <c r="BK243" i="53"/>
  <c r="J244" i="53"/>
  <c r="BF244" i="53" s="1"/>
  <c r="P244" i="53"/>
  <c r="R244" i="53"/>
  <c r="T244" i="53"/>
  <c r="BE244" i="53"/>
  <c r="BG244" i="53"/>
  <c r="BH244" i="53"/>
  <c r="BI244" i="53"/>
  <c r="BK244" i="53"/>
  <c r="J245" i="53"/>
  <c r="P245" i="53"/>
  <c r="R245" i="53"/>
  <c r="T245" i="53"/>
  <c r="BE245" i="53"/>
  <c r="BF245" i="53"/>
  <c r="BG245" i="53"/>
  <c r="BH245" i="53"/>
  <c r="BI245" i="53"/>
  <c r="BK245" i="53"/>
  <c r="J246" i="53"/>
  <c r="BF246" i="53" s="1"/>
  <c r="P246" i="53"/>
  <c r="R246" i="53"/>
  <c r="T246" i="53"/>
  <c r="BE246" i="53"/>
  <c r="BG246" i="53"/>
  <c r="BH246" i="53"/>
  <c r="BI246" i="53"/>
  <c r="BK246" i="53"/>
  <c r="J247" i="53"/>
  <c r="P247" i="53"/>
  <c r="R247" i="53"/>
  <c r="T247" i="53"/>
  <c r="BE247" i="53"/>
  <c r="BF247" i="53"/>
  <c r="BG247" i="53"/>
  <c r="BH247" i="53"/>
  <c r="BI247" i="53"/>
  <c r="BK247" i="53"/>
  <c r="J248" i="53"/>
  <c r="BF248" i="53" s="1"/>
  <c r="P248" i="53"/>
  <c r="R248" i="53"/>
  <c r="T248" i="53"/>
  <c r="BE248" i="53"/>
  <c r="BG248" i="53"/>
  <c r="BH248" i="53"/>
  <c r="BI248" i="53"/>
  <c r="BK248" i="53"/>
  <c r="J249" i="53"/>
  <c r="BF249" i="53" s="1"/>
  <c r="P249" i="53"/>
  <c r="R249" i="53"/>
  <c r="T249" i="53"/>
  <c r="BE249" i="53"/>
  <c r="BG249" i="53"/>
  <c r="BH249" i="53"/>
  <c r="BI249" i="53"/>
  <c r="BK249" i="53"/>
  <c r="J250" i="53"/>
  <c r="BF250" i="53" s="1"/>
  <c r="P250" i="53"/>
  <c r="R250" i="53"/>
  <c r="T250" i="53"/>
  <c r="BE250" i="53"/>
  <c r="BG250" i="53"/>
  <c r="BH250" i="53"/>
  <c r="BI250" i="53"/>
  <c r="BK250" i="53"/>
  <c r="J251" i="53"/>
  <c r="BF251" i="53" s="1"/>
  <c r="P251" i="53"/>
  <c r="R251" i="53"/>
  <c r="T251" i="53"/>
  <c r="BE251" i="53"/>
  <c r="BG251" i="53"/>
  <c r="BH251" i="53"/>
  <c r="BI251" i="53"/>
  <c r="BK251" i="53"/>
  <c r="J252" i="53"/>
  <c r="BF252" i="53" s="1"/>
  <c r="P252" i="53"/>
  <c r="R252" i="53"/>
  <c r="T252" i="53"/>
  <c r="BE252" i="53"/>
  <c r="BG252" i="53"/>
  <c r="BH252" i="53"/>
  <c r="BI252" i="53"/>
  <c r="BK252" i="53"/>
  <c r="J253" i="53"/>
  <c r="P253" i="53"/>
  <c r="R253" i="53"/>
  <c r="T253" i="53"/>
  <c r="BE253" i="53"/>
  <c r="BF253" i="53"/>
  <c r="BG253" i="53"/>
  <c r="BH253" i="53"/>
  <c r="BI253" i="53"/>
  <c r="BK253" i="53"/>
  <c r="J254" i="53"/>
  <c r="BF254" i="53" s="1"/>
  <c r="P254" i="53"/>
  <c r="R254" i="53"/>
  <c r="T254" i="53"/>
  <c r="BE254" i="53"/>
  <c r="BG254" i="53"/>
  <c r="BH254" i="53"/>
  <c r="BI254" i="53"/>
  <c r="BK254" i="53"/>
  <c r="J255" i="53"/>
  <c r="BF255" i="53" s="1"/>
  <c r="P255" i="53"/>
  <c r="R255" i="53"/>
  <c r="T255" i="53"/>
  <c r="BE255" i="53"/>
  <c r="BG255" i="53"/>
  <c r="BH255" i="53"/>
  <c r="BI255" i="53"/>
  <c r="BK255" i="53"/>
  <c r="J256" i="53"/>
  <c r="BF256" i="53" s="1"/>
  <c r="P256" i="53"/>
  <c r="R256" i="53"/>
  <c r="T256" i="53"/>
  <c r="BE256" i="53"/>
  <c r="BG256" i="53"/>
  <c r="BH256" i="53"/>
  <c r="BI256" i="53"/>
  <c r="BK256" i="53"/>
  <c r="J257" i="53"/>
  <c r="BF257" i="53" s="1"/>
  <c r="P257" i="53"/>
  <c r="R257" i="53"/>
  <c r="T257" i="53"/>
  <c r="BE257" i="53"/>
  <c r="BG257" i="53"/>
  <c r="BH257" i="53"/>
  <c r="BI257" i="53"/>
  <c r="BK257" i="53"/>
  <c r="J258" i="53"/>
  <c r="BF258" i="53" s="1"/>
  <c r="P258" i="53"/>
  <c r="R258" i="53"/>
  <c r="T258" i="53"/>
  <c r="BE258" i="53"/>
  <c r="BG258" i="53"/>
  <c r="BH258" i="53"/>
  <c r="BI258" i="53"/>
  <c r="BK258" i="53"/>
  <c r="J259" i="53"/>
  <c r="BF259" i="53" s="1"/>
  <c r="P259" i="53"/>
  <c r="R259" i="53"/>
  <c r="T259" i="53"/>
  <c r="BE259" i="53"/>
  <c r="BG259" i="53"/>
  <c r="BH259" i="53"/>
  <c r="BI259" i="53"/>
  <c r="BK259" i="53"/>
  <c r="J260" i="53"/>
  <c r="BF260" i="53" s="1"/>
  <c r="P260" i="53"/>
  <c r="R260" i="53"/>
  <c r="T260" i="53"/>
  <c r="BE260" i="53"/>
  <c r="BG260" i="53"/>
  <c r="BH260" i="53"/>
  <c r="BI260" i="53"/>
  <c r="BK260" i="53"/>
  <c r="J261" i="53"/>
  <c r="P261" i="53"/>
  <c r="R261" i="53"/>
  <c r="T261" i="53"/>
  <c r="BE261" i="53"/>
  <c r="BF261" i="53"/>
  <c r="BG261" i="53"/>
  <c r="BH261" i="53"/>
  <c r="BI261" i="53"/>
  <c r="BK261" i="53"/>
  <c r="J262" i="53"/>
  <c r="BF262" i="53" s="1"/>
  <c r="P262" i="53"/>
  <c r="R262" i="53"/>
  <c r="T262" i="53"/>
  <c r="BE262" i="53"/>
  <c r="BG262" i="53"/>
  <c r="BH262" i="53"/>
  <c r="BI262" i="53"/>
  <c r="BK262" i="53"/>
  <c r="J263" i="53"/>
  <c r="P263" i="53"/>
  <c r="R263" i="53"/>
  <c r="T263" i="53"/>
  <c r="BE263" i="53"/>
  <c r="BF263" i="53"/>
  <c r="BG263" i="53"/>
  <c r="BH263" i="53"/>
  <c r="BI263" i="53"/>
  <c r="BK263" i="53"/>
  <c r="J264" i="53"/>
  <c r="BF264" i="53" s="1"/>
  <c r="P264" i="53"/>
  <c r="R264" i="53"/>
  <c r="T264" i="53"/>
  <c r="BE264" i="53"/>
  <c r="BG264" i="53"/>
  <c r="BH264" i="53"/>
  <c r="BI264" i="53"/>
  <c r="BK264" i="53"/>
  <c r="J265" i="53"/>
  <c r="BF265" i="53" s="1"/>
  <c r="P265" i="53"/>
  <c r="R265" i="53"/>
  <c r="T265" i="53"/>
  <c r="BE265" i="53"/>
  <c r="BG265" i="53"/>
  <c r="BH265" i="53"/>
  <c r="BI265" i="53"/>
  <c r="BK265" i="53"/>
  <c r="J266" i="53"/>
  <c r="BF266" i="53" s="1"/>
  <c r="P266" i="53"/>
  <c r="R266" i="53"/>
  <c r="T266" i="53"/>
  <c r="BE266" i="53"/>
  <c r="BG266" i="53"/>
  <c r="BH266" i="53"/>
  <c r="BI266" i="53"/>
  <c r="BK266" i="53"/>
  <c r="J267" i="53"/>
  <c r="BF267" i="53" s="1"/>
  <c r="P267" i="53"/>
  <c r="R267" i="53"/>
  <c r="T267" i="53"/>
  <c r="BE267" i="53"/>
  <c r="BG267" i="53"/>
  <c r="BH267" i="53"/>
  <c r="BI267" i="53"/>
  <c r="BK267" i="53"/>
  <c r="J268" i="53"/>
  <c r="BF268" i="53" s="1"/>
  <c r="P268" i="53"/>
  <c r="R268" i="53"/>
  <c r="T268" i="53"/>
  <c r="BE268" i="53"/>
  <c r="BG268" i="53"/>
  <c r="BH268" i="53"/>
  <c r="BI268" i="53"/>
  <c r="BK268" i="53"/>
  <c r="J269" i="53"/>
  <c r="P269" i="53"/>
  <c r="R269" i="53"/>
  <c r="T269" i="53"/>
  <c r="BE269" i="53"/>
  <c r="BF269" i="53"/>
  <c r="BG269" i="53"/>
  <c r="BH269" i="53"/>
  <c r="BI269" i="53"/>
  <c r="BK269" i="53"/>
  <c r="J270" i="53"/>
  <c r="BF270" i="53" s="1"/>
  <c r="P270" i="53"/>
  <c r="R270" i="53"/>
  <c r="T270" i="53"/>
  <c r="BE270" i="53"/>
  <c r="BG270" i="53"/>
  <c r="BH270" i="53"/>
  <c r="BI270" i="53"/>
  <c r="BK270" i="53"/>
  <c r="J271" i="53"/>
  <c r="P271" i="53"/>
  <c r="R271" i="53"/>
  <c r="T271" i="53"/>
  <c r="BE271" i="53"/>
  <c r="BF271" i="53"/>
  <c r="BG271" i="53"/>
  <c r="BH271" i="53"/>
  <c r="BI271" i="53"/>
  <c r="BK271" i="53"/>
  <c r="J272" i="53"/>
  <c r="BF272" i="53" s="1"/>
  <c r="P272" i="53"/>
  <c r="R272" i="53"/>
  <c r="T272" i="53"/>
  <c r="BE272" i="53"/>
  <c r="BG272" i="53"/>
  <c r="BH272" i="53"/>
  <c r="BI272" i="53"/>
  <c r="BK272" i="53"/>
  <c r="J273" i="53"/>
  <c r="BF273" i="53" s="1"/>
  <c r="P273" i="53"/>
  <c r="R273" i="53"/>
  <c r="T273" i="53"/>
  <c r="BE273" i="53"/>
  <c r="BG273" i="53"/>
  <c r="BH273" i="53"/>
  <c r="BI273" i="53"/>
  <c r="BK273" i="53"/>
  <c r="J274" i="53"/>
  <c r="BF274" i="53" s="1"/>
  <c r="P274" i="53"/>
  <c r="R274" i="53"/>
  <c r="T274" i="53"/>
  <c r="BE274" i="53"/>
  <c r="BG274" i="53"/>
  <c r="BH274" i="53"/>
  <c r="BI274" i="53"/>
  <c r="BK274" i="53"/>
  <c r="J275" i="53"/>
  <c r="BF275" i="53" s="1"/>
  <c r="P275" i="53"/>
  <c r="R275" i="53"/>
  <c r="T275" i="53"/>
  <c r="BE275" i="53"/>
  <c r="BG275" i="53"/>
  <c r="BH275" i="53"/>
  <c r="BI275" i="53"/>
  <c r="BK275" i="53"/>
  <c r="J276" i="53"/>
  <c r="BF276" i="53" s="1"/>
  <c r="P276" i="53"/>
  <c r="R276" i="53"/>
  <c r="T276" i="53"/>
  <c r="BE276" i="53"/>
  <c r="BG276" i="53"/>
  <c r="BH276" i="53"/>
  <c r="BI276" i="53"/>
  <c r="BK276" i="53"/>
  <c r="J277" i="53"/>
  <c r="P277" i="53"/>
  <c r="R277" i="53"/>
  <c r="T277" i="53"/>
  <c r="BE277" i="53"/>
  <c r="BF277" i="53"/>
  <c r="BG277" i="53"/>
  <c r="BH277" i="53"/>
  <c r="BI277" i="53"/>
  <c r="BK277" i="53"/>
  <c r="J278" i="53"/>
  <c r="BF278" i="53" s="1"/>
  <c r="P278" i="53"/>
  <c r="R278" i="53"/>
  <c r="T278" i="53"/>
  <c r="BE278" i="53"/>
  <c r="BG278" i="53"/>
  <c r="BH278" i="53"/>
  <c r="BI278" i="53"/>
  <c r="BK278" i="53"/>
  <c r="J279" i="53"/>
  <c r="P279" i="53"/>
  <c r="R279" i="53"/>
  <c r="T279" i="53"/>
  <c r="BE279" i="53"/>
  <c r="BF279" i="53"/>
  <c r="BG279" i="53"/>
  <c r="BH279" i="53"/>
  <c r="BI279" i="53"/>
  <c r="BK279" i="53"/>
  <c r="J280" i="53"/>
  <c r="BF280" i="53" s="1"/>
  <c r="P280" i="53"/>
  <c r="R280" i="53"/>
  <c r="T280" i="53"/>
  <c r="BE280" i="53"/>
  <c r="BG280" i="53"/>
  <c r="BH280" i="53"/>
  <c r="BI280" i="53"/>
  <c r="BK280" i="53"/>
  <c r="J281" i="53"/>
  <c r="BF281" i="53" s="1"/>
  <c r="P281" i="53"/>
  <c r="R281" i="53"/>
  <c r="T281" i="53"/>
  <c r="BE281" i="53"/>
  <c r="BG281" i="53"/>
  <c r="BH281" i="53"/>
  <c r="BI281" i="53"/>
  <c r="BK281" i="53"/>
  <c r="J282" i="53"/>
  <c r="BF282" i="53" s="1"/>
  <c r="P282" i="53"/>
  <c r="R282" i="53"/>
  <c r="T282" i="53"/>
  <c r="BE282" i="53"/>
  <c r="BG282" i="53"/>
  <c r="BH282" i="53"/>
  <c r="BI282" i="53"/>
  <c r="BK282" i="53"/>
  <c r="J283" i="53"/>
  <c r="BF283" i="53" s="1"/>
  <c r="P283" i="53"/>
  <c r="R283" i="53"/>
  <c r="T283" i="53"/>
  <c r="BE283" i="53"/>
  <c r="BG283" i="53"/>
  <c r="BH283" i="53"/>
  <c r="BI283" i="53"/>
  <c r="BK283" i="53"/>
  <c r="J284" i="53"/>
  <c r="BF284" i="53" s="1"/>
  <c r="P284" i="53"/>
  <c r="R284" i="53"/>
  <c r="T284" i="53"/>
  <c r="BE284" i="53"/>
  <c r="BG284" i="53"/>
  <c r="BH284" i="53"/>
  <c r="BI284" i="53"/>
  <c r="BK284" i="53"/>
  <c r="J285" i="53"/>
  <c r="P285" i="53"/>
  <c r="R285" i="53"/>
  <c r="T285" i="53"/>
  <c r="BE285" i="53"/>
  <c r="BF285" i="53"/>
  <c r="BG285" i="53"/>
  <c r="BH285" i="53"/>
  <c r="BI285" i="53"/>
  <c r="BK285" i="53"/>
  <c r="J286" i="53"/>
  <c r="BF286" i="53" s="1"/>
  <c r="P286" i="53"/>
  <c r="R286" i="53"/>
  <c r="T286" i="53"/>
  <c r="BE286" i="53"/>
  <c r="BG286" i="53"/>
  <c r="BH286" i="53"/>
  <c r="BI286" i="53"/>
  <c r="BK286" i="53"/>
  <c r="J287" i="53"/>
  <c r="BF287" i="53" s="1"/>
  <c r="P287" i="53"/>
  <c r="R287" i="53"/>
  <c r="T287" i="53"/>
  <c r="BE287" i="53"/>
  <c r="BG287" i="53"/>
  <c r="BH287" i="53"/>
  <c r="BI287" i="53"/>
  <c r="BK287" i="53"/>
  <c r="J288" i="53"/>
  <c r="BF288" i="53" s="1"/>
  <c r="P288" i="53"/>
  <c r="R288" i="53"/>
  <c r="T288" i="53"/>
  <c r="BE288" i="53"/>
  <c r="BG288" i="53"/>
  <c r="BH288" i="53"/>
  <c r="BI288" i="53"/>
  <c r="BK288" i="53"/>
  <c r="J289" i="53"/>
  <c r="BF289" i="53" s="1"/>
  <c r="P289" i="53"/>
  <c r="R289" i="53"/>
  <c r="T289" i="53"/>
  <c r="BE289" i="53"/>
  <c r="BG289" i="53"/>
  <c r="BH289" i="53"/>
  <c r="BI289" i="53"/>
  <c r="BK289" i="53"/>
  <c r="J290" i="53"/>
  <c r="BF290" i="53" s="1"/>
  <c r="P290" i="53"/>
  <c r="R290" i="53"/>
  <c r="T290" i="53"/>
  <c r="BE290" i="53"/>
  <c r="BG290" i="53"/>
  <c r="BH290" i="53"/>
  <c r="BI290" i="53"/>
  <c r="BK290" i="53"/>
  <c r="J291" i="53"/>
  <c r="BF291" i="53" s="1"/>
  <c r="P291" i="53"/>
  <c r="R291" i="53"/>
  <c r="T291" i="53"/>
  <c r="BE291" i="53"/>
  <c r="BG291" i="53"/>
  <c r="BH291" i="53"/>
  <c r="BI291" i="53"/>
  <c r="BK291" i="53"/>
  <c r="J292" i="53"/>
  <c r="BF292" i="53" s="1"/>
  <c r="P292" i="53"/>
  <c r="R292" i="53"/>
  <c r="T292" i="53"/>
  <c r="BE292" i="53"/>
  <c r="BG292" i="53"/>
  <c r="BH292" i="53"/>
  <c r="BI292" i="53"/>
  <c r="BK292" i="53"/>
  <c r="J293" i="53"/>
  <c r="P293" i="53"/>
  <c r="R293" i="53"/>
  <c r="T293" i="53"/>
  <c r="BE293" i="53"/>
  <c r="BF293" i="53"/>
  <c r="BG293" i="53"/>
  <c r="BH293" i="53"/>
  <c r="BI293" i="53"/>
  <c r="BK293" i="53"/>
  <c r="J294" i="53"/>
  <c r="BF294" i="53" s="1"/>
  <c r="P294" i="53"/>
  <c r="R294" i="53"/>
  <c r="T294" i="53"/>
  <c r="BE294" i="53"/>
  <c r="BG294" i="53"/>
  <c r="BH294" i="53"/>
  <c r="BI294" i="53"/>
  <c r="BK294" i="53"/>
  <c r="J295" i="53"/>
  <c r="P295" i="53"/>
  <c r="R295" i="53"/>
  <c r="T295" i="53"/>
  <c r="BE295" i="53"/>
  <c r="BF295" i="53"/>
  <c r="BG295" i="53"/>
  <c r="BH295" i="53"/>
  <c r="BI295" i="53"/>
  <c r="BK295" i="53"/>
  <c r="J296" i="53"/>
  <c r="BF296" i="53" s="1"/>
  <c r="P296" i="53"/>
  <c r="R296" i="53"/>
  <c r="T296" i="53"/>
  <c r="BE296" i="53"/>
  <c r="BG296" i="53"/>
  <c r="BH296" i="53"/>
  <c r="BI296" i="53"/>
  <c r="BK296" i="53"/>
  <c r="J297" i="53"/>
  <c r="BF297" i="53" s="1"/>
  <c r="P297" i="53"/>
  <c r="R297" i="53"/>
  <c r="T297" i="53"/>
  <c r="BE297" i="53"/>
  <c r="BG297" i="53"/>
  <c r="BH297" i="53"/>
  <c r="BI297" i="53"/>
  <c r="BK297" i="53"/>
  <c r="J298" i="53"/>
  <c r="BF298" i="53" s="1"/>
  <c r="P298" i="53"/>
  <c r="R298" i="53"/>
  <c r="T298" i="53"/>
  <c r="BE298" i="53"/>
  <c r="BG298" i="53"/>
  <c r="BH298" i="53"/>
  <c r="BI298" i="53"/>
  <c r="BK298" i="53"/>
  <c r="J299" i="53"/>
  <c r="BF299" i="53" s="1"/>
  <c r="P299" i="53"/>
  <c r="R299" i="53"/>
  <c r="T299" i="53"/>
  <c r="BE299" i="53"/>
  <c r="BG299" i="53"/>
  <c r="BH299" i="53"/>
  <c r="BI299" i="53"/>
  <c r="BK299" i="53"/>
  <c r="J300" i="53"/>
  <c r="BF300" i="53" s="1"/>
  <c r="P300" i="53"/>
  <c r="R300" i="53"/>
  <c r="T300" i="53"/>
  <c r="BE300" i="53"/>
  <c r="BG300" i="53"/>
  <c r="BH300" i="53"/>
  <c r="BI300" i="53"/>
  <c r="BK300" i="53"/>
  <c r="J301" i="53"/>
  <c r="P301" i="53"/>
  <c r="R301" i="53"/>
  <c r="T301" i="53"/>
  <c r="BE301" i="53"/>
  <c r="BF301" i="53"/>
  <c r="BG301" i="53"/>
  <c r="BH301" i="53"/>
  <c r="BI301" i="53"/>
  <c r="BK301" i="53"/>
  <c r="J302" i="53"/>
  <c r="BF302" i="53" s="1"/>
  <c r="P302" i="53"/>
  <c r="R302" i="53"/>
  <c r="T302" i="53"/>
  <c r="BE302" i="53"/>
  <c r="BG302" i="53"/>
  <c r="BH302" i="53"/>
  <c r="BI302" i="53"/>
  <c r="BK302" i="53"/>
  <c r="J303" i="53"/>
  <c r="P303" i="53"/>
  <c r="R303" i="53"/>
  <c r="T303" i="53"/>
  <c r="BE303" i="53"/>
  <c r="BF303" i="53"/>
  <c r="BG303" i="53"/>
  <c r="BH303" i="53"/>
  <c r="BI303" i="53"/>
  <c r="BK303" i="53"/>
  <c r="J304" i="53"/>
  <c r="BF304" i="53" s="1"/>
  <c r="P304" i="53"/>
  <c r="R304" i="53"/>
  <c r="T304" i="53"/>
  <c r="BE304" i="53"/>
  <c r="BG304" i="53"/>
  <c r="BH304" i="53"/>
  <c r="BI304" i="53"/>
  <c r="BK304" i="53"/>
  <c r="J305" i="53"/>
  <c r="BF305" i="53" s="1"/>
  <c r="P305" i="53"/>
  <c r="R305" i="53"/>
  <c r="T305" i="53"/>
  <c r="BE305" i="53"/>
  <c r="BG305" i="53"/>
  <c r="BH305" i="53"/>
  <c r="BI305" i="53"/>
  <c r="BK305" i="53"/>
  <c r="J306" i="53"/>
  <c r="BF306" i="53" s="1"/>
  <c r="P306" i="53"/>
  <c r="R306" i="53"/>
  <c r="T306" i="53"/>
  <c r="BE306" i="53"/>
  <c r="BG306" i="53"/>
  <c r="BH306" i="53"/>
  <c r="BI306" i="53"/>
  <c r="BK306" i="53"/>
  <c r="J307" i="53"/>
  <c r="BF307" i="53" s="1"/>
  <c r="P307" i="53"/>
  <c r="R307" i="53"/>
  <c r="T307" i="53"/>
  <c r="BE307" i="53"/>
  <c r="BG307" i="53"/>
  <c r="BH307" i="53"/>
  <c r="BI307" i="53"/>
  <c r="BK307" i="53"/>
  <c r="J308" i="53"/>
  <c r="BF308" i="53" s="1"/>
  <c r="P308" i="53"/>
  <c r="R308" i="53"/>
  <c r="T308" i="53"/>
  <c r="BE308" i="53"/>
  <c r="BG308" i="53"/>
  <c r="BH308" i="53"/>
  <c r="BI308" i="53"/>
  <c r="BK308" i="53"/>
  <c r="J309" i="53"/>
  <c r="P309" i="53"/>
  <c r="R309" i="53"/>
  <c r="T309" i="53"/>
  <c r="BE309" i="53"/>
  <c r="BF309" i="53"/>
  <c r="BG309" i="53"/>
  <c r="BH309" i="53"/>
  <c r="BI309" i="53"/>
  <c r="BK309" i="53"/>
  <c r="J310" i="53"/>
  <c r="BF310" i="53" s="1"/>
  <c r="P310" i="53"/>
  <c r="R310" i="53"/>
  <c r="T310" i="53"/>
  <c r="BE310" i="53"/>
  <c r="BG310" i="53"/>
  <c r="BH310" i="53"/>
  <c r="BI310" i="53"/>
  <c r="BK310" i="53"/>
  <c r="J312" i="53"/>
  <c r="P312" i="53"/>
  <c r="R312" i="53"/>
  <c r="T312" i="53"/>
  <c r="BE312" i="53"/>
  <c r="BF312" i="53"/>
  <c r="BG312" i="53"/>
  <c r="BH312" i="53"/>
  <c r="BI312" i="53"/>
  <c r="BK312" i="53"/>
  <c r="J313" i="53"/>
  <c r="BF313" i="53" s="1"/>
  <c r="P313" i="53"/>
  <c r="R313" i="53"/>
  <c r="T313" i="53"/>
  <c r="BE313" i="53"/>
  <c r="BG313" i="53"/>
  <c r="BH313" i="53"/>
  <c r="BI313" i="53"/>
  <c r="BK313" i="53"/>
  <c r="J314" i="53"/>
  <c r="BF314" i="53" s="1"/>
  <c r="P314" i="53"/>
  <c r="R314" i="53"/>
  <c r="T314" i="53"/>
  <c r="BE314" i="53"/>
  <c r="BG314" i="53"/>
  <c r="BH314" i="53"/>
  <c r="BI314" i="53"/>
  <c r="BK314" i="53"/>
  <c r="J315" i="53"/>
  <c r="BF315" i="53" s="1"/>
  <c r="P315" i="53"/>
  <c r="R315" i="53"/>
  <c r="T315" i="53"/>
  <c r="BE315" i="53"/>
  <c r="BG315" i="53"/>
  <c r="BH315" i="53"/>
  <c r="BI315" i="53"/>
  <c r="BK315" i="53"/>
  <c r="J316" i="53"/>
  <c r="P316" i="53"/>
  <c r="R316" i="53"/>
  <c r="T316" i="53"/>
  <c r="BE316" i="53"/>
  <c r="BF316" i="53"/>
  <c r="BG316" i="53"/>
  <c r="BH316" i="53"/>
  <c r="BI316" i="53"/>
  <c r="BK316" i="53"/>
  <c r="J318" i="53"/>
  <c r="P318" i="53"/>
  <c r="R318" i="53"/>
  <c r="T318" i="53"/>
  <c r="BE318" i="53"/>
  <c r="BF318" i="53"/>
  <c r="BG318" i="53"/>
  <c r="BH318" i="53"/>
  <c r="BI318" i="53"/>
  <c r="BK318" i="53"/>
  <c r="J319" i="53"/>
  <c r="BF319" i="53" s="1"/>
  <c r="P319" i="53"/>
  <c r="R319" i="53"/>
  <c r="T319" i="53"/>
  <c r="BE319" i="53"/>
  <c r="BG319" i="53"/>
  <c r="BH319" i="53"/>
  <c r="BI319" i="53"/>
  <c r="BK319" i="53"/>
  <c r="J320" i="53"/>
  <c r="BF320" i="53" s="1"/>
  <c r="P320" i="53"/>
  <c r="R320" i="53"/>
  <c r="T320" i="53"/>
  <c r="BE320" i="53"/>
  <c r="BG320" i="53"/>
  <c r="BH320" i="53"/>
  <c r="BI320" i="53"/>
  <c r="BK320" i="53"/>
  <c r="J321" i="53"/>
  <c r="BF321" i="53" s="1"/>
  <c r="P321" i="53"/>
  <c r="R321" i="53"/>
  <c r="T321" i="53"/>
  <c r="BE321" i="53"/>
  <c r="BG321" i="53"/>
  <c r="BH321" i="53"/>
  <c r="BI321" i="53"/>
  <c r="BK321" i="53"/>
  <c r="J322" i="53"/>
  <c r="P322" i="53"/>
  <c r="R322" i="53"/>
  <c r="T322" i="53"/>
  <c r="BE322" i="53"/>
  <c r="BF322" i="53"/>
  <c r="BG322" i="53"/>
  <c r="BH322" i="53"/>
  <c r="BI322" i="53"/>
  <c r="BK322" i="53"/>
  <c r="J323" i="53"/>
  <c r="BF323" i="53" s="1"/>
  <c r="P323" i="53"/>
  <c r="R323" i="53"/>
  <c r="T323" i="53"/>
  <c r="BE323" i="53"/>
  <c r="BG323" i="53"/>
  <c r="BH323" i="53"/>
  <c r="BI323" i="53"/>
  <c r="BK323" i="53"/>
  <c r="J324" i="53"/>
  <c r="P324" i="53"/>
  <c r="R324" i="53"/>
  <c r="T324" i="53"/>
  <c r="BE324" i="53"/>
  <c r="BF324" i="53"/>
  <c r="BG324" i="53"/>
  <c r="BH324" i="53"/>
  <c r="BI324" i="53"/>
  <c r="BK324" i="53"/>
  <c r="J325" i="53"/>
  <c r="BF325" i="53" s="1"/>
  <c r="P325" i="53"/>
  <c r="R325" i="53"/>
  <c r="T325" i="53"/>
  <c r="BE325" i="53"/>
  <c r="BG325" i="53"/>
  <c r="BH325" i="53"/>
  <c r="BI325" i="53"/>
  <c r="BK325" i="53"/>
  <c r="J326" i="53"/>
  <c r="P326" i="53"/>
  <c r="R326" i="53"/>
  <c r="T326" i="53"/>
  <c r="BE326" i="53"/>
  <c r="BF326" i="53"/>
  <c r="BG326" i="53"/>
  <c r="BH326" i="53"/>
  <c r="BI326" i="53"/>
  <c r="BK326" i="53"/>
  <c r="J327" i="53"/>
  <c r="BF327" i="53" s="1"/>
  <c r="P327" i="53"/>
  <c r="R327" i="53"/>
  <c r="T327" i="53"/>
  <c r="BE327" i="53"/>
  <c r="BG327" i="53"/>
  <c r="BH327" i="53"/>
  <c r="BI327" i="53"/>
  <c r="BK327" i="53"/>
  <c r="J328" i="53"/>
  <c r="BF328" i="53" s="1"/>
  <c r="P328" i="53"/>
  <c r="R328" i="53"/>
  <c r="T328" i="53"/>
  <c r="BE328" i="53"/>
  <c r="BG328" i="53"/>
  <c r="BH328" i="53"/>
  <c r="BI328" i="53"/>
  <c r="BK328" i="53"/>
  <c r="J329" i="53"/>
  <c r="BF329" i="53" s="1"/>
  <c r="P329" i="53"/>
  <c r="R329" i="53"/>
  <c r="T329" i="53"/>
  <c r="BE329" i="53"/>
  <c r="BG329" i="53"/>
  <c r="BH329" i="53"/>
  <c r="BI329" i="53"/>
  <c r="BK329" i="53"/>
  <c r="J330" i="53"/>
  <c r="P330" i="53"/>
  <c r="R330" i="53"/>
  <c r="T330" i="53"/>
  <c r="BE330" i="53"/>
  <c r="BF330" i="53"/>
  <c r="BG330" i="53"/>
  <c r="BH330" i="53"/>
  <c r="BI330" i="53"/>
  <c r="BK330" i="53"/>
  <c r="J331" i="53"/>
  <c r="BF331" i="53" s="1"/>
  <c r="P331" i="53"/>
  <c r="R331" i="53"/>
  <c r="T331" i="53"/>
  <c r="BE331" i="53"/>
  <c r="BG331" i="53"/>
  <c r="BH331" i="53"/>
  <c r="BI331" i="53"/>
  <c r="BK331" i="53"/>
  <c r="J332" i="53"/>
  <c r="P332" i="53"/>
  <c r="R332" i="53"/>
  <c r="T332" i="53"/>
  <c r="BE332" i="53"/>
  <c r="BF332" i="53"/>
  <c r="BG332" i="53"/>
  <c r="BH332" i="53"/>
  <c r="BI332" i="53"/>
  <c r="BK332" i="53"/>
  <c r="J333" i="53"/>
  <c r="BF333" i="53" s="1"/>
  <c r="P333" i="53"/>
  <c r="R333" i="53"/>
  <c r="T333" i="53"/>
  <c r="BE333" i="53"/>
  <c r="BG333" i="53"/>
  <c r="BH333" i="53"/>
  <c r="BI333" i="53"/>
  <c r="BK333" i="53"/>
  <c r="J334" i="53"/>
  <c r="P334" i="53"/>
  <c r="R334" i="53"/>
  <c r="T334" i="53"/>
  <c r="BE334" i="53"/>
  <c r="BF334" i="53"/>
  <c r="BG334" i="53"/>
  <c r="BH334" i="53"/>
  <c r="BI334" i="53"/>
  <c r="BK334" i="53"/>
  <c r="J336" i="53"/>
  <c r="P336" i="53"/>
  <c r="R336" i="53"/>
  <c r="T336" i="53"/>
  <c r="BE336" i="53"/>
  <c r="BF336" i="53"/>
  <c r="BG336" i="53"/>
  <c r="BH336" i="53"/>
  <c r="BI336" i="53"/>
  <c r="BK336" i="53"/>
  <c r="J337" i="53"/>
  <c r="P337" i="53"/>
  <c r="R337" i="53"/>
  <c r="T337" i="53"/>
  <c r="BE337" i="53"/>
  <c r="BF337" i="53"/>
  <c r="BG337" i="53"/>
  <c r="BH337" i="53"/>
  <c r="BI337" i="53"/>
  <c r="BK337" i="53"/>
  <c r="J338" i="53"/>
  <c r="P338" i="53"/>
  <c r="R338" i="53"/>
  <c r="T338" i="53"/>
  <c r="BE338" i="53"/>
  <c r="BF338" i="53"/>
  <c r="BG338" i="53"/>
  <c r="BH338" i="53"/>
  <c r="BI338" i="53"/>
  <c r="BK338" i="53"/>
  <c r="J339" i="53"/>
  <c r="BF339" i="53" s="1"/>
  <c r="P339" i="53"/>
  <c r="R339" i="53"/>
  <c r="T339" i="53"/>
  <c r="BE339" i="53"/>
  <c r="BG339" i="53"/>
  <c r="BH339" i="53"/>
  <c r="BI339" i="53"/>
  <c r="BK339" i="53"/>
  <c r="J340" i="53"/>
  <c r="P340" i="53"/>
  <c r="R340" i="53"/>
  <c r="T340" i="53"/>
  <c r="BE340" i="53"/>
  <c r="BF340" i="53"/>
  <c r="BG340" i="53"/>
  <c r="BH340" i="53"/>
  <c r="BI340" i="53"/>
  <c r="BK340" i="53"/>
  <c r="J341" i="53"/>
  <c r="P341" i="53"/>
  <c r="R341" i="53"/>
  <c r="T341" i="53"/>
  <c r="BE341" i="53"/>
  <c r="BF341" i="53"/>
  <c r="BG341" i="53"/>
  <c r="BH341" i="53"/>
  <c r="BI341" i="53"/>
  <c r="BK341" i="53"/>
  <c r="J342" i="53"/>
  <c r="P342" i="53"/>
  <c r="R342" i="53"/>
  <c r="T342" i="53"/>
  <c r="BE342" i="53"/>
  <c r="BF342" i="53"/>
  <c r="BG342" i="53"/>
  <c r="BH342" i="53"/>
  <c r="BI342" i="53"/>
  <c r="BK342" i="53"/>
  <c r="J343" i="53"/>
  <c r="P343" i="53"/>
  <c r="R343" i="53"/>
  <c r="T343" i="53"/>
  <c r="BE343" i="53"/>
  <c r="BF343" i="53"/>
  <c r="BG343" i="53"/>
  <c r="BH343" i="53"/>
  <c r="BI343" i="53"/>
  <c r="BK343" i="53"/>
  <c r="J344" i="53"/>
  <c r="BF344" i="53" s="1"/>
  <c r="P344" i="53"/>
  <c r="R344" i="53"/>
  <c r="T344" i="53"/>
  <c r="BE344" i="53"/>
  <c r="BG344" i="53"/>
  <c r="BH344" i="53"/>
  <c r="BI344" i="53"/>
  <c r="BK344" i="53"/>
  <c r="J345" i="53"/>
  <c r="BF345" i="53" s="1"/>
  <c r="P345" i="53"/>
  <c r="R345" i="53"/>
  <c r="T345" i="53"/>
  <c r="BE345" i="53"/>
  <c r="BG345" i="53"/>
  <c r="BH345" i="53"/>
  <c r="BI345" i="53"/>
  <c r="BK345" i="53"/>
  <c r="J346" i="53"/>
  <c r="P346" i="53"/>
  <c r="R346" i="53"/>
  <c r="T346" i="53"/>
  <c r="BE346" i="53"/>
  <c r="BF346" i="53"/>
  <c r="BG346" i="53"/>
  <c r="BH346" i="53"/>
  <c r="BI346" i="53"/>
  <c r="BK346" i="53"/>
  <c r="J347" i="53"/>
  <c r="P347" i="53"/>
  <c r="R347" i="53"/>
  <c r="T347" i="53"/>
  <c r="BE347" i="53"/>
  <c r="BF347" i="53"/>
  <c r="BG347" i="53"/>
  <c r="BH347" i="53"/>
  <c r="BI347" i="53"/>
  <c r="BK347" i="53"/>
  <c r="J348" i="53"/>
  <c r="P348" i="53"/>
  <c r="R348" i="53"/>
  <c r="T348" i="53"/>
  <c r="BE348" i="53"/>
  <c r="BF348" i="53"/>
  <c r="BG348" i="53"/>
  <c r="BH348" i="53"/>
  <c r="BI348" i="53"/>
  <c r="BK348" i="53"/>
  <c r="J349" i="53"/>
  <c r="P349" i="53"/>
  <c r="R349" i="53"/>
  <c r="T349" i="53"/>
  <c r="BE349" i="53"/>
  <c r="BF349" i="53"/>
  <c r="BG349" i="53"/>
  <c r="BH349" i="53"/>
  <c r="BI349" i="53"/>
  <c r="BK349" i="53"/>
  <c r="J350" i="53"/>
  <c r="P350" i="53"/>
  <c r="R350" i="53"/>
  <c r="T350" i="53"/>
  <c r="BE350" i="53"/>
  <c r="BF350" i="53"/>
  <c r="BG350" i="53"/>
  <c r="BH350" i="53"/>
  <c r="BI350" i="53"/>
  <c r="BK350" i="53"/>
  <c r="J351" i="53"/>
  <c r="BF351" i="53" s="1"/>
  <c r="P351" i="53"/>
  <c r="R351" i="53"/>
  <c r="T351" i="53"/>
  <c r="BE351" i="53"/>
  <c r="BG351" i="53"/>
  <c r="BH351" i="53"/>
  <c r="BI351" i="53"/>
  <c r="BK351" i="53"/>
  <c r="J352" i="53"/>
  <c r="P352" i="53"/>
  <c r="R352" i="53"/>
  <c r="T352" i="53"/>
  <c r="BE352" i="53"/>
  <c r="BF352" i="53"/>
  <c r="BG352" i="53"/>
  <c r="BH352" i="53"/>
  <c r="BI352" i="53"/>
  <c r="BK352" i="53"/>
  <c r="J353" i="53"/>
  <c r="P353" i="53"/>
  <c r="R353" i="53"/>
  <c r="T353" i="53"/>
  <c r="BE353" i="53"/>
  <c r="BF353" i="53"/>
  <c r="BG353" i="53"/>
  <c r="BH353" i="53"/>
  <c r="BI353" i="53"/>
  <c r="BK353" i="53"/>
  <c r="J354" i="53"/>
  <c r="P354" i="53"/>
  <c r="R354" i="53"/>
  <c r="T354" i="53"/>
  <c r="BE354" i="53"/>
  <c r="BF354" i="53"/>
  <c r="BG354" i="53"/>
  <c r="BH354" i="53"/>
  <c r="BI354" i="53"/>
  <c r="BK354" i="53"/>
  <c r="J355" i="53"/>
  <c r="P355" i="53"/>
  <c r="R355" i="53"/>
  <c r="T355" i="53"/>
  <c r="BE355" i="53"/>
  <c r="BF355" i="53"/>
  <c r="BG355" i="53"/>
  <c r="BH355" i="53"/>
  <c r="BI355" i="53"/>
  <c r="BK355" i="53"/>
  <c r="J356" i="53"/>
  <c r="P356" i="53"/>
  <c r="R356" i="53"/>
  <c r="T356" i="53"/>
  <c r="BE356" i="53"/>
  <c r="BF356" i="53"/>
  <c r="BG356" i="53"/>
  <c r="BH356" i="53"/>
  <c r="BI356" i="53"/>
  <c r="BK356" i="53"/>
  <c r="J357" i="53"/>
  <c r="BF357" i="53" s="1"/>
  <c r="P357" i="53"/>
  <c r="R357" i="53"/>
  <c r="T357" i="53"/>
  <c r="BE357" i="53"/>
  <c r="BG357" i="53"/>
  <c r="BH357" i="53"/>
  <c r="BI357" i="53"/>
  <c r="BK357" i="53"/>
  <c r="J358" i="53"/>
  <c r="P358" i="53"/>
  <c r="R358" i="53"/>
  <c r="T358" i="53"/>
  <c r="BE358" i="53"/>
  <c r="BF358" i="53"/>
  <c r="BG358" i="53"/>
  <c r="BH358" i="53"/>
  <c r="BI358" i="53"/>
  <c r="BK358" i="53"/>
  <c r="J359" i="53"/>
  <c r="P359" i="53"/>
  <c r="R359" i="53"/>
  <c r="T359" i="53"/>
  <c r="BE359" i="53"/>
  <c r="BF359" i="53"/>
  <c r="BG359" i="53"/>
  <c r="BH359" i="53"/>
  <c r="BI359" i="53"/>
  <c r="BK359" i="53"/>
  <c r="J360" i="53"/>
  <c r="P360" i="53"/>
  <c r="R360" i="53"/>
  <c r="T360" i="53"/>
  <c r="BE360" i="53"/>
  <c r="BF360" i="53"/>
  <c r="BG360" i="53"/>
  <c r="BH360" i="53"/>
  <c r="BI360" i="53"/>
  <c r="BK360" i="53"/>
  <c r="J362" i="53"/>
  <c r="BF362" i="53" s="1"/>
  <c r="P362" i="53"/>
  <c r="P361" i="53" s="1"/>
  <c r="R362" i="53"/>
  <c r="R361" i="53" s="1"/>
  <c r="T362" i="53"/>
  <c r="T361" i="53" s="1"/>
  <c r="BE362" i="53"/>
  <c r="BG362" i="53"/>
  <c r="BH362" i="53"/>
  <c r="BI362" i="53"/>
  <c r="BK362" i="53"/>
  <c r="BK361" i="53" s="1"/>
  <c r="J361" i="53" s="1"/>
  <c r="J107" i="53" s="1"/>
  <c r="J365" i="53"/>
  <c r="BF365" i="53" s="1"/>
  <c r="P365" i="53"/>
  <c r="R365" i="53"/>
  <c r="T365" i="53"/>
  <c r="BE365" i="53"/>
  <c r="BG365" i="53"/>
  <c r="BH365" i="53"/>
  <c r="BI365" i="53"/>
  <c r="BK365" i="53"/>
  <c r="J366" i="53"/>
  <c r="BF366" i="53" s="1"/>
  <c r="P366" i="53"/>
  <c r="R366" i="53"/>
  <c r="T366" i="53"/>
  <c r="BE366" i="53"/>
  <c r="BG366" i="53"/>
  <c r="BH366" i="53"/>
  <c r="BI366" i="53"/>
  <c r="BK366" i="53"/>
  <c r="J367" i="53"/>
  <c r="BF367" i="53" s="1"/>
  <c r="P367" i="53"/>
  <c r="R367" i="53"/>
  <c r="T367" i="53"/>
  <c r="BE367" i="53"/>
  <c r="BG367" i="53"/>
  <c r="BH367" i="53"/>
  <c r="BI367" i="53"/>
  <c r="BK367" i="53"/>
  <c r="J368" i="53"/>
  <c r="P368" i="53"/>
  <c r="R368" i="53"/>
  <c r="T368" i="53"/>
  <c r="BE368" i="53"/>
  <c r="BF368" i="53"/>
  <c r="BG368" i="53"/>
  <c r="BH368" i="53"/>
  <c r="BI368" i="53"/>
  <c r="BK368" i="53"/>
  <c r="J369" i="53"/>
  <c r="BF369" i="53" s="1"/>
  <c r="P369" i="53"/>
  <c r="R369" i="53"/>
  <c r="T369" i="53"/>
  <c r="BE369" i="53"/>
  <c r="BG369" i="53"/>
  <c r="BH369" i="53"/>
  <c r="BI369" i="53"/>
  <c r="BK369" i="53"/>
  <c r="J370" i="53"/>
  <c r="P370" i="53"/>
  <c r="R370" i="53"/>
  <c r="T370" i="53"/>
  <c r="BE370" i="53"/>
  <c r="BF370" i="53"/>
  <c r="BG370" i="53"/>
  <c r="BH370" i="53"/>
  <c r="BI370" i="53"/>
  <c r="BK370" i="53"/>
  <c r="J371" i="53"/>
  <c r="BF371" i="53" s="1"/>
  <c r="P371" i="53"/>
  <c r="R371" i="53"/>
  <c r="T371" i="53"/>
  <c r="BE371" i="53"/>
  <c r="BG371" i="53"/>
  <c r="BH371" i="53"/>
  <c r="BI371" i="53"/>
  <c r="BK371" i="53"/>
  <c r="J372" i="53"/>
  <c r="P372" i="53"/>
  <c r="R372" i="53"/>
  <c r="T372" i="53"/>
  <c r="BE372" i="53"/>
  <c r="BF372" i="53"/>
  <c r="BG372" i="53"/>
  <c r="BH372" i="53"/>
  <c r="BI372" i="53"/>
  <c r="BK372" i="53"/>
  <c r="J373" i="53"/>
  <c r="BF373" i="53" s="1"/>
  <c r="P373" i="53"/>
  <c r="R373" i="53"/>
  <c r="T373" i="53"/>
  <c r="BE373" i="53"/>
  <c r="BG373" i="53"/>
  <c r="BH373" i="53"/>
  <c r="BI373" i="53"/>
  <c r="BK373" i="53"/>
  <c r="J374" i="53"/>
  <c r="BF374" i="53" s="1"/>
  <c r="P374" i="53"/>
  <c r="R374" i="53"/>
  <c r="T374" i="53"/>
  <c r="BE374" i="53"/>
  <c r="BG374" i="53"/>
  <c r="BH374" i="53"/>
  <c r="BI374" i="53"/>
  <c r="BK374" i="53"/>
  <c r="J375" i="53"/>
  <c r="P375" i="53"/>
  <c r="R375" i="53"/>
  <c r="T375" i="53"/>
  <c r="BE375" i="53"/>
  <c r="BF375" i="53"/>
  <c r="BG375" i="53"/>
  <c r="BH375" i="53"/>
  <c r="BI375" i="53"/>
  <c r="BK375" i="53"/>
  <c r="J377" i="53"/>
  <c r="BF377" i="53" s="1"/>
  <c r="P377" i="53"/>
  <c r="R377" i="53"/>
  <c r="T377" i="53"/>
  <c r="BE377" i="53"/>
  <c r="BG377" i="53"/>
  <c r="BH377" i="53"/>
  <c r="BI377" i="53"/>
  <c r="BK377" i="53"/>
  <c r="J378" i="53"/>
  <c r="BF378" i="53" s="1"/>
  <c r="P378" i="53"/>
  <c r="R378" i="53"/>
  <c r="T378" i="53"/>
  <c r="BE378" i="53"/>
  <c r="BG378" i="53"/>
  <c r="BH378" i="53"/>
  <c r="BI378" i="53"/>
  <c r="BK378" i="53"/>
  <c r="J379" i="53"/>
  <c r="P379" i="53"/>
  <c r="R379" i="53"/>
  <c r="T379" i="53"/>
  <c r="BE379" i="53"/>
  <c r="BF379" i="53"/>
  <c r="BG379" i="53"/>
  <c r="BH379" i="53"/>
  <c r="BI379" i="53"/>
  <c r="BK379" i="53"/>
  <c r="J380" i="53"/>
  <c r="BF380" i="53" s="1"/>
  <c r="P380" i="53"/>
  <c r="R380" i="53"/>
  <c r="T380" i="53"/>
  <c r="BE380" i="53"/>
  <c r="BG380" i="53"/>
  <c r="BH380" i="53"/>
  <c r="BI380" i="53"/>
  <c r="BK380" i="53"/>
  <c r="J381" i="53"/>
  <c r="P381" i="53"/>
  <c r="R381" i="53"/>
  <c r="T381" i="53"/>
  <c r="BE381" i="53"/>
  <c r="BF381" i="53"/>
  <c r="BG381" i="53"/>
  <c r="BH381" i="53"/>
  <c r="BI381" i="53"/>
  <c r="BK381" i="53"/>
  <c r="J382" i="53"/>
  <c r="BF382" i="53" s="1"/>
  <c r="P382" i="53"/>
  <c r="R382" i="53"/>
  <c r="T382" i="53"/>
  <c r="BE382" i="53"/>
  <c r="BG382" i="53"/>
  <c r="BH382" i="53"/>
  <c r="BI382" i="53"/>
  <c r="BK382" i="53"/>
  <c r="J383" i="53"/>
  <c r="P383" i="53"/>
  <c r="R383" i="53"/>
  <c r="T383" i="53"/>
  <c r="BE383" i="53"/>
  <c r="BF383" i="53"/>
  <c r="BG383" i="53"/>
  <c r="BH383" i="53"/>
  <c r="BI383" i="53"/>
  <c r="BK383" i="53"/>
  <c r="J384" i="53"/>
  <c r="BF384" i="53" s="1"/>
  <c r="P384" i="53"/>
  <c r="R384" i="53"/>
  <c r="T384" i="53"/>
  <c r="BE384" i="53"/>
  <c r="BG384" i="53"/>
  <c r="BH384" i="53"/>
  <c r="BI384" i="53"/>
  <c r="BK384" i="53"/>
  <c r="J385" i="53"/>
  <c r="BF385" i="53" s="1"/>
  <c r="P385" i="53"/>
  <c r="R385" i="53"/>
  <c r="T385" i="53"/>
  <c r="BE385" i="53"/>
  <c r="BG385" i="53"/>
  <c r="BH385" i="53"/>
  <c r="BI385" i="53"/>
  <c r="BK385" i="53"/>
  <c r="J386" i="53"/>
  <c r="BF386" i="53" s="1"/>
  <c r="P386" i="53"/>
  <c r="R386" i="53"/>
  <c r="T386" i="53"/>
  <c r="BE386" i="53"/>
  <c r="BG386" i="53"/>
  <c r="BH386" i="53"/>
  <c r="BI386" i="53"/>
  <c r="BK386" i="53"/>
  <c r="J387" i="53"/>
  <c r="P387" i="53"/>
  <c r="R387" i="53"/>
  <c r="T387" i="53"/>
  <c r="BE387" i="53"/>
  <c r="BF387" i="53"/>
  <c r="BG387" i="53"/>
  <c r="BH387" i="53"/>
  <c r="BI387" i="53"/>
  <c r="BK387" i="53"/>
  <c r="J388" i="53"/>
  <c r="BF388" i="53" s="1"/>
  <c r="P388" i="53"/>
  <c r="R388" i="53"/>
  <c r="T388" i="53"/>
  <c r="BE388" i="53"/>
  <c r="BG388" i="53"/>
  <c r="BH388" i="53"/>
  <c r="BI388" i="53"/>
  <c r="BK388" i="53"/>
  <c r="J389" i="53"/>
  <c r="BF389" i="53" s="1"/>
  <c r="P389" i="53"/>
  <c r="R389" i="53"/>
  <c r="T389" i="53"/>
  <c r="BE389" i="53"/>
  <c r="BG389" i="53"/>
  <c r="BH389" i="53"/>
  <c r="BI389" i="53"/>
  <c r="BK389" i="53"/>
  <c r="J390" i="53"/>
  <c r="BF390" i="53" s="1"/>
  <c r="P390" i="53"/>
  <c r="R390" i="53"/>
  <c r="T390" i="53"/>
  <c r="BE390" i="53"/>
  <c r="BG390" i="53"/>
  <c r="BH390" i="53"/>
  <c r="BI390" i="53"/>
  <c r="BK390" i="53"/>
  <c r="J392" i="53"/>
  <c r="P392" i="53"/>
  <c r="R392" i="53"/>
  <c r="T392" i="53"/>
  <c r="BE392" i="53"/>
  <c r="BF392" i="53"/>
  <c r="BG392" i="53"/>
  <c r="BH392" i="53"/>
  <c r="BI392" i="53"/>
  <c r="BK392" i="53"/>
  <c r="J393" i="53"/>
  <c r="BF393" i="53" s="1"/>
  <c r="P393" i="53"/>
  <c r="R393" i="53"/>
  <c r="T393" i="53"/>
  <c r="BE393" i="53"/>
  <c r="BG393" i="53"/>
  <c r="BH393" i="53"/>
  <c r="BI393" i="53"/>
  <c r="BK393" i="53"/>
  <c r="J394" i="53"/>
  <c r="P394" i="53"/>
  <c r="R394" i="53"/>
  <c r="T394" i="53"/>
  <c r="BE394" i="53"/>
  <c r="BF394" i="53"/>
  <c r="BG394" i="53"/>
  <c r="BH394" i="53"/>
  <c r="BI394" i="53"/>
  <c r="BK394" i="53"/>
  <c r="J395" i="53"/>
  <c r="BF395" i="53" s="1"/>
  <c r="P395" i="53"/>
  <c r="R395" i="53"/>
  <c r="T395" i="53"/>
  <c r="BE395" i="53"/>
  <c r="BG395" i="53"/>
  <c r="BH395" i="53"/>
  <c r="BI395" i="53"/>
  <c r="BK395" i="53"/>
  <c r="J396" i="53"/>
  <c r="BF396" i="53" s="1"/>
  <c r="P396" i="53"/>
  <c r="R396" i="53"/>
  <c r="T396" i="53"/>
  <c r="BE396" i="53"/>
  <c r="BG396" i="53"/>
  <c r="BH396" i="53"/>
  <c r="BI396" i="53"/>
  <c r="BK396" i="53"/>
  <c r="J397" i="53"/>
  <c r="BF397" i="53" s="1"/>
  <c r="P397" i="53"/>
  <c r="R397" i="53"/>
  <c r="T397" i="53"/>
  <c r="BE397" i="53"/>
  <c r="BG397" i="53"/>
  <c r="BH397" i="53"/>
  <c r="BI397" i="53"/>
  <c r="BK397" i="53"/>
  <c r="J398" i="53"/>
  <c r="BF398" i="53" s="1"/>
  <c r="P398" i="53"/>
  <c r="R398" i="53"/>
  <c r="T398" i="53"/>
  <c r="BE398" i="53"/>
  <c r="BG398" i="53"/>
  <c r="BH398" i="53"/>
  <c r="BI398" i="53"/>
  <c r="BK398" i="53"/>
  <c r="J399" i="53"/>
  <c r="BF399" i="53" s="1"/>
  <c r="P399" i="53"/>
  <c r="R399" i="53"/>
  <c r="T399" i="53"/>
  <c r="BE399" i="53"/>
  <c r="BG399" i="53"/>
  <c r="BH399" i="53"/>
  <c r="BI399" i="53"/>
  <c r="BK399" i="53"/>
  <c r="J400" i="53"/>
  <c r="BF400" i="53" s="1"/>
  <c r="P400" i="53"/>
  <c r="R400" i="53"/>
  <c r="T400" i="53"/>
  <c r="BE400" i="53"/>
  <c r="BG400" i="53"/>
  <c r="BH400" i="53"/>
  <c r="BI400" i="53"/>
  <c r="BK400" i="53"/>
  <c r="J401" i="53"/>
  <c r="BF401" i="53" s="1"/>
  <c r="P401" i="53"/>
  <c r="R401" i="53"/>
  <c r="T401" i="53"/>
  <c r="BE401" i="53"/>
  <c r="BG401" i="53"/>
  <c r="BH401" i="53"/>
  <c r="BI401" i="53"/>
  <c r="BK401" i="53"/>
  <c r="J402" i="53"/>
  <c r="P402" i="53"/>
  <c r="R402" i="53"/>
  <c r="T402" i="53"/>
  <c r="BE402" i="53"/>
  <c r="BF402" i="53"/>
  <c r="BG402" i="53"/>
  <c r="BH402" i="53"/>
  <c r="BI402" i="53"/>
  <c r="BK402" i="53"/>
  <c r="J403" i="53"/>
  <c r="BF403" i="53" s="1"/>
  <c r="P403" i="53"/>
  <c r="R403" i="53"/>
  <c r="T403" i="53"/>
  <c r="BE403" i="53"/>
  <c r="BG403" i="53"/>
  <c r="BH403" i="53"/>
  <c r="BI403" i="53"/>
  <c r="BK403" i="53"/>
  <c r="J404" i="53"/>
  <c r="BF404" i="53" s="1"/>
  <c r="P404" i="53"/>
  <c r="R404" i="53"/>
  <c r="T404" i="53"/>
  <c r="BE404" i="53"/>
  <c r="BG404" i="53"/>
  <c r="BH404" i="53"/>
  <c r="BI404" i="53"/>
  <c r="BK404" i="53"/>
  <c r="J405" i="53"/>
  <c r="BF405" i="53" s="1"/>
  <c r="P405" i="53"/>
  <c r="R405" i="53"/>
  <c r="T405" i="53"/>
  <c r="BE405" i="53"/>
  <c r="BG405" i="53"/>
  <c r="BH405" i="53"/>
  <c r="BI405" i="53"/>
  <c r="BK405" i="53"/>
  <c r="J406" i="53"/>
  <c r="P406" i="53"/>
  <c r="R406" i="53"/>
  <c r="T406" i="53"/>
  <c r="BE406" i="53"/>
  <c r="BF406" i="53"/>
  <c r="BG406" i="53"/>
  <c r="BH406" i="53"/>
  <c r="BI406" i="53"/>
  <c r="BK406" i="53"/>
  <c r="J408" i="53"/>
  <c r="P408" i="53"/>
  <c r="P407" i="53" s="1"/>
  <c r="R408" i="53"/>
  <c r="R407" i="53" s="1"/>
  <c r="T408" i="53"/>
  <c r="T407" i="53" s="1"/>
  <c r="BE408" i="53"/>
  <c r="BF408" i="53"/>
  <c r="BG408" i="53"/>
  <c r="BH408" i="53"/>
  <c r="BI408" i="53"/>
  <c r="BK408" i="53"/>
  <c r="BK407" i="53" s="1"/>
  <c r="J407" i="53" s="1"/>
  <c r="J112" i="53" s="1"/>
  <c r="J410" i="53"/>
  <c r="BF410" i="53" s="1"/>
  <c r="P410" i="53"/>
  <c r="R410" i="53"/>
  <c r="T410" i="53"/>
  <c r="BE410" i="53"/>
  <c r="BG410" i="53"/>
  <c r="BH410" i="53"/>
  <c r="BI410" i="53"/>
  <c r="BK410" i="53"/>
  <c r="J411" i="53"/>
  <c r="P411" i="53"/>
  <c r="R411" i="53"/>
  <c r="T411" i="53"/>
  <c r="BE411" i="53"/>
  <c r="BF411" i="53"/>
  <c r="BG411" i="53"/>
  <c r="BH411" i="53"/>
  <c r="BI411" i="53"/>
  <c r="BK411" i="53"/>
  <c r="J412" i="53"/>
  <c r="BF412" i="53" s="1"/>
  <c r="P412" i="53"/>
  <c r="R412" i="53"/>
  <c r="T412" i="53"/>
  <c r="BE412" i="53"/>
  <c r="BG412" i="53"/>
  <c r="BH412" i="53"/>
  <c r="BI412" i="53"/>
  <c r="BK412" i="53"/>
  <c r="J414" i="53"/>
  <c r="BF414" i="53" s="1"/>
  <c r="P414" i="53"/>
  <c r="R414" i="53"/>
  <c r="T414" i="53"/>
  <c r="BE414" i="53"/>
  <c r="BG414" i="53"/>
  <c r="BH414" i="53"/>
  <c r="BI414" i="53"/>
  <c r="BK414" i="53"/>
  <c r="J415" i="53"/>
  <c r="P415" i="53"/>
  <c r="R415" i="53"/>
  <c r="T415" i="53"/>
  <c r="BE415" i="53"/>
  <c r="BF415" i="53"/>
  <c r="BG415" i="53"/>
  <c r="BH415" i="53"/>
  <c r="BI415" i="53"/>
  <c r="BK415" i="53"/>
  <c r="J416" i="53"/>
  <c r="BF416" i="53" s="1"/>
  <c r="P416" i="53"/>
  <c r="R416" i="53"/>
  <c r="T416" i="53"/>
  <c r="BE416" i="53"/>
  <c r="BG416" i="53"/>
  <c r="BH416" i="53"/>
  <c r="BI416" i="53"/>
  <c r="BK416" i="53"/>
  <c r="J417" i="53"/>
  <c r="P417" i="53"/>
  <c r="R417" i="53"/>
  <c r="T417" i="53"/>
  <c r="BE417" i="53"/>
  <c r="BF417" i="53"/>
  <c r="BG417" i="53"/>
  <c r="BH417" i="53"/>
  <c r="BI417" i="53"/>
  <c r="BK417" i="53"/>
  <c r="J418" i="53"/>
  <c r="BF418" i="53" s="1"/>
  <c r="P418" i="53"/>
  <c r="P413" i="53" s="1"/>
  <c r="R418" i="53"/>
  <c r="T418" i="53"/>
  <c r="BE418" i="53"/>
  <c r="BG418" i="53"/>
  <c r="BH418" i="53"/>
  <c r="BI418" i="53"/>
  <c r="BK418" i="53"/>
  <c r="J420" i="53"/>
  <c r="P420" i="53"/>
  <c r="R420" i="53"/>
  <c r="T420" i="53"/>
  <c r="BE420" i="53"/>
  <c r="BF420" i="53"/>
  <c r="BG420" i="53"/>
  <c r="BH420" i="53"/>
  <c r="BI420" i="53"/>
  <c r="BK420" i="53"/>
  <c r="J421" i="53"/>
  <c r="BF421" i="53" s="1"/>
  <c r="P421" i="53"/>
  <c r="R421" i="53"/>
  <c r="T421" i="53"/>
  <c r="BE421" i="53"/>
  <c r="BG421" i="53"/>
  <c r="BH421" i="53"/>
  <c r="BI421" i="53"/>
  <c r="BK421" i="53"/>
  <c r="J422" i="53"/>
  <c r="BF422" i="53" s="1"/>
  <c r="P422" i="53"/>
  <c r="R422" i="53"/>
  <c r="T422" i="53"/>
  <c r="BE422" i="53"/>
  <c r="BG422" i="53"/>
  <c r="BH422" i="53"/>
  <c r="BI422" i="53"/>
  <c r="BK422" i="53"/>
  <c r="J423" i="53"/>
  <c r="BF423" i="53" s="1"/>
  <c r="P423" i="53"/>
  <c r="R423" i="53"/>
  <c r="T423" i="53"/>
  <c r="BE423" i="53"/>
  <c r="BG423" i="53"/>
  <c r="BH423" i="53"/>
  <c r="BI423" i="53"/>
  <c r="BK423" i="53"/>
  <c r="J424" i="53"/>
  <c r="P424" i="53"/>
  <c r="R424" i="53"/>
  <c r="T424" i="53"/>
  <c r="BE424" i="53"/>
  <c r="BF424" i="53"/>
  <c r="BG424" i="53"/>
  <c r="BH424" i="53"/>
  <c r="BI424" i="53"/>
  <c r="BK424" i="53"/>
  <c r="J425" i="53"/>
  <c r="BF425" i="53" s="1"/>
  <c r="P425" i="53"/>
  <c r="R425" i="53"/>
  <c r="T425" i="53"/>
  <c r="BE425" i="53"/>
  <c r="BG425" i="53"/>
  <c r="BH425" i="53"/>
  <c r="BI425" i="53"/>
  <c r="BK425" i="53"/>
  <c r="J426" i="53"/>
  <c r="BF426" i="53" s="1"/>
  <c r="P426" i="53"/>
  <c r="R426" i="53"/>
  <c r="T426" i="53"/>
  <c r="BE426" i="53"/>
  <c r="BG426" i="53"/>
  <c r="BH426" i="53"/>
  <c r="BI426" i="53"/>
  <c r="BK426" i="53"/>
  <c r="J427" i="53"/>
  <c r="BF427" i="53" s="1"/>
  <c r="P427" i="53"/>
  <c r="R427" i="53"/>
  <c r="T427" i="53"/>
  <c r="BE427" i="53"/>
  <c r="BG427" i="53"/>
  <c r="BH427" i="53"/>
  <c r="BI427" i="53"/>
  <c r="BK427" i="53"/>
  <c r="J428" i="53"/>
  <c r="P428" i="53"/>
  <c r="R428" i="53"/>
  <c r="T428" i="53"/>
  <c r="BE428" i="53"/>
  <c r="BF428" i="53"/>
  <c r="BG428" i="53"/>
  <c r="BH428" i="53"/>
  <c r="BI428" i="53"/>
  <c r="BK428" i="53"/>
  <c r="J429" i="53"/>
  <c r="BF429" i="53" s="1"/>
  <c r="P429" i="53"/>
  <c r="R429" i="53"/>
  <c r="T429" i="53"/>
  <c r="BE429" i="53"/>
  <c r="BG429" i="53"/>
  <c r="BH429" i="53"/>
  <c r="BI429" i="53"/>
  <c r="BK429" i="53"/>
  <c r="J430" i="53"/>
  <c r="BF430" i="53" s="1"/>
  <c r="P430" i="53"/>
  <c r="R430" i="53"/>
  <c r="T430" i="53"/>
  <c r="BE430" i="53"/>
  <c r="BG430" i="53"/>
  <c r="BH430" i="53"/>
  <c r="BI430" i="53"/>
  <c r="BK430" i="53"/>
  <c r="J431" i="53"/>
  <c r="BF431" i="53" s="1"/>
  <c r="P431" i="53"/>
  <c r="R431" i="53"/>
  <c r="T431" i="53"/>
  <c r="BE431" i="53"/>
  <c r="BG431" i="53"/>
  <c r="BH431" i="53"/>
  <c r="BI431" i="53"/>
  <c r="BK431" i="53"/>
  <c r="J432" i="53"/>
  <c r="BF432" i="53" s="1"/>
  <c r="P432" i="53"/>
  <c r="R432" i="53"/>
  <c r="T432" i="53"/>
  <c r="BE432" i="53"/>
  <c r="BG432" i="53"/>
  <c r="BH432" i="53"/>
  <c r="BI432" i="53"/>
  <c r="BK432" i="53"/>
  <c r="J433" i="53"/>
  <c r="BF433" i="53" s="1"/>
  <c r="P433" i="53"/>
  <c r="R433" i="53"/>
  <c r="T433" i="53"/>
  <c r="BE433" i="53"/>
  <c r="BG433" i="53"/>
  <c r="BH433" i="53"/>
  <c r="BI433" i="53"/>
  <c r="BK433" i="53"/>
  <c r="J434" i="53"/>
  <c r="P434" i="53"/>
  <c r="R434" i="53"/>
  <c r="T434" i="53"/>
  <c r="BE434" i="53"/>
  <c r="BF434" i="53"/>
  <c r="BG434" i="53"/>
  <c r="BH434" i="53"/>
  <c r="BI434" i="53"/>
  <c r="BK434" i="53"/>
  <c r="J435" i="53"/>
  <c r="BF435" i="53" s="1"/>
  <c r="P435" i="53"/>
  <c r="R435" i="53"/>
  <c r="T435" i="53"/>
  <c r="BE435" i="53"/>
  <c r="BG435" i="53"/>
  <c r="BH435" i="53"/>
  <c r="BI435" i="53"/>
  <c r="BK435" i="53"/>
  <c r="J436" i="53"/>
  <c r="BF436" i="53" s="1"/>
  <c r="P436" i="53"/>
  <c r="R436" i="53"/>
  <c r="T436" i="53"/>
  <c r="BE436" i="53"/>
  <c r="BG436" i="53"/>
  <c r="BH436" i="53"/>
  <c r="BI436" i="53"/>
  <c r="BK436" i="53"/>
  <c r="J438" i="53"/>
  <c r="BF438" i="53" s="1"/>
  <c r="P438" i="53"/>
  <c r="R438" i="53"/>
  <c r="T438" i="53"/>
  <c r="BE438" i="53"/>
  <c r="BG438" i="53"/>
  <c r="BH438" i="53"/>
  <c r="BI438" i="53"/>
  <c r="BK438" i="53"/>
  <c r="J439" i="53"/>
  <c r="BF439" i="53" s="1"/>
  <c r="P439" i="53"/>
  <c r="R439" i="53"/>
  <c r="T439" i="53"/>
  <c r="BE439" i="53"/>
  <c r="BG439" i="53"/>
  <c r="BH439" i="53"/>
  <c r="BI439" i="53"/>
  <c r="BK439" i="53"/>
  <c r="J440" i="53"/>
  <c r="BF440" i="53" s="1"/>
  <c r="P440" i="53"/>
  <c r="R440" i="53"/>
  <c r="T440" i="53"/>
  <c r="BE440" i="53"/>
  <c r="BG440" i="53"/>
  <c r="BH440" i="53"/>
  <c r="BI440" i="53"/>
  <c r="BK440" i="53"/>
  <c r="J441" i="53"/>
  <c r="BF441" i="53" s="1"/>
  <c r="P441" i="53"/>
  <c r="R441" i="53"/>
  <c r="T441" i="53"/>
  <c r="BE441" i="53"/>
  <c r="BG441" i="53"/>
  <c r="BH441" i="53"/>
  <c r="BI441" i="53"/>
  <c r="BK441" i="53"/>
  <c r="J442" i="53"/>
  <c r="P442" i="53"/>
  <c r="R442" i="53"/>
  <c r="T442" i="53"/>
  <c r="BE442" i="53"/>
  <c r="BF442" i="53"/>
  <c r="BG442" i="53"/>
  <c r="BH442" i="53"/>
  <c r="BI442" i="53"/>
  <c r="BK442" i="53"/>
  <c r="J443" i="53"/>
  <c r="BF443" i="53" s="1"/>
  <c r="P443" i="53"/>
  <c r="R443" i="53"/>
  <c r="T443" i="53"/>
  <c r="BE443" i="53"/>
  <c r="BG443" i="53"/>
  <c r="BH443" i="53"/>
  <c r="BI443" i="53"/>
  <c r="BK443" i="53"/>
  <c r="J444" i="53"/>
  <c r="P444" i="53"/>
  <c r="R444" i="53"/>
  <c r="T444" i="53"/>
  <c r="BE444" i="53"/>
  <c r="BF444" i="53"/>
  <c r="BG444" i="53"/>
  <c r="BH444" i="53"/>
  <c r="BI444" i="53"/>
  <c r="BK444" i="53"/>
  <c r="J445" i="53"/>
  <c r="BF445" i="53" s="1"/>
  <c r="P445" i="53"/>
  <c r="R445" i="53"/>
  <c r="T445" i="53"/>
  <c r="BE445" i="53"/>
  <c r="BG445" i="53"/>
  <c r="BH445" i="53"/>
  <c r="BI445" i="53"/>
  <c r="BK445" i="53"/>
  <c r="J446" i="53"/>
  <c r="BF446" i="53" s="1"/>
  <c r="P446" i="53"/>
  <c r="R446" i="53"/>
  <c r="T446" i="53"/>
  <c r="BE446" i="53"/>
  <c r="BG446" i="53"/>
  <c r="BH446" i="53"/>
  <c r="BI446" i="53"/>
  <c r="BK446" i="53"/>
  <c r="J447" i="53"/>
  <c r="BF447" i="53" s="1"/>
  <c r="P447" i="53"/>
  <c r="R447" i="53"/>
  <c r="T447" i="53"/>
  <c r="BE447" i="53"/>
  <c r="BG447" i="53"/>
  <c r="BH447" i="53"/>
  <c r="BI447" i="53"/>
  <c r="BK447" i="53"/>
  <c r="J448" i="53"/>
  <c r="P448" i="53"/>
  <c r="R448" i="53"/>
  <c r="T448" i="53"/>
  <c r="BE448" i="53"/>
  <c r="BF448" i="53"/>
  <c r="BG448" i="53"/>
  <c r="BH448" i="53"/>
  <c r="BI448" i="53"/>
  <c r="BK448" i="53"/>
  <c r="J449" i="53"/>
  <c r="BF449" i="53" s="1"/>
  <c r="P449" i="53"/>
  <c r="R449" i="53"/>
  <c r="T449" i="53"/>
  <c r="BE449" i="53"/>
  <c r="BG449" i="53"/>
  <c r="BH449" i="53"/>
  <c r="BI449" i="53"/>
  <c r="BK449" i="53"/>
  <c r="J450" i="53"/>
  <c r="BF450" i="53" s="1"/>
  <c r="P450" i="53"/>
  <c r="R450" i="53"/>
  <c r="T450" i="53"/>
  <c r="BE450" i="53"/>
  <c r="BG450" i="53"/>
  <c r="BH450" i="53"/>
  <c r="BI450" i="53"/>
  <c r="BK450" i="53"/>
  <c r="J451" i="53"/>
  <c r="BF451" i="53" s="1"/>
  <c r="P451" i="53"/>
  <c r="R451" i="53"/>
  <c r="T451" i="53"/>
  <c r="BE451" i="53"/>
  <c r="BG451" i="53"/>
  <c r="BH451" i="53"/>
  <c r="BI451" i="53"/>
  <c r="BK451" i="53"/>
  <c r="J452" i="53"/>
  <c r="P452" i="53"/>
  <c r="R452" i="53"/>
  <c r="T452" i="53"/>
  <c r="BE452" i="53"/>
  <c r="BF452" i="53"/>
  <c r="BG452" i="53"/>
  <c r="BH452" i="53"/>
  <c r="BI452" i="53"/>
  <c r="BK452" i="53"/>
  <c r="J453" i="53"/>
  <c r="BF453" i="53" s="1"/>
  <c r="P453" i="53"/>
  <c r="R453" i="53"/>
  <c r="T453" i="53"/>
  <c r="BE453" i="53"/>
  <c r="BG453" i="53"/>
  <c r="BH453" i="53"/>
  <c r="BI453" i="53"/>
  <c r="BK453" i="53"/>
  <c r="J454" i="53"/>
  <c r="BF454" i="53" s="1"/>
  <c r="P454" i="53"/>
  <c r="R454" i="53"/>
  <c r="T454" i="53"/>
  <c r="BE454" i="53"/>
  <c r="BG454" i="53"/>
  <c r="BH454" i="53"/>
  <c r="BI454" i="53"/>
  <c r="BK454" i="53"/>
  <c r="J456" i="53"/>
  <c r="BF456" i="53" s="1"/>
  <c r="P456" i="53"/>
  <c r="R456" i="53"/>
  <c r="T456" i="53"/>
  <c r="BE456" i="53"/>
  <c r="BG456" i="53"/>
  <c r="BH456" i="53"/>
  <c r="BI456" i="53"/>
  <c r="BK456" i="53"/>
  <c r="J457" i="53"/>
  <c r="BF457" i="53" s="1"/>
  <c r="P457" i="53"/>
  <c r="R457" i="53"/>
  <c r="T457" i="53"/>
  <c r="BE457" i="53"/>
  <c r="BG457" i="53"/>
  <c r="BH457" i="53"/>
  <c r="BI457" i="53"/>
  <c r="BK457" i="53"/>
  <c r="J458" i="53"/>
  <c r="BF458" i="53" s="1"/>
  <c r="P458" i="53"/>
  <c r="R458" i="53"/>
  <c r="T458" i="53"/>
  <c r="BE458" i="53"/>
  <c r="BG458" i="53"/>
  <c r="BH458" i="53"/>
  <c r="BI458" i="53"/>
  <c r="BK458" i="53"/>
  <c r="J459" i="53"/>
  <c r="P459" i="53"/>
  <c r="R459" i="53"/>
  <c r="T459" i="53"/>
  <c r="BE459" i="53"/>
  <c r="BF459" i="53"/>
  <c r="BG459" i="53"/>
  <c r="BH459" i="53"/>
  <c r="BI459" i="53"/>
  <c r="BK459" i="53"/>
  <c r="J460" i="53"/>
  <c r="BF460" i="53" s="1"/>
  <c r="P460" i="53"/>
  <c r="R460" i="53"/>
  <c r="T460" i="53"/>
  <c r="BE460" i="53"/>
  <c r="BG460" i="53"/>
  <c r="BH460" i="53"/>
  <c r="BI460" i="53"/>
  <c r="BK460" i="53"/>
  <c r="J461" i="53"/>
  <c r="P461" i="53"/>
  <c r="R461" i="53"/>
  <c r="T461" i="53"/>
  <c r="BE461" i="53"/>
  <c r="BF461" i="53"/>
  <c r="BG461" i="53"/>
  <c r="BH461" i="53"/>
  <c r="BI461" i="53"/>
  <c r="BK461" i="53"/>
  <c r="J462" i="53"/>
  <c r="BF462" i="53" s="1"/>
  <c r="P462" i="53"/>
  <c r="R462" i="53"/>
  <c r="T462" i="53"/>
  <c r="BE462" i="53"/>
  <c r="BG462" i="53"/>
  <c r="BH462" i="53"/>
  <c r="BI462" i="53"/>
  <c r="BK462" i="53"/>
  <c r="J463" i="53"/>
  <c r="BF463" i="53" s="1"/>
  <c r="P463" i="53"/>
  <c r="R463" i="53"/>
  <c r="T463" i="53"/>
  <c r="BE463" i="53"/>
  <c r="BG463" i="53"/>
  <c r="BH463" i="53"/>
  <c r="BI463" i="53"/>
  <c r="BK463" i="53"/>
  <c r="J464" i="53"/>
  <c r="BF464" i="53" s="1"/>
  <c r="P464" i="53"/>
  <c r="R464" i="53"/>
  <c r="T464" i="53"/>
  <c r="BE464" i="53"/>
  <c r="BG464" i="53"/>
  <c r="BH464" i="53"/>
  <c r="BI464" i="53"/>
  <c r="BK464" i="53"/>
  <c r="J465" i="53"/>
  <c r="BF465" i="53" s="1"/>
  <c r="P465" i="53"/>
  <c r="R465" i="53"/>
  <c r="T465" i="53"/>
  <c r="BE465" i="53"/>
  <c r="BG465" i="53"/>
  <c r="BH465" i="53"/>
  <c r="BI465" i="53"/>
  <c r="BK465" i="53"/>
  <c r="J466" i="53"/>
  <c r="BF466" i="53" s="1"/>
  <c r="P466" i="53"/>
  <c r="R466" i="53"/>
  <c r="T466" i="53"/>
  <c r="BE466" i="53"/>
  <c r="BG466" i="53"/>
  <c r="BH466" i="53"/>
  <c r="BI466" i="53"/>
  <c r="BK466" i="53"/>
  <c r="J467" i="53"/>
  <c r="P467" i="53"/>
  <c r="R467" i="53"/>
  <c r="T467" i="53"/>
  <c r="BE467" i="53"/>
  <c r="BF467" i="53"/>
  <c r="BG467" i="53"/>
  <c r="BH467" i="53"/>
  <c r="BI467" i="53"/>
  <c r="BK467" i="53"/>
  <c r="J468" i="53"/>
  <c r="BF468" i="53" s="1"/>
  <c r="P468" i="53"/>
  <c r="R468" i="53"/>
  <c r="T468" i="53"/>
  <c r="BE468" i="53"/>
  <c r="BG468" i="53"/>
  <c r="BH468" i="53"/>
  <c r="BI468" i="53"/>
  <c r="BK468" i="53"/>
  <c r="J469" i="53"/>
  <c r="BF469" i="53" s="1"/>
  <c r="P469" i="53"/>
  <c r="R469" i="53"/>
  <c r="T469" i="53"/>
  <c r="BE469" i="53"/>
  <c r="BG469" i="53"/>
  <c r="BH469" i="53"/>
  <c r="BI469" i="53"/>
  <c r="BK469" i="53"/>
  <c r="J470" i="53"/>
  <c r="BF470" i="53" s="1"/>
  <c r="P470" i="53"/>
  <c r="R470" i="53"/>
  <c r="T470" i="53"/>
  <c r="BE470" i="53"/>
  <c r="BG470" i="53"/>
  <c r="BH470" i="53"/>
  <c r="BI470" i="53"/>
  <c r="BK470" i="53"/>
  <c r="J471" i="53"/>
  <c r="BF471" i="53" s="1"/>
  <c r="P471" i="53"/>
  <c r="R471" i="53"/>
  <c r="T471" i="53"/>
  <c r="BE471" i="53"/>
  <c r="BG471" i="53"/>
  <c r="BH471" i="53"/>
  <c r="BI471" i="53"/>
  <c r="BK471" i="53"/>
  <c r="J472" i="53"/>
  <c r="BF472" i="53" s="1"/>
  <c r="P472" i="53"/>
  <c r="R472" i="53"/>
  <c r="T472" i="53"/>
  <c r="BE472" i="53"/>
  <c r="BG472" i="53"/>
  <c r="BH472" i="53"/>
  <c r="BI472" i="53"/>
  <c r="BK472" i="53"/>
  <c r="J473" i="53"/>
  <c r="BF473" i="53" s="1"/>
  <c r="P473" i="53"/>
  <c r="R473" i="53"/>
  <c r="T473" i="53"/>
  <c r="BE473" i="53"/>
  <c r="BG473" i="53"/>
  <c r="BH473" i="53"/>
  <c r="BI473" i="53"/>
  <c r="BK473" i="53"/>
  <c r="J474" i="53"/>
  <c r="BF474" i="53" s="1"/>
  <c r="P474" i="53"/>
  <c r="R474" i="53"/>
  <c r="T474" i="53"/>
  <c r="BE474" i="53"/>
  <c r="BG474" i="53"/>
  <c r="BH474" i="53"/>
  <c r="BI474" i="53"/>
  <c r="BK474" i="53"/>
  <c r="J475" i="53"/>
  <c r="P475" i="53"/>
  <c r="R475" i="53"/>
  <c r="T475" i="53"/>
  <c r="BE475" i="53"/>
  <c r="BF475" i="53"/>
  <c r="BG475" i="53"/>
  <c r="BH475" i="53"/>
  <c r="BI475" i="53"/>
  <c r="BK475" i="53"/>
  <c r="J476" i="53"/>
  <c r="BF476" i="53" s="1"/>
  <c r="P476" i="53"/>
  <c r="R476" i="53"/>
  <c r="T476" i="53"/>
  <c r="BE476" i="53"/>
  <c r="BG476" i="53"/>
  <c r="BH476" i="53"/>
  <c r="BI476" i="53"/>
  <c r="BK476" i="53"/>
  <c r="J477" i="53"/>
  <c r="P477" i="53"/>
  <c r="R477" i="53"/>
  <c r="T477" i="53"/>
  <c r="BE477" i="53"/>
  <c r="BF477" i="53"/>
  <c r="BG477" i="53"/>
  <c r="BH477" i="53"/>
  <c r="BI477" i="53"/>
  <c r="BK477" i="53"/>
  <c r="J478" i="53"/>
  <c r="BF478" i="53" s="1"/>
  <c r="P478" i="53"/>
  <c r="R478" i="53"/>
  <c r="T478" i="53"/>
  <c r="BE478" i="53"/>
  <c r="BG478" i="53"/>
  <c r="BH478" i="53"/>
  <c r="BI478" i="53"/>
  <c r="BK478" i="53"/>
  <c r="J479" i="53"/>
  <c r="BF479" i="53" s="1"/>
  <c r="P479" i="53"/>
  <c r="R479" i="53"/>
  <c r="T479" i="53"/>
  <c r="BE479" i="53"/>
  <c r="BG479" i="53"/>
  <c r="BH479" i="53"/>
  <c r="BI479" i="53"/>
  <c r="BK479" i="53"/>
  <c r="J480" i="53"/>
  <c r="BF480" i="53" s="1"/>
  <c r="P480" i="53"/>
  <c r="R480" i="53"/>
  <c r="T480" i="53"/>
  <c r="BE480" i="53"/>
  <c r="BG480" i="53"/>
  <c r="BH480" i="53"/>
  <c r="BI480" i="53"/>
  <c r="BK480" i="53"/>
  <c r="J481" i="53"/>
  <c r="BF481" i="53" s="1"/>
  <c r="P481" i="53"/>
  <c r="R481" i="53"/>
  <c r="T481" i="53"/>
  <c r="BE481" i="53"/>
  <c r="BG481" i="53"/>
  <c r="BH481" i="53"/>
  <c r="BI481" i="53"/>
  <c r="BK481" i="53"/>
  <c r="J482" i="53"/>
  <c r="BF482" i="53" s="1"/>
  <c r="P482" i="53"/>
  <c r="R482" i="53"/>
  <c r="T482" i="53"/>
  <c r="BE482" i="53"/>
  <c r="BG482" i="53"/>
  <c r="BH482" i="53"/>
  <c r="BI482" i="53"/>
  <c r="BK482" i="53"/>
  <c r="J483" i="53"/>
  <c r="BF483" i="53" s="1"/>
  <c r="P483" i="53"/>
  <c r="R483" i="53"/>
  <c r="T483" i="53"/>
  <c r="BE483" i="53"/>
  <c r="BG483" i="53"/>
  <c r="BH483" i="53"/>
  <c r="BI483" i="53"/>
  <c r="BK483" i="53"/>
  <c r="J484" i="53"/>
  <c r="BF484" i="53" s="1"/>
  <c r="P484" i="53"/>
  <c r="R484" i="53"/>
  <c r="T484" i="53"/>
  <c r="BE484" i="53"/>
  <c r="BG484" i="53"/>
  <c r="BH484" i="53"/>
  <c r="BI484" i="53"/>
  <c r="BK484" i="53"/>
  <c r="J485" i="53"/>
  <c r="P485" i="53"/>
  <c r="R485" i="53"/>
  <c r="T485" i="53"/>
  <c r="BE485" i="53"/>
  <c r="BF485" i="53"/>
  <c r="BG485" i="53"/>
  <c r="BH485" i="53"/>
  <c r="BI485" i="53"/>
  <c r="BK485" i="53"/>
  <c r="J486" i="53"/>
  <c r="BF486" i="53" s="1"/>
  <c r="P486" i="53"/>
  <c r="R486" i="53"/>
  <c r="T486" i="53"/>
  <c r="BE486" i="53"/>
  <c r="BG486" i="53"/>
  <c r="BH486" i="53"/>
  <c r="BI486" i="53"/>
  <c r="BK486" i="53"/>
  <c r="J487" i="53"/>
  <c r="BF487" i="53" s="1"/>
  <c r="P487" i="53"/>
  <c r="R487" i="53"/>
  <c r="T487" i="53"/>
  <c r="BE487" i="53"/>
  <c r="BG487" i="53"/>
  <c r="BH487" i="53"/>
  <c r="BI487" i="53"/>
  <c r="BK487" i="53"/>
  <c r="J488" i="53"/>
  <c r="BF488" i="53" s="1"/>
  <c r="P488" i="53"/>
  <c r="R488" i="53"/>
  <c r="T488" i="53"/>
  <c r="BE488" i="53"/>
  <c r="BG488" i="53"/>
  <c r="BH488" i="53"/>
  <c r="BI488" i="53"/>
  <c r="BK488" i="53"/>
  <c r="J489" i="53"/>
  <c r="BF489" i="53" s="1"/>
  <c r="P489" i="53"/>
  <c r="R489" i="53"/>
  <c r="T489" i="53"/>
  <c r="BE489" i="53"/>
  <c r="BG489" i="53"/>
  <c r="BH489" i="53"/>
  <c r="BI489" i="53"/>
  <c r="BK489" i="53"/>
  <c r="J490" i="53"/>
  <c r="BF490" i="53" s="1"/>
  <c r="P490" i="53"/>
  <c r="R490" i="53"/>
  <c r="T490" i="53"/>
  <c r="BE490" i="53"/>
  <c r="BG490" i="53"/>
  <c r="BH490" i="53"/>
  <c r="BI490" i="53"/>
  <c r="BK490" i="53"/>
  <c r="J491" i="53"/>
  <c r="P491" i="53"/>
  <c r="R491" i="53"/>
  <c r="T491" i="53"/>
  <c r="BE491" i="53"/>
  <c r="BF491" i="53"/>
  <c r="BG491" i="53"/>
  <c r="BH491" i="53"/>
  <c r="BI491" i="53"/>
  <c r="BK491" i="53"/>
  <c r="J492" i="53"/>
  <c r="BF492" i="53" s="1"/>
  <c r="P492" i="53"/>
  <c r="R492" i="53"/>
  <c r="T492" i="53"/>
  <c r="BE492" i="53"/>
  <c r="BG492" i="53"/>
  <c r="BH492" i="53"/>
  <c r="BI492" i="53"/>
  <c r="BK492" i="53"/>
  <c r="J493" i="53"/>
  <c r="P493" i="53"/>
  <c r="R493" i="53"/>
  <c r="T493" i="53"/>
  <c r="BE493" i="53"/>
  <c r="BF493" i="53"/>
  <c r="BG493" i="53"/>
  <c r="BH493" i="53"/>
  <c r="BI493" i="53"/>
  <c r="BK493" i="53"/>
  <c r="J494" i="53"/>
  <c r="BF494" i="53" s="1"/>
  <c r="P494" i="53"/>
  <c r="R494" i="53"/>
  <c r="T494" i="53"/>
  <c r="BE494" i="53"/>
  <c r="BG494" i="53"/>
  <c r="BH494" i="53"/>
  <c r="BI494" i="53"/>
  <c r="BK494" i="53"/>
  <c r="J495" i="53"/>
  <c r="BF495" i="53" s="1"/>
  <c r="P495" i="53"/>
  <c r="R495" i="53"/>
  <c r="T495" i="53"/>
  <c r="BE495" i="53"/>
  <c r="BG495" i="53"/>
  <c r="BH495" i="53"/>
  <c r="BI495" i="53"/>
  <c r="BK495" i="53"/>
  <c r="J496" i="53"/>
  <c r="BF496" i="53" s="1"/>
  <c r="P496" i="53"/>
  <c r="R496" i="53"/>
  <c r="T496" i="53"/>
  <c r="BE496" i="53"/>
  <c r="BG496" i="53"/>
  <c r="BH496" i="53"/>
  <c r="BI496" i="53"/>
  <c r="BK496" i="53"/>
  <c r="J497" i="53"/>
  <c r="BF497" i="53" s="1"/>
  <c r="P497" i="53"/>
  <c r="R497" i="53"/>
  <c r="T497" i="53"/>
  <c r="BE497" i="53"/>
  <c r="BG497" i="53"/>
  <c r="BH497" i="53"/>
  <c r="BI497" i="53"/>
  <c r="BK497" i="53"/>
  <c r="J499" i="53"/>
  <c r="P499" i="53"/>
  <c r="R499" i="53"/>
  <c r="T499" i="53"/>
  <c r="BE499" i="53"/>
  <c r="BF499" i="53"/>
  <c r="BG499" i="53"/>
  <c r="BH499" i="53"/>
  <c r="BI499" i="53"/>
  <c r="BK499" i="53"/>
  <c r="J500" i="53"/>
  <c r="BF500" i="53" s="1"/>
  <c r="P500" i="53"/>
  <c r="R500" i="53"/>
  <c r="T500" i="53"/>
  <c r="BE500" i="53"/>
  <c r="BG500" i="53"/>
  <c r="BH500" i="53"/>
  <c r="BI500" i="53"/>
  <c r="BK500" i="53"/>
  <c r="J501" i="53"/>
  <c r="P501" i="53"/>
  <c r="R501" i="53"/>
  <c r="T501" i="53"/>
  <c r="BE501" i="53"/>
  <c r="BF501" i="53"/>
  <c r="BG501" i="53"/>
  <c r="BH501" i="53"/>
  <c r="BI501" i="53"/>
  <c r="BK501" i="53"/>
  <c r="J502" i="53"/>
  <c r="BF502" i="53" s="1"/>
  <c r="P502" i="53"/>
  <c r="R502" i="53"/>
  <c r="T502" i="53"/>
  <c r="BE502" i="53"/>
  <c r="BG502" i="53"/>
  <c r="BH502" i="53"/>
  <c r="BI502" i="53"/>
  <c r="BK502" i="53"/>
  <c r="J503" i="53"/>
  <c r="BF503" i="53" s="1"/>
  <c r="P503" i="53"/>
  <c r="R503" i="53"/>
  <c r="T503" i="53"/>
  <c r="BE503" i="53"/>
  <c r="BG503" i="53"/>
  <c r="BH503" i="53"/>
  <c r="BI503" i="53"/>
  <c r="BK503" i="53"/>
  <c r="J504" i="53"/>
  <c r="BF504" i="53" s="1"/>
  <c r="P504" i="53"/>
  <c r="R504" i="53"/>
  <c r="T504" i="53"/>
  <c r="BE504" i="53"/>
  <c r="BG504" i="53"/>
  <c r="BH504" i="53"/>
  <c r="BI504" i="53"/>
  <c r="BK504" i="53"/>
  <c r="J505" i="53"/>
  <c r="BF505" i="53" s="1"/>
  <c r="P505" i="53"/>
  <c r="R505" i="53"/>
  <c r="T505" i="53"/>
  <c r="BE505" i="53"/>
  <c r="BG505" i="53"/>
  <c r="BH505" i="53"/>
  <c r="BI505" i="53"/>
  <c r="BK505" i="53"/>
  <c r="J506" i="53"/>
  <c r="BF506" i="53" s="1"/>
  <c r="P506" i="53"/>
  <c r="R506" i="53"/>
  <c r="T506" i="53"/>
  <c r="BE506" i="53"/>
  <c r="BG506" i="53"/>
  <c r="BH506" i="53"/>
  <c r="BI506" i="53"/>
  <c r="BK506" i="53"/>
  <c r="J507" i="53"/>
  <c r="BF507" i="53" s="1"/>
  <c r="P507" i="53"/>
  <c r="R507" i="53"/>
  <c r="T507" i="53"/>
  <c r="BE507" i="53"/>
  <c r="BG507" i="53"/>
  <c r="BH507" i="53"/>
  <c r="BI507" i="53"/>
  <c r="BK507" i="53"/>
  <c r="J508" i="53"/>
  <c r="BF508" i="53" s="1"/>
  <c r="P508" i="53"/>
  <c r="R508" i="53"/>
  <c r="T508" i="53"/>
  <c r="BE508" i="53"/>
  <c r="BG508" i="53"/>
  <c r="BH508" i="53"/>
  <c r="BI508" i="53"/>
  <c r="BK508" i="53"/>
  <c r="J509" i="53"/>
  <c r="P509" i="53"/>
  <c r="R509" i="53"/>
  <c r="T509" i="53"/>
  <c r="BE509" i="53"/>
  <c r="BF509" i="53"/>
  <c r="BG509" i="53"/>
  <c r="BH509" i="53"/>
  <c r="BI509" i="53"/>
  <c r="BK509" i="53"/>
  <c r="J510" i="53"/>
  <c r="BF510" i="53" s="1"/>
  <c r="P510" i="53"/>
  <c r="R510" i="53"/>
  <c r="T510" i="53"/>
  <c r="BE510" i="53"/>
  <c r="BG510" i="53"/>
  <c r="BH510" i="53"/>
  <c r="BI510" i="53"/>
  <c r="BK510" i="53"/>
  <c r="J511" i="53"/>
  <c r="BF511" i="53" s="1"/>
  <c r="P511" i="53"/>
  <c r="R511" i="53"/>
  <c r="T511" i="53"/>
  <c r="BE511" i="53"/>
  <c r="BG511" i="53"/>
  <c r="BH511" i="53"/>
  <c r="BI511" i="53"/>
  <c r="BK511" i="53"/>
  <c r="J512" i="53"/>
  <c r="BF512" i="53" s="1"/>
  <c r="P512" i="53"/>
  <c r="R512" i="53"/>
  <c r="T512" i="53"/>
  <c r="BE512" i="53"/>
  <c r="BG512" i="53"/>
  <c r="BH512" i="53"/>
  <c r="BI512" i="53"/>
  <c r="BK512" i="53"/>
  <c r="J513" i="53"/>
  <c r="BF513" i="53" s="1"/>
  <c r="P513" i="53"/>
  <c r="R513" i="53"/>
  <c r="T513" i="53"/>
  <c r="BE513" i="53"/>
  <c r="BG513" i="53"/>
  <c r="BH513" i="53"/>
  <c r="BI513" i="53"/>
  <c r="BK513" i="53"/>
  <c r="J514" i="53"/>
  <c r="BF514" i="53" s="1"/>
  <c r="P514" i="53"/>
  <c r="R514" i="53"/>
  <c r="T514" i="53"/>
  <c r="BE514" i="53"/>
  <c r="BG514" i="53"/>
  <c r="BH514" i="53"/>
  <c r="BI514" i="53"/>
  <c r="BK514" i="53"/>
  <c r="J515" i="53"/>
  <c r="P515" i="53"/>
  <c r="R515" i="53"/>
  <c r="T515" i="53"/>
  <c r="BE515" i="53"/>
  <c r="BF515" i="53"/>
  <c r="BG515" i="53"/>
  <c r="BH515" i="53"/>
  <c r="BI515" i="53"/>
  <c r="BK515" i="53"/>
  <c r="J516" i="53"/>
  <c r="BF516" i="53" s="1"/>
  <c r="P516" i="53"/>
  <c r="R516" i="53"/>
  <c r="T516" i="53"/>
  <c r="BE516" i="53"/>
  <c r="BG516" i="53"/>
  <c r="BH516" i="53"/>
  <c r="BI516" i="53"/>
  <c r="BK516" i="53"/>
  <c r="J517" i="53"/>
  <c r="P517" i="53"/>
  <c r="R517" i="53"/>
  <c r="T517" i="53"/>
  <c r="BE517" i="53"/>
  <c r="BF517" i="53"/>
  <c r="BG517" i="53"/>
  <c r="BH517" i="53"/>
  <c r="BI517" i="53"/>
  <c r="BK517" i="53"/>
  <c r="J518" i="53"/>
  <c r="BF518" i="53" s="1"/>
  <c r="P518" i="53"/>
  <c r="R518" i="53"/>
  <c r="T518" i="53"/>
  <c r="BE518" i="53"/>
  <c r="BG518" i="53"/>
  <c r="BH518" i="53"/>
  <c r="BI518" i="53"/>
  <c r="BK518" i="53"/>
  <c r="J519" i="53"/>
  <c r="BF519" i="53" s="1"/>
  <c r="P519" i="53"/>
  <c r="R519" i="53"/>
  <c r="T519" i="53"/>
  <c r="BE519" i="53"/>
  <c r="BG519" i="53"/>
  <c r="BH519" i="53"/>
  <c r="BI519" i="53"/>
  <c r="BK519" i="53"/>
  <c r="J520" i="53"/>
  <c r="BF520" i="53" s="1"/>
  <c r="P520" i="53"/>
  <c r="R520" i="53"/>
  <c r="T520" i="53"/>
  <c r="BE520" i="53"/>
  <c r="BG520" i="53"/>
  <c r="BH520" i="53"/>
  <c r="BI520" i="53"/>
  <c r="BK520" i="53"/>
  <c r="J521" i="53"/>
  <c r="BF521" i="53" s="1"/>
  <c r="P521" i="53"/>
  <c r="R521" i="53"/>
  <c r="T521" i="53"/>
  <c r="BE521" i="53"/>
  <c r="BG521" i="53"/>
  <c r="BH521" i="53"/>
  <c r="BI521" i="53"/>
  <c r="BK521" i="53"/>
  <c r="J522" i="53"/>
  <c r="BF522" i="53" s="1"/>
  <c r="P522" i="53"/>
  <c r="R522" i="53"/>
  <c r="T522" i="53"/>
  <c r="BE522" i="53"/>
  <c r="BG522" i="53"/>
  <c r="BH522" i="53"/>
  <c r="BI522" i="53"/>
  <c r="BK522" i="53"/>
  <c r="J523" i="53"/>
  <c r="P523" i="53"/>
  <c r="R523" i="53"/>
  <c r="T523" i="53"/>
  <c r="BE523" i="53"/>
  <c r="BF523" i="53"/>
  <c r="BG523" i="53"/>
  <c r="BH523" i="53"/>
  <c r="BI523" i="53"/>
  <c r="BK523" i="53"/>
  <c r="J524" i="53"/>
  <c r="BF524" i="53" s="1"/>
  <c r="P524" i="53"/>
  <c r="R524" i="53"/>
  <c r="T524" i="53"/>
  <c r="BE524" i="53"/>
  <c r="BG524" i="53"/>
  <c r="BH524" i="53"/>
  <c r="BI524" i="53"/>
  <c r="BK524" i="53"/>
  <c r="J525" i="53"/>
  <c r="P525" i="53"/>
  <c r="R525" i="53"/>
  <c r="T525" i="53"/>
  <c r="BE525" i="53"/>
  <c r="BF525" i="53"/>
  <c r="BG525" i="53"/>
  <c r="BH525" i="53"/>
  <c r="BI525" i="53"/>
  <c r="BK525" i="53"/>
  <c r="J526" i="53"/>
  <c r="BF526" i="53" s="1"/>
  <c r="P526" i="53"/>
  <c r="R526" i="53"/>
  <c r="T526" i="53"/>
  <c r="BE526" i="53"/>
  <c r="BG526" i="53"/>
  <c r="BH526" i="53"/>
  <c r="BI526" i="53"/>
  <c r="BK526" i="53"/>
  <c r="J527" i="53"/>
  <c r="BF527" i="53" s="1"/>
  <c r="P527" i="53"/>
  <c r="R527" i="53"/>
  <c r="T527" i="53"/>
  <c r="BE527" i="53"/>
  <c r="BG527" i="53"/>
  <c r="BH527" i="53"/>
  <c r="BI527" i="53"/>
  <c r="BK527" i="53"/>
  <c r="J528" i="53"/>
  <c r="BF528" i="53" s="1"/>
  <c r="P528" i="53"/>
  <c r="R528" i="53"/>
  <c r="T528" i="53"/>
  <c r="BE528" i="53"/>
  <c r="BG528" i="53"/>
  <c r="BH528" i="53"/>
  <c r="BI528" i="53"/>
  <c r="BK528" i="53"/>
  <c r="J529" i="53"/>
  <c r="BF529" i="53" s="1"/>
  <c r="P529" i="53"/>
  <c r="R529" i="53"/>
  <c r="T529" i="53"/>
  <c r="BE529" i="53"/>
  <c r="BG529" i="53"/>
  <c r="BH529" i="53"/>
  <c r="BI529" i="53"/>
  <c r="BK529" i="53"/>
  <c r="J530" i="53"/>
  <c r="BF530" i="53" s="1"/>
  <c r="P530" i="53"/>
  <c r="R530" i="53"/>
  <c r="T530" i="53"/>
  <c r="BE530" i="53"/>
  <c r="BG530" i="53"/>
  <c r="BH530" i="53"/>
  <c r="BI530" i="53"/>
  <c r="BK530" i="53"/>
  <c r="J531" i="53"/>
  <c r="P531" i="53"/>
  <c r="R531" i="53"/>
  <c r="T531" i="53"/>
  <c r="BE531" i="53"/>
  <c r="BF531" i="53"/>
  <c r="BG531" i="53"/>
  <c r="BH531" i="53"/>
  <c r="BI531" i="53"/>
  <c r="BK531" i="53"/>
  <c r="J532" i="53"/>
  <c r="BF532" i="53" s="1"/>
  <c r="P532" i="53"/>
  <c r="R532" i="53"/>
  <c r="T532" i="53"/>
  <c r="BE532" i="53"/>
  <c r="BG532" i="53"/>
  <c r="BH532" i="53"/>
  <c r="BI532" i="53"/>
  <c r="BK532" i="53"/>
  <c r="J533" i="53"/>
  <c r="P533" i="53"/>
  <c r="R533" i="53"/>
  <c r="T533" i="53"/>
  <c r="BE533" i="53"/>
  <c r="BF533" i="53"/>
  <c r="BG533" i="53"/>
  <c r="BH533" i="53"/>
  <c r="BI533" i="53"/>
  <c r="BK533" i="53"/>
  <c r="J534" i="53"/>
  <c r="BF534" i="53" s="1"/>
  <c r="P534" i="53"/>
  <c r="R534" i="53"/>
  <c r="T534" i="53"/>
  <c r="BE534" i="53"/>
  <c r="BG534" i="53"/>
  <c r="BH534" i="53"/>
  <c r="BI534" i="53"/>
  <c r="BK534" i="53"/>
  <c r="J535" i="53"/>
  <c r="BF535" i="53" s="1"/>
  <c r="P535" i="53"/>
  <c r="R535" i="53"/>
  <c r="T535" i="53"/>
  <c r="BE535" i="53"/>
  <c r="BG535" i="53"/>
  <c r="BH535" i="53"/>
  <c r="BI535" i="53"/>
  <c r="BK535" i="53"/>
  <c r="J536" i="53"/>
  <c r="BF536" i="53" s="1"/>
  <c r="P536" i="53"/>
  <c r="R536" i="53"/>
  <c r="T536" i="53"/>
  <c r="BE536" i="53"/>
  <c r="BG536" i="53"/>
  <c r="BH536" i="53"/>
  <c r="BI536" i="53"/>
  <c r="BK536" i="53"/>
  <c r="J537" i="53"/>
  <c r="BF537" i="53" s="1"/>
  <c r="P537" i="53"/>
  <c r="R537" i="53"/>
  <c r="T537" i="53"/>
  <c r="BE537" i="53"/>
  <c r="BG537" i="53"/>
  <c r="BH537" i="53"/>
  <c r="BI537" i="53"/>
  <c r="BK537" i="53"/>
  <c r="J538" i="53"/>
  <c r="BF538" i="53" s="1"/>
  <c r="P538" i="53"/>
  <c r="R538" i="53"/>
  <c r="T538" i="53"/>
  <c r="BE538" i="53"/>
  <c r="BG538" i="53"/>
  <c r="BH538" i="53"/>
  <c r="BI538" i="53"/>
  <c r="BK538" i="53"/>
  <c r="J539" i="53"/>
  <c r="BF539" i="53" s="1"/>
  <c r="P539" i="53"/>
  <c r="R539" i="53"/>
  <c r="T539" i="53"/>
  <c r="BE539" i="53"/>
  <c r="BG539" i="53"/>
  <c r="BH539" i="53"/>
  <c r="BI539" i="53"/>
  <c r="BK539" i="53"/>
  <c r="J540" i="53"/>
  <c r="BF540" i="53" s="1"/>
  <c r="P540" i="53"/>
  <c r="R540" i="53"/>
  <c r="T540" i="53"/>
  <c r="BE540" i="53"/>
  <c r="BG540" i="53"/>
  <c r="BH540" i="53"/>
  <c r="BI540" i="53"/>
  <c r="BK540" i="53"/>
  <c r="J541" i="53"/>
  <c r="P541" i="53"/>
  <c r="R541" i="53"/>
  <c r="T541" i="53"/>
  <c r="BE541" i="53"/>
  <c r="BF541" i="53"/>
  <c r="BG541" i="53"/>
  <c r="BH541" i="53"/>
  <c r="BI541" i="53"/>
  <c r="BK541" i="53"/>
  <c r="J542" i="53"/>
  <c r="BF542" i="53" s="1"/>
  <c r="P542" i="53"/>
  <c r="R542" i="53"/>
  <c r="T542" i="53"/>
  <c r="BE542" i="53"/>
  <c r="BG542" i="53"/>
  <c r="BH542" i="53"/>
  <c r="BI542" i="53"/>
  <c r="BK542" i="53"/>
  <c r="J543" i="53"/>
  <c r="BF543" i="53" s="1"/>
  <c r="P543" i="53"/>
  <c r="R543" i="53"/>
  <c r="T543" i="53"/>
  <c r="BE543" i="53"/>
  <c r="BG543" i="53"/>
  <c r="BH543" i="53"/>
  <c r="BI543" i="53"/>
  <c r="BK543" i="53"/>
  <c r="J544" i="53"/>
  <c r="BF544" i="53" s="1"/>
  <c r="P544" i="53"/>
  <c r="R544" i="53"/>
  <c r="T544" i="53"/>
  <c r="BE544" i="53"/>
  <c r="BG544" i="53"/>
  <c r="BH544" i="53"/>
  <c r="BI544" i="53"/>
  <c r="BK544" i="53"/>
  <c r="J545" i="53"/>
  <c r="BF545" i="53" s="1"/>
  <c r="P545" i="53"/>
  <c r="R545" i="53"/>
  <c r="T545" i="53"/>
  <c r="BE545" i="53"/>
  <c r="BG545" i="53"/>
  <c r="BH545" i="53"/>
  <c r="BI545" i="53"/>
  <c r="BK545" i="53"/>
  <c r="J546" i="53"/>
  <c r="BF546" i="53" s="1"/>
  <c r="P546" i="53"/>
  <c r="R546" i="53"/>
  <c r="T546" i="53"/>
  <c r="BE546" i="53"/>
  <c r="BG546" i="53"/>
  <c r="BH546" i="53"/>
  <c r="BI546" i="53"/>
  <c r="BK546" i="53"/>
  <c r="J547" i="53"/>
  <c r="P547" i="53"/>
  <c r="R547" i="53"/>
  <c r="T547" i="53"/>
  <c r="BE547" i="53"/>
  <c r="BF547" i="53"/>
  <c r="BG547" i="53"/>
  <c r="BH547" i="53"/>
  <c r="BI547" i="53"/>
  <c r="BK547" i="53"/>
  <c r="J548" i="53"/>
  <c r="BF548" i="53" s="1"/>
  <c r="P548" i="53"/>
  <c r="R548" i="53"/>
  <c r="T548" i="53"/>
  <c r="BE548" i="53"/>
  <c r="BG548" i="53"/>
  <c r="BH548" i="53"/>
  <c r="BI548" i="53"/>
  <c r="BK548" i="53"/>
  <c r="J549" i="53"/>
  <c r="P549" i="53"/>
  <c r="R549" i="53"/>
  <c r="T549" i="53"/>
  <c r="BE549" i="53"/>
  <c r="BF549" i="53"/>
  <c r="BG549" i="53"/>
  <c r="BH549" i="53"/>
  <c r="BI549" i="53"/>
  <c r="BK549" i="53"/>
  <c r="J550" i="53"/>
  <c r="BF550" i="53" s="1"/>
  <c r="P550" i="53"/>
  <c r="R550" i="53"/>
  <c r="T550" i="53"/>
  <c r="BE550" i="53"/>
  <c r="BG550" i="53"/>
  <c r="BH550" i="53"/>
  <c r="BI550" i="53"/>
  <c r="BK550" i="53"/>
  <c r="J551" i="53"/>
  <c r="BF551" i="53" s="1"/>
  <c r="P551" i="53"/>
  <c r="R551" i="53"/>
  <c r="T551" i="53"/>
  <c r="BE551" i="53"/>
  <c r="BG551" i="53"/>
  <c r="BH551" i="53"/>
  <c r="BI551" i="53"/>
  <c r="BK551" i="53"/>
  <c r="J552" i="53"/>
  <c r="BF552" i="53" s="1"/>
  <c r="P552" i="53"/>
  <c r="R552" i="53"/>
  <c r="T552" i="53"/>
  <c r="BE552" i="53"/>
  <c r="BG552" i="53"/>
  <c r="BH552" i="53"/>
  <c r="BI552" i="53"/>
  <c r="BK552" i="53"/>
  <c r="J553" i="53"/>
  <c r="BF553" i="53" s="1"/>
  <c r="P553" i="53"/>
  <c r="R553" i="53"/>
  <c r="T553" i="53"/>
  <c r="BE553" i="53"/>
  <c r="BG553" i="53"/>
  <c r="BH553" i="53"/>
  <c r="BI553" i="53"/>
  <c r="BK553" i="53"/>
  <c r="J554" i="53"/>
  <c r="BF554" i="53" s="1"/>
  <c r="P554" i="53"/>
  <c r="R554" i="53"/>
  <c r="T554" i="53"/>
  <c r="BE554" i="53"/>
  <c r="BG554" i="53"/>
  <c r="BH554" i="53"/>
  <c r="BI554" i="53"/>
  <c r="BK554" i="53"/>
  <c r="J555" i="53"/>
  <c r="P555" i="53"/>
  <c r="R555" i="53"/>
  <c r="T555" i="53"/>
  <c r="BE555" i="53"/>
  <c r="BF555" i="53"/>
  <c r="BG555" i="53"/>
  <c r="BH555" i="53"/>
  <c r="BI555" i="53"/>
  <c r="BK555" i="53"/>
  <c r="J556" i="53"/>
  <c r="BF556" i="53" s="1"/>
  <c r="P556" i="53"/>
  <c r="R556" i="53"/>
  <c r="T556" i="53"/>
  <c r="BE556" i="53"/>
  <c r="BG556" i="53"/>
  <c r="BH556" i="53"/>
  <c r="BI556" i="53"/>
  <c r="BK556" i="53"/>
  <c r="J557" i="53"/>
  <c r="P557" i="53"/>
  <c r="R557" i="53"/>
  <c r="T557" i="53"/>
  <c r="BE557" i="53"/>
  <c r="BF557" i="53"/>
  <c r="BG557" i="53"/>
  <c r="BH557" i="53"/>
  <c r="BI557" i="53"/>
  <c r="BK557" i="53"/>
  <c r="J558" i="53"/>
  <c r="BF558" i="53" s="1"/>
  <c r="P558" i="53"/>
  <c r="R558" i="53"/>
  <c r="T558" i="53"/>
  <c r="BE558" i="53"/>
  <c r="BG558" i="53"/>
  <c r="BH558" i="53"/>
  <c r="BI558" i="53"/>
  <c r="BK558" i="53"/>
  <c r="J559" i="53"/>
  <c r="BF559" i="53" s="1"/>
  <c r="P559" i="53"/>
  <c r="R559" i="53"/>
  <c r="T559" i="53"/>
  <c r="BE559" i="53"/>
  <c r="BG559" i="53"/>
  <c r="BH559" i="53"/>
  <c r="BI559" i="53"/>
  <c r="BK559" i="53"/>
  <c r="J560" i="53"/>
  <c r="BF560" i="53" s="1"/>
  <c r="P560" i="53"/>
  <c r="R560" i="53"/>
  <c r="T560" i="53"/>
  <c r="BE560" i="53"/>
  <c r="BG560" i="53"/>
  <c r="BH560" i="53"/>
  <c r="BI560" i="53"/>
  <c r="BK560" i="53"/>
  <c r="J561" i="53"/>
  <c r="BF561" i="53" s="1"/>
  <c r="P561" i="53"/>
  <c r="R561" i="53"/>
  <c r="T561" i="53"/>
  <c r="BE561" i="53"/>
  <c r="BG561" i="53"/>
  <c r="BH561" i="53"/>
  <c r="BI561" i="53"/>
  <c r="BK561" i="53"/>
  <c r="J562" i="53"/>
  <c r="BF562" i="53" s="1"/>
  <c r="P562" i="53"/>
  <c r="R562" i="53"/>
  <c r="T562" i="53"/>
  <c r="BE562" i="53"/>
  <c r="BG562" i="53"/>
  <c r="BH562" i="53"/>
  <c r="BI562" i="53"/>
  <c r="BK562" i="53"/>
  <c r="J563" i="53"/>
  <c r="P563" i="53"/>
  <c r="R563" i="53"/>
  <c r="T563" i="53"/>
  <c r="BE563" i="53"/>
  <c r="BF563" i="53"/>
  <c r="BG563" i="53"/>
  <c r="BH563" i="53"/>
  <c r="BI563" i="53"/>
  <c r="BK563" i="53"/>
  <c r="J564" i="53"/>
  <c r="BF564" i="53" s="1"/>
  <c r="P564" i="53"/>
  <c r="R564" i="53"/>
  <c r="T564" i="53"/>
  <c r="BE564" i="53"/>
  <c r="BG564" i="53"/>
  <c r="BH564" i="53"/>
  <c r="BI564" i="53"/>
  <c r="BK564" i="53"/>
  <c r="J565" i="53"/>
  <c r="P565" i="53"/>
  <c r="R565" i="53"/>
  <c r="T565" i="53"/>
  <c r="BE565" i="53"/>
  <c r="BF565" i="53"/>
  <c r="BG565" i="53"/>
  <c r="BH565" i="53"/>
  <c r="BI565" i="53"/>
  <c r="BK565" i="53"/>
  <c r="J566" i="53"/>
  <c r="BF566" i="53" s="1"/>
  <c r="P566" i="53"/>
  <c r="R566" i="53"/>
  <c r="T566" i="53"/>
  <c r="BE566" i="53"/>
  <c r="BG566" i="53"/>
  <c r="BH566" i="53"/>
  <c r="BI566" i="53"/>
  <c r="BK566" i="53"/>
  <c r="J567" i="53"/>
  <c r="BF567" i="53" s="1"/>
  <c r="P567" i="53"/>
  <c r="R567" i="53"/>
  <c r="T567" i="53"/>
  <c r="BE567" i="53"/>
  <c r="BG567" i="53"/>
  <c r="BH567" i="53"/>
  <c r="BI567" i="53"/>
  <c r="BK567" i="53"/>
  <c r="J568" i="53"/>
  <c r="BF568" i="53" s="1"/>
  <c r="P568" i="53"/>
  <c r="R568" i="53"/>
  <c r="T568" i="53"/>
  <c r="BE568" i="53"/>
  <c r="BG568" i="53"/>
  <c r="BH568" i="53"/>
  <c r="BI568" i="53"/>
  <c r="BK568" i="53"/>
  <c r="J569" i="53"/>
  <c r="BF569" i="53" s="1"/>
  <c r="P569" i="53"/>
  <c r="R569" i="53"/>
  <c r="T569" i="53"/>
  <c r="BE569" i="53"/>
  <c r="BG569" i="53"/>
  <c r="BH569" i="53"/>
  <c r="BI569" i="53"/>
  <c r="BK569" i="53"/>
  <c r="J570" i="53"/>
  <c r="BF570" i="53" s="1"/>
  <c r="P570" i="53"/>
  <c r="R570" i="53"/>
  <c r="T570" i="53"/>
  <c r="BE570" i="53"/>
  <c r="BG570" i="53"/>
  <c r="BH570" i="53"/>
  <c r="BI570" i="53"/>
  <c r="BK570" i="53"/>
  <c r="J571" i="53"/>
  <c r="BF571" i="53" s="1"/>
  <c r="P571" i="53"/>
  <c r="R571" i="53"/>
  <c r="T571" i="53"/>
  <c r="BE571" i="53"/>
  <c r="BG571" i="53"/>
  <c r="BH571" i="53"/>
  <c r="BI571" i="53"/>
  <c r="BK571" i="53"/>
  <c r="J572" i="53"/>
  <c r="BF572" i="53" s="1"/>
  <c r="P572" i="53"/>
  <c r="R572" i="53"/>
  <c r="T572" i="53"/>
  <c r="BE572" i="53"/>
  <c r="BG572" i="53"/>
  <c r="BH572" i="53"/>
  <c r="BI572" i="53"/>
  <c r="BK572" i="53"/>
  <c r="J573" i="53"/>
  <c r="P573" i="53"/>
  <c r="R573" i="53"/>
  <c r="T573" i="53"/>
  <c r="BE573" i="53"/>
  <c r="BF573" i="53"/>
  <c r="BG573" i="53"/>
  <c r="BH573" i="53"/>
  <c r="BI573" i="53"/>
  <c r="BK573" i="53"/>
  <c r="J574" i="53"/>
  <c r="BF574" i="53" s="1"/>
  <c r="P574" i="53"/>
  <c r="R574" i="53"/>
  <c r="T574" i="53"/>
  <c r="BE574" i="53"/>
  <c r="BG574" i="53"/>
  <c r="BH574" i="53"/>
  <c r="BI574" i="53"/>
  <c r="BK574" i="53"/>
  <c r="J576" i="53"/>
  <c r="BF576" i="53" s="1"/>
  <c r="P576" i="53"/>
  <c r="R576" i="53"/>
  <c r="T576" i="53"/>
  <c r="BE576" i="53"/>
  <c r="BG576" i="53"/>
  <c r="BH576" i="53"/>
  <c r="BI576" i="53"/>
  <c r="BK576" i="53"/>
  <c r="J577" i="53"/>
  <c r="BF577" i="53" s="1"/>
  <c r="P577" i="53"/>
  <c r="R577" i="53"/>
  <c r="T577" i="53"/>
  <c r="BE577" i="53"/>
  <c r="BG577" i="53"/>
  <c r="BH577" i="53"/>
  <c r="BI577" i="53"/>
  <c r="BK577" i="53"/>
  <c r="J578" i="53"/>
  <c r="BF578" i="53" s="1"/>
  <c r="P578" i="53"/>
  <c r="R578" i="53"/>
  <c r="T578" i="53"/>
  <c r="BE578" i="53"/>
  <c r="BG578" i="53"/>
  <c r="BH578" i="53"/>
  <c r="BI578" i="53"/>
  <c r="BK578" i="53"/>
  <c r="J579" i="53"/>
  <c r="BF579" i="53" s="1"/>
  <c r="P579" i="53"/>
  <c r="R579" i="53"/>
  <c r="R575" i="53" s="1"/>
  <c r="T579" i="53"/>
  <c r="BE579" i="53"/>
  <c r="BG579" i="53"/>
  <c r="BH579" i="53"/>
  <c r="BI579" i="53"/>
  <c r="BK579" i="53"/>
  <c r="J581" i="53"/>
  <c r="BF581" i="53" s="1"/>
  <c r="P581" i="53"/>
  <c r="R581" i="53"/>
  <c r="T581" i="53"/>
  <c r="BE581" i="53"/>
  <c r="BG581" i="53"/>
  <c r="BH581" i="53"/>
  <c r="BI581" i="53"/>
  <c r="BK581" i="53"/>
  <c r="J582" i="53"/>
  <c r="BF582" i="53" s="1"/>
  <c r="P582" i="53"/>
  <c r="R582" i="53"/>
  <c r="T582" i="53"/>
  <c r="BE582" i="53"/>
  <c r="BG582" i="53"/>
  <c r="BH582" i="53"/>
  <c r="BI582" i="53"/>
  <c r="BK582" i="53"/>
  <c r="J583" i="53"/>
  <c r="BF583" i="53" s="1"/>
  <c r="P583" i="53"/>
  <c r="P580" i="53" s="1"/>
  <c r="R583" i="53"/>
  <c r="T583" i="53"/>
  <c r="BE583" i="53"/>
  <c r="BG583" i="53"/>
  <c r="BH583" i="53"/>
  <c r="BI583" i="53"/>
  <c r="BK583" i="53"/>
  <c r="J585" i="53"/>
  <c r="BF585" i="53" s="1"/>
  <c r="P585" i="53"/>
  <c r="R585" i="53"/>
  <c r="R584" i="53" s="1"/>
  <c r="T585" i="53"/>
  <c r="BE585" i="53"/>
  <c r="BG585" i="53"/>
  <c r="BH585" i="53"/>
  <c r="BI585" i="53"/>
  <c r="BK585" i="53"/>
  <c r="J586" i="53"/>
  <c r="BF586" i="53" s="1"/>
  <c r="P586" i="53"/>
  <c r="R586" i="53"/>
  <c r="T586" i="53"/>
  <c r="BE586" i="53"/>
  <c r="BG586" i="53"/>
  <c r="BH586" i="53"/>
  <c r="BI586" i="53"/>
  <c r="BK586" i="53"/>
  <c r="J587" i="53"/>
  <c r="BF587" i="53" s="1"/>
  <c r="P587" i="53"/>
  <c r="R587" i="53"/>
  <c r="T587" i="53"/>
  <c r="BE587" i="53"/>
  <c r="BG587" i="53"/>
  <c r="BH587" i="53"/>
  <c r="BI587" i="53"/>
  <c r="BK587" i="53"/>
  <c r="J589" i="53"/>
  <c r="BF589" i="53" s="1"/>
  <c r="P589" i="53"/>
  <c r="R589" i="53"/>
  <c r="T589" i="53"/>
  <c r="T588" i="53" s="1"/>
  <c r="BE589" i="53"/>
  <c r="BG589" i="53"/>
  <c r="BH589" i="53"/>
  <c r="BI589" i="53"/>
  <c r="BK589" i="53"/>
  <c r="BK588" i="53" s="1"/>
  <c r="J588" i="53" s="1"/>
  <c r="J122" i="53" s="1"/>
  <c r="J590" i="53"/>
  <c r="BF590" i="53" s="1"/>
  <c r="P590" i="53"/>
  <c r="R590" i="53"/>
  <c r="T590" i="53"/>
  <c r="BE590" i="53"/>
  <c r="BG590" i="53"/>
  <c r="BH590" i="53"/>
  <c r="BI590" i="53"/>
  <c r="BK590" i="53"/>
  <c r="J592" i="53"/>
  <c r="BF592" i="53" s="1"/>
  <c r="P592" i="53"/>
  <c r="P591" i="53" s="1"/>
  <c r="R592" i="53"/>
  <c r="R591" i="53" s="1"/>
  <c r="T592" i="53"/>
  <c r="T591" i="53" s="1"/>
  <c r="BE592" i="53"/>
  <c r="BG592" i="53"/>
  <c r="BH592" i="53"/>
  <c r="BI592" i="53"/>
  <c r="BK592" i="53"/>
  <c r="BK591" i="53" s="1"/>
  <c r="J591" i="53" s="1"/>
  <c r="J123" i="53" s="1"/>
  <c r="BK474" i="54" l="1"/>
  <c r="J474" i="54" s="1"/>
  <c r="J116" i="54" s="1"/>
  <c r="BK391" i="54"/>
  <c r="BK390" i="54" s="1"/>
  <c r="J390" i="54" s="1"/>
  <c r="J108" i="54" s="1"/>
  <c r="T376" i="53"/>
  <c r="BK485" i="54"/>
  <c r="J485" i="54" s="1"/>
  <c r="J117" i="54" s="1"/>
  <c r="J37" i="54"/>
  <c r="T180" i="55"/>
  <c r="T148" i="55"/>
  <c r="R419" i="53"/>
  <c r="P418" i="54"/>
  <c r="T171" i="54"/>
  <c r="BK218" i="55"/>
  <c r="J218" i="55" s="1"/>
  <c r="J111" i="55" s="1"/>
  <c r="R172" i="55"/>
  <c r="F41" i="55"/>
  <c r="R174" i="56"/>
  <c r="R163" i="56" s="1"/>
  <c r="BK537" i="54"/>
  <c r="J537" i="54" s="1"/>
  <c r="J120" i="54" s="1"/>
  <c r="R474" i="54"/>
  <c r="R433" i="54"/>
  <c r="R343" i="54"/>
  <c r="BK171" i="54"/>
  <c r="J171" i="54" s="1"/>
  <c r="J102" i="54" s="1"/>
  <c r="P180" i="55"/>
  <c r="BK176" i="55"/>
  <c r="J176" i="55" s="1"/>
  <c r="J107" i="55" s="1"/>
  <c r="T165" i="55"/>
  <c r="P148" i="55"/>
  <c r="F40" i="55"/>
  <c r="R391" i="53"/>
  <c r="BK540" i="54"/>
  <c r="J540" i="54" s="1"/>
  <c r="J121" i="54" s="1"/>
  <c r="T533" i="54"/>
  <c r="BK457" i="54"/>
  <c r="J457" i="54" s="1"/>
  <c r="J115" i="54" s="1"/>
  <c r="BK443" i="54"/>
  <c r="J443" i="54" s="1"/>
  <c r="J114" i="54" s="1"/>
  <c r="BK437" i="54"/>
  <c r="J437" i="54" s="1"/>
  <c r="J113" i="54" s="1"/>
  <c r="T403" i="54"/>
  <c r="R246" i="54"/>
  <c r="P231" i="53"/>
  <c r="R391" i="54"/>
  <c r="R390" i="54" s="1"/>
  <c r="P246" i="54"/>
  <c r="T218" i="55"/>
  <c r="P172" i="55"/>
  <c r="P165" i="55"/>
  <c r="P164" i="55" s="1"/>
  <c r="R177" i="56"/>
  <c r="R182" i="53"/>
  <c r="P533" i="54"/>
  <c r="R528" i="54"/>
  <c r="BK418" i="54"/>
  <c r="J418" i="54" s="1"/>
  <c r="J111" i="54" s="1"/>
  <c r="P391" i="54"/>
  <c r="BK361" i="54"/>
  <c r="J361" i="54" s="1"/>
  <c r="J106" i="54" s="1"/>
  <c r="R218" i="55"/>
  <c r="T176" i="55"/>
  <c r="BK159" i="55"/>
  <c r="J159" i="55" s="1"/>
  <c r="J101" i="55" s="1"/>
  <c r="F37" i="55"/>
  <c r="T188" i="56"/>
  <c r="T163" i="56" s="1"/>
  <c r="P188" i="56"/>
  <c r="P163" i="56" s="1"/>
  <c r="P177" i="56"/>
  <c r="T158" i="56"/>
  <c r="J37" i="56"/>
  <c r="T418" i="54"/>
  <c r="T317" i="53"/>
  <c r="R157" i="53"/>
  <c r="T485" i="54"/>
  <c r="R443" i="54"/>
  <c r="T338" i="54"/>
  <c r="BK155" i="54"/>
  <c r="J155" i="54" s="1"/>
  <c r="J100" i="54" s="1"/>
  <c r="R196" i="55"/>
  <c r="BK180" i="55"/>
  <c r="J180" i="55" s="1"/>
  <c r="J108" i="55" s="1"/>
  <c r="R176" i="55"/>
  <c r="BK148" i="55"/>
  <c r="BK147" i="55" s="1"/>
  <c r="T191" i="56"/>
  <c r="R170" i="56"/>
  <c r="R147" i="56"/>
  <c r="R146" i="56" s="1"/>
  <c r="R145" i="56" s="1"/>
  <c r="F41" i="56"/>
  <c r="R413" i="53"/>
  <c r="R311" i="53"/>
  <c r="T457" i="54"/>
  <c r="BK403" i="54"/>
  <c r="J403" i="54" s="1"/>
  <c r="J110" i="54" s="1"/>
  <c r="T227" i="55"/>
  <c r="BK215" i="55"/>
  <c r="J215" i="55" s="1"/>
  <c r="J110" i="55" s="1"/>
  <c r="P196" i="55"/>
  <c r="T169" i="55"/>
  <c r="T164" i="55" s="1"/>
  <c r="BK195" i="56"/>
  <c r="J195" i="56" s="1"/>
  <c r="J111" i="56" s="1"/>
  <c r="P170" i="56"/>
  <c r="P147" i="56"/>
  <c r="F40" i="56"/>
  <c r="T437" i="53"/>
  <c r="P168" i="53"/>
  <c r="R537" i="54"/>
  <c r="P485" i="54"/>
  <c r="BK433" i="54"/>
  <c r="J433" i="54" s="1"/>
  <c r="J112" i="54" s="1"/>
  <c r="R227" i="55"/>
  <c r="BK172" i="55"/>
  <c r="J172" i="55" s="1"/>
  <c r="J106" i="55" s="1"/>
  <c r="R169" i="55"/>
  <c r="R164" i="55" s="1"/>
  <c r="T159" i="55"/>
  <c r="R199" i="56"/>
  <c r="BK174" i="56"/>
  <c r="J174" i="56" s="1"/>
  <c r="J107" i="56" s="1"/>
  <c r="R580" i="53"/>
  <c r="P457" i="54"/>
  <c r="T437" i="54"/>
  <c r="BK343" i="54"/>
  <c r="J343" i="54" s="1"/>
  <c r="J105" i="54" s="1"/>
  <c r="R161" i="54"/>
  <c r="R159" i="55"/>
  <c r="R147" i="55" s="1"/>
  <c r="P199" i="56"/>
  <c r="BK188" i="56"/>
  <c r="J188" i="56" s="1"/>
  <c r="J109" i="56" s="1"/>
  <c r="BK177" i="56"/>
  <c r="J177" i="56" s="1"/>
  <c r="J108" i="56" s="1"/>
  <c r="T164" i="56"/>
  <c r="P588" i="53"/>
  <c r="T361" i="54"/>
  <c r="BK338" i="54"/>
  <c r="J338" i="54" s="1"/>
  <c r="J104" i="54" s="1"/>
  <c r="BK246" i="54"/>
  <c r="J246" i="54" s="1"/>
  <c r="J103" i="54" s="1"/>
  <c r="BK161" i="54"/>
  <c r="BK223" i="55"/>
  <c r="J223" i="55" s="1"/>
  <c r="J112" i="55" s="1"/>
  <c r="BK165" i="55"/>
  <c r="F39" i="55"/>
  <c r="R191" i="56"/>
  <c r="F39" i="56"/>
  <c r="F37" i="56"/>
  <c r="T498" i="53"/>
  <c r="R498" i="53"/>
  <c r="BK455" i="53"/>
  <c r="J455" i="53" s="1"/>
  <c r="J117" i="53" s="1"/>
  <c r="R455" i="53"/>
  <c r="T413" i="53"/>
  <c r="BK413" i="53"/>
  <c r="J413" i="53" s="1"/>
  <c r="J114" i="53" s="1"/>
  <c r="T409" i="53"/>
  <c r="T391" i="53"/>
  <c r="BK391" i="53"/>
  <c r="J391" i="53" s="1"/>
  <c r="J111" i="53" s="1"/>
  <c r="P391" i="53"/>
  <c r="BK231" i="53"/>
  <c r="J231" i="53" s="1"/>
  <c r="J103" i="53" s="1"/>
  <c r="T168" i="53"/>
  <c r="P335" i="53"/>
  <c r="BK168" i="53"/>
  <c r="J168" i="53" s="1"/>
  <c r="J101" i="53" s="1"/>
  <c r="T584" i="53"/>
  <c r="BK584" i="53"/>
  <c r="J584" i="53" s="1"/>
  <c r="J121" i="53" s="1"/>
  <c r="P584" i="53"/>
  <c r="BK580" i="53"/>
  <c r="J580" i="53" s="1"/>
  <c r="J120" i="53" s="1"/>
  <c r="T575" i="53"/>
  <c r="BK575" i="53"/>
  <c r="J575" i="53" s="1"/>
  <c r="J119" i="53" s="1"/>
  <c r="P575" i="53"/>
  <c r="R437" i="53"/>
  <c r="T419" i="53"/>
  <c r="BK419" i="53"/>
  <c r="J419" i="53" s="1"/>
  <c r="J115" i="53" s="1"/>
  <c r="P419" i="53"/>
  <c r="BK409" i="53"/>
  <c r="J409" i="53" s="1"/>
  <c r="J113" i="53" s="1"/>
  <c r="P409" i="53"/>
  <c r="R409" i="53"/>
  <c r="R376" i="53"/>
  <c r="P364" i="53"/>
  <c r="BK335" i="53"/>
  <c r="J335" i="53" s="1"/>
  <c r="J106" i="53" s="1"/>
  <c r="BK317" i="53"/>
  <c r="J317" i="53" s="1"/>
  <c r="J105" i="53" s="1"/>
  <c r="P317" i="53"/>
  <c r="T231" i="53"/>
  <c r="T157" i="53"/>
  <c r="F40" i="53"/>
  <c r="P455" i="53"/>
  <c r="T580" i="53"/>
  <c r="BK498" i="53"/>
  <c r="J498" i="53" s="1"/>
  <c r="J118" i="53" s="1"/>
  <c r="P498" i="53"/>
  <c r="R588" i="53"/>
  <c r="T455" i="53"/>
  <c r="BK437" i="53"/>
  <c r="J437" i="53" s="1"/>
  <c r="J116" i="53" s="1"/>
  <c r="P437" i="53"/>
  <c r="BK376" i="53"/>
  <c r="J376" i="53" s="1"/>
  <c r="J110" i="53" s="1"/>
  <c r="P376" i="53"/>
  <c r="P363" i="53" s="1"/>
  <c r="R335" i="53"/>
  <c r="F151" i="53"/>
  <c r="T146" i="56"/>
  <c r="J164" i="56"/>
  <c r="J104" i="56" s="1"/>
  <c r="J147" i="56"/>
  <c r="J100" i="56" s="1"/>
  <c r="BK146" i="56"/>
  <c r="P146" i="56"/>
  <c r="T147" i="55"/>
  <c r="BK164" i="55"/>
  <c r="J164" i="55" s="1"/>
  <c r="J103" i="55" s="1"/>
  <c r="J165" i="55"/>
  <c r="J104" i="55" s="1"/>
  <c r="P147" i="55"/>
  <c r="J37" i="55"/>
  <c r="P390" i="54"/>
  <c r="J161" i="54"/>
  <c r="J101" i="54" s="1"/>
  <c r="R403" i="54"/>
  <c r="R338" i="54"/>
  <c r="T161" i="54"/>
  <c r="T154" i="54" s="1"/>
  <c r="R155" i="54"/>
  <c r="R361" i="54"/>
  <c r="P343" i="54"/>
  <c r="F41" i="54"/>
  <c r="F37" i="54"/>
  <c r="T391" i="54"/>
  <c r="T246" i="54"/>
  <c r="R171" i="54"/>
  <c r="P161" i="54"/>
  <c r="F40" i="54"/>
  <c r="T343" i="54"/>
  <c r="F39" i="54"/>
  <c r="BK364" i="53"/>
  <c r="R317" i="53"/>
  <c r="T364" i="53"/>
  <c r="R168" i="53"/>
  <c r="F41" i="53"/>
  <c r="F37" i="53"/>
  <c r="J37" i="53"/>
  <c r="P311" i="53"/>
  <c r="R364" i="53"/>
  <c r="T311" i="53"/>
  <c r="R231" i="53"/>
  <c r="T182" i="53"/>
  <c r="BK182" i="53"/>
  <c r="J182" i="53" s="1"/>
  <c r="J102" i="53" s="1"/>
  <c r="P182" i="53"/>
  <c r="BK311" i="53"/>
  <c r="J311" i="53" s="1"/>
  <c r="J104" i="53" s="1"/>
  <c r="T335" i="53"/>
  <c r="BK157" i="53"/>
  <c r="P157" i="53"/>
  <c r="F39" i="53"/>
  <c r="J148" i="55" l="1"/>
  <c r="J100" i="55" s="1"/>
  <c r="P145" i="56"/>
  <c r="BK163" i="56"/>
  <c r="J163" i="56" s="1"/>
  <c r="J103" i="56" s="1"/>
  <c r="P154" i="54"/>
  <c r="P153" i="54" s="1"/>
  <c r="J391" i="54"/>
  <c r="J109" i="54" s="1"/>
  <c r="T390" i="54"/>
  <c r="T153" i="54" s="1"/>
  <c r="BK154" i="54"/>
  <c r="T156" i="53"/>
  <c r="T155" i="53" s="1"/>
  <c r="R156" i="53"/>
  <c r="T363" i="53"/>
  <c r="P156" i="53"/>
  <c r="P155" i="53" s="1"/>
  <c r="R363" i="53"/>
  <c r="T145" i="56"/>
  <c r="BK145" i="56"/>
  <c r="J145" i="56" s="1"/>
  <c r="J98" i="56" s="1"/>
  <c r="J146" i="56"/>
  <c r="J99" i="56" s="1"/>
  <c r="P146" i="55"/>
  <c r="R146" i="55"/>
  <c r="T146" i="55"/>
  <c r="J147" i="55"/>
  <c r="J99" i="55" s="1"/>
  <c r="BK146" i="55"/>
  <c r="J146" i="55" s="1"/>
  <c r="J98" i="55" s="1"/>
  <c r="BK153" i="54"/>
  <c r="J153" i="54" s="1"/>
  <c r="J98" i="54" s="1"/>
  <c r="J154" i="54"/>
  <c r="J99" i="54" s="1"/>
  <c r="R154" i="54"/>
  <c r="R153" i="54" s="1"/>
  <c r="BK363" i="53"/>
  <c r="J363" i="53" s="1"/>
  <c r="J108" i="53" s="1"/>
  <c r="J364" i="53"/>
  <c r="J109" i="53" s="1"/>
  <c r="BK156" i="53"/>
  <c r="J157" i="53"/>
  <c r="J100" i="53" s="1"/>
  <c r="R155" i="53" l="1"/>
  <c r="J32" i="56"/>
  <c r="J32" i="55"/>
  <c r="J32" i="54"/>
  <c r="J156" i="53"/>
  <c r="J99" i="53" s="1"/>
  <c r="BK155" i="53"/>
  <c r="J155" i="53" s="1"/>
  <c r="J98" i="53" s="1"/>
  <c r="J122" i="56" l="1"/>
  <c r="J123" i="55"/>
  <c r="J130" i="54"/>
  <c r="J32" i="53"/>
  <c r="J116" i="56" l="1"/>
  <c r="BF122" i="56"/>
  <c r="J117" i="55"/>
  <c r="BF123" i="55"/>
  <c r="J124" i="54"/>
  <c r="BF130" i="54"/>
  <c r="J132" i="53"/>
  <c r="F38" i="56" l="1"/>
  <c r="J38" i="56"/>
  <c r="J33" i="56"/>
  <c r="J34" i="56" s="1"/>
  <c r="J124" i="56"/>
  <c r="J38" i="55"/>
  <c r="F38" i="55"/>
  <c r="J33" i="55"/>
  <c r="J34" i="55" s="1"/>
  <c r="J125" i="55"/>
  <c r="J33" i="54"/>
  <c r="J34" i="54" s="1"/>
  <c r="J132" i="54"/>
  <c r="J38" i="54"/>
  <c r="F38" i="54"/>
  <c r="J126" i="53"/>
  <c r="BF132" i="53"/>
  <c r="J43" i="56" l="1"/>
  <c r="J43" i="55"/>
  <c r="J43" i="54"/>
  <c r="F38" i="53"/>
  <c r="J38" i="53"/>
  <c r="J33" i="53"/>
  <c r="J34" i="53" s="1"/>
  <c r="J134" i="53"/>
  <c r="J43" i="53" l="1"/>
  <c r="C31" i="50" l="1"/>
  <c r="C32" i="50"/>
  <c r="C33" i="50"/>
  <c r="G56" i="50"/>
  <c r="F46" i="49"/>
  <c r="H46" i="49"/>
  <c r="I7" i="48"/>
  <c r="J7" i="48" s="1"/>
  <c r="I8" i="48"/>
  <c r="J8" i="48" s="1"/>
  <c r="I9" i="48"/>
  <c r="J9" i="48" s="1"/>
  <c r="I10" i="48"/>
  <c r="J10" i="48" s="1"/>
  <c r="I11" i="48"/>
  <c r="J11" i="48" s="1"/>
  <c r="I12" i="48"/>
  <c r="J12" i="48" s="1"/>
  <c r="I13" i="48"/>
  <c r="J13" i="48" s="1"/>
  <c r="I14" i="48"/>
  <c r="J14" i="48"/>
  <c r="I15" i="48"/>
  <c r="J15" i="48" s="1"/>
  <c r="I16" i="48"/>
  <c r="J16" i="48" s="1"/>
  <c r="I17" i="48"/>
  <c r="J17" i="48" s="1"/>
  <c r="I18" i="48"/>
  <c r="J18" i="48" s="1"/>
  <c r="I19" i="48"/>
  <c r="J19" i="48" s="1"/>
  <c r="I20" i="48"/>
  <c r="J20" i="48" s="1"/>
  <c r="I21" i="48"/>
  <c r="J21" i="48" s="1"/>
  <c r="I22" i="48"/>
  <c r="J22" i="48"/>
  <c r="I23" i="48"/>
  <c r="J23" i="48" s="1"/>
  <c r="I24" i="48"/>
  <c r="J24" i="48" s="1"/>
  <c r="C27" i="47"/>
  <c r="C29" i="47"/>
  <c r="C30" i="47"/>
  <c r="F47" i="47"/>
  <c r="H47" i="47"/>
  <c r="F50" i="47"/>
  <c r="H50" i="47"/>
  <c r="F51" i="47"/>
  <c r="H51" i="47"/>
  <c r="F52" i="47"/>
  <c r="H52" i="47"/>
  <c r="F53" i="47"/>
  <c r="H53" i="47"/>
  <c r="BD138" i="1"/>
  <c r="BC138" i="1"/>
  <c r="BB138" i="1"/>
  <c r="BA138" i="1"/>
  <c r="AZ138" i="1"/>
  <c r="AY138" i="1"/>
  <c r="AX138" i="1"/>
  <c r="AW138" i="1"/>
  <c r="BD137" i="1"/>
  <c r="BC137" i="1"/>
  <c r="BB137" i="1"/>
  <c r="BA137" i="1"/>
  <c r="AZ137" i="1"/>
  <c r="AY137" i="1"/>
  <c r="AX137" i="1"/>
  <c r="AW137" i="1"/>
  <c r="AV137" i="1"/>
  <c r="AT137" i="1" s="1"/>
  <c r="BD136" i="1"/>
  <c r="BC136" i="1"/>
  <c r="BB136" i="1"/>
  <c r="BA136" i="1"/>
  <c r="AZ136" i="1"/>
  <c r="AY136" i="1"/>
  <c r="AX136" i="1"/>
  <c r="AW136" i="1"/>
  <c r="AV136" i="1"/>
  <c r="BD135" i="1"/>
  <c r="BC135" i="1"/>
  <c r="BB135" i="1"/>
  <c r="BA135" i="1"/>
  <c r="AZ135" i="1"/>
  <c r="AY135" i="1"/>
  <c r="AX135" i="1"/>
  <c r="AW135" i="1"/>
  <c r="AV135" i="1"/>
  <c r="AT135" i="1" s="1"/>
  <c r="BD134" i="1"/>
  <c r="BC134" i="1"/>
  <c r="BB134" i="1"/>
  <c r="BA134" i="1"/>
  <c r="AZ134" i="1"/>
  <c r="AY134" i="1"/>
  <c r="AX134" i="1"/>
  <c r="AW134" i="1"/>
  <c r="AV134" i="1"/>
  <c r="AT134" i="1" s="1"/>
  <c r="BD133" i="1"/>
  <c r="BC133" i="1"/>
  <c r="BB133" i="1"/>
  <c r="BA133" i="1"/>
  <c r="AZ133" i="1"/>
  <c r="AY133" i="1"/>
  <c r="AX133" i="1"/>
  <c r="AW133" i="1"/>
  <c r="AV133" i="1"/>
  <c r="AT133" i="1" s="1"/>
  <c r="F9" i="46"/>
  <c r="H9" i="46"/>
  <c r="F11" i="46"/>
  <c r="H11" i="46"/>
  <c r="F12" i="46"/>
  <c r="H12" i="46"/>
  <c r="F13" i="46"/>
  <c r="H13" i="46"/>
  <c r="F14" i="46"/>
  <c r="H14" i="46"/>
  <c r="F15" i="46"/>
  <c r="H15" i="46"/>
  <c r="F16" i="46"/>
  <c r="H16" i="46"/>
  <c r="F17" i="46"/>
  <c r="H17" i="46"/>
  <c r="F18" i="46"/>
  <c r="H18" i="46"/>
  <c r="F19" i="46"/>
  <c r="H19" i="46"/>
  <c r="F20" i="46"/>
  <c r="H20" i="46"/>
  <c r="F21" i="46"/>
  <c r="H21" i="46"/>
  <c r="F22" i="46"/>
  <c r="H22" i="46"/>
  <c r="F24" i="46"/>
  <c r="H24" i="46"/>
  <c r="F25" i="46"/>
  <c r="H25" i="46"/>
  <c r="F26" i="46"/>
  <c r="H26" i="46"/>
  <c r="F27" i="46"/>
  <c r="H27" i="46"/>
  <c r="F28" i="46"/>
  <c r="H28" i="46"/>
  <c r="F29" i="46"/>
  <c r="H29" i="46"/>
  <c r="F32" i="46"/>
  <c r="H32" i="46"/>
  <c r="F33" i="46"/>
  <c r="H33" i="46"/>
  <c r="F34" i="46"/>
  <c r="H34" i="46"/>
  <c r="F35" i="46"/>
  <c r="H35" i="46"/>
  <c r="F36" i="46"/>
  <c r="H36" i="46"/>
  <c r="F37" i="46"/>
  <c r="H37" i="46"/>
  <c r="F38" i="46"/>
  <c r="H38" i="46"/>
  <c r="F39" i="46"/>
  <c r="H39" i="46"/>
  <c r="F40" i="46"/>
  <c r="H40" i="46"/>
  <c r="F41" i="46"/>
  <c r="H41" i="46"/>
  <c r="F42" i="46"/>
  <c r="H42" i="46"/>
  <c r="F43" i="46"/>
  <c r="H43" i="46"/>
  <c r="F44" i="46"/>
  <c r="H44" i="46"/>
  <c r="F45" i="46"/>
  <c r="H45" i="46"/>
  <c r="F48" i="46"/>
  <c r="H48" i="46"/>
  <c r="F49" i="46"/>
  <c r="H49" i="46"/>
  <c r="F50" i="46"/>
  <c r="H50" i="46"/>
  <c r="F51" i="46"/>
  <c r="H51" i="46"/>
  <c r="F52" i="46"/>
  <c r="H52" i="46"/>
  <c r="F53" i="46"/>
  <c r="H53" i="46"/>
  <c r="F54" i="46"/>
  <c r="H54" i="46"/>
  <c r="F55" i="46"/>
  <c r="H55" i="46"/>
  <c r="F56" i="46"/>
  <c r="H56" i="46"/>
  <c r="F57" i="46"/>
  <c r="H57" i="46"/>
  <c r="C2" i="45"/>
  <c r="C2" i="44"/>
  <c r="E11" i="44"/>
  <c r="I59" i="44"/>
  <c r="I81" i="44"/>
  <c r="C2" i="43"/>
  <c r="I77" i="43"/>
  <c r="I80" i="43" s="1"/>
  <c r="C2" i="42"/>
  <c r="C2" i="41"/>
  <c r="I58" i="41"/>
  <c r="I80" i="41" s="1"/>
  <c r="C2" i="40"/>
  <c r="I49" i="40"/>
  <c r="I50" i="40"/>
  <c r="C2" i="39"/>
  <c r="I85" i="39" a="1"/>
  <c r="I85" i="39" s="1"/>
  <c r="I104" i="39" s="1" a="1"/>
  <c r="I87" i="39" a="1"/>
  <c r="I87" i="39" s="1"/>
  <c r="I89" i="39" a="1"/>
  <c r="I89" i="39" s="1"/>
  <c r="I104" i="39" l="1"/>
  <c r="I79" i="42"/>
  <c r="F46" i="46"/>
  <c r="I85" i="43"/>
  <c r="I84" i="43"/>
  <c r="I81" i="43"/>
  <c r="I72" i="40"/>
  <c r="I89" i="43"/>
  <c r="I88" i="43"/>
  <c r="I87" i="43"/>
  <c r="I86" i="43"/>
  <c r="AT136" i="1"/>
  <c r="I83" i="43"/>
  <c r="I82" i="43"/>
  <c r="I90" i="43" s="1"/>
  <c r="H46" i="46"/>
  <c r="G47" i="49"/>
  <c r="J25" i="48"/>
  <c r="F54" i="47"/>
  <c r="F55" i="47" s="1"/>
  <c r="C45" i="47"/>
  <c r="H54" i="47"/>
  <c r="H55" i="47" s="1"/>
  <c r="H30" i="46"/>
  <c r="H58" i="46"/>
  <c r="F58" i="46"/>
  <c r="F30" i="46"/>
  <c r="F59" i="46" s="1"/>
  <c r="I57" i="45"/>
  <c r="H59" i="46" l="1"/>
  <c r="G60" i="46" s="1"/>
  <c r="BD132" i="1"/>
  <c r="BC132" i="1"/>
  <c r="BB132" i="1"/>
  <c r="BA132" i="1"/>
  <c r="AZ132" i="1"/>
  <c r="AY132" i="1"/>
  <c r="AX132" i="1"/>
  <c r="AW132" i="1"/>
  <c r="AV132" i="1"/>
  <c r="BD131" i="1"/>
  <c r="BC131" i="1"/>
  <c r="BB131" i="1"/>
  <c r="BA131" i="1"/>
  <c r="AZ131" i="1"/>
  <c r="AY131" i="1"/>
  <c r="AX131" i="1"/>
  <c r="AW131" i="1"/>
  <c r="AV131" i="1"/>
  <c r="BD130" i="1"/>
  <c r="BC130" i="1"/>
  <c r="BB130" i="1"/>
  <c r="BA130" i="1"/>
  <c r="AZ130" i="1"/>
  <c r="AY130" i="1"/>
  <c r="AX130" i="1"/>
  <c r="AW130" i="1"/>
  <c r="AV130" i="1"/>
  <c r="BD129" i="1"/>
  <c r="BC129" i="1"/>
  <c r="BB129" i="1"/>
  <c r="BA129" i="1"/>
  <c r="AZ129" i="1"/>
  <c r="AY129" i="1"/>
  <c r="AX129" i="1"/>
  <c r="AW129" i="1"/>
  <c r="AV129" i="1"/>
  <c r="BD128" i="1"/>
  <c r="BC128" i="1"/>
  <c r="BB128" i="1"/>
  <c r="BA128" i="1"/>
  <c r="AZ128" i="1"/>
  <c r="AY128" i="1"/>
  <c r="AX128" i="1"/>
  <c r="AW128" i="1"/>
  <c r="AV128" i="1"/>
  <c r="BD127" i="1"/>
  <c r="BC127" i="1"/>
  <c r="BB127" i="1"/>
  <c r="BA127" i="1"/>
  <c r="AZ127" i="1"/>
  <c r="AY127" i="1"/>
  <c r="AX127" i="1"/>
  <c r="AW127" i="1"/>
  <c r="AV127" i="1"/>
  <c r="BD126" i="1"/>
  <c r="BC126" i="1"/>
  <c r="BB126" i="1"/>
  <c r="BA126" i="1"/>
  <c r="AZ126" i="1"/>
  <c r="AY126" i="1"/>
  <c r="AX126" i="1"/>
  <c r="AW126" i="1"/>
  <c r="AV126" i="1"/>
  <c r="AT126" i="1" s="1"/>
  <c r="AT131" i="1" l="1"/>
  <c r="AT130" i="1"/>
  <c r="AT132" i="1"/>
  <c r="AT127" i="1"/>
  <c r="AT129" i="1"/>
  <c r="AT128" i="1"/>
  <c r="B1" i="31"/>
  <c r="H63" i="31" a="1"/>
  <c r="H63" i="31" s="1"/>
  <c r="H65" i="31" a="1"/>
  <c r="H65" i="31" s="1"/>
  <c r="H67" i="31" a="1"/>
  <c r="H67" i="31" s="1"/>
  <c r="C14" i="27"/>
  <c r="F18" i="27"/>
  <c r="B22" i="27"/>
  <c r="C24" i="27"/>
  <c r="F25" i="27"/>
  <c r="F48" i="27" s="1"/>
  <c r="F26" i="27"/>
  <c r="F34" i="27"/>
  <c r="F35" i="27"/>
  <c r="F36" i="27"/>
  <c r="F38" i="27"/>
  <c r="F40" i="27"/>
  <c r="F42" i="27"/>
  <c r="F46" i="27"/>
  <c r="B52" i="27"/>
  <c r="C54" i="27"/>
  <c r="F56" i="27"/>
  <c r="F58" i="27"/>
  <c r="F60" i="27"/>
  <c r="F63" i="27"/>
  <c r="F65" i="27"/>
  <c r="F67" i="27"/>
  <c r="F69" i="27"/>
  <c r="B73" i="27"/>
  <c r="C14" i="26"/>
  <c r="F22" i="26"/>
  <c r="F23" i="26"/>
  <c r="B27" i="26"/>
  <c r="C29" i="26"/>
  <c r="F30" i="26"/>
  <c r="F31" i="26"/>
  <c r="F32" i="26"/>
  <c r="F33" i="26"/>
  <c r="F34" i="26"/>
  <c r="F35" i="26"/>
  <c r="F40" i="26"/>
  <c r="F43" i="26"/>
  <c r="F44" i="26"/>
  <c r="F46" i="26"/>
  <c r="F48" i="26"/>
  <c r="F52" i="26"/>
  <c r="B58" i="26"/>
  <c r="C59" i="26"/>
  <c r="F61" i="26"/>
  <c r="F64" i="26"/>
  <c r="F67" i="26"/>
  <c r="F69" i="26"/>
  <c r="F71" i="26"/>
  <c r="F73" i="26"/>
  <c r="B77" i="26"/>
  <c r="C15" i="25"/>
  <c r="F22" i="25"/>
  <c r="F23" i="25"/>
  <c r="B27" i="25"/>
  <c r="C31" i="25"/>
  <c r="F32" i="25"/>
  <c r="F33" i="25"/>
  <c r="F34" i="25"/>
  <c r="F58" i="25" s="1"/>
  <c r="F35" i="25"/>
  <c r="F36" i="25"/>
  <c r="F41" i="25"/>
  <c r="F45" i="25"/>
  <c r="F46" i="25"/>
  <c r="F47" i="25"/>
  <c r="F50" i="25"/>
  <c r="F51" i="25"/>
  <c r="F53" i="25"/>
  <c r="F57" i="25"/>
  <c r="B63" i="25"/>
  <c r="C65" i="25"/>
  <c r="F67" i="25"/>
  <c r="F69" i="25"/>
  <c r="F71" i="25"/>
  <c r="F74" i="25"/>
  <c r="F76" i="25"/>
  <c r="F79" i="25"/>
  <c r="F81" i="25"/>
  <c r="B85" i="25"/>
  <c r="C14" i="24"/>
  <c r="F22" i="24"/>
  <c r="F23" i="24"/>
  <c r="B27" i="24"/>
  <c r="C29" i="24"/>
  <c r="F30" i="24"/>
  <c r="F31" i="24"/>
  <c r="F32" i="24"/>
  <c r="F33" i="24"/>
  <c r="F34" i="24"/>
  <c r="F48" i="24"/>
  <c r="F49" i="24"/>
  <c r="F50" i="24"/>
  <c r="F55" i="24"/>
  <c r="F56" i="24"/>
  <c r="F57" i="24"/>
  <c r="F58" i="24"/>
  <c r="F61" i="24"/>
  <c r="F62" i="24"/>
  <c r="F66" i="24"/>
  <c r="F67" i="24"/>
  <c r="F68" i="24"/>
  <c r="F73" i="24"/>
  <c r="F74" i="24"/>
  <c r="B80" i="24"/>
  <c r="C82" i="24"/>
  <c r="F84" i="24"/>
  <c r="F88" i="24"/>
  <c r="F92" i="24"/>
  <c r="F94" i="24"/>
  <c r="F98" i="24"/>
  <c r="F100" i="24"/>
  <c r="B104" i="24"/>
  <c r="C14" i="23"/>
  <c r="F22" i="23"/>
  <c r="F23" i="23"/>
  <c r="B27" i="23"/>
  <c r="C29" i="23"/>
  <c r="F30" i="23"/>
  <c r="F31" i="23"/>
  <c r="F32" i="23"/>
  <c r="F33" i="23"/>
  <c r="F34" i="23"/>
  <c r="F44" i="23"/>
  <c r="F45" i="23"/>
  <c r="F50" i="23"/>
  <c r="F51" i="23"/>
  <c r="F52" i="23"/>
  <c r="F53" i="23"/>
  <c r="F56" i="23"/>
  <c r="F57" i="23"/>
  <c r="F60" i="23"/>
  <c r="F61" i="23"/>
  <c r="F66" i="23"/>
  <c r="F67" i="23"/>
  <c r="B73" i="23"/>
  <c r="C75" i="23"/>
  <c r="F77" i="23"/>
  <c r="F81" i="23"/>
  <c r="F85" i="23"/>
  <c r="F87" i="23"/>
  <c r="F90" i="23"/>
  <c r="F92" i="23"/>
  <c r="B96" i="23"/>
  <c r="C14" i="22"/>
  <c r="F22" i="22"/>
  <c r="F23" i="22"/>
  <c r="B27" i="22"/>
  <c r="C29" i="22"/>
  <c r="F30" i="22"/>
  <c r="F31" i="22"/>
  <c r="F32" i="22"/>
  <c r="F33" i="22"/>
  <c r="F34" i="22"/>
  <c r="F35" i="22"/>
  <c r="F40" i="22"/>
  <c r="F43" i="22"/>
  <c r="F44" i="22"/>
  <c r="F46" i="22"/>
  <c r="F48" i="22"/>
  <c r="F52" i="22"/>
  <c r="B58" i="22"/>
  <c r="C59" i="22"/>
  <c r="F61" i="22"/>
  <c r="F64" i="22"/>
  <c r="F67" i="22"/>
  <c r="F69" i="22"/>
  <c r="F71" i="22"/>
  <c r="F73" i="22"/>
  <c r="B77" i="22"/>
  <c r="C15" i="21"/>
  <c r="F22" i="21"/>
  <c r="F23" i="21"/>
  <c r="B27" i="21"/>
  <c r="C31" i="21"/>
  <c r="F32" i="21"/>
  <c r="F33" i="21"/>
  <c r="F34" i="21"/>
  <c r="F35" i="21"/>
  <c r="F36" i="21"/>
  <c r="F41" i="21"/>
  <c r="F45" i="21"/>
  <c r="F46" i="21"/>
  <c r="F47" i="21"/>
  <c r="F50" i="21"/>
  <c r="F51" i="21"/>
  <c r="F53" i="21"/>
  <c r="F57" i="21"/>
  <c r="B63" i="21"/>
  <c r="C65" i="21"/>
  <c r="F67" i="21"/>
  <c r="F69" i="21"/>
  <c r="F71" i="21"/>
  <c r="F74" i="21"/>
  <c r="F76" i="21"/>
  <c r="F79" i="21"/>
  <c r="F81" i="21"/>
  <c r="B85" i="21"/>
  <c r="C14" i="20"/>
  <c r="F20" i="20"/>
  <c r="F21" i="20"/>
  <c r="B25" i="20"/>
  <c r="C27" i="20"/>
  <c r="F28" i="20"/>
  <c r="F29" i="20"/>
  <c r="F30" i="20"/>
  <c r="F31" i="20"/>
  <c r="F40" i="20"/>
  <c r="F41" i="20"/>
  <c r="F45" i="20"/>
  <c r="F46" i="20"/>
  <c r="F47" i="20"/>
  <c r="F49" i="20"/>
  <c r="F52" i="20"/>
  <c r="F53" i="20"/>
  <c r="F58" i="20"/>
  <c r="F59" i="20"/>
  <c r="B65" i="20"/>
  <c r="C67" i="20"/>
  <c r="F69" i="20"/>
  <c r="F72" i="20"/>
  <c r="F75" i="20"/>
  <c r="F77" i="20"/>
  <c r="F79" i="20"/>
  <c r="F81" i="20"/>
  <c r="B85" i="20"/>
  <c r="C16" i="19"/>
  <c r="F20" i="19"/>
  <c r="B24" i="19"/>
  <c r="C28" i="19"/>
  <c r="F29" i="19"/>
  <c r="F38" i="19" s="1"/>
  <c r="F30" i="19"/>
  <c r="F32" i="19"/>
  <c r="F34" i="19"/>
  <c r="B43" i="19"/>
  <c r="C48" i="19"/>
  <c r="F51" i="19"/>
  <c r="F53" i="19"/>
  <c r="F56" i="19"/>
  <c r="B60" i="19"/>
  <c r="C62" i="19"/>
  <c r="B64" i="19"/>
  <c r="C16" i="18"/>
  <c r="F20" i="18"/>
  <c r="B24" i="18"/>
  <c r="C28" i="18"/>
  <c r="F29" i="18"/>
  <c r="F38" i="18" s="1"/>
  <c r="F30" i="18"/>
  <c r="F32" i="18"/>
  <c r="F34" i="18"/>
  <c r="B43" i="18"/>
  <c r="C48" i="18"/>
  <c r="F51" i="18"/>
  <c r="F53" i="18"/>
  <c r="F56" i="18"/>
  <c r="B60" i="18"/>
  <c r="C62" i="18"/>
  <c r="B64" i="18"/>
  <c r="BD122" i="1"/>
  <c r="BC122" i="1"/>
  <c r="BB122" i="1"/>
  <c r="BA122" i="1"/>
  <c r="AZ122" i="1"/>
  <c r="AY122" i="1"/>
  <c r="AX122" i="1"/>
  <c r="AW122" i="1"/>
  <c r="AV122" i="1"/>
  <c r="BD121" i="1"/>
  <c r="BC121" i="1"/>
  <c r="BB121" i="1"/>
  <c r="BA121" i="1"/>
  <c r="AZ121" i="1"/>
  <c r="AY121" i="1"/>
  <c r="AX121" i="1"/>
  <c r="AW121" i="1"/>
  <c r="AV121" i="1"/>
  <c r="BD120" i="1"/>
  <c r="BC120" i="1"/>
  <c r="BB120" i="1"/>
  <c r="BA120" i="1"/>
  <c r="AZ120" i="1"/>
  <c r="AY120" i="1"/>
  <c r="AX120" i="1"/>
  <c r="AW120" i="1"/>
  <c r="AV120" i="1"/>
  <c r="BD119" i="1"/>
  <c r="BC119" i="1"/>
  <c r="BB119" i="1"/>
  <c r="BA119" i="1"/>
  <c r="AZ119" i="1"/>
  <c r="AY119" i="1"/>
  <c r="AX119" i="1"/>
  <c r="AW119" i="1"/>
  <c r="AV119" i="1"/>
  <c r="BD118" i="1"/>
  <c r="BC118" i="1"/>
  <c r="BB118" i="1"/>
  <c r="BA118" i="1"/>
  <c r="AZ118" i="1"/>
  <c r="AY118" i="1"/>
  <c r="AX118" i="1"/>
  <c r="AW118" i="1"/>
  <c r="AV118" i="1"/>
  <c r="BD117" i="1"/>
  <c r="BC117" i="1"/>
  <c r="BB117" i="1"/>
  <c r="BA117" i="1"/>
  <c r="AZ117" i="1"/>
  <c r="AY117" i="1"/>
  <c r="AX117" i="1"/>
  <c r="AW117" i="1"/>
  <c r="AV117" i="1"/>
  <c r="BD116" i="1"/>
  <c r="BC116" i="1"/>
  <c r="BB116" i="1"/>
  <c r="BA116" i="1"/>
  <c r="AZ116" i="1"/>
  <c r="AY116" i="1"/>
  <c r="AX116" i="1"/>
  <c r="AW116" i="1"/>
  <c r="AV116" i="1"/>
  <c r="BD115" i="1"/>
  <c r="BC115" i="1"/>
  <c r="BB115" i="1"/>
  <c r="BA115" i="1"/>
  <c r="AZ115" i="1"/>
  <c r="AY115" i="1"/>
  <c r="AX115" i="1"/>
  <c r="AW115" i="1"/>
  <c r="AV115" i="1"/>
  <c r="BD114" i="1"/>
  <c r="BC114" i="1"/>
  <c r="BB114" i="1"/>
  <c r="BA114" i="1"/>
  <c r="AZ114" i="1"/>
  <c r="AY114" i="1"/>
  <c r="AX114" i="1"/>
  <c r="AW114" i="1"/>
  <c r="BD113" i="1"/>
  <c r="BC113" i="1"/>
  <c r="BB113" i="1"/>
  <c r="BA113" i="1"/>
  <c r="AZ113" i="1"/>
  <c r="AY113" i="1"/>
  <c r="AX113" i="1"/>
  <c r="AV113" i="1"/>
  <c r="BD112" i="1"/>
  <c r="BC112" i="1"/>
  <c r="BB112" i="1"/>
  <c r="BA112" i="1"/>
  <c r="AZ112" i="1"/>
  <c r="AY112" i="1"/>
  <c r="AX112" i="1"/>
  <c r="AW112" i="1"/>
  <c r="AV112" i="1"/>
  <c r="C12" i="16"/>
  <c r="F15" i="16"/>
  <c r="F17" i="16"/>
  <c r="F19" i="16"/>
  <c r="F20" i="16"/>
  <c r="B24" i="16"/>
  <c r="C26" i="16"/>
  <c r="F28" i="16"/>
  <c r="B32" i="16"/>
  <c r="C12" i="15"/>
  <c r="F19" i="15"/>
  <c r="F20" i="15"/>
  <c r="F21" i="15"/>
  <c r="F23" i="15"/>
  <c r="F27" i="15"/>
  <c r="F30" i="15"/>
  <c r="F31" i="15"/>
  <c r="F32" i="15"/>
  <c r="B36" i="15"/>
  <c r="C38" i="15"/>
  <c r="F40" i="15"/>
  <c r="F41" i="15"/>
  <c r="F43" i="15"/>
  <c r="F44" i="15"/>
  <c r="F45" i="15"/>
  <c r="F46" i="15"/>
  <c r="F47" i="15"/>
  <c r="F49" i="15"/>
  <c r="F53" i="15"/>
  <c r="F55" i="15"/>
  <c r="F57" i="15"/>
  <c r="F58" i="15"/>
  <c r="F60" i="15"/>
  <c r="B64" i="15"/>
  <c r="C12" i="14"/>
  <c r="F19" i="14"/>
  <c r="F20" i="14"/>
  <c r="F21" i="14"/>
  <c r="F23" i="14"/>
  <c r="F25" i="14"/>
  <c r="F29" i="14"/>
  <c r="F32" i="14"/>
  <c r="F33" i="14"/>
  <c r="F34" i="14"/>
  <c r="B38" i="14"/>
  <c r="C40" i="14"/>
  <c r="F42" i="14"/>
  <c r="F48" i="14" s="1"/>
  <c r="F43" i="14"/>
  <c r="F46" i="14" s="1"/>
  <c r="F44" i="14"/>
  <c r="F45" i="14"/>
  <c r="F47" i="14"/>
  <c r="F50" i="14"/>
  <c r="F52" i="14"/>
  <c r="F54" i="14"/>
  <c r="F56" i="14"/>
  <c r="F58" i="14"/>
  <c r="F59" i="14"/>
  <c r="F61" i="14"/>
  <c r="B65" i="14"/>
  <c r="C12" i="13"/>
  <c r="F19" i="13"/>
  <c r="F20" i="13"/>
  <c r="F21" i="13"/>
  <c r="F23" i="13"/>
  <c r="F25" i="13"/>
  <c r="F29" i="13"/>
  <c r="F34" i="13"/>
  <c r="F35" i="13"/>
  <c r="F36" i="13"/>
  <c r="B40" i="13"/>
  <c r="C42" i="13"/>
  <c r="F44" i="13"/>
  <c r="F50" i="13" s="1"/>
  <c r="F45" i="13"/>
  <c r="F48" i="13" s="1"/>
  <c r="F46" i="13"/>
  <c r="F47" i="13"/>
  <c r="F49" i="13"/>
  <c r="F52" i="13"/>
  <c r="F54" i="13"/>
  <c r="F56" i="13"/>
  <c r="F58" i="13"/>
  <c r="F60" i="13"/>
  <c r="F62" i="13"/>
  <c r="F64" i="13"/>
  <c r="B68" i="13"/>
  <c r="C12" i="12"/>
  <c r="F19" i="12"/>
  <c r="F20" i="12"/>
  <c r="F21" i="12"/>
  <c r="F23" i="12"/>
  <c r="F25" i="12"/>
  <c r="F29" i="12"/>
  <c r="F32" i="12"/>
  <c r="F33" i="12"/>
  <c r="F34" i="12"/>
  <c r="B38" i="12"/>
  <c r="C40" i="12"/>
  <c r="F42" i="12"/>
  <c r="F52" i="12" s="1"/>
  <c r="F43" i="12"/>
  <c r="F45" i="12"/>
  <c r="F46" i="12"/>
  <c r="F50" i="12" s="1"/>
  <c r="F47" i="12"/>
  <c r="F48" i="12"/>
  <c r="F49" i="12"/>
  <c r="F51" i="12"/>
  <c r="F54" i="12"/>
  <c r="F57" i="12"/>
  <c r="F59" i="12"/>
  <c r="F61" i="12"/>
  <c r="F63" i="12"/>
  <c r="F65" i="12"/>
  <c r="F66" i="12"/>
  <c r="F68" i="12"/>
  <c r="F70" i="12"/>
  <c r="F71" i="12"/>
  <c r="F73" i="12"/>
  <c r="B77" i="12"/>
  <c r="C12" i="11"/>
  <c r="F19" i="11"/>
  <c r="F20" i="11"/>
  <c r="F21" i="11"/>
  <c r="F23" i="11"/>
  <c r="F25" i="11"/>
  <c r="F29" i="11"/>
  <c r="F32" i="11"/>
  <c r="F33" i="11"/>
  <c r="F34" i="11"/>
  <c r="B38" i="11"/>
  <c r="C40" i="11"/>
  <c r="F42" i="11"/>
  <c r="F48" i="11" s="1"/>
  <c r="F43" i="11"/>
  <c r="F46" i="11" s="1"/>
  <c r="F44" i="11"/>
  <c r="F45" i="11"/>
  <c r="F47" i="11"/>
  <c r="F50" i="11"/>
  <c r="F52" i="11"/>
  <c r="F54" i="11"/>
  <c r="F56" i="11"/>
  <c r="F58" i="11"/>
  <c r="F60" i="11"/>
  <c r="F62" i="11"/>
  <c r="F63" i="11"/>
  <c r="F66" i="11"/>
  <c r="B70" i="11"/>
  <c r="C12" i="10"/>
  <c r="F19" i="10"/>
  <c r="F20" i="10"/>
  <c r="F21" i="10"/>
  <c r="F23" i="10"/>
  <c r="F25" i="10"/>
  <c r="F29" i="10"/>
  <c r="F32" i="10"/>
  <c r="F33" i="10"/>
  <c r="F34" i="10"/>
  <c r="B38" i="10"/>
  <c r="C40" i="10"/>
  <c r="F42" i="10"/>
  <c r="F48" i="10" s="1"/>
  <c r="F43" i="10"/>
  <c r="F46" i="10" s="1"/>
  <c r="F44" i="10"/>
  <c r="F45" i="10"/>
  <c r="F47" i="10"/>
  <c r="F50" i="10"/>
  <c r="F52" i="10"/>
  <c r="F54" i="10"/>
  <c r="F56" i="10"/>
  <c r="F58" i="10"/>
  <c r="F59" i="10"/>
  <c r="F61" i="10"/>
  <c r="B65" i="10"/>
  <c r="C12" i="9"/>
  <c r="F19" i="9"/>
  <c r="F20" i="9"/>
  <c r="F21" i="9"/>
  <c r="F23" i="9"/>
  <c r="F25" i="9"/>
  <c r="F29" i="9"/>
  <c r="F34" i="9"/>
  <c r="F35" i="9"/>
  <c r="F36" i="9"/>
  <c r="B40" i="9"/>
  <c r="C42" i="9"/>
  <c r="F44" i="9"/>
  <c r="F50" i="9" s="1"/>
  <c r="F45" i="9"/>
  <c r="F46" i="9"/>
  <c r="F47" i="9"/>
  <c r="F48" i="9"/>
  <c r="F49" i="9"/>
  <c r="F52" i="9"/>
  <c r="F54" i="9"/>
  <c r="F56" i="9"/>
  <c r="F58" i="9"/>
  <c r="F60" i="9"/>
  <c r="F62" i="9"/>
  <c r="F64" i="9"/>
  <c r="B68" i="9"/>
  <c r="C12" i="8"/>
  <c r="F19" i="8"/>
  <c r="F20" i="8"/>
  <c r="F21" i="8"/>
  <c r="F23" i="8"/>
  <c r="F25" i="8"/>
  <c r="F27" i="8"/>
  <c r="F31" i="8"/>
  <c r="F34" i="8"/>
  <c r="F35" i="8"/>
  <c r="F36" i="8"/>
  <c r="B40" i="8"/>
  <c r="C42" i="8"/>
  <c r="F44" i="8"/>
  <c r="F45" i="8"/>
  <c r="F48" i="8" s="1"/>
  <c r="F46" i="8"/>
  <c r="F47" i="8"/>
  <c r="F49" i="8"/>
  <c r="F50" i="8"/>
  <c r="F52" i="8"/>
  <c r="F54" i="8"/>
  <c r="F56" i="8"/>
  <c r="F59" i="8"/>
  <c r="F61" i="8"/>
  <c r="F62" i="8"/>
  <c r="F64" i="8"/>
  <c r="B68" i="8"/>
  <c r="C14" i="7"/>
  <c r="F19" i="7"/>
  <c r="F20" i="7"/>
  <c r="F22" i="7"/>
  <c r="F25" i="7"/>
  <c r="F26" i="7"/>
  <c r="B30" i="7"/>
  <c r="C32" i="7"/>
  <c r="F34" i="7"/>
  <c r="F40" i="7" s="1"/>
  <c r="F35" i="7"/>
  <c r="F38" i="7" s="1"/>
  <c r="F36" i="7"/>
  <c r="F37" i="7"/>
  <c r="F39" i="7"/>
  <c r="F42" i="7"/>
  <c r="F44" i="7"/>
  <c r="F46" i="7"/>
  <c r="F48" i="7"/>
  <c r="F50" i="7"/>
  <c r="B54" i="7"/>
  <c r="C55" i="7"/>
  <c r="B59" i="7"/>
  <c r="C14" i="6"/>
  <c r="F19" i="6"/>
  <c r="F20" i="6"/>
  <c r="F22" i="6"/>
  <c r="F25" i="6"/>
  <c r="F26" i="6"/>
  <c r="B30" i="6"/>
  <c r="C32" i="6"/>
  <c r="F34" i="6"/>
  <c r="F40" i="6" s="1"/>
  <c r="F35" i="6"/>
  <c r="F36" i="6"/>
  <c r="F37" i="6"/>
  <c r="F38" i="6"/>
  <c r="F39" i="6"/>
  <c r="F42" i="6"/>
  <c r="F44" i="6"/>
  <c r="F46" i="6"/>
  <c r="F48" i="6"/>
  <c r="F50" i="6"/>
  <c r="B54" i="6"/>
  <c r="C55" i="6"/>
  <c r="B59" i="6"/>
  <c r="BD99" i="1"/>
  <c r="BC99" i="1"/>
  <c r="BB99" i="1"/>
  <c r="BA99" i="1"/>
  <c r="AZ99" i="1"/>
  <c r="AV99" i="1"/>
  <c r="AU99" i="1"/>
  <c r="BC104" i="1"/>
  <c r="BB104" i="1"/>
  <c r="BA104" i="1"/>
  <c r="AZ104" i="1"/>
  <c r="AY104" i="1"/>
  <c r="AX104" i="1"/>
  <c r="AU104" i="1"/>
  <c r="BD103" i="1"/>
  <c r="BC103" i="1"/>
  <c r="BB103" i="1"/>
  <c r="BA103" i="1"/>
  <c r="AZ103" i="1"/>
  <c r="AY103" i="1"/>
  <c r="AU103" i="1"/>
  <c r="BD102" i="1"/>
  <c r="BC102" i="1"/>
  <c r="BB102" i="1"/>
  <c r="BA102" i="1"/>
  <c r="AZ102" i="1"/>
  <c r="AV102" i="1"/>
  <c r="AU102" i="1"/>
  <c r="BD101" i="1"/>
  <c r="BC101" i="1"/>
  <c r="BB101" i="1"/>
  <c r="BA101" i="1"/>
  <c r="AZ101" i="1"/>
  <c r="AW101" i="1"/>
  <c r="AV101" i="1"/>
  <c r="AU101" i="1"/>
  <c r="BD100" i="1"/>
  <c r="BC100" i="1"/>
  <c r="BB100" i="1"/>
  <c r="BA100" i="1"/>
  <c r="AZ100" i="1"/>
  <c r="AY100" i="1"/>
  <c r="AU100" i="1"/>
  <c r="BA106" i="1"/>
  <c r="AZ106" i="1"/>
  <c r="AW106" i="1"/>
  <c r="AV106" i="1"/>
  <c r="AU106" i="1"/>
  <c r="AZ107" i="1"/>
  <c r="AV107" i="1"/>
  <c r="AU107" i="1"/>
  <c r="BD139" i="1"/>
  <c r="F60" i="20" l="1"/>
  <c r="F68" i="23"/>
  <c r="F59" i="21"/>
  <c r="F37" i="19"/>
  <c r="F48" i="15"/>
  <c r="F58" i="21"/>
  <c r="F53" i="22"/>
  <c r="F53" i="26"/>
  <c r="F50" i="15"/>
  <c r="F59" i="25"/>
  <c r="F54" i="22"/>
  <c r="F54" i="26"/>
  <c r="F47" i="27"/>
  <c r="F61" i="20"/>
  <c r="F69" i="23"/>
  <c r="F75" i="24"/>
  <c r="F37" i="18"/>
  <c r="AT119" i="1"/>
  <c r="AT121" i="1"/>
  <c r="AT122" i="1"/>
  <c r="AT112" i="1"/>
  <c r="AT120" i="1"/>
  <c r="H82" i="31"/>
  <c r="AT117" i="1"/>
  <c r="AT115" i="1"/>
  <c r="AT116" i="1"/>
  <c r="AT118" i="1"/>
  <c r="F76" i="24"/>
  <c r="AT101" i="1"/>
  <c r="AT106" i="1"/>
  <c r="AX105" i="1"/>
  <c r="AU135" i="1"/>
  <c r="AU133" i="1"/>
  <c r="AU130" i="1"/>
  <c r="AU128" i="1"/>
  <c r="AU119" i="1"/>
  <c r="AU118" i="1"/>
  <c r="AU116" i="1"/>
  <c r="AU113" i="1"/>
  <c r="AY98" i="1"/>
  <c r="AX98" i="1"/>
  <c r="AY97" i="1"/>
  <c r="AX97" i="1"/>
  <c r="AY96" i="1"/>
  <c r="AX96" i="1"/>
  <c r="CK145" i="1"/>
  <c r="CJ145" i="1"/>
  <c r="CI145" i="1"/>
  <c r="CH145" i="1"/>
  <c r="CG145" i="1"/>
  <c r="CF145" i="1"/>
  <c r="BZ145" i="1"/>
  <c r="CE145" i="1"/>
  <c r="CK144" i="1"/>
  <c r="CJ144" i="1"/>
  <c r="CI144" i="1"/>
  <c r="CH144" i="1"/>
  <c r="CG144" i="1"/>
  <c r="CF144" i="1"/>
  <c r="BZ144" i="1"/>
  <c r="CE144" i="1"/>
  <c r="CK143" i="1"/>
  <c r="CJ143" i="1"/>
  <c r="CI143" i="1"/>
  <c r="CH143" i="1"/>
  <c r="CG143" i="1"/>
  <c r="CF143" i="1"/>
  <c r="BZ143" i="1"/>
  <c r="CE143" i="1"/>
  <c r="CK142" i="1"/>
  <c r="CJ142" i="1"/>
  <c r="CI142" i="1"/>
  <c r="CH142" i="1"/>
  <c r="CG142" i="1"/>
  <c r="CF142" i="1"/>
  <c r="BZ142" i="1"/>
  <c r="CE142" i="1"/>
  <c r="AM90" i="1"/>
  <c r="AM89" i="1"/>
  <c r="L89" i="1"/>
  <c r="AM87" i="1"/>
  <c r="L87" i="1"/>
  <c r="L85" i="1"/>
  <c r="AS95" i="1"/>
  <c r="AU117" i="1" l="1"/>
  <c r="AU120" i="1"/>
  <c r="AU121" i="1"/>
  <c r="AU122" i="1"/>
  <c r="AX125" i="1"/>
  <c r="AX108" i="1"/>
  <c r="AX111" i="1"/>
  <c r="AX109" i="1"/>
  <c r="AX124" i="1"/>
  <c r="AX110" i="1"/>
  <c r="AW139" i="1"/>
  <c r="AX123" i="1"/>
  <c r="AY107" i="1"/>
  <c r="AU115" i="1"/>
  <c r="AU112" i="1"/>
  <c r="AU131" i="1"/>
  <c r="AU129" i="1"/>
  <c r="AU132" i="1"/>
  <c r="AY105" i="1"/>
  <c r="AY125" i="1"/>
  <c r="AY108" i="1"/>
  <c r="AY111" i="1"/>
  <c r="AY109" i="1"/>
  <c r="AY110" i="1"/>
  <c r="AX139" i="1"/>
  <c r="AY123" i="1"/>
  <c r="AY124" i="1"/>
  <c r="AY139" i="1"/>
  <c r="AU138" i="1"/>
  <c r="AU114" i="1"/>
  <c r="AU134" i="1"/>
  <c r="AU137" i="1"/>
  <c r="AU127" i="1"/>
  <c r="AU136" i="1"/>
  <c r="BC96" i="1"/>
  <c r="BC97" i="1"/>
  <c r="BD98" i="1"/>
  <c r="AZ96" i="1"/>
  <c r="BD97" i="1"/>
  <c r="AZ97" i="1"/>
  <c r="AZ98" i="1"/>
  <c r="BB96" i="1"/>
  <c r="AV97" i="1"/>
  <c r="AV98" i="1"/>
  <c r="AS94" i="1"/>
  <c r="BD96" i="1"/>
  <c r="AV96" i="1"/>
  <c r="BB97" i="1"/>
  <c r="BB98" i="1"/>
  <c r="BC98" i="1"/>
  <c r="AU139" i="1" l="1"/>
  <c r="BC105" i="1"/>
  <c r="BC125" i="1"/>
  <c r="BC111" i="1"/>
  <c r="BC109" i="1"/>
  <c r="BC110" i="1"/>
  <c r="BC123" i="1"/>
  <c r="BC124" i="1"/>
  <c r="BD107" i="1"/>
  <c r="BC108" i="1"/>
  <c r="BB139" i="1"/>
  <c r="AZ105" i="1"/>
  <c r="AZ95" i="1" s="1"/>
  <c r="AZ94" i="1" s="1"/>
  <c r="AV94" i="1" s="1"/>
  <c r="AZ125" i="1"/>
  <c r="BD104" i="1"/>
  <c r="BB106" i="1"/>
  <c r="AZ108" i="1"/>
  <c r="AZ111" i="1"/>
  <c r="AZ109" i="1"/>
  <c r="AZ110" i="1"/>
  <c r="AZ123" i="1"/>
  <c r="AZ124" i="1"/>
  <c r="BA107" i="1"/>
  <c r="AV105" i="1"/>
  <c r="AV125" i="1"/>
  <c r="AV124" i="1"/>
  <c r="AX106" i="1"/>
  <c r="AW107" i="1"/>
  <c r="AT107" i="1" s="1"/>
  <c r="AV108" i="1"/>
  <c r="AV123" i="1"/>
  <c r="AV109" i="1"/>
  <c r="AV110" i="1"/>
  <c r="AV111" i="1"/>
  <c r="BD105" i="1"/>
  <c r="BD95" i="1" s="1"/>
  <c r="BD94" i="1" s="1"/>
  <c r="W36" i="1" s="1"/>
  <c r="BD125" i="1"/>
  <c r="BD111" i="1"/>
  <c r="BD109" i="1"/>
  <c r="BD110" i="1"/>
  <c r="BD123" i="1"/>
  <c r="BD108" i="1"/>
  <c r="BD124" i="1"/>
  <c r="BC139" i="1"/>
  <c r="BB105" i="1"/>
  <c r="BB95" i="1" s="1"/>
  <c r="AX95" i="1" s="1"/>
  <c r="BB125" i="1"/>
  <c r="BB111" i="1"/>
  <c r="BB109" i="1"/>
  <c r="BB110" i="1"/>
  <c r="BB123" i="1"/>
  <c r="BB124" i="1"/>
  <c r="BD106" i="1"/>
  <c r="BC107" i="1"/>
  <c r="BB108" i="1"/>
  <c r="BA139" i="1"/>
  <c r="AU126" i="1"/>
  <c r="AU98" i="1"/>
  <c r="AU96" i="1"/>
  <c r="BC95" i="1"/>
  <c r="BC94" i="1" s="1"/>
  <c r="AY94" i="1" s="1"/>
  <c r="AU97" i="1" l="1"/>
  <c r="BB94" i="1"/>
  <c r="W34" i="1" s="1"/>
  <c r="AY95" i="1"/>
  <c r="AV95" i="1"/>
  <c r="W35" i="1"/>
  <c r="AU105" i="1" l="1"/>
  <c r="AU95" i="1" s="1"/>
  <c r="AU94" i="1" s="1"/>
  <c r="AU125" i="1"/>
  <c r="AU123" i="1"/>
  <c r="AU124" i="1"/>
  <c r="AU108" i="1"/>
  <c r="AU111" i="1"/>
  <c r="AU110" i="1"/>
  <c r="AU109" i="1"/>
  <c r="AX101" i="1"/>
  <c r="AV100" i="1"/>
  <c r="AW102" i="1"/>
  <c r="AT102" i="1" s="1"/>
  <c r="AV103" i="1"/>
  <c r="AW99" i="1"/>
  <c r="AT99" i="1" s="1"/>
  <c r="BA98" i="1"/>
  <c r="AX94" i="1"/>
  <c r="AT100" i="1" l="1"/>
  <c r="BA105" i="1"/>
  <c r="BA125" i="1"/>
  <c r="BA111" i="1"/>
  <c r="BA109" i="1"/>
  <c r="BA110" i="1"/>
  <c r="BA123" i="1"/>
  <c r="BA124" i="1"/>
  <c r="BC106" i="1"/>
  <c r="BB107" i="1"/>
  <c r="BA108" i="1"/>
  <c r="AZ139" i="1"/>
  <c r="AY101" i="1"/>
  <c r="AW100" i="1"/>
  <c r="AX102" i="1"/>
  <c r="AW103" i="1"/>
  <c r="AX99" i="1"/>
  <c r="AV104" i="1"/>
  <c r="AT103" i="1"/>
  <c r="BA96" i="1"/>
  <c r="AW97" i="1"/>
  <c r="AT97" i="1" s="1"/>
  <c r="AW98" i="1"/>
  <c r="AT98" i="1" s="1"/>
  <c r="AG95" i="1" l="1"/>
  <c r="AX100" i="1"/>
  <c r="AY102" i="1"/>
  <c r="AX103" i="1"/>
  <c r="AW104" i="1"/>
  <c r="AY99" i="1"/>
  <c r="AT104" i="1"/>
  <c r="BA97" i="1"/>
  <c r="BA95" i="1" s="1"/>
  <c r="AW95" i="1" s="1"/>
  <c r="AT95" i="1" s="1"/>
  <c r="AW105" i="1"/>
  <c r="AT105" i="1" s="1"/>
  <c r="AW125" i="1"/>
  <c r="AT125" i="1" s="1"/>
  <c r="AY106" i="1"/>
  <c r="AX107" i="1"/>
  <c r="AW108" i="1"/>
  <c r="AT108" i="1" s="1"/>
  <c r="AV139" i="1"/>
  <c r="AT139" i="1" s="1"/>
  <c r="AW123" i="1"/>
  <c r="AT123" i="1" s="1"/>
  <c r="AW110" i="1"/>
  <c r="AT110" i="1" s="1"/>
  <c r="AW111" i="1"/>
  <c r="AT111" i="1" s="1"/>
  <c r="AW109" i="1"/>
  <c r="AT109" i="1" s="1"/>
  <c r="AW124" i="1"/>
  <c r="AT124" i="1" s="1"/>
  <c r="AW96" i="1"/>
  <c r="AT96" i="1" s="1"/>
  <c r="AG94" i="1" l="1"/>
  <c r="AV138" i="1"/>
  <c r="AT138" i="1" s="1"/>
  <c r="AV114" i="1"/>
  <c r="AT114" i="1" s="1"/>
  <c r="AW113" i="1"/>
  <c r="AT113" i="1" s="1"/>
  <c r="BA94" i="1"/>
  <c r="AW94" i="1" s="1"/>
  <c r="AK33" i="1" s="1"/>
  <c r="AN94" i="1" l="1"/>
  <c r="AG143" i="1"/>
  <c r="AG145" i="1"/>
  <c r="AG144" i="1"/>
  <c r="AG142" i="1"/>
  <c r="AT94" i="1"/>
  <c r="W33" i="1"/>
  <c r="AV144" i="1" l="1"/>
  <c r="BY144" i="1" s="1"/>
  <c r="CD144" i="1"/>
  <c r="CD145" i="1"/>
  <c r="AV145" i="1"/>
  <c r="AG141" i="1"/>
  <c r="AV142" i="1"/>
  <c r="CD142" i="1"/>
  <c r="CD143" i="1"/>
  <c r="AV143" i="1"/>
  <c r="W32" i="1" l="1"/>
  <c r="BY143" i="1"/>
  <c r="AN143" i="1"/>
  <c r="BY142" i="1"/>
  <c r="AN142" i="1"/>
  <c r="AK29" i="1"/>
  <c r="AG147" i="1"/>
  <c r="BY145" i="1"/>
  <c r="AN145" i="1"/>
  <c r="AN144" i="1"/>
  <c r="AK32" i="1" l="1"/>
  <c r="AN141" i="1"/>
  <c r="AN147" i="1" s="1"/>
</calcChain>
</file>

<file path=xl/sharedStrings.xml><?xml version="1.0" encoding="utf-8"?>
<sst xmlns="http://schemas.openxmlformats.org/spreadsheetml/2006/main" count="20840" uniqueCount="3938">
  <si>
    <t>Export Komplet</t>
  </si>
  <si>
    <t/>
  </si>
  <si>
    <t>2.0</t>
  </si>
  <si>
    <t>False</t>
  </si>
  <si>
    <t>{0abe4c47-4e9d-4021-9585-f4179c63b409}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</si>
  <si>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</si>
  <si>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</si>
  <si>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</si>
  <si>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</si>
  <si>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</si>
  <si>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</si>
  <si>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</si>
  <si>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</si>
  <si>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</si>
  <si>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</si>
  <si>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</si>
  <si>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</si>
  <si>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</si>
  <si>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</si>
  <si>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</si>
  <si>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</si>
  <si>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</si>
  <si>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</si>
  <si>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</si>
  <si>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</si>
  <si>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</si>
  <si>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</si>
  <si>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</si>
  <si>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</si>
  <si>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</si>
  <si>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</si>
  <si>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</si>
  <si>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</si>
  <si>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</si>
  <si>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</si>
  <si>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</si>
  <si>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</si>
  <si>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</si>
  <si>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</si>
  <si>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</si>
  <si>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</si>
  <si>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</si>
  <si>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</si>
  <si>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</si>
  <si>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</si>
  <si>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</si>
  <si>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</si>
  <si>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</si>
  <si>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</si>
  <si>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</si>
  <si>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</si>
  <si>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</si>
  <si>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</si>
  <si>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</si>
  <si>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</si>
  <si>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</si>
  <si>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</si>
  <si>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</si>
  <si>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</si>
  <si>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</si>
  <si>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</si>
  <si>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</si>
  <si>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</si>
  <si>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</si>
  <si>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</si>
  <si>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</si>
  <si>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</si>
  <si>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</si>
  <si>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</si>
  <si>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</si>
  <si>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</si>
  <si>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</si>
  <si>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</si>
  <si>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</si>
  <si>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SO 10.1</t>
  </si>
  <si>
    <t>Futbalový štadión</t>
  </si>
  <si>
    <t>STA</t>
  </si>
  <si>
    <t>1</t>
  </si>
  <si>
    <t>{0d8bd1af-58b5-49d7-bbf5-a9727707e595}</t>
  </si>
  <si>
    <t>Časť</t>
  </si>
  <si>
    <t>2</t>
  </si>
  <si>
    <t>{dcb6ec6c-9664-420e-a58f-0227bab8de04}</t>
  </si>
  <si>
    <t>{19d118c8-176d-4c4b-ac13-60875e2388d9}</t>
  </si>
  <si>
    <t>{6a7a51e8-f746-4ea6-a12e-01449bdb7941}</t>
  </si>
  <si>
    <t>{f6b4cbbb-c7ae-497e-82de-06554d10e955}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</si>
  <si>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</si>
  <si>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</si>
  <si>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</si>
  <si>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</si>
  <si>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</si>
  <si>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</si>
  <si>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</si>
  <si>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</si>
  <si>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</si>
  <si>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Objekt:</t>
  </si>
  <si>
    <t>SO 10.1 - Futbalový štadión</t>
  </si>
  <si>
    <t>Časť:</t>
  </si>
  <si>
    <t>002 - SO 10.1-2.etapa</t>
  </si>
  <si>
    <t xml:space="preserve">Košice IV, Košice </t>
  </si>
  <si>
    <t>HESCON,s.r.o.</t>
  </si>
  <si>
    <t>Rosoft,s.r.o.</t>
  </si>
  <si>
    <t>Náklady z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</si>
  <si>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</si>
  <si>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</si>
  <si>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</si>
  <si>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</si>
  <si>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</si>
  <si>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</si>
  <si>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</si>
  <si>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</si>
  <si>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</si>
  <si>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</si>
  <si>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</si>
  <si>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</si>
  <si>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</si>
  <si>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</si>
  <si>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</si>
  <si>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</si>
  <si>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</si>
  <si>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715 - Izolácie proti chemickým vplyvom</t>
  </si>
  <si>
    <t xml:space="preserve">    722 - Zdravotechnika - protipožiarne zariadenia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</si>
  <si>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</si>
  <si>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</si>
  <si>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</si>
  <si>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</si>
  <si>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</si>
  <si>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</si>
  <si>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</si>
  <si>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Obklady</t>
  </si>
  <si>
    <t xml:space="preserve">    784 - Maľby</t>
  </si>
  <si>
    <t>OST - Ostatné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</si>
  <si>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</si>
  <si>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</si>
  <si>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</si>
  <si>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</si>
  <si>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</si>
  <si>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</si>
  <si>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</si>
  <si>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</si>
  <si>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</si>
  <si>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</si>
  <si>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</si>
  <si>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</si>
  <si>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</si>
  <si>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</si>
  <si>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</si>
  <si>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</si>
  <si>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</si>
  <si>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</si>
  <si>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</si>
  <si>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</si>
  <si>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</si>
  <si>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</si>
  <si>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</si>
  <si>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</si>
  <si>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</si>
  <si>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</si>
  <si>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</si>
  <si>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</si>
  <si>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</si>
  <si>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1441506613</t>
  </si>
  <si>
    <t>131211101.S</t>
  </si>
  <si>
    <t>Hĺbenie jám v  hornine tr.3 súdržných - ručným náradím</t>
  </si>
  <si>
    <t>m3</t>
  </si>
  <si>
    <t>-765810367</t>
  </si>
  <si>
    <t>3</t>
  </si>
  <si>
    <t>131211119.S</t>
  </si>
  <si>
    <t>Príplatok za lepivosť pri hĺbení jám ručným náradím v hornine tr. 3</t>
  </si>
  <si>
    <t>1810035485</t>
  </si>
  <si>
    <t>132201101.S</t>
  </si>
  <si>
    <t>Výkop ryhy do šírky 600 mm v horn.3 do 100 m3</t>
  </si>
  <si>
    <t>1094490122</t>
  </si>
  <si>
    <t>5</t>
  </si>
  <si>
    <t>132201109.S</t>
  </si>
  <si>
    <t>Príplatok k cene za lepivosť pri hĺbení rýh šírky do 600 mm zapažených i nezapažených s urovnaním dna v hornine 3</t>
  </si>
  <si>
    <t>564558293</t>
  </si>
  <si>
    <t>6</t>
  </si>
  <si>
    <t>162201101.S</t>
  </si>
  <si>
    <t>Vodorovné premiestnenie výkopku z horniny 1-4 do 20m</t>
  </si>
  <si>
    <t>286819137</t>
  </si>
  <si>
    <t>7</t>
  </si>
  <si>
    <t>167101101.S</t>
  </si>
  <si>
    <t>Nakladanie neuľahnutého výkopku z hornín tr.1-4 do 100 m3</t>
  </si>
  <si>
    <t>969797794</t>
  </si>
  <si>
    <t>8</t>
  </si>
  <si>
    <t>174101102.S</t>
  </si>
  <si>
    <t>Zásyp sypaninou v uzavretých priestoroch s urovnaním povrchu zásypu</t>
  </si>
  <si>
    <t>-227723346</t>
  </si>
  <si>
    <t>9</t>
  </si>
  <si>
    <t>M</t>
  </si>
  <si>
    <t>103640000200.S</t>
  </si>
  <si>
    <t>t</t>
  </si>
  <si>
    <t>-2089359063</t>
  </si>
  <si>
    <t>10</t>
  </si>
  <si>
    <t>174101102xr</t>
  </si>
  <si>
    <t>kpl</t>
  </si>
  <si>
    <t>1142936377</t>
  </si>
  <si>
    <t>Zakladanie</t>
  </si>
  <si>
    <t>11</t>
  </si>
  <si>
    <t>212572111.Sr</t>
  </si>
  <si>
    <t>Lôžko a obsyp potrubia z piesku</t>
  </si>
  <si>
    <t>1324939690</t>
  </si>
  <si>
    <t>12</t>
  </si>
  <si>
    <t>271521111</t>
  </si>
  <si>
    <t xml:space="preserve">Zhutnené štrkové lôžko </t>
  </si>
  <si>
    <t>-1598117664</t>
  </si>
  <si>
    <t>13</t>
  </si>
  <si>
    <t>273313521</t>
  </si>
  <si>
    <t>Betón základových dosiek, prostý tr. C 12/15- XC0- podkladný betón</t>
  </si>
  <si>
    <t>-1731382503</t>
  </si>
  <si>
    <t>14</t>
  </si>
  <si>
    <t>273321411</t>
  </si>
  <si>
    <t>Betón základových dosiek, železový (bez výstuže), tr. C 25/30-XC2, XA1, XD1(SK)-Cl 0,4-Dmax 16-S3</t>
  </si>
  <si>
    <t>-1594746915</t>
  </si>
  <si>
    <t>15</t>
  </si>
  <si>
    <t>273351215</t>
  </si>
  <si>
    <t>Debnenie stien základových dosiek, zhotovenie-dielce</t>
  </si>
  <si>
    <t>19452592</t>
  </si>
  <si>
    <t>16</t>
  </si>
  <si>
    <t>273351216</t>
  </si>
  <si>
    <t>Debnenie stien základových dosiek, odstránenie-dielce</t>
  </si>
  <si>
    <t>-192668831</t>
  </si>
  <si>
    <t>17</t>
  </si>
  <si>
    <t>273361821</t>
  </si>
  <si>
    <t>Výstuž základových dosiek z ocele B500B</t>
  </si>
  <si>
    <t>-950765884</t>
  </si>
  <si>
    <t>18</t>
  </si>
  <si>
    <t>273362021</t>
  </si>
  <si>
    <t>Výstuž základových dosiek zo zvár. sietí KARI</t>
  </si>
  <si>
    <t>-243549508</t>
  </si>
  <si>
    <t>19</t>
  </si>
  <si>
    <t>274313711.S</t>
  </si>
  <si>
    <t>Betón základových pásov, prostý tr. C 25/30 - XC0 (SK) -Cl 0,4 -Dmax 16 -S3</t>
  </si>
  <si>
    <t>-1124062624</t>
  </si>
  <si>
    <t>274351215.S</t>
  </si>
  <si>
    <t>Debnenie stien základových pásov, zhotovenie-dielce</t>
  </si>
  <si>
    <t>-1104066116</t>
  </si>
  <si>
    <t>21</t>
  </si>
  <si>
    <t>274351216.S</t>
  </si>
  <si>
    <t>Debnenie stien základových pásov, odstránenie-dielce</t>
  </si>
  <si>
    <t>-19312046</t>
  </si>
  <si>
    <t>22</t>
  </si>
  <si>
    <t>2751012125</t>
  </si>
  <si>
    <t>Vytvorenie prestupov betónu a železobetónu vložkami s vonkajšou prierezovou plochou do 0,06 m2</t>
  </si>
  <si>
    <t>m</t>
  </si>
  <si>
    <t>952832197</t>
  </si>
  <si>
    <t>23</t>
  </si>
  <si>
    <t>275313612.S</t>
  </si>
  <si>
    <t>Betón základových pätiek, prostý tr. C 20/25 - pre oplotenie</t>
  </si>
  <si>
    <t>-552849665</t>
  </si>
  <si>
    <t>Zvislé a kompletné konštrukcie</t>
  </si>
  <si>
    <t>24</t>
  </si>
  <si>
    <t>311272021.S</t>
  </si>
  <si>
    <t>Murivo nosné (m3) z betónových debniacich tvárnic s betónovou výplňou C 16/20 hrúbky 200 mm</t>
  </si>
  <si>
    <t>1795354116</t>
  </si>
  <si>
    <t>25</t>
  </si>
  <si>
    <t>311272561</t>
  </si>
  <si>
    <t>Murivo nosné (m3) z tvárnic pórobetónových hr. 200 mm, na lepidlo</t>
  </si>
  <si>
    <t>394413793</t>
  </si>
  <si>
    <t>26</t>
  </si>
  <si>
    <t>3132121241</t>
  </si>
  <si>
    <t>Maltové lôžko hr. 20mm, pod prefabrikované prvky</t>
  </si>
  <si>
    <t>500012570</t>
  </si>
  <si>
    <t>27</t>
  </si>
  <si>
    <t>3134111OP0401/V</t>
  </si>
  <si>
    <t>M+D Zostava nosných prekladov v obvod.stene hr.200mm, svetl.šírka stav.otvoru 1,06m,min.uloženie v závislosti od výrobcu,jedna strana uložená na oceľ.profil - OP 04.01</t>
  </si>
  <si>
    <t>ks</t>
  </si>
  <si>
    <t>-1844774683</t>
  </si>
  <si>
    <t>28</t>
  </si>
  <si>
    <t>3134111OP0402/V</t>
  </si>
  <si>
    <t>M+D Zostava nosných prekladov v obvod.stene hr.200mm, svetl.šírka stav.otvoru 1,06m,min.uloženie v závislosti od výrobcu - OP 04.02</t>
  </si>
  <si>
    <t>-1853187468</t>
  </si>
  <si>
    <t>29</t>
  </si>
  <si>
    <t>3134111OP0403/V</t>
  </si>
  <si>
    <t>M+D Zostava nosných prekladov v obvod.stene hr.200mm, svetl.šírka stav.otvoru 1,96m,min.uloženie v závislosti od výrobcu - OP 04.03</t>
  </si>
  <si>
    <t>1669797893</t>
  </si>
  <si>
    <t>30</t>
  </si>
  <si>
    <t>3432452020.1</t>
  </si>
  <si>
    <t>M+D Stena ST1/D, betón C30/37, objem 1,68 m3 na 1ks, vrátane systémových prvkov pre osadenie</t>
  </si>
  <si>
    <t>-770333269</t>
  </si>
  <si>
    <t>31</t>
  </si>
  <si>
    <t>3432452020.16</t>
  </si>
  <si>
    <t>M+D Stena ST2/D, betón C30/37, objem 1,37 m3 na 1ks, vrátane systémových prvkov pre osadenie</t>
  </si>
  <si>
    <t>67361356</t>
  </si>
  <si>
    <t>32</t>
  </si>
  <si>
    <t>3432452020.2</t>
  </si>
  <si>
    <t>M+D Stena ST10/B, betón C30/37, objem 2,07 m3 na 1ks, vrátane systémových prvkov pre osadenie</t>
  </si>
  <si>
    <t>-235483808</t>
  </si>
  <si>
    <t>33</t>
  </si>
  <si>
    <t>3432452020.27</t>
  </si>
  <si>
    <t>M+D Stena ST3/D, betón C30/37, objem 0,96 m3 na 1ks, vrátane systémových prvkov pre osadenie</t>
  </si>
  <si>
    <t>-1322627626</t>
  </si>
  <si>
    <t>34</t>
  </si>
  <si>
    <t>3432452020.3</t>
  </si>
  <si>
    <t>M+D Stena ST10/D, betón C30/37, objem 2,07 m3 na 1ks, vrátane systémových prvkov pre osadenie</t>
  </si>
  <si>
    <t>-1132732870</t>
  </si>
  <si>
    <t>35</t>
  </si>
  <si>
    <t>3432452020.38</t>
  </si>
  <si>
    <t>M+D Stena ST1/B, betón C30/37, objem 1,68 m3 na 1ks, vrátane systémových prvkov pre osadenie</t>
  </si>
  <si>
    <t>541694846</t>
  </si>
  <si>
    <t>36</t>
  </si>
  <si>
    <t>3432452020.40</t>
  </si>
  <si>
    <t>M+D Stena ST2/B, betón C30/37, objem 1,37 m3 na 1ks, vrátane systémových prvkov pre osadenie</t>
  </si>
  <si>
    <t>1053339071</t>
  </si>
  <si>
    <t>37</t>
  </si>
  <si>
    <t>3432452020.41</t>
  </si>
  <si>
    <t>M+D Stena ST3/B, betón C30/37, objem 0,96 m3 na 1ks, vrátane systémových prvkov pre osadenie</t>
  </si>
  <si>
    <t>1859952926</t>
  </si>
  <si>
    <t>38</t>
  </si>
  <si>
    <t>3432452020.42</t>
  </si>
  <si>
    <t>M+D Stena ST8/B, betón C30/37, objem 0,45 m3 na 1ks, vrátane systémových prvkov pre osadenie</t>
  </si>
  <si>
    <t>497623156</t>
  </si>
  <si>
    <t>39</t>
  </si>
  <si>
    <t>3432452020.43</t>
  </si>
  <si>
    <t>M+D Stena ST8/D, betón C30/37, objem 0,45 m3 na 1ks, vrátane systémových prvkov pre osadenie</t>
  </si>
  <si>
    <t>1680343395</t>
  </si>
  <si>
    <t>40</t>
  </si>
  <si>
    <t>3432452020.44</t>
  </si>
  <si>
    <t>M+D Stena ST9/B, betón C30/37, objem 0,87 m3 na 1ks, vrátane systémových prvkov pre osadenie</t>
  </si>
  <si>
    <t>-448556437</t>
  </si>
  <si>
    <t>41</t>
  </si>
  <si>
    <t>3432452020.45</t>
  </si>
  <si>
    <t>M+D Stena ST9/D, betón C30/37, objem 0,87 m3 na 1ks, vrátane systémových prvkov pre osadenie</t>
  </si>
  <si>
    <t>-1289933364</t>
  </si>
  <si>
    <t>42</t>
  </si>
  <si>
    <t>3432452020.48</t>
  </si>
  <si>
    <t>M+D Stena ST12/D, betón C30/37, objem 2,37 m3 na 1ks, vrátane systémových prvkov pre osadenie</t>
  </si>
  <si>
    <t>1686096328</t>
  </si>
  <si>
    <t>43</t>
  </si>
  <si>
    <t>3432452020.49</t>
  </si>
  <si>
    <t>M+D Stena ST53/B, betón C30/37, objem 0,15 m3 na 1ks, vrátane systémových prvkov pre osadenie</t>
  </si>
  <si>
    <t>973968334</t>
  </si>
  <si>
    <t>44</t>
  </si>
  <si>
    <t>3432452020.5</t>
  </si>
  <si>
    <t>M+D Stena ST11/B, betón C30/37, objem 1,98 m3 na 1ks, vrátane systémových prvkov pre osadenie</t>
  </si>
  <si>
    <t>1501011038</t>
  </si>
  <si>
    <t>45</t>
  </si>
  <si>
    <t>3432452020.50</t>
  </si>
  <si>
    <t>M+D Stena ST53/D, betón C30/37, objem 0,15 m3 na 1ks, vrátane systémových prvkov pre osadenie</t>
  </si>
  <si>
    <t>1725523909</t>
  </si>
  <si>
    <t>46</t>
  </si>
  <si>
    <t>3432452020.51</t>
  </si>
  <si>
    <t>M+D Stena ST54/B, betón C30/37, objem 0,03 m3 na 1ks, vrátane systémových prvkov pre osadenie</t>
  </si>
  <si>
    <t>-1121117394</t>
  </si>
  <si>
    <t>47</t>
  </si>
  <si>
    <t>3432452020.52</t>
  </si>
  <si>
    <t>M+D Stena ST54/D, betón C30/37, objem 0,03 m3 na 1ks, vrátane systémových prvkov pre osadenie</t>
  </si>
  <si>
    <t>1233112537</t>
  </si>
  <si>
    <t>48</t>
  </si>
  <si>
    <t>3432452020.53</t>
  </si>
  <si>
    <t>M+D Stena ST58/D, betón C30/37, objem 0,15 m3 na 1ks, vrátane systémových prvkov pre osadenie</t>
  </si>
  <si>
    <t>-2140647663</t>
  </si>
  <si>
    <t>49</t>
  </si>
  <si>
    <t>3432452020.54</t>
  </si>
  <si>
    <t>M+D Stena ST61/D, betón C30/37, objem 1,6 m3 na 1ks, vrátane systémových prvkov pre osadenie</t>
  </si>
  <si>
    <t>748535201</t>
  </si>
  <si>
    <t>50</t>
  </si>
  <si>
    <t>3432452020.55</t>
  </si>
  <si>
    <t>M+D Stena ST61/B, betón C30/37, objem 1,6 m3 na 1ks, vrátane systémových prvkov pre osadenie</t>
  </si>
  <si>
    <t>1411369924</t>
  </si>
  <si>
    <t>51</t>
  </si>
  <si>
    <t>3432452020.56</t>
  </si>
  <si>
    <t>M+D Stena ST63/B, betón C30/37, objem 1,85 m3 na 1ks, vrátane systémových prvkov pre osadenie</t>
  </si>
  <si>
    <t>-468621297</t>
  </si>
  <si>
    <t>52</t>
  </si>
  <si>
    <t>3432452020.57</t>
  </si>
  <si>
    <t>M+D Stena ST63/D, betón C30/37, objem 1,85 m3 na 1ks, vrátane systémových prvkov pre osadenie</t>
  </si>
  <si>
    <t>-462798503</t>
  </si>
  <si>
    <t>53</t>
  </si>
  <si>
    <t>3432452020.58</t>
  </si>
  <si>
    <t>M+D Stena ST62/B, betón C30/37, objem 1,18 m3 na 1ks, vrátane systémových prvkov pre osadenie</t>
  </si>
  <si>
    <t>2088392093</t>
  </si>
  <si>
    <t>54</t>
  </si>
  <si>
    <t>3432452020.59</t>
  </si>
  <si>
    <t>M+D Stena ST62/D, betón C30/37, objem 1,18 m3 na 1ks, vrátane systémových prvkov pre osadenie</t>
  </si>
  <si>
    <t>-1347386856</t>
  </si>
  <si>
    <t>55</t>
  </si>
  <si>
    <t>3432452020.6</t>
  </si>
  <si>
    <t>M+D Stena ST11/D, betón C30/37, objem 1,98 m3 na 1ks, vrátane systémových prvkov pre osadenie</t>
  </si>
  <si>
    <t>1662610399</t>
  </si>
  <si>
    <t>56</t>
  </si>
  <si>
    <t>3432452020.60</t>
  </si>
  <si>
    <t>M+D Stena ST60/B, betón C30/37, objem 0,31 m3 na 1ks, vrátane systémových prvkov pre osadenie</t>
  </si>
  <si>
    <t>501854944</t>
  </si>
  <si>
    <t>57</t>
  </si>
  <si>
    <t>3432452020.61</t>
  </si>
  <si>
    <t>M+D Stena ST60/D, betón C30/37, objem 0,31 m3 na 1ks, vrátane systémových prvkov pre osadenie</t>
  </si>
  <si>
    <t>1812819294</t>
  </si>
  <si>
    <t>58</t>
  </si>
  <si>
    <t>3432452020.62</t>
  </si>
  <si>
    <t>M+D Doska D6/D, betón C30/37, objem 0,74 m3 na 1ks, vrátane systémových prvkov pre osadenie</t>
  </si>
  <si>
    <t>-1826701719</t>
  </si>
  <si>
    <t>59</t>
  </si>
  <si>
    <t>3432452020.63</t>
  </si>
  <si>
    <t>M+D Doska D6/B, betón C30/37, objem 0,74 m3 na 1ks, vrátane systémových prvkov pre osadenie</t>
  </si>
  <si>
    <t>869486813</t>
  </si>
  <si>
    <t>60</t>
  </si>
  <si>
    <t>3432452020.7</t>
  </si>
  <si>
    <t>M+D Stena ST12/B, betón C30/37, objem 2,37 m3 na 1ks, vrátane systémových prvkov pre osadenie</t>
  </si>
  <si>
    <t>-1084026885</t>
  </si>
  <si>
    <t>61</t>
  </si>
  <si>
    <t>3432452021.1</t>
  </si>
  <si>
    <t>M+D Stĺp S1/B, betón C50/60, objem 5,62 m3 na 1ks, vrátane systémových prvkov pre osadenie</t>
  </si>
  <si>
    <t>-1768838912</t>
  </si>
  <si>
    <t>62</t>
  </si>
  <si>
    <t>3432452021.1.U</t>
  </si>
  <si>
    <t>M+D Stĺp S1/B_U, betón C50/60, objem 5,62 m3 na 1ks, vrátane systémových prvkov pre osadenie</t>
  </si>
  <si>
    <t>-1958518999</t>
  </si>
  <si>
    <t>63</t>
  </si>
  <si>
    <t>3432452021.2</t>
  </si>
  <si>
    <t>M+D Stĺp S1/D, betón C50/60, objem 5,62 m3 na 1ks, vrátane systémových prvkov pre osadenie</t>
  </si>
  <si>
    <t>-2037313885</t>
  </si>
  <si>
    <t>64</t>
  </si>
  <si>
    <t>3432452021.2.U</t>
  </si>
  <si>
    <t>M+D Stĺp S1/D_U, betón C50/60, objem 5,62 m3 na 1ks, vrátane systémových prvkov pre osadenie</t>
  </si>
  <si>
    <t>-1229633219</t>
  </si>
  <si>
    <t>65</t>
  </si>
  <si>
    <t>3432452021.3</t>
  </si>
  <si>
    <t>M+D Stĺp S3/B, betón C50/60, objem 1,75 m3 na 1ks, vrátane systémových prvkov pre osadenie</t>
  </si>
  <si>
    <t>1448616827</t>
  </si>
  <si>
    <t>66</t>
  </si>
  <si>
    <t>3432452021.3.1</t>
  </si>
  <si>
    <t>M+D Stĺp S2/B, betón C50/60, objem 1,19 m3 na 1ks, vrátane systémových prvkov pre osadenie</t>
  </si>
  <si>
    <t>-462887681</t>
  </si>
  <si>
    <t>67</t>
  </si>
  <si>
    <t>3432452021.4</t>
  </si>
  <si>
    <t>M+D Stĺp S3/D, betón C50/60, objem 1,75 m3 na 1ks, vrátane systémových prvkov pre osadenie</t>
  </si>
  <si>
    <t>1240456580</t>
  </si>
  <si>
    <t>68</t>
  </si>
  <si>
    <t>3432452021.4.1</t>
  </si>
  <si>
    <t>M+D Stĺp S2/D, betón C50/60, objem 1,19 m3 na 1ks, vrátane systémových prvkov pre osadenie</t>
  </si>
  <si>
    <t>-1528998543</t>
  </si>
  <si>
    <t>69</t>
  </si>
  <si>
    <t>3432452020.64</t>
  </si>
  <si>
    <t>M+D Oceľová platňa OP03, S235JR+B500B</t>
  </si>
  <si>
    <t>-1198203942</t>
  </si>
  <si>
    <t>70</t>
  </si>
  <si>
    <t>3432452021.5</t>
  </si>
  <si>
    <t>M+D Bodový prvok, HPKM 30</t>
  </si>
  <si>
    <t>-253007286</t>
  </si>
  <si>
    <t>71</t>
  </si>
  <si>
    <t>3432452021.6</t>
  </si>
  <si>
    <t>M+D Bodový prvok, PEC 52</t>
  </si>
  <si>
    <t>1751509833</t>
  </si>
  <si>
    <t>Vodorovné konštrukcie</t>
  </si>
  <si>
    <t>72</t>
  </si>
  <si>
    <t>411321718.S</t>
  </si>
  <si>
    <t>Zálievka z betónu tr. C 50/60</t>
  </si>
  <si>
    <t>-1071659218</t>
  </si>
  <si>
    <t>73</t>
  </si>
  <si>
    <t>4131251011.17</t>
  </si>
  <si>
    <t>M+D Bodový prvok, PEC36 - skrátené</t>
  </si>
  <si>
    <t>1496659537</t>
  </si>
  <si>
    <t>74</t>
  </si>
  <si>
    <t>4131251011.18</t>
  </si>
  <si>
    <t>M+D Bodový prvok, PEC36</t>
  </si>
  <si>
    <t>1057246746</t>
  </si>
  <si>
    <t>75</t>
  </si>
  <si>
    <t>4132251010.11</t>
  </si>
  <si>
    <t>M+D Tribúnová lavica TL4/B, betón C40/50, objem 1,19 m3 na 1ks, vrátane systémových prvkov pre osadenie</t>
  </si>
  <si>
    <t>-194722371</t>
  </si>
  <si>
    <t>76</t>
  </si>
  <si>
    <t>4132251010.13</t>
  </si>
  <si>
    <t>M+D Tribúnová lavica TL8/D, betón C40/50, objem 1,56 m3 na 1ks, vrátane systémových prvkov pre osadenie</t>
  </si>
  <si>
    <t>-101147604</t>
  </si>
  <si>
    <t>77</t>
  </si>
  <si>
    <t>4132251010.14</t>
  </si>
  <si>
    <t>M+D Tribúnová lavica TL8/B, betón C40/50, objem 1,56 m3 na 1ks, vrátane systémových prvkov pre osadenie</t>
  </si>
  <si>
    <t>972326317</t>
  </si>
  <si>
    <t>78</t>
  </si>
  <si>
    <t>4132251010.15</t>
  </si>
  <si>
    <t>M+D Tribúnová lavica TL16/D, betón C40/50, objem 1,65 m3 na 1ks, vrátane systémových prvkov pre osadenie</t>
  </si>
  <si>
    <t>1106118509</t>
  </si>
  <si>
    <t>79</t>
  </si>
  <si>
    <t>4132251010.16</t>
  </si>
  <si>
    <t>M+D Tribúnová lavica TL16/B, betón C40/50, objem 1,65 m3 na 1ks, vrátane systémových prvkov pre osadenie</t>
  </si>
  <si>
    <t>-1923189269</t>
  </si>
  <si>
    <t>80</t>
  </si>
  <si>
    <t>4132251010.17</t>
  </si>
  <si>
    <t>M+D Tribúnová lavica TL9/D, betón C40/50, objem 1,78 m3 na 1ks, vrátane systémových prvkov pre osadenie</t>
  </si>
  <si>
    <t>642680838</t>
  </si>
  <si>
    <t>81</t>
  </si>
  <si>
    <t>4132251010.18</t>
  </si>
  <si>
    <t>M+D Tribúnová lavica TL9/B, betón C40/50, objem 1,78 m3 na 1ks, vrátane systémových prvkov pre osadenie</t>
  </si>
  <si>
    <t>-1995996884</t>
  </si>
  <si>
    <t>82</t>
  </si>
  <si>
    <t>4132251010.19</t>
  </si>
  <si>
    <t>M+D Tribúnová lavica TL17/B, betón C40/50, objem 1,88 m3 na 1ks, vrátane systémových prvkov pre osadenie</t>
  </si>
  <si>
    <t>2060953386</t>
  </si>
  <si>
    <t>83</t>
  </si>
  <si>
    <t>4132251010.2</t>
  </si>
  <si>
    <t>M+D Tribúnová lavica TL17/D, betón C40/50, objem 1,88 m3 na 1ks, vrátane systémových prvkov pre osadenie</t>
  </si>
  <si>
    <t>-364951566</t>
  </si>
  <si>
    <t>84</t>
  </si>
  <si>
    <t>4132251010.20</t>
  </si>
  <si>
    <t>M+D Tribúnová lavica TL6/B, betón C40/50, objem 0,50 m3 na 1ks, vrátane systémových prvkov pre osadenie</t>
  </si>
  <si>
    <t>1908292576</t>
  </si>
  <si>
    <t>85</t>
  </si>
  <si>
    <t>4132251010.21</t>
  </si>
  <si>
    <t>M+D Tribúnová lavica TL10/D, betón C40/50, objem 2,01 m3 na 1ks, vrátane systémových prvkov pre osadenie</t>
  </si>
  <si>
    <t>1168799006</t>
  </si>
  <si>
    <t>86</t>
  </si>
  <si>
    <t>4132251010.22</t>
  </si>
  <si>
    <t>M+D Tribúnová lavica TL10/B, betón C40/50, objem 2,01 m3 na 1ks, vrátane systémových prvkov pre osadenie</t>
  </si>
  <si>
    <t>-495881620</t>
  </si>
  <si>
    <t>87</t>
  </si>
  <si>
    <t>4132251010.23</t>
  </si>
  <si>
    <t>M+D Tribúnová lavica TL11/D, betón C40/50, objem 2,24 m3 na 1ks, vrátane systémových prvkov pre osadenie</t>
  </si>
  <si>
    <t>1329592456</t>
  </si>
  <si>
    <t>88</t>
  </si>
  <si>
    <t>4132251010.24</t>
  </si>
  <si>
    <t>M+D Tribúnová lavica TL11/B, betón C40/50, objem 2,24 m3 na 1ks, vrátane systémových prvkov pre osadenie</t>
  </si>
  <si>
    <t>1378749737</t>
  </si>
  <si>
    <t>89</t>
  </si>
  <si>
    <t>4132251010.25</t>
  </si>
  <si>
    <t>M+D Tribúnová lavica TL5/B, betón C40/50, objem 1,31 m3 na 1ks, vrátane systémových prvkov pre osadenie</t>
  </si>
  <si>
    <t>1099796934</t>
  </si>
  <si>
    <t>90</t>
  </si>
  <si>
    <t>4132251010.26</t>
  </si>
  <si>
    <t>M+D Tribúnová lavica TL20/D, betón C40/50, objem 1,36 m3 na 1ks, vrátane systémových prvkov pre osadenie</t>
  </si>
  <si>
    <t>1568503018</t>
  </si>
  <si>
    <t>91</t>
  </si>
  <si>
    <t>4132251010.28</t>
  </si>
  <si>
    <t>M+D Tribúnová lavica TL12/D, betón C40/50, objem 2,46 m3 na 1ks, vrátane systémových prvkov pre osadenie</t>
  </si>
  <si>
    <t>-616533701</t>
  </si>
  <si>
    <t>92</t>
  </si>
  <si>
    <t>4132251010.29</t>
  </si>
  <si>
    <t>M+D Tribúnová lavica TL12/B, betón C40/50, objem 2,46 m3 na 1ks, vrátane systémových prvkov pre osadenie</t>
  </si>
  <si>
    <t>-919647819</t>
  </si>
  <si>
    <t>93</t>
  </si>
  <si>
    <t>4132251010.31</t>
  </si>
  <si>
    <t>M+D Tribúnová lavica TL13/B, betón C40/50, objem 2,69 m3 na 1ks, vrátane systémových prvkov pre osadenie</t>
  </si>
  <si>
    <t>-1580213767</t>
  </si>
  <si>
    <t>94</t>
  </si>
  <si>
    <t>4132251010.32</t>
  </si>
  <si>
    <t>M+D Tribúnová lavica TL13/D, betón C40/50, objem 2,69 m3 na 1ks, vrátane systémových prvkov pre osadenie</t>
  </si>
  <si>
    <t>-1921056083</t>
  </si>
  <si>
    <t>95</t>
  </si>
  <si>
    <t>4132251010.33</t>
  </si>
  <si>
    <t>M+D Tribúnová lavica TL14/D, betón C40/50, objem 2,92 m3 na 1ks, vrátane systémových prvkov pre osadenie</t>
  </si>
  <si>
    <t>-678985805</t>
  </si>
  <si>
    <t>96</t>
  </si>
  <si>
    <t>4132251010.34</t>
  </si>
  <si>
    <t>M+D Tribúnová lavica TL14/B, betón C40/50, objem 2,92 m3 na 1ks, vrátane systémových prvkov pre osadenie</t>
  </si>
  <si>
    <t>153178393</t>
  </si>
  <si>
    <t>97</t>
  </si>
  <si>
    <t>4132251010.36</t>
  </si>
  <si>
    <t>M+D Tribúnová lavica TL15/D, betón C40/50, objem 3,14 m3 na 1ks, vrátane systémových prvkov pre osadenie</t>
  </si>
  <si>
    <t>1082436393</t>
  </si>
  <si>
    <t>98</t>
  </si>
  <si>
    <t>4132251010.37</t>
  </si>
  <si>
    <t>M+D Tribúnová lavica TL15/B, betón C40/50, objem 3,14 m3 na 1ks, vrátane systémových prvkov pre osadenie</t>
  </si>
  <si>
    <t>-182084866</t>
  </si>
  <si>
    <t>99</t>
  </si>
  <si>
    <t>4132251010.38</t>
  </si>
  <si>
    <t>M+D Tribúnová lavica TL5/D, betón C40/50, objem 1,32 m3 na 1ks, vrátane systémových prvkov pre osadenie</t>
  </si>
  <si>
    <t>-1239825774</t>
  </si>
  <si>
    <t>100</t>
  </si>
  <si>
    <t>4132251010.39</t>
  </si>
  <si>
    <t>M+D Tribúnová lavica TL1/B, betón C40/50, objem 2,38 m3 na 1ks, vrátane systémových prvkov pre osadenie</t>
  </si>
  <si>
    <t>1170837855</t>
  </si>
  <si>
    <t>101</t>
  </si>
  <si>
    <t>4132251010.4</t>
  </si>
  <si>
    <t>M+D Tribúnová lavica TL21/D, betón C40/50, objem 1,51 m3 na 1ks, vrátane systémových prvkov pre osadenie</t>
  </si>
  <si>
    <t>1435266727</t>
  </si>
  <si>
    <t>102</t>
  </si>
  <si>
    <t>4132251010.41</t>
  </si>
  <si>
    <t>M+D Tribúnová lavica TL6/D, betón C40/50, objem 0,50 m3 na 1ks, vrátane systémových prvkov pre osadenie</t>
  </si>
  <si>
    <t>2041463390</t>
  </si>
  <si>
    <t>103</t>
  </si>
  <si>
    <t>4132251010.42</t>
  </si>
  <si>
    <t>M+D Tribúnová lavica TL2/D, betón C40/50, objem 2,30 m3 na 1ks, vrátane systémových prvkov pre osadenie</t>
  </si>
  <si>
    <t>-2080297848</t>
  </si>
  <si>
    <t>104</t>
  </si>
  <si>
    <t>4132251010.43</t>
  </si>
  <si>
    <t>M+D Tribúnová lavica TL21/B, betón C40/50, objem 1,51 m3 na 1ks, vrátane systémových prvkov pre osadenie</t>
  </si>
  <si>
    <t>-340768856</t>
  </si>
  <si>
    <t>105</t>
  </si>
  <si>
    <t>4132251010.44</t>
  </si>
  <si>
    <t>M+D Tribúnová lavica TL4/D, betón C40/50, objem 1,19 m3 na 1ks, vrátane systémových prvkov pre osadenie</t>
  </si>
  <si>
    <t>312007267</t>
  </si>
  <si>
    <t>106</t>
  </si>
  <si>
    <t>4132251010.45</t>
  </si>
  <si>
    <t>M+D Tribúnová lavica TL3/B, betón C40/50, objem 2,40 m3 na 1ks, vrátane systémových prvkov pre osadenie</t>
  </si>
  <si>
    <t>1514757384</t>
  </si>
  <si>
    <t>107</t>
  </si>
  <si>
    <t>4132251010.46</t>
  </si>
  <si>
    <t>M+D Tribúnová lavica TL3/D, betón C40/50, objem 2,40 m3 na 1ks, vrátane systémových prvkov pre osadenie</t>
  </si>
  <si>
    <t>1312027125</t>
  </si>
  <si>
    <t>108</t>
  </si>
  <si>
    <t>4132251010.47</t>
  </si>
  <si>
    <t>M+D Tribúnová lavica TL2/B, betón C40/50, objem 2,30 m3 na 1ks, vrátane systémových prvkov pre osadenie</t>
  </si>
  <si>
    <t>1464201444</t>
  </si>
  <si>
    <t>109</t>
  </si>
  <si>
    <t>4132251010.48</t>
  </si>
  <si>
    <t>M+D Tribúnová lavica TL1/D, betón C40/50, objem 2,38 m3 na 1ks, vrátane systémových prvkov pre osadenie</t>
  </si>
  <si>
    <t>-560413604</t>
  </si>
  <si>
    <t>110</t>
  </si>
  <si>
    <t>4132251010.49</t>
  </si>
  <si>
    <t>M+D Tribúnová lavica TL18/B, betón C40/50, objem 2,73 m3 na 1ks, vrátane systémových prvkov pre osadenie</t>
  </si>
  <si>
    <t>-15677022</t>
  </si>
  <si>
    <t>111</t>
  </si>
  <si>
    <t>4132251010.5</t>
  </si>
  <si>
    <t>M+D Tribúnová lavica TL20/B, betón C40/50, objem 1,36 m3 na 1ks, vrátane systémových prvkov pre osadenie</t>
  </si>
  <si>
    <t>-511638221</t>
  </si>
  <si>
    <t>112</t>
  </si>
  <si>
    <t>4132251010.50</t>
  </si>
  <si>
    <t>M+D Tribúnová lavica TL18/D, betón C40/50, objem 2,73 m3 na 1ks, vrátane systémových prvkov pre osadenie</t>
  </si>
  <si>
    <t>-1701582247</t>
  </si>
  <si>
    <t>113</t>
  </si>
  <si>
    <t>4132251010.51</t>
  </si>
  <si>
    <t>M+D Tribúnová lavica TL19/B, betón C40/50, objem 2,74 m3 na 1ks, vrátane systémových prvkov pre osadenie</t>
  </si>
  <si>
    <t>310413192</t>
  </si>
  <si>
    <t>114</t>
  </si>
  <si>
    <t>4132251010.52</t>
  </si>
  <si>
    <t>M+D Tribúnová lavica TL19/D, betón C40/50, objem 2,74 m3 na 1ks, vrátane systémových prvkov pre osadenie</t>
  </si>
  <si>
    <t>-184398882</t>
  </si>
  <si>
    <t>115</t>
  </si>
  <si>
    <t>4132251010.60</t>
  </si>
  <si>
    <t>M+D Tribúnová lavica TL5/B, betón C40/50, objem 1,32 m3 na 1ks, vrátane systémových prvkov pre osadenie</t>
  </si>
  <si>
    <t>1025545440</t>
  </si>
  <si>
    <t>116</t>
  </si>
  <si>
    <t>4132251010.61</t>
  </si>
  <si>
    <t>M+D Tribúnová lavica TL5/D, betón C40/50, objem 1,31 m3 na 1ks, vrátane systémových prvkov pre osadenie</t>
  </si>
  <si>
    <t>1014870105</t>
  </si>
  <si>
    <t>117</t>
  </si>
  <si>
    <t>4132251010.8</t>
  </si>
  <si>
    <t>M+D Tribúnová lavica TL7/D, betón C40/50, objem 1,34 m3 na 1ks, vrátane systémových prvkov pre osadenie</t>
  </si>
  <si>
    <t>-707793995</t>
  </si>
  <si>
    <t>118</t>
  </si>
  <si>
    <t>4132251010.9</t>
  </si>
  <si>
    <t>M+D Tribúnová lavica TL7/B, betón C40/50, objem 1,34 m3 na 1ks, vrátane systémových prvkov pre osadenie</t>
  </si>
  <si>
    <t>756161769</t>
  </si>
  <si>
    <t>119</t>
  </si>
  <si>
    <t>4132251011.01</t>
  </si>
  <si>
    <t>M+D Nosník N6/B, betón C50/60, objem 0,22 m3 na 1ks, vrátane systémových prvkov pre osadenie</t>
  </si>
  <si>
    <t>-560332623</t>
  </si>
  <si>
    <t>120</t>
  </si>
  <si>
    <t>4132251011.02</t>
  </si>
  <si>
    <t>M+D Nosník N6/D, betón C50/60, objem 0,22 m3 na 1ks, vrátane systémových prvkov pre osadenie</t>
  </si>
  <si>
    <t>2095115089</t>
  </si>
  <si>
    <t>121</t>
  </si>
  <si>
    <t>4132251011.03</t>
  </si>
  <si>
    <t>M+D Nosník N4/B, betón C50/60, objem 0,56 m3 na 1ks, vrátane systémových prvkov pre osadenie</t>
  </si>
  <si>
    <t>-410131459</t>
  </si>
  <si>
    <t>122</t>
  </si>
  <si>
    <t>4132251011.04</t>
  </si>
  <si>
    <t>M+D Nosník N4/D, betón C50/60, objem 0,56 m3 na 1ks, vrátane systémových prvkov pre osadenie</t>
  </si>
  <si>
    <t>70115641</t>
  </si>
  <si>
    <t>123</t>
  </si>
  <si>
    <t>4132251011.05</t>
  </si>
  <si>
    <t>M+D Nosník N5/B, betón C50/60, objem 0,49 m3 na 1ks, vrátane systémových prvkov pre osadenie</t>
  </si>
  <si>
    <t>-2124619798</t>
  </si>
  <si>
    <t>124</t>
  </si>
  <si>
    <t>4132251011.06</t>
  </si>
  <si>
    <t>M+D Nosník N3/D, betón C50/60, objem 3,84 m3 na 1ks, vrátane systémových prvkov pre osadenie</t>
  </si>
  <si>
    <t>728326270</t>
  </si>
  <si>
    <t>125</t>
  </si>
  <si>
    <t>4132251011.07</t>
  </si>
  <si>
    <t>M+D Nosník N3/B, betón C50/60, objem 3,84 m3 na 1ks, vrátane systémových prvkov pre osadenie</t>
  </si>
  <si>
    <t>-2049667137</t>
  </si>
  <si>
    <t>126</t>
  </si>
  <si>
    <t>4132251011.08</t>
  </si>
  <si>
    <t>M+D Nosník N5/D, betón C50/60, objem 0,49 m3 na 1ks, vrátane systémových prvkov pre osadenie</t>
  </si>
  <si>
    <t>-2066009382</t>
  </si>
  <si>
    <t>127</t>
  </si>
  <si>
    <t>4132251011.11</t>
  </si>
  <si>
    <t>M+D Nosník N1/B, betón C50/60, objem 9,51 m3 na 1ks, vrátane systémových prvkov pre osadenie</t>
  </si>
  <si>
    <t>1571574299</t>
  </si>
  <si>
    <t>128</t>
  </si>
  <si>
    <t>4132251011.13</t>
  </si>
  <si>
    <t>M+D Nosník N2/D, betón C50/60, objem 10,15 m3 na 1ks, vrátane systémových prvkov pre osadenie</t>
  </si>
  <si>
    <t>309838589</t>
  </si>
  <si>
    <t>129</t>
  </si>
  <si>
    <t>4132251011.14</t>
  </si>
  <si>
    <t>M+D Nosník N2/B, betón C50/60, objem 10,15 m3 na 1ks, vrátane systémových prvkov pre osadenie</t>
  </si>
  <si>
    <t>1277520127</t>
  </si>
  <si>
    <t>130</t>
  </si>
  <si>
    <t>4132251011.16</t>
  </si>
  <si>
    <t>M+D Nosník N1/D, betón C50/60, objem 9,51 m3 na 1ks, vrátane systémových prvkov pre osadenie</t>
  </si>
  <si>
    <t>-1469438684</t>
  </si>
  <si>
    <t>131</t>
  </si>
  <si>
    <t>4132251012.02</t>
  </si>
  <si>
    <t>M+D Schodisko SCH1/B, betón C30/37, objem 2,55 m3 na 1ks, vrátane systémových prvkov pre osadenie</t>
  </si>
  <si>
    <t>1208207779</t>
  </si>
  <si>
    <t>132</t>
  </si>
  <si>
    <t>4132251012.03</t>
  </si>
  <si>
    <t>M+D Schodisko SCH1/D, betón C30/37, objem 2,55 m3 na 1ks, vrátane systémových prvkov pre osadenie</t>
  </si>
  <si>
    <t>1069440619</t>
  </si>
  <si>
    <t>133</t>
  </si>
  <si>
    <t>4132251012.04</t>
  </si>
  <si>
    <t>M+D Schody tribúnové SCHT1/B, betón C30/37, objem 0,14 m3 na 1ks, vrátane systémových prvkov pre osadenie</t>
  </si>
  <si>
    <t>-1958669551</t>
  </si>
  <si>
    <t>134</t>
  </si>
  <si>
    <t>4132251012.05</t>
  </si>
  <si>
    <t>M+D Schody tribúnové SCHT1/D, betón C30/37, objem 0,14 m3 na 1ks, vrátane systémových prvkov pre osadenie</t>
  </si>
  <si>
    <t>293288260</t>
  </si>
  <si>
    <t>135</t>
  </si>
  <si>
    <t>4132251012.06</t>
  </si>
  <si>
    <t>M+D Schody tribúnové SCHT1/D, betón C30/37, objem 0,13 m3 na 1ks, vrátane systémových prvkov pre osadenie</t>
  </si>
  <si>
    <t>-171643408</t>
  </si>
  <si>
    <t>136</t>
  </si>
  <si>
    <t>4132251012.07</t>
  </si>
  <si>
    <t>M+D Schody tribúnové SCHT1/B, betón C30/37, objem 0,13 m3 na 1ks, vrátane systémových prvkov pre osadenie</t>
  </si>
  <si>
    <t>1282615300</t>
  </si>
  <si>
    <t>137</t>
  </si>
  <si>
    <t>4132251012.08</t>
  </si>
  <si>
    <t>M+D Schody tribúnové SCHT2/B, betón C30/37, objem 0,24 m3 na 1ks, vrátane systémových prvkov pre osadenie</t>
  </si>
  <si>
    <t>-1172133928</t>
  </si>
  <si>
    <t>138</t>
  </si>
  <si>
    <t>4132251012.09</t>
  </si>
  <si>
    <t>M+D Schody tribúnové SCHT2/D, betón C30/37, objem 0,24 m3 na 1ks, vrátane systémových prvkov pre osadenie</t>
  </si>
  <si>
    <t>958522148</t>
  </si>
  <si>
    <t>139</t>
  </si>
  <si>
    <t>4132251012.10</t>
  </si>
  <si>
    <t>M+D Schody tribúnové SCHT3/B, betón C30/37, objem 0,10 m3 na 1ks, vrátane systémových prvkov pre osadenie</t>
  </si>
  <si>
    <t>386882556</t>
  </si>
  <si>
    <t>140</t>
  </si>
  <si>
    <t>4132251012.11</t>
  </si>
  <si>
    <t>M+D Schody tribúnové SCHT3/D, betón C30/37, objem 0,10 m3 na 1ks, vrátane systémových prvkov pre osadenie</t>
  </si>
  <si>
    <t>916779267</t>
  </si>
  <si>
    <t>141</t>
  </si>
  <si>
    <t>4132251012.12</t>
  </si>
  <si>
    <t>M+D Schody tribúnové SCHT12/D, betón C30/37, objem 0,15 m3 na 1ks, vrátane systémových prvkov pre osadenie</t>
  </si>
  <si>
    <t>1535368560</t>
  </si>
  <si>
    <t>142</t>
  </si>
  <si>
    <t>4132251013.04</t>
  </si>
  <si>
    <t>M+D Doska D4/D, betón C30/37, objem 0,27 m3 na 1ks, vrátane systémových prvkov pre osadenie</t>
  </si>
  <si>
    <t>-736614871</t>
  </si>
  <si>
    <t>143</t>
  </si>
  <si>
    <t>4132251013.06</t>
  </si>
  <si>
    <t>M+D Doska D1/B, betón C30/37, objem 0,27 m3 na 1ks, vrátane systémových prvkov pre osadenie</t>
  </si>
  <si>
    <t>373503648</t>
  </si>
  <si>
    <t>144</t>
  </si>
  <si>
    <t>4132251013.07</t>
  </si>
  <si>
    <t>M+D Doska D1/D, betón C30/37, objem 0,27 m3 na 1ks, vrátane systémových prvkov pre osadenie</t>
  </si>
  <si>
    <t>-822970171</t>
  </si>
  <si>
    <t>145</t>
  </si>
  <si>
    <t>411361821-14</t>
  </si>
  <si>
    <t>D+M dištančné prvky U - KORB (FRANK), UKS 14</t>
  </si>
  <si>
    <t>961636720</t>
  </si>
  <si>
    <t>146</t>
  </si>
  <si>
    <t>411361821-28</t>
  </si>
  <si>
    <t>D+M dištančné prvky U - KORB (FRANK), UKS 28</t>
  </si>
  <si>
    <t>-992732036</t>
  </si>
  <si>
    <t>147</t>
  </si>
  <si>
    <t>417321515</t>
  </si>
  <si>
    <t>Betón stužujúcich pásov a vencov železový tr. C 25/30-XC1(SK)-Cl 0,4-Dmax 16-S3</t>
  </si>
  <si>
    <t>-1766414963</t>
  </si>
  <si>
    <t>148</t>
  </si>
  <si>
    <t>417351115</t>
  </si>
  <si>
    <t>Debnenie bočníc stužujúcich pásov a vencov vrátane vzpier zhotovenie</t>
  </si>
  <si>
    <t>-246709809</t>
  </si>
  <si>
    <t>149</t>
  </si>
  <si>
    <t>417351116</t>
  </si>
  <si>
    <t>Debnenie bočníc stužujúcich pásov a vencov vrátane vzpier odstránenie</t>
  </si>
  <si>
    <t>-373793729</t>
  </si>
  <si>
    <t>150</t>
  </si>
  <si>
    <t>417361821</t>
  </si>
  <si>
    <t>Výstuž stužujúcich pásov a vencov z betonárskej ocele B500B</t>
  </si>
  <si>
    <t>2120466937</t>
  </si>
  <si>
    <t>Komunikácie</t>
  </si>
  <si>
    <t>151</t>
  </si>
  <si>
    <t>596911121.S</t>
  </si>
  <si>
    <t>Spätné kladenie zámkovej dlažby komunikácií pre peších do 50 m2 so zriadením lôžka z kameniva hr. 30 mm</t>
  </si>
  <si>
    <t>-1543481033</t>
  </si>
  <si>
    <t>152</t>
  </si>
  <si>
    <t>564861114.S</t>
  </si>
  <si>
    <t>Podklad zo štrkodrviny fr. 4-8mm, s rozprestretím a zhutnením, po zhutnení hr. 230 mm</t>
  </si>
  <si>
    <t>-1903227282</t>
  </si>
  <si>
    <t>153</t>
  </si>
  <si>
    <t>567123114.S</t>
  </si>
  <si>
    <t>Podklad z kameniva stmeleného cementom, s rozprestrením a zhutnením CBGM C 5/6, po zhutnení hr. 150 mm</t>
  </si>
  <si>
    <t>-773559892</t>
  </si>
  <si>
    <t>154</t>
  </si>
  <si>
    <t>596911164.S</t>
  </si>
  <si>
    <t>Kladenie betónovej zámkovej dlažby komunikácií pre peších hr. 80 mm pre peších nad 300 m2 so zriadením lôžka z kameniva hr. 40 mm</t>
  </si>
  <si>
    <t>-1093266389</t>
  </si>
  <si>
    <t>155</t>
  </si>
  <si>
    <t>592592460017</t>
  </si>
  <si>
    <t>Dlažba betónová, hr.80 mm</t>
  </si>
  <si>
    <t>-470550308</t>
  </si>
  <si>
    <t>Úpravy povrchov, podlahy, osadenie</t>
  </si>
  <si>
    <t>156</t>
  </si>
  <si>
    <t>612465114</t>
  </si>
  <si>
    <t>Príprava vnútorného podkladu stien BAUMIT, Regulátor nasiakavosti (Baumit SaugAusgleich)</t>
  </si>
  <si>
    <t>1810709770</t>
  </si>
  <si>
    <t>157</t>
  </si>
  <si>
    <t>612465202</t>
  </si>
  <si>
    <t>Vnútorná omietka stien, vápennocementová, strojné nanášanie, hr. 10 mm, vr. finálneho prehladenia</t>
  </si>
  <si>
    <t>-1900387945</t>
  </si>
  <si>
    <t>158</t>
  </si>
  <si>
    <t>612465202r</t>
  </si>
  <si>
    <t>Vyspravenie povrchu pod keramický obklad</t>
  </si>
  <si>
    <t>-1528816499</t>
  </si>
  <si>
    <t>159</t>
  </si>
  <si>
    <t>6224642220</t>
  </si>
  <si>
    <t>Vonkajšia omietka ostení, silikátová, vr.všetkých omietkových profilov, presieťkovania stykov rôznych mat. a pod.</t>
  </si>
  <si>
    <t>-2063065131</t>
  </si>
  <si>
    <t>160</t>
  </si>
  <si>
    <t>622481119</t>
  </si>
  <si>
    <t>Potiahnutie vonkajších stien sklotextílnou mriežkou s celoplošným prilepením</t>
  </si>
  <si>
    <t>667185840</t>
  </si>
  <si>
    <t>161</t>
  </si>
  <si>
    <t>625250001</t>
  </si>
  <si>
    <t xml:space="preserve">Kontaktný zatepľovací systém stien hr. 60 mm, minerálna vlna, vrátane p.ú.silikátová omietka a všetkých potrebných certifikovaných prvkov a profilov zatepľovacieho systému </t>
  </si>
  <si>
    <t>445548492</t>
  </si>
  <si>
    <t>162</t>
  </si>
  <si>
    <t>625250002</t>
  </si>
  <si>
    <t xml:space="preserve">Kontaktný zatepľovací systém stien hr. 60 mm, extrudovaný polystyrén, vrátane p.ú.silikátová omietka a všetkých potrebných certifikovaných prvkov a profilov zatepľovacieho systému </t>
  </si>
  <si>
    <t>-1453983406</t>
  </si>
  <si>
    <t>163</t>
  </si>
  <si>
    <t>631312661</t>
  </si>
  <si>
    <t>Mazanina z betónu prostého (m3) tr. C 20/25 hr.nad 50 do 80 mm</t>
  </si>
  <si>
    <t>477088021</t>
  </si>
  <si>
    <t>164</t>
  </si>
  <si>
    <t>631313661</t>
  </si>
  <si>
    <t>Mazanina z betónu prostého (m3) tr. C 20/25 hr.nad 80 do 120 mm</t>
  </si>
  <si>
    <t>1480903446</t>
  </si>
  <si>
    <t>165</t>
  </si>
  <si>
    <t>631319151</t>
  </si>
  <si>
    <t>Príplatok za prehlad. povrchu betónovej mazaniny min. tr.C 8/10 oceľ. hlad. hr. 50-80 mm</t>
  </si>
  <si>
    <t>232390821</t>
  </si>
  <si>
    <t>166</t>
  </si>
  <si>
    <t>631319153</t>
  </si>
  <si>
    <t>Príplatok za prehlad. povrchu betónovej mazaniny min. tr.C 8/10 oceľ. hlad. hr. 80-120 mm</t>
  </si>
  <si>
    <t>-537725841</t>
  </si>
  <si>
    <t>167</t>
  </si>
  <si>
    <t>631319171</t>
  </si>
  <si>
    <t>Príplatok za strhnutie povrchu mazaniny latou pre hr. obidvoch vrstiev mazaniny nad 50 do 80 mm</t>
  </si>
  <si>
    <t>1851596931</t>
  </si>
  <si>
    <t>168</t>
  </si>
  <si>
    <t>631319173</t>
  </si>
  <si>
    <t>Príplatok za strhnutie povrchu mazaniny latou pre hr. obidvoch vrstiev mazaniny nad 80 do 120 mm</t>
  </si>
  <si>
    <t>540614860</t>
  </si>
  <si>
    <t>169</t>
  </si>
  <si>
    <t>631362021</t>
  </si>
  <si>
    <t>Výstuž mazanín z betónov (z kameniva) a z ľahkých betónov zo zváraných sietí z drôtov typu KARI</t>
  </si>
  <si>
    <t>-121094677</t>
  </si>
  <si>
    <t>170</t>
  </si>
  <si>
    <t>632001011</t>
  </si>
  <si>
    <t>Zhotovenie separačnej fólie v podlahových vrstvách z PE</t>
  </si>
  <si>
    <t>2134913821</t>
  </si>
  <si>
    <t>171</t>
  </si>
  <si>
    <t>283290003600</t>
  </si>
  <si>
    <t>Separačná fólia na oddelenie poterov, PE</t>
  </si>
  <si>
    <t>-959256041</t>
  </si>
  <si>
    <t>172</t>
  </si>
  <si>
    <t>632001051R</t>
  </si>
  <si>
    <t>Penetrácia podkladu pre nášľapné vrstvy</t>
  </si>
  <si>
    <t>1375236632</t>
  </si>
  <si>
    <t>Ostatné konštrukcie a práce-búranie</t>
  </si>
  <si>
    <t>173</t>
  </si>
  <si>
    <t>916362112</t>
  </si>
  <si>
    <t>Osadenie cestného obrubníka betónového stojatého do lôžka z betónu prostého tr. C 16/20 s bočnou oporou</t>
  </si>
  <si>
    <t>78685423</t>
  </si>
  <si>
    <t>174</t>
  </si>
  <si>
    <t>592170002200</t>
  </si>
  <si>
    <t>Obrubník 250x150mm so skosenou hranou, dl. 1m</t>
  </si>
  <si>
    <t>1317946601</t>
  </si>
  <si>
    <t>175</t>
  </si>
  <si>
    <t>918101112</t>
  </si>
  <si>
    <t>Lôžko pod obrubníky, krajníky alebo obruby z dlažobných kociek z betónu prostého tr. C 16/20</t>
  </si>
  <si>
    <t>1676464412</t>
  </si>
  <si>
    <t>176</t>
  </si>
  <si>
    <t>931961115</t>
  </si>
  <si>
    <t>Vložky do dilatačných škár zvislé, z polystyrénovej dosky hr. 50 mm</t>
  </si>
  <si>
    <t>-2023483195</t>
  </si>
  <si>
    <t>177</t>
  </si>
  <si>
    <t>9319611152</t>
  </si>
  <si>
    <t>Vložky do dilatačných škár zvislé, z polystyrénovej dosky Styrodur  hr. 20 mm, ukončenie dilat. tesniacim povrazcom</t>
  </si>
  <si>
    <t>-1469102289</t>
  </si>
  <si>
    <t>178</t>
  </si>
  <si>
    <t>935111111r</t>
  </si>
  <si>
    <t>Osadenie odvodňovacieho žľabu zo žb, vrátane potrebných prvkov systému</t>
  </si>
  <si>
    <t>-1563279270</t>
  </si>
  <si>
    <t>179</t>
  </si>
  <si>
    <t>592270000300</t>
  </si>
  <si>
    <t>Odvodňovací žlab zo železobetonového prefabrikátu v.100mm, šírky 400mm, vrátane ukončení, spojov, vpustov a pod.</t>
  </si>
  <si>
    <t>1866155680</t>
  </si>
  <si>
    <t>180</t>
  </si>
  <si>
    <t>941955001</t>
  </si>
  <si>
    <t>Lešenie ľahké pracovné pomocné, s výškou lešeňovej podlahy do 1,20 m</t>
  </si>
  <si>
    <t>-606004541</t>
  </si>
  <si>
    <t>181</t>
  </si>
  <si>
    <t>952901111</t>
  </si>
  <si>
    <t>Vyčistenie budov pri výške podlaží do 4 m</t>
  </si>
  <si>
    <t>1591176418</t>
  </si>
  <si>
    <t>182</t>
  </si>
  <si>
    <t>959941112.S</t>
  </si>
  <si>
    <t>556512838</t>
  </si>
  <si>
    <t>183</t>
  </si>
  <si>
    <t>961055111.S</t>
  </si>
  <si>
    <t>Búranie základov alebo vybúranie otvorov plochy nad 4 m2 v základoch železobetónových,  -2,40000t</t>
  </si>
  <si>
    <t>-1889710225</t>
  </si>
  <si>
    <t>184</t>
  </si>
  <si>
    <t>965043331.S</t>
  </si>
  <si>
    <t>Búranie podkladov pod dlažby, liatych dlažieb a mazanín,betón s poterom,teracom hr.do 100 mm, plochy do 4 m2 -2,20000t</t>
  </si>
  <si>
    <t>-1814696915</t>
  </si>
  <si>
    <t>185</t>
  </si>
  <si>
    <t>965081712.S</t>
  </si>
  <si>
    <t>Búranie dlažieb, bez podklad. lôžka z xylolit., alebo keramických dlaždíc hr. do 10 mm,  -0,02000t</t>
  </si>
  <si>
    <t>1670013071</t>
  </si>
  <si>
    <t>186</t>
  </si>
  <si>
    <t>971055021.S</t>
  </si>
  <si>
    <t>Rezanie konštrukcií zo železobetónu hr. panelu 250 mm stenovou pílou -0,03000t</t>
  </si>
  <si>
    <t>-820155091</t>
  </si>
  <si>
    <t>187</t>
  </si>
  <si>
    <t>971055041.S</t>
  </si>
  <si>
    <t>Rezanie konštrukcií zo železobetónu hr. panelu 450 mm stenovou pílou -0,05400t</t>
  </si>
  <si>
    <t>712835632</t>
  </si>
  <si>
    <t>188</t>
  </si>
  <si>
    <t>97403266r</t>
  </si>
  <si>
    <t>súb</t>
  </si>
  <si>
    <t>1224462445</t>
  </si>
  <si>
    <t>189</t>
  </si>
  <si>
    <t>190</t>
  </si>
  <si>
    <t>97403270011</t>
  </si>
  <si>
    <t>Premiestnenie kontajnera odpadového hospodárstva na základovú dosku, vrátane naloženia, zloženia, ukotvenia na mieste</t>
  </si>
  <si>
    <t>1487558315</t>
  </si>
  <si>
    <t>191</t>
  </si>
  <si>
    <t>97403270012</t>
  </si>
  <si>
    <t>Premiestnenie kontajnera kasy na základovú dosku, vrátane naloženia, zloženia, ukotvenia na mieste</t>
  </si>
  <si>
    <t>-742562144</t>
  </si>
  <si>
    <t>192</t>
  </si>
  <si>
    <t>979081111.S</t>
  </si>
  <si>
    <t>Odvoz sutiny a vybúraných hmôt na skládku do 1 km</t>
  </si>
  <si>
    <t>883900055</t>
  </si>
  <si>
    <t>193</t>
  </si>
  <si>
    <t>979081121.S</t>
  </si>
  <si>
    <t>Odvoz sutiny a vybúraných hmôt na skládku za každý ďalší 1 km</t>
  </si>
  <si>
    <t>195101179</t>
  </si>
  <si>
    <t>194</t>
  </si>
  <si>
    <t>979082111.S</t>
  </si>
  <si>
    <t>Vnútrostavenisková doprava sutiny a vybúraných hmôt do 10 m</t>
  </si>
  <si>
    <t>937224875</t>
  </si>
  <si>
    <t>195</t>
  </si>
  <si>
    <t>979082121.S</t>
  </si>
  <si>
    <t>Vnútrostavenisková doprava sutiny a vybúraných hmôt za každých ďalších 5 m</t>
  </si>
  <si>
    <t>-64895373</t>
  </si>
  <si>
    <t>196</t>
  </si>
  <si>
    <t>979089012.S</t>
  </si>
  <si>
    <t>Poplatok za skladovanie - betón, tehly, dlaždice (17 01) ostatné</t>
  </si>
  <si>
    <t>-1826901597</t>
  </si>
  <si>
    <t>197</t>
  </si>
  <si>
    <t>Presun hmôt HSV</t>
  </si>
  <si>
    <t>198</t>
  </si>
  <si>
    <t>998014021</t>
  </si>
  <si>
    <t>Presun hmôt pre objekty 801-812, zvislá konštr.mont.,obv.plášť iný ako z tehál,viacposch.do 18 m výšky</t>
  </si>
  <si>
    <t>598681477</t>
  </si>
  <si>
    <t>PSV</t>
  </si>
  <si>
    <t>Práce a dodávky PSV</t>
  </si>
  <si>
    <t>711</t>
  </si>
  <si>
    <t>Izolácie proti vode a vlhkosti</t>
  </si>
  <si>
    <t>199</t>
  </si>
  <si>
    <t>711132107.1</t>
  </si>
  <si>
    <t>Ochrana TI  nopovou fóloiu položenou voľne na ploche zvislej</t>
  </si>
  <si>
    <t>514388970</t>
  </si>
  <si>
    <t>200</t>
  </si>
  <si>
    <t>62880006402</t>
  </si>
  <si>
    <t>Nopová fólia 500g/m2</t>
  </si>
  <si>
    <t>1074595913</t>
  </si>
  <si>
    <t>201</t>
  </si>
  <si>
    <t>711141559</t>
  </si>
  <si>
    <t>Zhotovenie  izolácie proti zemnej vlhkosti a tlakovej vode vodorovná NAIP pritavením</t>
  </si>
  <si>
    <t>1204849725</t>
  </si>
  <si>
    <t>202</t>
  </si>
  <si>
    <t>711142559</t>
  </si>
  <si>
    <t>Zhotovenie  izolácie proti zemnej vlhkosti a tlakovej vode zvislá NAIP pritavením</t>
  </si>
  <si>
    <t>1391061300</t>
  </si>
  <si>
    <t>203</t>
  </si>
  <si>
    <t>628310001000</t>
  </si>
  <si>
    <t>Asfaltový pás s vložkou z hliníkovej fólie</t>
  </si>
  <si>
    <t>608322310</t>
  </si>
  <si>
    <t>204</t>
  </si>
  <si>
    <t>711111001.S</t>
  </si>
  <si>
    <t>Zhotovenie izolácie proti zemnej vlhkosti vodorovná náterom penetračným za studena</t>
  </si>
  <si>
    <t>1475145281</t>
  </si>
  <si>
    <t>205</t>
  </si>
  <si>
    <t>711112001.S</t>
  </si>
  <si>
    <t>Zhotovenie  izolácie proti zemnej vlhkosti zvislá penetračným náterom za studena</t>
  </si>
  <si>
    <t>-464826380</t>
  </si>
  <si>
    <t>206</t>
  </si>
  <si>
    <t>246170000900.S</t>
  </si>
  <si>
    <t>Lak asfaltový penetračný</t>
  </si>
  <si>
    <t>1765568682</t>
  </si>
  <si>
    <t>207</t>
  </si>
  <si>
    <t>711462301</t>
  </si>
  <si>
    <t>Izolácia proti povrchovej a podpovrchovej tlakovej vode AQUAFIN-2K hr. 2,5 mm na ploche vodorovnej</t>
  </si>
  <si>
    <t>-68615568</t>
  </si>
  <si>
    <t>208</t>
  </si>
  <si>
    <t>711463301</t>
  </si>
  <si>
    <t>Izolácia proti povrchovej a podpovrchovej tlakovej vode AQUAFIN-2K hr. 2,5 mm na ploche zvislej</t>
  </si>
  <si>
    <t>-602870246</t>
  </si>
  <si>
    <t>209</t>
  </si>
  <si>
    <t>998711203</t>
  </si>
  <si>
    <t>Presun hmôt pre izoláciu proti vode v objektoch výšky nad 12 do 60 m</t>
  </si>
  <si>
    <t>%</t>
  </si>
  <si>
    <t>-1029121019</t>
  </si>
  <si>
    <t>712</t>
  </si>
  <si>
    <t>Izolácie striech, povlakové krytiny</t>
  </si>
  <si>
    <t>210</t>
  </si>
  <si>
    <t>712290010</t>
  </si>
  <si>
    <t>Zhotovenie parozábrany pre strechy ploché do 10° , vrátane syst. detailov</t>
  </si>
  <si>
    <t>-197492856</t>
  </si>
  <si>
    <t>211</t>
  </si>
  <si>
    <t>2832990192</t>
  </si>
  <si>
    <t>Parozábrana</t>
  </si>
  <si>
    <t>-877438552</t>
  </si>
  <si>
    <t>212</t>
  </si>
  <si>
    <t>7122900102</t>
  </si>
  <si>
    <t>M+D Krycia PE fólia pre stropy/ podhľady</t>
  </si>
  <si>
    <t>1391247466</t>
  </si>
  <si>
    <t>213</t>
  </si>
  <si>
    <t>7123700500</t>
  </si>
  <si>
    <t>Zhotovenie povlakovej krytiny striech plochých do 10°PVC-P fóliou položenou voľne so zvarením spoju,vrátane všetkých systémových prvkov, profilov (ukončujúce PVC profily kútové profily, úprava detailov pri prestupoch a pod.) a syst. detailov</t>
  </si>
  <si>
    <t>1607075411</t>
  </si>
  <si>
    <t>214</t>
  </si>
  <si>
    <t>712873238</t>
  </si>
  <si>
    <t>Zhotovenie povlakovej krytiny vytiahnutím izol.povlaku z PVC-P fólie na konštrukcie prevyšujúce úroveň strechy do 50 cm so zvarením spoju,vrátane všetkých systémových prvkov, profilov (ukončujúce PVC profily kútové profily, úprava detailov pri prestupoch</t>
  </si>
  <si>
    <t>-1690187707</t>
  </si>
  <si>
    <t>215</t>
  </si>
  <si>
    <t>2833000152</t>
  </si>
  <si>
    <t>Hydroizolácia strešná fólia</t>
  </si>
  <si>
    <t>-2061379901</t>
  </si>
  <si>
    <t>216</t>
  </si>
  <si>
    <t>712990040</t>
  </si>
  <si>
    <t xml:space="preserve">Položenie geotextílie vodorovne alebo zvislo na strechy ploché do 10° </t>
  </si>
  <si>
    <t>-391794173</t>
  </si>
  <si>
    <t>217</t>
  </si>
  <si>
    <t>6936651301</t>
  </si>
  <si>
    <t>Geotextília, min.200g/m2</t>
  </si>
  <si>
    <t>-61662131</t>
  </si>
  <si>
    <t>218</t>
  </si>
  <si>
    <t>7129900400</t>
  </si>
  <si>
    <t>M+D Kotvenie strešnej PVC fólie</t>
  </si>
  <si>
    <t>-999467633</t>
  </si>
  <si>
    <t>219</t>
  </si>
  <si>
    <t>998712203</t>
  </si>
  <si>
    <t>Presun hmôt pre izoláciu povlakovej krytiny v objektoch výšky nad 12 do 24 m</t>
  </si>
  <si>
    <t>950023198</t>
  </si>
  <si>
    <t>713</t>
  </si>
  <si>
    <t>Izolácie tepelné</t>
  </si>
  <si>
    <t>220</t>
  </si>
  <si>
    <t>713000022.S</t>
  </si>
  <si>
    <t>Odstránenie tepelnej izolácie podláh kladenej voľne z polystyrénu hr. do 10 cm -0,0045t</t>
  </si>
  <si>
    <t>61801365</t>
  </si>
  <si>
    <t>221</t>
  </si>
  <si>
    <t>713111111r</t>
  </si>
  <si>
    <t>Montáž tepelnej izolácie stropov minerálnou vlnou- výplň medzi tribúnu a podhľad</t>
  </si>
  <si>
    <t>-550798291</t>
  </si>
  <si>
    <t>222</t>
  </si>
  <si>
    <t>631440002900</t>
  </si>
  <si>
    <t>Tepelná izolácie z minerálnej vlny</t>
  </si>
  <si>
    <t>883051295</t>
  </si>
  <si>
    <t>223</t>
  </si>
  <si>
    <t>713122111</t>
  </si>
  <si>
    <t>Montáž tepelnej izolácie podláh polystyrénom, kladeným voľne v jednej vrstve</t>
  </si>
  <si>
    <t>1446952375</t>
  </si>
  <si>
    <t>224</t>
  </si>
  <si>
    <t>283720001300</t>
  </si>
  <si>
    <t>Podlahový polystyrén EPS hr. 90 mm</t>
  </si>
  <si>
    <t>-596335947</t>
  </si>
  <si>
    <t>225</t>
  </si>
  <si>
    <t>713131133</t>
  </si>
  <si>
    <t>Montáž tepelnej izolácie stien minerálnou vlnou, bodovým prilepením</t>
  </si>
  <si>
    <t>-1165794396</t>
  </si>
  <si>
    <t>226</t>
  </si>
  <si>
    <t>631440041700</t>
  </si>
  <si>
    <t>Doska z MV hr. 50mm</t>
  </si>
  <si>
    <t>-1008923218</t>
  </si>
  <si>
    <t>227</t>
  </si>
  <si>
    <t>631440042000</t>
  </si>
  <si>
    <t>Doska z MV hr. 100mm</t>
  </si>
  <si>
    <t>1206058929</t>
  </si>
  <si>
    <t>228</t>
  </si>
  <si>
    <t>713132210</t>
  </si>
  <si>
    <t>Montáž tepelnej izolácie podzemných stien a základov xps bodovým prilepením</t>
  </si>
  <si>
    <t>-1531903252</t>
  </si>
  <si>
    <t>229</t>
  </si>
  <si>
    <t>283750000800</t>
  </si>
  <si>
    <t>Doska XPS hr. 60 mm</t>
  </si>
  <si>
    <t>1768423833</t>
  </si>
  <si>
    <t>230</t>
  </si>
  <si>
    <t>7131411510</t>
  </si>
  <si>
    <t>Montáž tepelnej izolácie striech plochých do 10° minerálnou vlnou, jednovrstvová</t>
  </si>
  <si>
    <t>-631068133</t>
  </si>
  <si>
    <t>231</t>
  </si>
  <si>
    <t>7131412500</t>
  </si>
  <si>
    <t>Montáž tepelnej izolácie striech plochých do 10° minerálnou vlnou, dvojvrstvová</t>
  </si>
  <si>
    <t>593670821</t>
  </si>
  <si>
    <t>232</t>
  </si>
  <si>
    <t>631440000995</t>
  </si>
  <si>
    <t>Strešná minerálna vlna hr.50mm</t>
  </si>
  <si>
    <t>887460974</t>
  </si>
  <si>
    <t>233</t>
  </si>
  <si>
    <t>631440000991</t>
  </si>
  <si>
    <t>Strešná minerálna vlna hr.100mm</t>
  </si>
  <si>
    <t>-991568054</t>
  </si>
  <si>
    <t>234</t>
  </si>
  <si>
    <t>998713203</t>
  </si>
  <si>
    <t>Presun hmôt pre izolácie tepelné v objektoch výšky nad 12 m do 24 m</t>
  </si>
  <si>
    <t>-388801098</t>
  </si>
  <si>
    <t>715</t>
  </si>
  <si>
    <t>Izolácie proti chemickým vplyvom</t>
  </si>
  <si>
    <t>235</t>
  </si>
  <si>
    <t>715101811.S</t>
  </si>
  <si>
    <t>Odstránenie izolácie na ploche nad 1 m2 z tmelov asfaltových za tepla,  -0,00300t</t>
  </si>
  <si>
    <t>-1074739882</t>
  </si>
  <si>
    <t>722</t>
  </si>
  <si>
    <t>Zdravotechnika - protipožiarne zariadenia</t>
  </si>
  <si>
    <t>236</t>
  </si>
  <si>
    <t>722110115r</t>
  </si>
  <si>
    <t xml:space="preserve">M+D Grafické značenie smeru úniku, požiarne tabuľky a pod.   </t>
  </si>
  <si>
    <t>221470994</t>
  </si>
  <si>
    <t>237</t>
  </si>
  <si>
    <t>722241101</t>
  </si>
  <si>
    <t>M+D Hasiaci prístroj prenosný, ABC - práškový, náplň 6kg, vrátane príslušenstva</t>
  </si>
  <si>
    <t>-1831383324</t>
  </si>
  <si>
    <t>238</t>
  </si>
  <si>
    <t>998722203</t>
  </si>
  <si>
    <t>Presun hmôt pre vnútorný vodovod v objektoch výšky nad 12 do 24 m</t>
  </si>
  <si>
    <t>-1433357002</t>
  </si>
  <si>
    <t>762</t>
  </si>
  <si>
    <t>Konštrukcie tesárske</t>
  </si>
  <si>
    <t>239</t>
  </si>
  <si>
    <t>762431303</t>
  </si>
  <si>
    <t>Obloženie stien z dosiek OSB skrutkovaných na zraz hr. dosky 15 mm</t>
  </si>
  <si>
    <t>1052307419</t>
  </si>
  <si>
    <t>240</t>
  </si>
  <si>
    <t>762495000</t>
  </si>
  <si>
    <t>Spojovacie prostriedky pre olištovanie škár, obloženie stropov, strešných podhľadov a stien - klince, závrtky</t>
  </si>
  <si>
    <t>-1008140478</t>
  </si>
  <si>
    <t>241</t>
  </si>
  <si>
    <t>998762203</t>
  </si>
  <si>
    <t>Presun hmôt pre konštrukcie tesárske v objektoch výšky od 12 do 24 m</t>
  </si>
  <si>
    <t>495603125</t>
  </si>
  <si>
    <t>763</t>
  </si>
  <si>
    <t>Konštrukcie - drevostavby</t>
  </si>
  <si>
    <t>242</t>
  </si>
  <si>
    <t>763112113i</t>
  </si>
  <si>
    <t>Priečka SDK hr. 125 mm, jednoduchá kca CW 75, UW 75, dosky 2x GKB +2xGKBI hr. 12,5 mm s TI 75 mm - IW 06.2</t>
  </si>
  <si>
    <t>780008221</t>
  </si>
  <si>
    <t>243</t>
  </si>
  <si>
    <t>763112114</t>
  </si>
  <si>
    <t>Priečka SDK hr. 150 mm, jednoduchá kca CW 100, UW 100, dosky 2x GKB +2xGKB hr. 12,5 mm s TI 100 mm - IW 07.1</t>
  </si>
  <si>
    <t>1542875545</t>
  </si>
  <si>
    <t>244</t>
  </si>
  <si>
    <t>763112114i</t>
  </si>
  <si>
    <t>Priečka SDK hr. 150 mm, jednoduchá kca CW 100, UW 100, dosky 2x GKB +2xGKBI hr. 12,5 mm s TI 100 mm - IW 07.2</t>
  </si>
  <si>
    <t>-1326342039</t>
  </si>
  <si>
    <t>245</t>
  </si>
  <si>
    <t>763112132</t>
  </si>
  <si>
    <t>Priečka SDK hr. 100 mm, jednoduchá kca CW 50, UW 50, dosky 2x GKBI +2xGKBI hr. 12,5 mm s TI 50 mm -IW 03.3</t>
  </si>
  <si>
    <t>-92424491</t>
  </si>
  <si>
    <t>246</t>
  </si>
  <si>
    <t>763112134</t>
  </si>
  <si>
    <t>Priečka SDK hr. 150 mm, jednoduchá kca CW 100, UW 100, dosky 2x GKBI +2xGKBI hr. 12,5 mm s TI 100 mm, krycia PE folia -IW 07.3</t>
  </si>
  <si>
    <t>1005572861</t>
  </si>
  <si>
    <t>247</t>
  </si>
  <si>
    <t>763122311</t>
  </si>
  <si>
    <t>Predsadená SDK stena hr. 75 mm, jednoduchá kca UD a CD dosky 2x GKB hr. 12,5 mm s TI hr. 50mm, krycia PE folia  -IW 01.1</t>
  </si>
  <si>
    <t>1622979294</t>
  </si>
  <si>
    <t>248</t>
  </si>
  <si>
    <t>76312231112</t>
  </si>
  <si>
    <t>Predsadená SDK stena hr. 125 mm, jednoduchá kca UD a CD dosky 2x GKB hr. 12,5 mm TI hr. 75 mm, krycia PE folia -IW 04.1</t>
  </si>
  <si>
    <t>-1184921426</t>
  </si>
  <si>
    <t>249</t>
  </si>
  <si>
    <t>76312231185</t>
  </si>
  <si>
    <t>Predsadená SDK stena hr. 85 mm, jednoduchá kca UD a CD dosky 2x GKB hr. 12,5 mm TI hr. 60 mm, krycia PE folia -IW 09.1</t>
  </si>
  <si>
    <t>1246179831</t>
  </si>
  <si>
    <t>250</t>
  </si>
  <si>
    <t>76312232175</t>
  </si>
  <si>
    <t>Predsadená SDK stena, jednoduchá kca UD a CD dosky 2x GKBI hr. 12,5 mm bez TI, vrátane zvrchu opláštená kapotáž, krycia PE folia -IW 15.3</t>
  </si>
  <si>
    <t>32228513</t>
  </si>
  <si>
    <t>251</t>
  </si>
  <si>
    <t>763122331</t>
  </si>
  <si>
    <t>Predsadená SDK stena hr. 75 mm, jednoduchá kca UD a CD dosky 2x GKBI hr. 12,5 mm TI hr. 50mm, krycia PE folia - IW 01.2</t>
  </si>
  <si>
    <t>1568384207</t>
  </si>
  <si>
    <t>252</t>
  </si>
  <si>
    <t>76312233112</t>
  </si>
  <si>
    <t>Predsadená SDK stena hr. 125 mm, jednoduchá kca UD a CD dosky 2x GKBI hr. 12,5 mm TI hr. 75mm, krycia PE folia - IW 04.2</t>
  </si>
  <si>
    <t>1481780094</t>
  </si>
  <si>
    <t>253</t>
  </si>
  <si>
    <t>76312233185</t>
  </si>
  <si>
    <t>Predsadená SDK stena hr. 85 mm, jednoduchá kca UD a CD dosky 2x GKBI hr. 12,5 mm TI hr. 60 mm, krycia PE folia -IW 09.2</t>
  </si>
  <si>
    <t>-270464476</t>
  </si>
  <si>
    <t>254</t>
  </si>
  <si>
    <t>763131211</t>
  </si>
  <si>
    <t>SDK podhľad, spodná kca s priamym uchytením na šikmé plochy, dosky 2x GKB hr. 12,5 mm, krycia PE folia -C2 -SDK</t>
  </si>
  <si>
    <t>-614477828</t>
  </si>
  <si>
    <t>255</t>
  </si>
  <si>
    <t>763131231</t>
  </si>
  <si>
    <t>SDK podhľad, spodná kca s priamym uchytením na šikmé plochy, dosky 2x GKBI hr. 12, 5 mm, krycia PE folia - C2 -SDK-I</t>
  </si>
  <si>
    <t>-839505630</t>
  </si>
  <si>
    <t>256</t>
  </si>
  <si>
    <t>7631350201</t>
  </si>
  <si>
    <t xml:space="preserve">Zavesený kazetový podhľad s podkonštrukciou, krycia PE folia- C2 </t>
  </si>
  <si>
    <t>238876984</t>
  </si>
  <si>
    <t>257</t>
  </si>
  <si>
    <t>7631350202</t>
  </si>
  <si>
    <t>Zavesený vodeodolný kazetový podhľad s podkonštrukciou, krycia PE folia- C2 do vlhkého prostredia</t>
  </si>
  <si>
    <t>668547673</t>
  </si>
  <si>
    <t>258</t>
  </si>
  <si>
    <t>998763403</t>
  </si>
  <si>
    <t>Presun hmôt pre sádrokartónové konštrukcie v stavbách(objektoch )výšky od 7 do 24 m</t>
  </si>
  <si>
    <t>-1713845065</t>
  </si>
  <si>
    <t>764</t>
  </si>
  <si>
    <t>Konštrukcie klampiarske</t>
  </si>
  <si>
    <t>259</t>
  </si>
  <si>
    <t>76443022K001</t>
  </si>
  <si>
    <t>M+D Oplechovanie atiky PZ plechom hr.0,6mm, r.š. 422mm,kotvené do oceľového profilu pomocou vodotesných nitov,lakovaný pozinkovaný plech RAL 9010, podrobný popis viď PD - K.001</t>
  </si>
  <si>
    <t>-1489125584</t>
  </si>
  <si>
    <t>260</t>
  </si>
  <si>
    <t>76443022K002</t>
  </si>
  <si>
    <t>M+D Oplechovanie atiky PZ plechom hr.0,6mm, r.š.347mm,kotvené do oceľového profilu pomocou vodotesných nitov,pozinkovaný plech, podrobný popis viď PD - K.002</t>
  </si>
  <si>
    <t>-629968454</t>
  </si>
  <si>
    <t>261</t>
  </si>
  <si>
    <t>76443022K003</t>
  </si>
  <si>
    <t>M+D Oplechovanie atiky PZ plechom hr.0,6mm, r.š.240mm,kotvené do oceľového profilu pomocou vodotesných nitov,pozinkovaný plech, podrobný popis viď PD - K.003</t>
  </si>
  <si>
    <t>1152158610</t>
  </si>
  <si>
    <t>262</t>
  </si>
  <si>
    <t>76443022K004</t>
  </si>
  <si>
    <t>M+D Oceľový plech strechy vstavkov hr.1,0mm, rš.300mm, podrobný popis viď PD - K.004</t>
  </si>
  <si>
    <t>207605923</t>
  </si>
  <si>
    <t>263</t>
  </si>
  <si>
    <t>76443023K001.1</t>
  </si>
  <si>
    <t>M+D Vpusť+redukcia na DN150mm z PZ  plechu, dĺžky0,5m, podrobný popis viď PD - K.001</t>
  </si>
  <si>
    <t>367474955</t>
  </si>
  <si>
    <t>264</t>
  </si>
  <si>
    <t>76443023K001.2</t>
  </si>
  <si>
    <t>M+D Zvod z PZ plechu priemeru DN 150mm, vrátane ukotvenia, dl.0,32m, podrobný popis viď PD - K.001</t>
  </si>
  <si>
    <t>1762812421</t>
  </si>
  <si>
    <t>265</t>
  </si>
  <si>
    <t>76443023K001.3</t>
  </si>
  <si>
    <t>M+D Koleno 45st. z PZ plechu priemeru DN 150mm, vrátane ukotvenia, podrobný popis viď PD - K.001</t>
  </si>
  <si>
    <t>1531873793</t>
  </si>
  <si>
    <t>266</t>
  </si>
  <si>
    <t>76443023K001.4</t>
  </si>
  <si>
    <t>M+D Zvod z PZ plechu priemeru DN 150mm, vrátane ukotvenia, dl.1,9m, podrobný popis viď PD - K.001</t>
  </si>
  <si>
    <t>1949960462</t>
  </si>
  <si>
    <t>267</t>
  </si>
  <si>
    <t>76443023K001.5</t>
  </si>
  <si>
    <t>M+D Zvod z PZ plechu priemeru DN 150mm, vrátane ukotvenia, dl.2,9m, podrobný popis viď PD - K.001</t>
  </si>
  <si>
    <t>-1966118500</t>
  </si>
  <si>
    <t>268</t>
  </si>
  <si>
    <t>76443023K001.6</t>
  </si>
  <si>
    <t>M+D Zvod z PZ plechu priemeru DN 150mm, vrátane ukotvenia, dl.0,28m, podrobný popis viď PD - K.001</t>
  </si>
  <si>
    <t>-1248673800</t>
  </si>
  <si>
    <t>269</t>
  </si>
  <si>
    <t>76443023K001.7</t>
  </si>
  <si>
    <t>M+D Zvod z PZ plechu priemeru DN 150mm, vrátane ukotvenia, dl.5,5m, podrobný popis viď PD - K.001</t>
  </si>
  <si>
    <t>-1691681944</t>
  </si>
  <si>
    <t>270</t>
  </si>
  <si>
    <t>76443023K001.8</t>
  </si>
  <si>
    <t>M+D Zvod z nerez plechu antivandal priemeru DN 150mm, vrátane ukotvenia do obyč. objímok, dl.3,0m, podrobný popis viď PD - K.001</t>
  </si>
  <si>
    <t>1091171930</t>
  </si>
  <si>
    <t>271</t>
  </si>
  <si>
    <t>76443023K003</t>
  </si>
  <si>
    <t>M+D Oplechovanie pozinkovaným plechom medzi žľabom tribúny a plachtou,hr.0,6mm, rš.834mm, kotvený vodotesnými nitmi, lakovaný plech RAL 9010, podrobný popis viď PD - K.003</t>
  </si>
  <si>
    <t>460616697</t>
  </si>
  <si>
    <t>272</t>
  </si>
  <si>
    <t>76443023K006</t>
  </si>
  <si>
    <t>M+D Okapnica žľabu z PZ  plechu,hr.0,6mm, rš.146mm, kotvený do oceľových profilov, lakovaný plech RAL 9010, podrobný popis viď PD - K.006</t>
  </si>
  <si>
    <t>94618108</t>
  </si>
  <si>
    <t>273</t>
  </si>
  <si>
    <t>76443023K007</t>
  </si>
  <si>
    <t>M+D Dilatácia tribúny, oceľ.PZ plech hr.1,0mm,rš.320mm,kotvený do trapéz. Plechu a do oceľ.profilov lemujúcich dilatačné špáry, lakovaný plech RAL 9010, podrobný popis viď PD - K.007</t>
  </si>
  <si>
    <t>-390982321</t>
  </si>
  <si>
    <t>274</t>
  </si>
  <si>
    <t>76443023K008</t>
  </si>
  <si>
    <t>M+D Dilatácia tribúny, oceľ.PZ plech hr.1,0mm,rš.275mm,kotvený do trapéz. Plechu a do oceľ.profilov lemujúcich dilatačné špáry, lakovaný plech RAL 9010, podrobný popis viď PD - K.008</t>
  </si>
  <si>
    <t>1645116623</t>
  </si>
  <si>
    <t>275</t>
  </si>
  <si>
    <t>998764203</t>
  </si>
  <si>
    <t>Presun hmôt pre konštrukcie klampiarske v objektoch výšky nad 12 do 24 m</t>
  </si>
  <si>
    <t>-92417134</t>
  </si>
  <si>
    <t>766</t>
  </si>
  <si>
    <t>Konštrukcie stolárske</t>
  </si>
  <si>
    <t>276</t>
  </si>
  <si>
    <t>766702120r</t>
  </si>
  <si>
    <t>M+D WC kabíny, š. kab.: 865mm, hĺbka kab.:1225mm, š.dv.:700mm, kovanie: ALU ELO X, T 001, VS_S01, 6xVS_S02, VS_S03, VS_S04, dvere 7xP VS_D1</t>
  </si>
  <si>
    <t>-1691694984</t>
  </si>
  <si>
    <t>277</t>
  </si>
  <si>
    <t>766702120r2</t>
  </si>
  <si>
    <t>M+D WC kabíny, š. kab.: 910mm, hĺbka kab.:1225mm, š.dv.:700mm, kovanie: ALU ELO X, T 002, VS_S02, VS_S05, dvere 2xP VS_D1</t>
  </si>
  <si>
    <t>-323783579</t>
  </si>
  <si>
    <t>278</t>
  </si>
  <si>
    <t>766702120</t>
  </si>
  <si>
    <t>M+D WC kabíny, š. kab.: 865mm, hĺbka kab.:1100mm, š.dv.:700mm, kovanie: ALU ELO X, T 003, VS_S06, dvere 1xP VS_D2</t>
  </si>
  <si>
    <t>-1344211012</t>
  </si>
  <si>
    <t>279</t>
  </si>
  <si>
    <t>766702121</t>
  </si>
  <si>
    <t>M+D WC kabíny, š. kab.:od 800mm do 985 mm, hĺbka kab.:od 1225mm do 1795 mm, š.dv.:700mm, kovanie: ALU ELO X, T 004, VS_S07, 2xVS_S08, VS_S09, VS_S11, VS_S12, dvere 4xP+1xL VS_D1</t>
  </si>
  <si>
    <t>2076658347</t>
  </si>
  <si>
    <t>280</t>
  </si>
  <si>
    <t>766702122</t>
  </si>
  <si>
    <t xml:space="preserve">M+D WC kabíny, š. kab.:865mm, hĺbka kab.:1225mm, š.dv.:700mm, kovanie: ALU ELO X, T 005, 4xVS_S02, VS_S03, VS_S13, dvere 5xL VS_D1 </t>
  </si>
  <si>
    <t>-1459811539</t>
  </si>
  <si>
    <t>281</t>
  </si>
  <si>
    <t>766702123</t>
  </si>
  <si>
    <t xml:space="preserve">M+D WC kabíny, š. kab.:865mm, hĺbka kab.:1225mm, š.dv.:700mm, kovanie: ALU ELO X, T 006, VS_S01, 6xVS_S02, VS_S03, VS_S14, dvere 7xL VS_D1 </t>
  </si>
  <si>
    <t>-979490423</t>
  </si>
  <si>
    <t>282</t>
  </si>
  <si>
    <t>766702125</t>
  </si>
  <si>
    <t xml:space="preserve">M+D WC kabíny, š. kab.:od 840 mm do 900 mm, hĺbka kab.:od 1225mm, š.dv.:700mm, kovanie: ALU ELO X, T 008, 3xVS_S02, VS_S16, 2xVS_S18, VS_S19, dvere 1xP+6xL VS_D1 </t>
  </si>
  <si>
    <t>-329325651</t>
  </si>
  <si>
    <t>283</t>
  </si>
  <si>
    <t>766702127</t>
  </si>
  <si>
    <t xml:space="preserve">M+D WC kabíny, š. kab.:900 mm, hĺbka kab.:1740mm, š.dv. 700mm, kovanie: ALU ELO X, T 028, VS_S26, dvere 1xP VS_D1 </t>
  </si>
  <si>
    <t>475470740</t>
  </si>
  <si>
    <t>284</t>
  </si>
  <si>
    <t>766702146</t>
  </si>
  <si>
    <t>M+D WC kabíny, š. kab.:865 mm, hĺbka kab.:1225mm, š.dv.:700mm, kovanie: ALU ELO X, T 029, 2xVS_S01, 6xVS_S02, VS_S27, dvere 7xP VS_D1</t>
  </si>
  <si>
    <t>-2123823438</t>
  </si>
  <si>
    <t>285</t>
  </si>
  <si>
    <t>766702147</t>
  </si>
  <si>
    <t>M+D WC kabíny, š. kab.:865 mm, hĺbka kab.:1225mm, š.dv.:700mm, kovanie: ALU ELO X, T 030, VS_S01, 4xVS_S02, VS_S28, dvere 5xP VS_D1</t>
  </si>
  <si>
    <t>-1611762099</t>
  </si>
  <si>
    <t>286</t>
  </si>
  <si>
    <t>766702148</t>
  </si>
  <si>
    <t>M+D WC kabíny, š. kab.:od 800 mm, hĺbka kab.:od 1250mm, š.dv.:700mm, kovanie: ALU ELO X, T 031, 2xVS_S08, VS_S12, VS_S29, VS_S30, VS_S32, dvere 2xP+3xL VS_D1</t>
  </si>
  <si>
    <t>106437228</t>
  </si>
  <si>
    <t>287</t>
  </si>
  <si>
    <t>766702149</t>
  </si>
  <si>
    <t>M+D WC kabíny, š. kab.:865 mm, hĺbka kab.:od 1100mm, š.dv.:700mm, kovanie: ALU ELO X, T 032, VS_S01, 7xVS_S02, VS_S03, VS_S17, dvere 8xP VS_D1</t>
  </si>
  <si>
    <t>-1986240908</t>
  </si>
  <si>
    <t>288</t>
  </si>
  <si>
    <t>766702149r</t>
  </si>
  <si>
    <t>M+D WC kabíny, š. kab.:910 mm, hĺbka kab.:od 1225mm, š.dv.:700mm, kovanie: ALU ELO X, T 033, VS_S02, VS_S31, dvere 2xP VS_D1</t>
  </si>
  <si>
    <t>-777304625</t>
  </si>
  <si>
    <t>289</t>
  </si>
  <si>
    <t>766702416</t>
  </si>
  <si>
    <t>M+D, Vstupné plastové dvere, 1-kr., 900x1970, hr ost.: 260, Bezbariérové, núdzové otváranie, plastová zárubňa rámová, kľučka, FAB, ED V.14/L</t>
  </si>
  <si>
    <t>1730809742</t>
  </si>
  <si>
    <t>290</t>
  </si>
  <si>
    <t>766702417R</t>
  </si>
  <si>
    <t>M+D, Vstupné plastové dvere, 2-kr., 900+900x1970, hr ost.: 260, Bezbariérové, núdzové otváranie, plastová zárubňa rámová, kľučka, FAB,hl.krídlo plné,sekund.zasklené-bezp.zasklenie,mliečne ED V.15</t>
  </si>
  <si>
    <t>-1472124481</t>
  </si>
  <si>
    <t>291</t>
  </si>
  <si>
    <t>766702418</t>
  </si>
  <si>
    <t>M+D, Vnútorné drevené dvere, 1-kr., 800x1970, hr ost.: 125, Bezbariérové, oceľová zárubňa CGAS, kľučka, FAB, mriežka, ID V.05/L</t>
  </si>
  <si>
    <t>-1020907056</t>
  </si>
  <si>
    <t>292</t>
  </si>
  <si>
    <t>766702419</t>
  </si>
  <si>
    <t>M+D, Vstupné plastové dvere, 1-kr., 900x1970, hr ost.: 260, Bezbariérové, núdzové otváranie, vrátane samozatvárača, plastová zárubňa rámová, guľa, valčekový zámok, mriežka, ED V.16/P</t>
  </si>
  <si>
    <t>2115485849</t>
  </si>
  <si>
    <t>293</t>
  </si>
  <si>
    <t>766702420</t>
  </si>
  <si>
    <t>M+D, Vstupné plastové dvere, 1-kr., 900x1970, hr ost.: 260, Bezbariérové, núdzové otváranie, vrátane samozatvárača, plastová zárubňa rámová, guľa, valčekový zámok, mriežka, ED V.17/P</t>
  </si>
  <si>
    <t>-646374462</t>
  </si>
  <si>
    <t>294</t>
  </si>
  <si>
    <t>766702421</t>
  </si>
  <si>
    <t>M+D, Vstupné plastové dvere, 1-kr., 900x1970, hr ost.: 260, Bezbariérové, núdzové otváranie, vrátane samozatvárača, plastová zárubňa rámová, guľa, valčekový zámok, mriežka, ED V.18/L</t>
  </si>
  <si>
    <t>-686501999</t>
  </si>
  <si>
    <t>295</t>
  </si>
  <si>
    <t>766702422</t>
  </si>
  <si>
    <t>M+D, Vstupné plastové dvere, 1-kr., 900x1970, hr ost.: 260, Bezbariérové, núdzové otváranie, plastová zárubňa rámová, guľa, kľučka, FAB, ED V.19/L</t>
  </si>
  <si>
    <t>-602403566</t>
  </si>
  <si>
    <t>296</t>
  </si>
  <si>
    <t>766702423</t>
  </si>
  <si>
    <t>M+D, Vstupné plastové dvere, 1-kr., 900x1970, hr ost.: 260, Bezbariérové, núdzové otváranie, plastová zárubňa rámová, guľa, kľučka, FAB, ED V.20/P</t>
  </si>
  <si>
    <t>-1869145601</t>
  </si>
  <si>
    <t>297</t>
  </si>
  <si>
    <t>766702424</t>
  </si>
  <si>
    <t>M+D, Vstupné plastové dvere, 1-kr., 900x1970, hr ost.: 260, Bezbariérové, núdzové otváranie, plastová zárubňa rámová, guľa, kľučka, FAB, mriežka, ED V.21/P</t>
  </si>
  <si>
    <t>-1049507159</t>
  </si>
  <si>
    <t>298</t>
  </si>
  <si>
    <t>766702431</t>
  </si>
  <si>
    <t>M+D, Vstupné plastové dvere, 1-kr., 900x1970, hr ost.: 260, Bezbariérové, núdzové otváranie, vrátane samozatvárača, plastová zárubňa rámová, guľa, valčekový zámok, mriežka, ED V.22/L</t>
  </si>
  <si>
    <t>550549876</t>
  </si>
  <si>
    <t>299</t>
  </si>
  <si>
    <t>766702432</t>
  </si>
  <si>
    <t>M+D, Vstupné plastové dvere, 1-kr., 900x1970, hr ost.: 260, Bezbariérové, núdzové otváranie, vrátane samozatvárača, plastová zárubňa rámová, guľa, valčekový zámok, mriežka, ED V.23/L</t>
  </si>
  <si>
    <t>-735151031</t>
  </si>
  <si>
    <t>300</t>
  </si>
  <si>
    <t>766702433</t>
  </si>
  <si>
    <t>M+D, Vstupné plastové dvere, 1-kr., 900x1970, hr ost.: 260, Bezbariérové, núdzové otváranie, vrátane samozatvárača, plastová zárubňa rámová, guľa, valčekový zámok, mriežka, ED V.24/P</t>
  </si>
  <si>
    <t>1767209854</t>
  </si>
  <si>
    <t>301</t>
  </si>
  <si>
    <t>766702469</t>
  </si>
  <si>
    <t>M+D, Vstupné plastové dvere, 1-kr., 900x1970, hr ost.: 260, Bezbariérové, núdzové otváranie, vrátane samozatvárača, plastová zárubňa rámová, guľa, valčekový zámok, mriežka, ED V.49/P</t>
  </si>
  <si>
    <t>356656927</t>
  </si>
  <si>
    <t>302</t>
  </si>
  <si>
    <t>766702470</t>
  </si>
  <si>
    <t>M+D, Vstupné plastové dvere, 1-kr., 900x1970, hr ost.: 260, Bezbariérové, núdzové otváranie, vrátane samozatvárača, plastová zárubňa rámová, guľa, valčekový zámok, mriežka, ED V.50/P</t>
  </si>
  <si>
    <t>-1753979167</t>
  </si>
  <si>
    <t>303</t>
  </si>
  <si>
    <t>766702472</t>
  </si>
  <si>
    <t>M+D, Vstupné plastové dvere, 1-kr., 900x1970, hr ost.: 260, Bezbariérové, núdzové otváranie, plastová zárubňa rámová, guľa, kľučka, FAB, mriežka, ED V.51/P</t>
  </si>
  <si>
    <t>726152380</t>
  </si>
  <si>
    <t>304</t>
  </si>
  <si>
    <t>766702473</t>
  </si>
  <si>
    <t>M+D, Vstupné plastové dvere, 1-kr., 900x1970, hr ost.: 260, Bezbariérové, núdzové otváranie, plastová zárubňa rámová, guľa, kľučka, FAB, ED V.52/L</t>
  </si>
  <si>
    <t>-622434714</t>
  </si>
  <si>
    <t>305</t>
  </si>
  <si>
    <t>766702474</t>
  </si>
  <si>
    <t>M+D, Vstupné plastové dvere, 1-kr., 900x1970, hr ost.: 260, Bezbariérové, núdzové otváranie, plastová zárubňa rámová, guľa, kľučka, FAB, ED V.53/L</t>
  </si>
  <si>
    <t>1739009118</t>
  </si>
  <si>
    <t>306</t>
  </si>
  <si>
    <t>766702481</t>
  </si>
  <si>
    <t>M+D, Vstupné plastové dvere, 1-kr., 900x1970, hr ost.: 260, Bezbariérové, núdzové otváranie, vrátane samozatvárača, plastová zárubňa rámová, guľa, valčekový zámok, mriežka, ED V.54/L</t>
  </si>
  <si>
    <t>196001177</t>
  </si>
  <si>
    <t>307</t>
  </si>
  <si>
    <t>766702482</t>
  </si>
  <si>
    <t>M+D, Vstupné plastové dvere, 1-kr., 900x1970, hr ost.: 260, Bezbariérové, núdzové otváranie, vrátane samozatvárača, plastová zárubňa rámová, guľa, valčekový zámok, mriežka, ED V.55/P</t>
  </si>
  <si>
    <t>-325893488</t>
  </si>
  <si>
    <t>308</t>
  </si>
  <si>
    <t>766702483</t>
  </si>
  <si>
    <t>M+D, Vstupné plastové dvere, 1-kr., 900x1970, hr ost.: 260, Bezbariérové, núdzové otváranie, vrátane samozatvárača, plastová zárubňa rámová, guľa, valčekový zámok, mriežka, ED V.56/P</t>
  </si>
  <si>
    <t>-73043179</t>
  </si>
  <si>
    <t>309</t>
  </si>
  <si>
    <t>766702484</t>
  </si>
  <si>
    <t>M+D, Vstupné plastové dvere, 1-kr., 900x1970, hr ost.: 260, Bezbariérové, núdzové otváranie, vrátane samozatvárača, plastová zárubňa rámová, kľučka, FAB, mriežka, ED V.57/L</t>
  </si>
  <si>
    <t>756945867</t>
  </si>
  <si>
    <t>310</t>
  </si>
  <si>
    <t>766702484d</t>
  </si>
  <si>
    <t>M+D, Vstupné plastové dvere, 1-kr., 900x1970, hr ost.: 260, Bezbariérové, núdzové otváranie, plastová zárubňa rámová, kľučka, FAB, mriežka, ED V.57/P</t>
  </si>
  <si>
    <t>-1968574535</t>
  </si>
  <si>
    <t>311</t>
  </si>
  <si>
    <t>766702485</t>
  </si>
  <si>
    <t>M+D, Vstupné plastové dvere, 1-kr., 900x1970, hr ost.: 260, Bezbariérové, núdzové otváranie, vrátane samozatvárača, plastová zárubňa rámová, guľa, valčekový zámok, mriežka, ED V.58/P</t>
  </si>
  <si>
    <t>1299778398</t>
  </si>
  <si>
    <t>312</t>
  </si>
  <si>
    <t>766702486</t>
  </si>
  <si>
    <t>M+D, Vstupné plastové dvere, 1-kr., 900x1970, hr ost.: 260, Bezbariérové, núdzové otváranie, vrátane samozatvárača, plastová zárubňa rámová, guľa, valčekový zámok, mriežka, ED V.59/L</t>
  </si>
  <si>
    <t>1253592735</t>
  </si>
  <si>
    <t>313</t>
  </si>
  <si>
    <t>766702487</t>
  </si>
  <si>
    <t>M+D, Vstupné plastové dvere, 1-kr., 900x1970, hr ost.: 260, Bezbariérové, núdzové otváranie, vrátane samozatvárača, plastová zárubňa rámová, guľa, valčekový zámok, mriežka, ED V.60/P</t>
  </si>
  <si>
    <t>1558467503</t>
  </si>
  <si>
    <t>314</t>
  </si>
  <si>
    <t>766702488</t>
  </si>
  <si>
    <t>M+D, Vstupné plastové dvere, 1-kr., 900x1970, hr ost.: 260, Bezbariérové, núdzové otváranie, plastová zárubňa rámová, guľa, kľučka, FAB, ED V.61/P</t>
  </si>
  <si>
    <t>-1952850353</t>
  </si>
  <si>
    <t>315</t>
  </si>
  <si>
    <t>766702488L</t>
  </si>
  <si>
    <t>M+D, Vstupné plastové dvere, 1-kr., 900x1970, hr ost.: 260, Bezbariérové, núdzové otváranie, plastová zárubňa rámová, guľa, kľučka, FAB, mriežka, ED V.61/L</t>
  </si>
  <si>
    <t>1708064910</t>
  </si>
  <si>
    <t>316</t>
  </si>
  <si>
    <t>766702490</t>
  </si>
  <si>
    <t>M+D, Vnútorné drevené dvere, 1-kr., 900x1970, hr ost.: 150, Bezbariérové, oceľová zárubňa CGAS, kľučka, FAB, mriežka, ID V.33/P</t>
  </si>
  <si>
    <t>-869819849</t>
  </si>
  <si>
    <t>317</t>
  </si>
  <si>
    <t>998766203</t>
  </si>
  <si>
    <t>Presun hmot pre konštrukcie stolárske v objektoch výšky nad 12 do 24 m</t>
  </si>
  <si>
    <t>-671502849</t>
  </si>
  <si>
    <t>767</t>
  </si>
  <si>
    <t>Konštrukcie doplnkové kovové</t>
  </si>
  <si>
    <t>318</t>
  </si>
  <si>
    <t>766702414R</t>
  </si>
  <si>
    <t>M+D Vstupná posuvno zdvižná brána z tepelno izolovaných lamelov, 5000x2250, hr ost.: 260, EW 60/D1-C, Bezbariérové- EB V.01/-</t>
  </si>
  <si>
    <t>1680214794</t>
  </si>
  <si>
    <t>319</t>
  </si>
  <si>
    <t>7671612Z1.1</t>
  </si>
  <si>
    <t>M+D Oceľové pozink.madlo, bočná stena vomitória (rúra 51/4, kotevné platne 200/100/10, chem.kotvy M12), výšky 400mm, dl.2,83m, 27,035kg, vr. Povrchovej úpravy a kotvenia, podrobný popis viď PD - Z.1.1</t>
  </si>
  <si>
    <t>2081380967</t>
  </si>
  <si>
    <t>320</t>
  </si>
  <si>
    <t>7671612Z1.2</t>
  </si>
  <si>
    <t>M+D Oceľové pozink. madlo, bočná stena vomitória (rúra 51/4, kotevné platne 200/100/10, chem.kotvy M12), výšky 400mm, dl.3,725m, 35,64kg, vr. Povrchovej úpravy a kotvenia, podrobný popis viď PD - Z.1.2</t>
  </si>
  <si>
    <t>1225730596</t>
  </si>
  <si>
    <t>321</t>
  </si>
  <si>
    <t>7671612Z1.4</t>
  </si>
  <si>
    <t>M+D Oceľové pozink. madlo,mantinel (rúra 51/4, kotevné platne 200/100/10, chem.kotvy M12), výšky 300mm, dl.19,4m, 151,204kg, vr. Povrchovej úpravy a kotvenia, podrobný popis viď PD - Z.1.4</t>
  </si>
  <si>
    <t>82906409</t>
  </si>
  <si>
    <t>322</t>
  </si>
  <si>
    <t>7671612Z1.5</t>
  </si>
  <si>
    <t>M+D Oceľové pozink. madlo,mantinel (rúra 51/4, kotevné platne 200/100/10, chem.kotvy M12), výšky 300mm, dl.11,91m, 94,216kg, vr. Povrchovej úpravy a kotvenia, podrobný popis viď PD - Z.1.5</t>
  </si>
  <si>
    <t>-1258748604</t>
  </si>
  <si>
    <t>323</t>
  </si>
  <si>
    <t>7671612Z3.10</t>
  </si>
  <si>
    <t>M+D Oceľové pozink.zábradlie,terasa fotografi a KFA(rúra 51/4, kotevné platne 200/100/10, chem.kotvy M12), výšky 900mm, dl.5,003m,115,836kg, vr. Povrchovej úpravy a kotvenia, podrobný popis viď PD - Z.3.10</t>
  </si>
  <si>
    <t>-1653550382</t>
  </si>
  <si>
    <t>324</t>
  </si>
  <si>
    <t>767161Z1.23</t>
  </si>
  <si>
    <t>M+D Oceľové pozink. bočná stena-fotograf (rúra 51/4, kotevné platne 200/100/10, chem.kotvy M12), výšky 400mm, dl.2,24m, 27,17kg, vr. Povrchovej úpravy a kotvenia, podrobný popis viď PD - Z.1.23</t>
  </si>
  <si>
    <t>-264268694</t>
  </si>
  <si>
    <t>325</t>
  </si>
  <si>
    <t>767161Z2.1</t>
  </si>
  <si>
    <t>M+D Oceľové pozink.madlo,schodiska vomitórií(rúra 51/4, kotevné platne 160/100/10, chem.kotvy M12), dl.4,856m,36,75kg, vr. Povrchovej úpravy a kotvenia, podrobný popis viď PD - Z.2.1</t>
  </si>
  <si>
    <t>-1406968386</t>
  </si>
  <si>
    <t>326</t>
  </si>
  <si>
    <t>767161Z3.1</t>
  </si>
  <si>
    <t>M+D Oceľové pozink.zábradlie,schodisko vomitórií(rúra 51/4, kotevné platne 200/100/10, chem.kotvy M12), výšky 984mm, dl.5,09m,97,22kg, vr. Povrchovej úpravy a kotvenia, podrobný popis viď PD - Z.3.1</t>
  </si>
  <si>
    <t>176849398</t>
  </si>
  <si>
    <t>327</t>
  </si>
  <si>
    <t>767161Z3.2</t>
  </si>
  <si>
    <t>M+D Oceľové pozink.zábradlie,schodisko vomitórií(rúra 51/4, kotevné platne 100+100/100/10, chem.kotvy M12), výšky 990mm, dl.4,25m,79,57kg, vr. Povrchovej úpravy a kotvenia, podrobný popis viď PD - Z.3.2</t>
  </si>
  <si>
    <t>-1446534178</t>
  </si>
  <si>
    <t>328</t>
  </si>
  <si>
    <t>767161Z3.27</t>
  </si>
  <si>
    <t>M+D Oceľové pozink.zábradlie,koridor pred turniketom(rúra 51/4, kotevné platne 150/150/10, chem.kotvy M12),výšky 1300mm, dl.2,35m,51,98kg, vr.povrch.j úpravy,kotv.,základov a zemných prác,podr.popis viď PD - Z.3.27</t>
  </si>
  <si>
    <t>-1819379211</t>
  </si>
  <si>
    <t>329</t>
  </si>
  <si>
    <t>767161Z3.28</t>
  </si>
  <si>
    <t>M+D Oceľové pozink.zábradlie,koridor pred turniketom(rúra 51/4, kotevné platne 150/150/10, chem.kotvy M12),výšky 1300mm, dl.1,55m,34,48kg, vr.povrch.j úpravy,kotv.,základov a zemných prác,podr.popis viď PD - Z.3.28</t>
  </si>
  <si>
    <t>-769023186</t>
  </si>
  <si>
    <t>330</t>
  </si>
  <si>
    <t>767161Z3.3</t>
  </si>
  <si>
    <t>M+D Oceľové pozink.zábradlie,schodisko vomitórií(rúra 51/4, kotevné platne 100+100/100/10, chem.kotvy M12), výšky 990mm, dl.4,25m,79,57kg, vr. Povrchovej úpravy a kotvenia, podrobný popis viď PD - Z.3.3</t>
  </si>
  <si>
    <t>-838601723</t>
  </si>
  <si>
    <t>331</t>
  </si>
  <si>
    <t>767161Z3.4</t>
  </si>
  <si>
    <t>M+D Oceľové pozink.zábradlie,schodisko vomitórií(rúra 51/4, kotevné platne 100+100/100/10, chem.kotvy M12), výšky 990mm, dl.4,15m,79,036kg, vr. Povrchovej úpravy a kotvenia, podrobný popis viď PD - Z.3.4</t>
  </si>
  <si>
    <t>622800527</t>
  </si>
  <si>
    <t>332</t>
  </si>
  <si>
    <t>767161Z3.5</t>
  </si>
  <si>
    <t>M+D Oceľové pozink.zábradlie,schodisko vomitórií(rúra 51/4, kotevné platne 100+100/100/10, chem.kotvy M12), výšky 990mm, dl.4,15m,79,036kg, vr. Povrchovej úpravy a kotvenia, podrobný popis viď PD - Z.3.5</t>
  </si>
  <si>
    <t>-859856319</t>
  </si>
  <si>
    <t>333</t>
  </si>
  <si>
    <t>767161Z3.8</t>
  </si>
  <si>
    <t>M+D Oceľové pozink.zábradlie,boč VIP/normal sektor (rúra 51/4, kotevné platne 200/100/10, chem.kotvy M12), výšky 1299mm, dl.10,05m,171,12kg, vr. Povrchovej úpravy a kotvenia, podrobný popis viď PD - Z.3.8</t>
  </si>
  <si>
    <t>186852531</t>
  </si>
  <si>
    <t>334</t>
  </si>
  <si>
    <t>767161Z3.9</t>
  </si>
  <si>
    <t>M+D Oceľové pozink.zábradlie,terasa fotografi a KFA(rúra 51/4, kotevné platne 100+100/100/10, chem.kotvy M12), výšky 900mm, dl.7,237m,115,752kg, vr. Povrchovej úpravy a kotvenia, podrobný popis viď PD - Z.3.9</t>
  </si>
  <si>
    <t>41955267</t>
  </si>
  <si>
    <t>335</t>
  </si>
  <si>
    <t>767161Z4.1</t>
  </si>
  <si>
    <t>M+D Oceľové pozink.bránka,mantinel(rúra 51/4,navarovacie pánty),výšky 900mm, dl.1,3m,40,02kg, vr. Povrchovej úpravy a kotvenia, podrobný popis viď PD - Z.4.1</t>
  </si>
  <si>
    <t>552830116</t>
  </si>
  <si>
    <t>336</t>
  </si>
  <si>
    <t>767161Z4.2</t>
  </si>
  <si>
    <t>M+D Oceľové pozink.bránka,mantinel(rúra 51/4,navarovacie pánty),výšky 900mm, dl.1,3m,40,02kg, vr. Povrchovej úpravy a kotvenia, podrobný popis viď PD - Z.4.2</t>
  </si>
  <si>
    <t>47980295</t>
  </si>
  <si>
    <t>337</t>
  </si>
  <si>
    <t>767161Z4.3</t>
  </si>
  <si>
    <t>M+D Oceľové pozink.bránka,mantinel(rúra 51/4,navarovacie pánty),výšky 900mm, dl.2,115m,45,04kg, vr. Povrchovej úpravy a kotvenia, podrobný popis viď PD - Z.4.3</t>
  </si>
  <si>
    <t>-1819933075</t>
  </si>
  <si>
    <t>338</t>
  </si>
  <si>
    <t>767161Z6.1</t>
  </si>
  <si>
    <t>M+D Únikové schodisko (5 stupňov)+zábradlie po stranách ( materiál:TRCTV 40x3, POROŠTOVÉ STUPNE, TRUBKA 51/3), šírky ramena 1,2m, 161kg, vrátane povrchovej úpravy, kotvenia, podrobný popis viď PD - Z.6.1</t>
  </si>
  <si>
    <t>1273714525</t>
  </si>
  <si>
    <t>339</t>
  </si>
  <si>
    <t>767161Z6.2</t>
  </si>
  <si>
    <t>M+D Únikové schodisko (5 stupňov)+zábradlie po stranách ( materiál:TRCTV 40x3, POROŠTOVÉ STUPNE, TRUBKA 51/3), šírky ramena 2,015m, 218,5kg, vrátane povrchovej úpravy, kotvenia, podrobný popis viď PD - Z.6.2</t>
  </si>
  <si>
    <t>-1656173427</t>
  </si>
  <si>
    <t>340</t>
  </si>
  <si>
    <t>767161Z6.5</t>
  </si>
  <si>
    <t>M+D Únikové schodisko (5 stupňov)+zábradlie po stranách ( materiál:TRCTV 40x3, POROŠTOVÉ STUPNE, TRUBKA 51/3), šírky ramena 1,2m, 161kg, vrátane povrchovej úpravy, kotvenia, podrobný popis viď PD - Z.6.5</t>
  </si>
  <si>
    <t>-714753583</t>
  </si>
  <si>
    <t>341</t>
  </si>
  <si>
    <t>767161Z6.6</t>
  </si>
  <si>
    <t>M+D Únikové schodisko (5 stupňov)+zábradlie po stranách ( materiál:TRCTV 40x3, POROŠTOVÉ STUPNE, TRUBKA 51/3), šírky ramena 2,015m, 219,7kg, vrátane povrchovej úpravy, kotvenia, podrobný popis viď PD - Z.6.6</t>
  </si>
  <si>
    <t>-828220851</t>
  </si>
  <si>
    <t>342</t>
  </si>
  <si>
    <t>767161Z8.1</t>
  </si>
  <si>
    <t>M+D Dištančný prvok pod turnikety z HEA140, platňa 150x150x10mm, celk. hm. 6,9kg, vrátane povrchovej úpravy, kotvenia, podrobný popis viď PD - Z.8.1</t>
  </si>
  <si>
    <t>1744257252</t>
  </si>
  <si>
    <t>343</t>
  </si>
  <si>
    <t>767161Z8.2</t>
  </si>
  <si>
    <t>M+D Dištančný prvok pre turnikety z HEA140, platňa 360x150x10mm, celk. hm. 9,75kg, vrátane povrchovej úpravy, kotvenia, podrobný popis viď PD - Z.8.2</t>
  </si>
  <si>
    <t>148642540</t>
  </si>
  <si>
    <t>344</t>
  </si>
  <si>
    <t>767161Z9.0</t>
  </si>
  <si>
    <t>M+D Dilatácia tribúny - strecha, oceľový profil hr.1,5m r.š. 190mm, lemujúci dilatačné špáry medzi trapezovými plechmi kotvený do oceľových väzníc, v každej dil. tribúny sú dva kusy, vrátane povrchovej úpravy RAL 9010, kotvenia,podrobný popis viď PD - Z.9</t>
  </si>
  <si>
    <t>1831651481</t>
  </si>
  <si>
    <t>345</t>
  </si>
  <si>
    <t>767171Z001</t>
  </si>
  <si>
    <t>M+D Oceľový profil tvoriaci konštrukciu atiky pre podporu osb dosku,hr.3,0mm, rozvinutej šírky 417mm, kotveného do trapéz. plechu po cca 600mm,vrátane povrchovej úpravy ochranný náter/pozink, kotvenia, podrobný popis viď PD - Z.001</t>
  </si>
  <si>
    <t>-218548417</t>
  </si>
  <si>
    <t>346</t>
  </si>
  <si>
    <t>767171Z002</t>
  </si>
  <si>
    <t>M+D Oceľový profil tvoriaci konštrukciu atiky pre podporu osb dosku,hr.3,0mm, rozvinutej šírky 370mm, kotveného do trapéz. plechu po cca 600mm,vrátane povrchovej úpravy ochranný náter/pozink, kotvenia, podrobný popis viď PD - Z.002</t>
  </si>
  <si>
    <t>714587586</t>
  </si>
  <si>
    <t>347</t>
  </si>
  <si>
    <t>767171Z003</t>
  </si>
  <si>
    <t>M+D Oceľový pozink.uholník s prelisom zabezp.kotvenie OSB dosky do ŽB venca,rozmer 35x50x50 hr.2,0mm, kotveného do ŽB venca po cca 600mm,vrátane povrchovej úpravy, kotvenia, podrobný popis viď PD - Z.003</t>
  </si>
  <si>
    <t>1342948801</t>
  </si>
  <si>
    <t>348</t>
  </si>
  <si>
    <t>767171Z004</t>
  </si>
  <si>
    <t>M+D Oceľový pozink. L uholník ,rozmer 60x60x6mm, kotvený do poteru pomocou kotviaceho profilu na L uholníku,vrátane povrchovej úpravy, kotvenia, podrobný popis viď PD - Z.004</t>
  </si>
  <si>
    <t>-1768388487</t>
  </si>
  <si>
    <t>349</t>
  </si>
  <si>
    <t>767171Z005</t>
  </si>
  <si>
    <t>M+D Oplechovanie stĺpa-dilat.profil z PZ plechu pre natavenie strešnej HI,kotvený do trapéz.plechu, hr.1,5mm,r.š. 300mm, dĺžka typ 810x610mm, dĺžka plechov 2,84m,vrátane povrchovej úpravy, kotvenia, podrobný popis viď PD - Z.005</t>
  </si>
  <si>
    <t>795856371</t>
  </si>
  <si>
    <t>350</t>
  </si>
  <si>
    <t>767171Z007</t>
  </si>
  <si>
    <t>M+D Oplechovanie prestupov VZT-dilatačný profil pre natavenie HI,kotv.do trapéz.plechu, prechádzajúci pozdĺž potrubia nad úroveň strechy, PZ plechhr.1,5mm,r.š.300mm,vrátane povrchovej úpravy, kotvenia, podrobný popis viď PD - Z.007</t>
  </si>
  <si>
    <t>992468836</t>
  </si>
  <si>
    <t>351</t>
  </si>
  <si>
    <t>767171Z701</t>
  </si>
  <si>
    <t>M+D Oplotenie výšky 2,35m, celk. dl. 6,6m, z panelov oká 200x50mm, drôty 2x8mm a 6mm, stĺpiky jakl 80x60x2,5mm, platne 200x200x10mm, vrátane povrchovej úpravy, kotvenia, podrobný popis viď PD - Z.7.1</t>
  </si>
  <si>
    <t>-1741416176</t>
  </si>
  <si>
    <t>352</t>
  </si>
  <si>
    <t>767171Z702</t>
  </si>
  <si>
    <t>M+D Oplotenie výšky 2,35m, celk. dl. 2,74m, z panelov oká 200x50mm, drôty 2x8mm a 6mm, stĺpiky jakl 80x60x2,5mm, platne 200x200x10mm, vrátane povrchovej úpravy, kotvenia, podrobný popis viď PD - Z.7.2</t>
  </si>
  <si>
    <t>-1398383788</t>
  </si>
  <si>
    <t>353</t>
  </si>
  <si>
    <t>767171Z703</t>
  </si>
  <si>
    <t>M+D Oplotenie výšky 2,35m, celk. dl. 6,6m, z panelov oká 200x50mm, drôty 2x8mm a 6mm, stĺpiky jakl 80x60x2,5mm, platne 200x200x10mm, vrátane povrchovej úpravy, kotvenia, podrobný popis viď PD - Z.7.3</t>
  </si>
  <si>
    <t>-357641649</t>
  </si>
  <si>
    <t>354</t>
  </si>
  <si>
    <t>767171Z704</t>
  </si>
  <si>
    <t>M+D Oplotenie výšky 2,35m, celk. dl. 7,6m, z panelov oká 200x50mm, drôty 2x8mm a 6mm, stĺpiky jakl 80x60x2,5mm, platne 200x200x10mm, vrátane povrchovej úpravy, kotvenia, podrobný popis viď PD - Z.7.4</t>
  </si>
  <si>
    <t>-787902265</t>
  </si>
  <si>
    <t>355</t>
  </si>
  <si>
    <t>767171Z711</t>
  </si>
  <si>
    <t>M+D Oplotenie na tribúne výšky 2,4m, celk. dl. 17,34m, z panelov oká 200x50mm, drôty 2x8mm a 6mm, stĺpiky jakl 80x60x2,5mm, rám jakl 40x40x2mm, platne 200x200x10mm, vrátane povrchovej úpravy, kotvenia, podrobný popis viď PD - Z.7.11</t>
  </si>
  <si>
    <t>192450229</t>
  </si>
  <si>
    <t>356</t>
  </si>
  <si>
    <t>767171Z712</t>
  </si>
  <si>
    <t>M+D Oplotenie na tribúne výšky 1,9m, celk. dl. 12,05m, z panelov oká 200x50mm, drôty 2x8mm a 6mm, stĺpiky jakl 80x60x2,5mm, rám jakl 40x40x2mm, platne 200x200x10mm, vrátane povrchovej úpravy, kotvenia, podrobný popis viď PD - Z.7.12</t>
  </si>
  <si>
    <t>-894980732</t>
  </si>
  <si>
    <t>357</t>
  </si>
  <si>
    <t>767171Z712z</t>
  </si>
  <si>
    <t>-264101590</t>
  </si>
  <si>
    <t>358</t>
  </si>
  <si>
    <t>767171Z713</t>
  </si>
  <si>
    <t>M+D Oplotenie na tribúne výšky 2,5m, celk. dl. 12,05m, z panelov oká 200x50mm, drôty 2x8mm a 6mm, stĺpiky jakl 80x60x2,5mm, rám jakl 40x40x2mm, platne 200x200x10mm, vrátane povrchovej úpravy, kotvenia, podrobný popis viď PD - Z.7.13</t>
  </si>
  <si>
    <t>-491915455</t>
  </si>
  <si>
    <t>359</t>
  </si>
  <si>
    <t>767171Z714</t>
  </si>
  <si>
    <t>M+D Oplotenie na tribúne výšky 2,5m, celk. dl. 7,925m, z panelov oká 200x50mm, drôty 2x8mm a 6mm, stĺpiky jakl 80x60x2,5mm, rám jakl 40x40x2mm, platne 200x200x10mm, vrátane povrchovej úpravy, kotvenia, podrobný popis viď PD - Z.7.14</t>
  </si>
  <si>
    <t>-1718101880</t>
  </si>
  <si>
    <t>360</t>
  </si>
  <si>
    <t>767171Z715</t>
  </si>
  <si>
    <t>M+D Oplotenie na tribúne výšky 1,94m, celk. dl. 4,025m, z panelov oká 200x50mm, drôty 2x8mm a 6mm, stĺpiky jakl 80x60x2,5mm, rám jakl 40x40x2mm, platne 200x200x10+200x170x10mm, vrátane povrchovej úpravy, kotvenia, podrobný popis viď PD - Z.7.15</t>
  </si>
  <si>
    <t>-304641333</t>
  </si>
  <si>
    <t>361</t>
  </si>
  <si>
    <t>767171Z716</t>
  </si>
  <si>
    <t>M+D Oplotenie výšky 3m, celk. dl. 6,41m, z panelov oká 200x50mm, drôty 2x6mm a 5mm, stĺpiky jakl 120x60x3mm, platne 200x200x10mm, vrátane povrchovej úpravy, kotvenia, podrobný popis viď PD - Z.7.16</t>
  </si>
  <si>
    <t>-839578349</t>
  </si>
  <si>
    <t>362</t>
  </si>
  <si>
    <t>767171Z717</t>
  </si>
  <si>
    <t>M+D Oplotenie výšky 3m, celk. dl. 2,5m, z panelov oká 200x50mm, drôty 2x6mm a 5mm, vrátane povrchovej úpravy, kotvenia, podrobný popis viď PD - Z.7.17</t>
  </si>
  <si>
    <t>-1687170349</t>
  </si>
  <si>
    <t>363</t>
  </si>
  <si>
    <t>767171Z718</t>
  </si>
  <si>
    <t>M+D Oplotenie výšky 3m, celk. dl. 6,4m, z panelov oká 200x50mm, drôty 2x6mm a 5mm, stĺpiky jakl 120x60x3mm, platne 200x200x10mm, vrátane povrchovej úpravy, kotvenia, podrobný popis viď PD - Z.7.18</t>
  </si>
  <si>
    <t>1862596986</t>
  </si>
  <si>
    <t>364</t>
  </si>
  <si>
    <t>767171Z719</t>
  </si>
  <si>
    <t>M+D Oplotenie výšky 3m, celk. dl. 2,815m, z panelov oká 200x50mm, drôty 2x6mm a 5mm, stĺpiky jakl 120x60x3mm, platne 200x200x10mm, vrátane povrchovej úpravy, kotvenia, podrobný popis viď PD - Z.7.19</t>
  </si>
  <si>
    <t>930752334</t>
  </si>
  <si>
    <t>365</t>
  </si>
  <si>
    <t>767171Z720</t>
  </si>
  <si>
    <t>M+D Oplotenie výšky 3m, celk. dl. 2,815m, z panelov oká 200x50mm, drôty 2x6mm a 5mm, stĺpiky jakl 120x60x3mm, platne 200x200x10mm, vrátane povrchovej úpravy, kotvenia, podrobný popis viď PD - Z.7.20</t>
  </si>
  <si>
    <t>-1969970516</t>
  </si>
  <si>
    <t>366</t>
  </si>
  <si>
    <t>767171Z723</t>
  </si>
  <si>
    <t>M+D Oplotenie výšky 3m, celk. dl. 1,45m, z panelov oká 200x50mm, drôty 2x6mm a 5mm, stĺpiky jakl 120x60x3mm, platne 200x200x10mm, vrátane povrchovej úpravy, kotvenia, podrobný popis viď PD - Z.7.23</t>
  </si>
  <si>
    <t>1717027332</t>
  </si>
  <si>
    <t>367</t>
  </si>
  <si>
    <t>767171Z724</t>
  </si>
  <si>
    <t>M+D Oplotenie výšky 3m, celk. dl. 1,45m, z panelov oká 200x50mm, drôty 2x6mm a 5mm, stĺpiky jakl 120x60x3mm, platne 200x200x10mm, vrátane povrchovej úpravy, kotvenia, podrobný popis viď PD - Z.7.24</t>
  </si>
  <si>
    <t>1150539836</t>
  </si>
  <si>
    <t>368</t>
  </si>
  <si>
    <t>767171Z725</t>
  </si>
  <si>
    <t>M+D Oplotenie nad turniketom výšky 0,7m, celk. dl. 2,45m, z panelov oká 200x50mm, drôty 2x6mm a 5mm, rám jakl 100x60x3mm, vrátane povrchovej úpravy, kotvenia, podrobný popis viď PD - Z.7.25</t>
  </si>
  <si>
    <t>1103517244</t>
  </si>
  <si>
    <t>369</t>
  </si>
  <si>
    <t>767171Z727</t>
  </si>
  <si>
    <t>M+D Oplotenie výšky 3m, celk. dl. 6,07m, z panelov oká 200x50mm, drôty 2x6mm a 5mm, stĺpiky jakl 100x60x3mm, platne 200x200x10mm, vrátane povrchovej úpravy, kotvenia, podrobný popis viď PD - Z.7.27</t>
  </si>
  <si>
    <t>282933067</t>
  </si>
  <si>
    <t>370</t>
  </si>
  <si>
    <t>767171Z730</t>
  </si>
  <si>
    <t>M+D Oplotenie výšky 3m, celk. dl. 5,47m, z panelov oká 200x50mm, drôty 2x6mm a 5mm, stĺpiky jakl 120x60x3mm, platne 200x200x10mm, vrátane povrchovej úpravy, kotvenia, podrobný popis viď PD - Z.7.30</t>
  </si>
  <si>
    <t>-1731606129</t>
  </si>
  <si>
    <t>371</t>
  </si>
  <si>
    <t>767171Z7B11</t>
  </si>
  <si>
    <t>M+D Brána výšky 3m, dvojkrídlová, šírka 1,75m, z panelov oká 200x50mm, drôty 2x6mm a 5mm, stĺpiky jakl 100x60x3mm, rám  jakl 60x40x2mm, platne 200x100x10mm, napojene na EPS, vrátane kovania, zámku, kľučky, povrch. úpravy, kotv., podr. popis viď PD - ZB1.1</t>
  </si>
  <si>
    <t>874122729</t>
  </si>
  <si>
    <t>372</t>
  </si>
  <si>
    <t>767171Z7B12</t>
  </si>
  <si>
    <t>M+D Brána výšky 3m, dvojkrídlová, šírka 1,75m, z panelov oká 200x50mm, drôty 2x6mm a 5mm, stĺpiky jakl 100x60x3mm, rám  jakl 60x40x2mm, platne 200x100x10mm, napojene na EPS, vrátane kovania, zámku, kľučky, povrch. úpravy, kotv., podr. popis viď PD - ZB1.2</t>
  </si>
  <si>
    <t>1113838773</t>
  </si>
  <si>
    <t>373</t>
  </si>
  <si>
    <t>767171Z7B3</t>
  </si>
  <si>
    <t>M+D Brána výšky 3m, dvojkrídlová, šírka 3m, z panelov oká 200x50mm, drôty 2x6mm a 5mm, stĺpiky jakl 100x100x6mm, rám  jakl 60x40x2mm, vrátane kovania, zámku, kľučky, povrchovej úpravy, kotvenia, podrobný popis viď PD - ZB3</t>
  </si>
  <si>
    <t>-2064646705</t>
  </si>
  <si>
    <t>374</t>
  </si>
  <si>
    <t>767171Z7B5</t>
  </si>
  <si>
    <t>M+D Brána výšky 2,5m, jednokrídlová, šírka 1,17m, z panelov oká 200x50mm, drôty 2x6mm a 5mm, stĺpiky jakl 80x60x2,5mm, rám jakl 80x80x3/60x40x2mm, vrátane kovania, zámku, kľučky, povrchovej úpravy, kotvenia, podrobný popis viď PD - ZB5</t>
  </si>
  <si>
    <t>-842356474</t>
  </si>
  <si>
    <t>375</t>
  </si>
  <si>
    <t>767171Z7B6</t>
  </si>
  <si>
    <t>M+D Brána výšky 2,5m, jednokrídlová, šírka 0,61m, z panelov oká 200x50mm, drôty 2x6mm a 5mm, stĺpiky jakl 80x60x2,5mm, rám jakl 80x80x3/60x40x2mm, vrátane kovania, zámku, kľučky, povrchovej úpravy, kotvenia, podrobný popis viď PD - ZB6</t>
  </si>
  <si>
    <t>758745849</t>
  </si>
  <si>
    <t>376</t>
  </si>
  <si>
    <t>767392112</t>
  </si>
  <si>
    <t>Montáž krytiny striech plechom tvarovaným skrutkovaním</t>
  </si>
  <si>
    <t>130965867</t>
  </si>
  <si>
    <t>377</t>
  </si>
  <si>
    <t>1388034000-3</t>
  </si>
  <si>
    <t>1809556068</t>
  </si>
  <si>
    <t>378</t>
  </si>
  <si>
    <t>767411130</t>
  </si>
  <si>
    <t>1828212187</t>
  </si>
  <si>
    <t>379</t>
  </si>
  <si>
    <t>767411131</t>
  </si>
  <si>
    <t>766024606</t>
  </si>
  <si>
    <t>380</t>
  </si>
  <si>
    <t>76741112s</t>
  </si>
  <si>
    <t>M+D Perforovaná fasáda štadiónu,vrátane lešenia resp. montážnej plošiny,vr.potrebných úprav a systémových prvkov fasády</t>
  </si>
  <si>
    <t>-939908819</t>
  </si>
  <si>
    <t>381</t>
  </si>
  <si>
    <t>76799510OK2s</t>
  </si>
  <si>
    <t>M+D Uloženie slzičkového plechu P5/7 pre plošinu kamery a žlaby, vrátane pomocného materiálu, zvarov a povrchovej úpravy</t>
  </si>
  <si>
    <t>313809192</t>
  </si>
  <si>
    <t>382</t>
  </si>
  <si>
    <t>7674111OP01.01</t>
  </si>
  <si>
    <t>M+D Bezpečnostná roleta, tepelne izolovaná, v.1250mm, dl.3214mm, farba biela, vr.príslušenstva - OP 01.01</t>
  </si>
  <si>
    <t>1493321801</t>
  </si>
  <si>
    <t>383</t>
  </si>
  <si>
    <t>7674111OP01.02</t>
  </si>
  <si>
    <t>M+D Bezpečnostná roleta, tepelne izolovaná, v.1250mm, dl.3500mm, farba biela, vr.príslušenstva - OP 01.02</t>
  </si>
  <si>
    <t>-1089184634</t>
  </si>
  <si>
    <t>384</t>
  </si>
  <si>
    <t>7674111OP02.01</t>
  </si>
  <si>
    <t>M+D Parapet, podkonštrukcia 50mm+obloženie: š.ostenia 260mm, dl.otvoru 3,124m, so skosenou hranou,f.biela - OP 02.01</t>
  </si>
  <si>
    <t>2112686814</t>
  </si>
  <si>
    <t>385</t>
  </si>
  <si>
    <t>7674111OP02.02</t>
  </si>
  <si>
    <t>M+D Parapet, podkonštrukcia 50mm+obloženie:š.ostenia 260mm,dl.otvoru 3,5m,f.biela - OP 02.02</t>
  </si>
  <si>
    <t>-1615488226</t>
  </si>
  <si>
    <t>386</t>
  </si>
  <si>
    <t>7674111OP03.01</t>
  </si>
  <si>
    <t>M+D Vetracia mriežka 200x200mm - OP 03.01</t>
  </si>
  <si>
    <t>-1795572875</t>
  </si>
  <si>
    <t>387</t>
  </si>
  <si>
    <t>76799510OK1</t>
  </si>
  <si>
    <t>M+D Oceľová konštrukcia pre fasádu a strechu, vrátane pomocného materiálu, zvarov a povrchovej úpravy</t>
  </si>
  <si>
    <t>-2097657403</t>
  </si>
  <si>
    <t>388</t>
  </si>
  <si>
    <t>76799510OK2</t>
  </si>
  <si>
    <t>M+D Oceľová konštrukcia pre plošinu kamery a žlaby, vrátane pomocného materiálu, zvarov a povrchovej úpravy</t>
  </si>
  <si>
    <t>-596441294</t>
  </si>
  <si>
    <t>389</t>
  </si>
  <si>
    <t>76799510OK5</t>
  </si>
  <si>
    <t>M+D Oceľová konštrukcia pre vstavky , vrátane pomocného materiálu, zvarov a povrchovej úpravy</t>
  </si>
  <si>
    <t>-584315337</t>
  </si>
  <si>
    <t>390</t>
  </si>
  <si>
    <t>76799510OK6</t>
  </si>
  <si>
    <t>M+D Oceľová konštrukcia pre kotevné prvky plachty, vrátane pomocného materiálu, zvarov a povrchovej úpravy</t>
  </si>
  <si>
    <t>-1506412306</t>
  </si>
  <si>
    <t>391</t>
  </si>
  <si>
    <t>767995122</t>
  </si>
  <si>
    <t>M+D Záchytný lanový strešný systém (systém lán , kotiev a záchytných bodov pre práce na fasáde horelezeckou technikou )</t>
  </si>
  <si>
    <t>520777478</t>
  </si>
  <si>
    <t>392</t>
  </si>
  <si>
    <t>998767203</t>
  </si>
  <si>
    <t>Presun hmôt pre kovové stavebné doplnkové konštrukcie v objektoch výšky nad 12 do 24 m</t>
  </si>
  <si>
    <t>1663558903</t>
  </si>
  <si>
    <t>771</t>
  </si>
  <si>
    <t>Podlahy z dlaždíc</t>
  </si>
  <si>
    <t>393</t>
  </si>
  <si>
    <t>771415015</t>
  </si>
  <si>
    <t>Montáž soklíkov z obkladačiek do tmelu, vrátane všetkých potrebných profilov a špárovania</t>
  </si>
  <si>
    <t>-564841036</t>
  </si>
  <si>
    <t>394</t>
  </si>
  <si>
    <t>771575109</t>
  </si>
  <si>
    <t>Montáž podláh z dlaždíc keramických do tmelu, vrátane všetkých potrebných profilov a špárovania</t>
  </si>
  <si>
    <t>965295799</t>
  </si>
  <si>
    <t>395</t>
  </si>
  <si>
    <t>597740001200</t>
  </si>
  <si>
    <t>Keramická dlažba - presná špecifikácia podľa investora</t>
  </si>
  <si>
    <t>50747188</t>
  </si>
  <si>
    <t>396</t>
  </si>
  <si>
    <t>998771203</t>
  </si>
  <si>
    <t>Presun hmôt pre podlahy z dlaždíc v objektoch výšky nad 12 do 24 m</t>
  </si>
  <si>
    <t>-35172156</t>
  </si>
  <si>
    <t>777</t>
  </si>
  <si>
    <t>Podlahy syntetické</t>
  </si>
  <si>
    <t>397</t>
  </si>
  <si>
    <t>777531010R</t>
  </si>
  <si>
    <t>Protišmykový náter na betón</t>
  </si>
  <si>
    <t>-959559300</t>
  </si>
  <si>
    <t>398</t>
  </si>
  <si>
    <t>777531010S</t>
  </si>
  <si>
    <t xml:space="preserve">Sokel protišmykového náteru na betón vytiahnutie </t>
  </si>
  <si>
    <t>678703622</t>
  </si>
  <si>
    <t>399</t>
  </si>
  <si>
    <t>998777203</t>
  </si>
  <si>
    <t>Presun hmôt pre podlahy syntetické v objektoch výšky nad 12 do 24 m</t>
  </si>
  <si>
    <t>-1467955846</t>
  </si>
  <si>
    <t>781</t>
  </si>
  <si>
    <t>Obklady</t>
  </si>
  <si>
    <t>400</t>
  </si>
  <si>
    <t>781445103</t>
  </si>
  <si>
    <t>Montáž obkladov vnútor. stien z obkladačiek kladených do tmelu, vrátane všetkých potrebných profilov a špárovania</t>
  </si>
  <si>
    <t>716623844</t>
  </si>
  <si>
    <t>401</t>
  </si>
  <si>
    <t>597640001500</t>
  </si>
  <si>
    <t>Obkladačky keramické - presná špecifikácia podľa investora</t>
  </si>
  <si>
    <t>1936849514</t>
  </si>
  <si>
    <t>402</t>
  </si>
  <si>
    <t>998781203</t>
  </si>
  <si>
    <t>Presun hmôt pre obklady keramické v objektoch výšky nad 12 do 24 m</t>
  </si>
  <si>
    <t>707438559</t>
  </si>
  <si>
    <t>784</t>
  </si>
  <si>
    <t>Maľby</t>
  </si>
  <si>
    <t>403</t>
  </si>
  <si>
    <t>784410100</t>
  </si>
  <si>
    <t>Penetrovanie jednonásobné jemnozrnných podkladov výšky do 3,80 m</t>
  </si>
  <si>
    <t>-1686922603</t>
  </si>
  <si>
    <t>404</t>
  </si>
  <si>
    <t>784452271</t>
  </si>
  <si>
    <t>Maľby z maliarskych zmesí Primalex, Farmal, ručne nanášané dvojnásobné základné na podklad jemnozrnný výšky do 3,80 m</t>
  </si>
  <si>
    <t>-1029914523</t>
  </si>
  <si>
    <t>OST</t>
  </si>
  <si>
    <t>Ostatné</t>
  </si>
  <si>
    <t>405</t>
  </si>
  <si>
    <t>OST1</t>
  </si>
  <si>
    <t>Pomocný výkaz výmer podláh. Prosím neoceňovať!</t>
  </si>
  <si>
    <t>512</t>
  </si>
  <si>
    <t>-880118498</t>
  </si>
  <si>
    <t>003 - SO 10.1-3.etapa</t>
  </si>
  <si>
    <t xml:space="preserve">    722 - Zdravotechnika - vnútorný vodovod</t>
  </si>
  <si>
    <t>-1940792451</t>
  </si>
  <si>
    <t>-1160997396</t>
  </si>
  <si>
    <t>205150350</t>
  </si>
  <si>
    <t>-1589609106</t>
  </si>
  <si>
    <t>-1346340178</t>
  </si>
  <si>
    <t>-263220474</t>
  </si>
  <si>
    <t>103867034</t>
  </si>
  <si>
    <t>1552527806</t>
  </si>
  <si>
    <t>-324345456</t>
  </si>
  <si>
    <t>-87361728</t>
  </si>
  <si>
    <t>-1313247466</t>
  </si>
  <si>
    <t>-1630871511</t>
  </si>
  <si>
    <t>-1561335234</t>
  </si>
  <si>
    <t>1705940294</t>
  </si>
  <si>
    <t>310239211.S</t>
  </si>
  <si>
    <t>Zamurovanie otvoru s plochou nad 1 do 4 m2 v murive nadzákladného tehlami na maltu vápennocementovú</t>
  </si>
  <si>
    <t>-1751344226</t>
  </si>
  <si>
    <t>-1743755764</t>
  </si>
  <si>
    <t>1634326740</t>
  </si>
  <si>
    <t>3431452020.01</t>
  </si>
  <si>
    <t>M+D Stena ST41/BC, betón C30/37, objem 2,07 m3 na 1ks, vrátane systémových prvkov pre osadenie</t>
  </si>
  <si>
    <t>1734374460</t>
  </si>
  <si>
    <t>3431452020.010</t>
  </si>
  <si>
    <t>M+D Stena ST43/AD, betón C30/37, objem 0,97 m3 na 1ks, vrátane systémových prvkov pre osadenie</t>
  </si>
  <si>
    <t>969981879</t>
  </si>
  <si>
    <t>3431452020.011</t>
  </si>
  <si>
    <t>M+D Stena ST43/BC, betón C30/37, objem 0,97 m3 na 1ks, vrátane systémových prvkov pre osadenie</t>
  </si>
  <si>
    <t>1895213891</t>
  </si>
  <si>
    <t>3431452020.012</t>
  </si>
  <si>
    <t>M+D Stena ST43/CD, betón C30/37, objem 0,97 m3 na 1ks, vrátane systémových prvkov pre osadenie</t>
  </si>
  <si>
    <t>1023444246</t>
  </si>
  <si>
    <t>3431452020.013</t>
  </si>
  <si>
    <t>M+D Stena ST44/AB, betón C30/37, objem 2,49 m3 na 1ks, vrátane systémových prvkov pre osadenie</t>
  </si>
  <si>
    <t>361045588</t>
  </si>
  <si>
    <t>3431452020.014</t>
  </si>
  <si>
    <t>M+D Stena ST44/AD, betón C30/37, objem 2,49 m3 na 1ks, vrátane systémových prvkov pre osadenie</t>
  </si>
  <si>
    <t>1388966200</t>
  </si>
  <si>
    <t>3431452020.015</t>
  </si>
  <si>
    <t>M+D Stena ST44/BC, betón C30/37, objem 2,49 m3 na 1ks, vrátane systémových prvkov pre osadenie</t>
  </si>
  <si>
    <t>-1234416339</t>
  </si>
  <si>
    <t>3431452020.016</t>
  </si>
  <si>
    <t>M+D Stena ST44/CD, betón C30/37, objem 2,49 m3 na 1ks, vrátane systémových prvkov pre osadenie</t>
  </si>
  <si>
    <t>411761754</t>
  </si>
  <si>
    <t>3431452020.017</t>
  </si>
  <si>
    <t>M+D Stena ST45/AB, betón C30/37, objem 1,87 m3 na 1ks, vrátane systémových prvkov pre osadenie</t>
  </si>
  <si>
    <t>2061706972</t>
  </si>
  <si>
    <t>3431452020.018</t>
  </si>
  <si>
    <t>M+D Stena ST45/AD, betón C30/37, objem 1,87 m3 na 1ks, vrátane systémových prvkov pre osadenie</t>
  </si>
  <si>
    <t>-1150609567</t>
  </si>
  <si>
    <t>3431452020.019</t>
  </si>
  <si>
    <t>M+D Stena ST45/BC, betón C30/37, objem 1,87 m3 na 1ks, vrátane systémových prvkov pre osadenie</t>
  </si>
  <si>
    <t>-1448175232</t>
  </si>
  <si>
    <t>3431452020.02</t>
  </si>
  <si>
    <t>M+D Stena ST41/AD, betón C30/37, objem 2,07 m3 na 1ks, vrátane systémových prvkov pre osadenie</t>
  </si>
  <si>
    <t>825708007</t>
  </si>
  <si>
    <t>3431452020.020</t>
  </si>
  <si>
    <t>M+D Stena ST45/CD, betón C30/37, objem 1,87 m3 na 1ks, vrátane systémových prvkov pre osadenie</t>
  </si>
  <si>
    <t>-1980859371</t>
  </si>
  <si>
    <t>3431452020.021</t>
  </si>
  <si>
    <t>M+D Stena ST46/AB, betón C30/37, objem 1,54 m3 na 1ks, vrátane systémových prvkov pre osadenie</t>
  </si>
  <si>
    <t>1396985712</t>
  </si>
  <si>
    <t>3431452020.022</t>
  </si>
  <si>
    <t>M+D Stena ST46/AD, betón C30/37, objem 1,54 m3 na 1ks, vrátane systémových prvkov pre osadenie</t>
  </si>
  <si>
    <t>1848096750</t>
  </si>
  <si>
    <t>3431452020.023</t>
  </si>
  <si>
    <t>M+D Stena ST46/BC, betón C30/37, objem 1,54 m3 na 1ks, vrátane systémových prvkov pre osadenie</t>
  </si>
  <si>
    <t>-676285371</t>
  </si>
  <si>
    <t>3431452020.024</t>
  </si>
  <si>
    <t>M+D Stena ST46/CD, betón C30/37, objem 1,54 m3 na 1ks, vrátane systémových prvkov pre osadenie</t>
  </si>
  <si>
    <t>2098120393</t>
  </si>
  <si>
    <t>3431452020.025</t>
  </si>
  <si>
    <t>M+D Stena ST47/AB, betón C30/37, objem 1,23 m3 na 1ks, vrátane systémových prvkov pre osadenie</t>
  </si>
  <si>
    <t>-215268775</t>
  </si>
  <si>
    <t>3431452020.026</t>
  </si>
  <si>
    <t>M+D Stena ST47/AD, betón C30/37, objem 1,23 m3 na 1ks, vrátane systémových prvkov pre osadenie</t>
  </si>
  <si>
    <t>-791016527</t>
  </si>
  <si>
    <t>3431452020.027</t>
  </si>
  <si>
    <t>M+D Stena ST47/BC, betón C30/37, objem 1,23 m3 na 1ks, vrátane systémových prvkov pre osadenie</t>
  </si>
  <si>
    <t>-1072523693</t>
  </si>
  <si>
    <t>3431452020.028</t>
  </si>
  <si>
    <t>M+D Stena ST47/CD, betón C30/37, objem 1,23 m3 na 1ks, vrátane systémových prvkov pre osadenie</t>
  </si>
  <si>
    <t>1757311376</t>
  </si>
  <si>
    <t>3431452020.029</t>
  </si>
  <si>
    <t>M+D Stena ST48/AB, betón C30/37, objem 0,94 m3 na 1ks, vrátane systémových prvkov pre osadenie</t>
  </si>
  <si>
    <t>1052160584</t>
  </si>
  <si>
    <t>3431452020.03</t>
  </si>
  <si>
    <t>M+D Stena ST41/AB, betón C30/37, objem 2,07 m3 na 1ks, vrátane systémových prvkov pre osadenie</t>
  </si>
  <si>
    <t>-655835644</t>
  </si>
  <si>
    <t>3431452020.030</t>
  </si>
  <si>
    <t>M+D Stena ST48/AD, betón C30/37, objem 0,94 m3 na 1ks, vrátane systémových prvkov pre osadenie</t>
  </si>
  <si>
    <t>104916642</t>
  </si>
  <si>
    <t>3431452020.031</t>
  </si>
  <si>
    <t>M+D Stena ST48/BC, betón C30/37, objem 0,94 m3 na 1ks, vrátane systémových prvkov pre osadenie</t>
  </si>
  <si>
    <t>-647360907</t>
  </si>
  <si>
    <t>3431452020.032</t>
  </si>
  <si>
    <t>M+D Stena ST48/CD, betón C30/37, objem 0,94 m3 na 1ks, vrátane systémových prvkov pre osadenie</t>
  </si>
  <si>
    <t>759037204</t>
  </si>
  <si>
    <t>3431452020.033</t>
  </si>
  <si>
    <t>M+D Stena ST49/AB, betón C30/37, objem 1,15 m3 na 1ks, vrátane systémových prvkov pre osadenie</t>
  </si>
  <si>
    <t>451842189</t>
  </si>
  <si>
    <t>3431452020.034</t>
  </si>
  <si>
    <t>M+D Stena ST49/AD, betón C30/37, objem 1,15 m3 na 1ks, vrátane systémových prvkov pre osadenie</t>
  </si>
  <si>
    <t>549852907</t>
  </si>
  <si>
    <t>3431452020.035</t>
  </si>
  <si>
    <t>M+D Stena ST49/BC, betón C30/37, objem 1,15 m3 na 1ks, vrátane systémových prvkov pre osadenie</t>
  </si>
  <si>
    <t>-1701383588</t>
  </si>
  <si>
    <t>3431452020.036</t>
  </si>
  <si>
    <t>M+D Stena ST49/CD, betón C30/37, objem 1,15 m3 na 1ks, vrátane systémových prvkov pre osadenie</t>
  </si>
  <si>
    <t>-834565626</t>
  </si>
  <si>
    <t>3431452020.039</t>
  </si>
  <si>
    <t>M+D Stena ST51/AB, betón C30/37, objem 0,71 m3 na 1ks, vrátane systémových prvkov pre osadenie</t>
  </si>
  <si>
    <t>1231377616</t>
  </si>
  <si>
    <t>3431452020.04</t>
  </si>
  <si>
    <t>M+D Stena ST41/CD, betón C30/37, objem 2,07 m3 na 1ks, vrátane systémových prvkov pre osadenie</t>
  </si>
  <si>
    <t>-1367640178</t>
  </si>
  <si>
    <t>3431452020.040</t>
  </si>
  <si>
    <t>M+D Stena ST51/AD, betón C30/37, objem 0,71 m3 na 1ks, vrátane systémových prvkov pre osadenie</t>
  </si>
  <si>
    <t>818978379</t>
  </si>
  <si>
    <t>3431452020.041</t>
  </si>
  <si>
    <t>M+D Stena ST51/BC, betón C30/37, objem 0,71 m3 na 1ks, vrátane systémových prvkov pre osadenie</t>
  </si>
  <si>
    <t>-1874801718</t>
  </si>
  <si>
    <t>3431452020.042</t>
  </si>
  <si>
    <t>M+D Stena ST51/CD, betón C30/37, objem 0,71 m3 na 1ks, vrátane systémových prvkov pre osadenie</t>
  </si>
  <si>
    <t>1170879583</t>
  </si>
  <si>
    <t>3431452020.043</t>
  </si>
  <si>
    <t>M+D Stena ST52/AB, betón C30/37, objem 0,14 m3 na 1ks, vrátane systémových prvkov pre osadenie</t>
  </si>
  <si>
    <t>-172597160</t>
  </si>
  <si>
    <t>3431452020.043n</t>
  </si>
  <si>
    <t>M+D Stena ST52/AD, betón C30/37, objem 0,14 m3 na 1ks, vrátane systémových prvkov pre osadenie</t>
  </si>
  <si>
    <t>1180498100</t>
  </si>
  <si>
    <t>3431452020.044</t>
  </si>
  <si>
    <t>M+D Stena ST52/BC, betón C30/37, objem 0,14 m3 na 1ks, vrátane systémových prvkov pre osadenie</t>
  </si>
  <si>
    <t>1528912547</t>
  </si>
  <si>
    <t>3431452020.044n</t>
  </si>
  <si>
    <t>M+D Stena ST52/CD, betón C30/37, objem 0,14 m3 na 1ks, vrátane systémových prvkov pre osadenie</t>
  </si>
  <si>
    <t>237930628</t>
  </si>
  <si>
    <t>3431452020.05</t>
  </si>
  <si>
    <t>M+D Stena ST42/AB, betón C30/37, objem 1,42 m3 na 1ks, vrátane systémových prvkov pre osadenie</t>
  </si>
  <si>
    <t>19342197</t>
  </si>
  <si>
    <t>3431452020.06</t>
  </si>
  <si>
    <t>M+D Stena ST42/AD, betón C30/37, objem 1,42 m3 na 1ks, vrátane systémových prvkov pre osadenie</t>
  </si>
  <si>
    <t>173438806</t>
  </si>
  <si>
    <t>3431452020.07</t>
  </si>
  <si>
    <t>M+D Stena ST42/BC, betón C30/37, objem 1,42 m3 na 1ks, vrátane systémových prvkov pre osadenie</t>
  </si>
  <si>
    <t>2070108857</t>
  </si>
  <si>
    <t>3431452020.08</t>
  </si>
  <si>
    <t>M+D Stena ST42/CD, betón C30/37, objem 1,42 m3 na 1ks, vrátane systémových prvkov pre osadenie</t>
  </si>
  <si>
    <t>215391684</t>
  </si>
  <si>
    <t>3431452020.080</t>
  </si>
  <si>
    <t>M+D Stena ST65/AB, betón C30/37, objem 0,06 m3 na 1ks, vrátane systémových prvkov pre osadenie</t>
  </si>
  <si>
    <t>-155328845</t>
  </si>
  <si>
    <t>3431452020.081</t>
  </si>
  <si>
    <t>M+D Stena ST65/BC, betón C30/37, objem 0,06 m3 na 1ks, vrátane systémových prvkov pre osadenie</t>
  </si>
  <si>
    <t>-382802617</t>
  </si>
  <si>
    <t>3431452020.082</t>
  </si>
  <si>
    <t>M+D Stena ST65/CD, betón C30/37, objem 0,06 m3 na 1ks, vrátane systémových prvkov pre osadenie</t>
  </si>
  <si>
    <t>-1283472306</t>
  </si>
  <si>
    <t>3431452020.083</t>
  </si>
  <si>
    <t>M+D Stena ST65/AD, betón C30/37, objem 0,06 m3 na 1ks, vrátane systémových prvkov pre osadenie</t>
  </si>
  <si>
    <t>-1122893502</t>
  </si>
  <si>
    <t>3431452020.084</t>
  </si>
  <si>
    <t>M+D Stena ST64/CD, betón C30/37, objem 0,24 m3 na 1ks, vrátane systémových prvkov pre osadenie</t>
  </si>
  <si>
    <t>2026095571</t>
  </si>
  <si>
    <t>3431452020.085</t>
  </si>
  <si>
    <t>M+D Stena ST64/AD, betón C30/37, objem 0,24 m3 na 1ks, vrátane systémových prvkov pre osadenie</t>
  </si>
  <si>
    <t>-1241391594</t>
  </si>
  <si>
    <t>3431452020.086</t>
  </si>
  <si>
    <t>M+D Stena ST64/BC, betón C30/37, objem 0,24 m3 na 1ks, vrátane systémových prvkov pre osadenie</t>
  </si>
  <si>
    <t>1360576530</t>
  </si>
  <si>
    <t>3431452020.087</t>
  </si>
  <si>
    <t>M+D Stena ST64/AB, betón C30/37, objem 0,24 m3 na 1ks, vrátane systémových prvkov pre osadenie</t>
  </si>
  <si>
    <t>-2083097989</t>
  </si>
  <si>
    <t>3431452020.088</t>
  </si>
  <si>
    <t>M+D Stena ST54/AD, betón C30/37, objem 0,03 m3 na 1ks, vrátane systémových prvkov pre osadenie</t>
  </si>
  <si>
    <t>-750977214</t>
  </si>
  <si>
    <t>3431452020.089</t>
  </si>
  <si>
    <t>M+D Stena ST54/CD, betón C30/37, objem 0,03 m3 na 1ks, vrátane systémových prvkov pre osadenie</t>
  </si>
  <si>
    <t>-266284845</t>
  </si>
  <si>
    <t>3431452020.09</t>
  </si>
  <si>
    <t>M+D Stena ST43/AB, betón C30/37, objem 0,97 m3 na 1ks, vrátane systémových prvkov pre osadenie</t>
  </si>
  <si>
    <t>167301287</t>
  </si>
  <si>
    <t>3431452020.090</t>
  </si>
  <si>
    <t>M+D Stena ST54/AB, betón C30/37, objem 0,03 m3 na 1ks, vrátane systémových prvkov pre osadenie</t>
  </si>
  <si>
    <t>-1441885852</t>
  </si>
  <si>
    <t>3431452020.091</t>
  </si>
  <si>
    <t>M+D Stena ST54/BC, betón C30/37, objem 0,03 m3 na 1ks, vrátane systémových prvkov pre osadenie</t>
  </si>
  <si>
    <t>-844366040</t>
  </si>
  <si>
    <t>3431452020.092</t>
  </si>
  <si>
    <t>M+D Stena ST59/AB, betón C30/37, objem 0,06 m3 na 1ks, vrátane systémových prvkov pre osadenie</t>
  </si>
  <si>
    <t>1658730245</t>
  </si>
  <si>
    <t>3431452020.093</t>
  </si>
  <si>
    <t>M+D Stena ST59/BC, betón C30/37, objem 0,06 m3 na 1ks, vrátane systémových prvkov pre osadenie</t>
  </si>
  <si>
    <t>-2059133317</t>
  </si>
  <si>
    <t>3431452020.094</t>
  </si>
  <si>
    <t>M+D Stena ST59/AD, betón C30/37, objem 0,06 m3 na 1ks, vrátane systémových prvkov pre osadenie</t>
  </si>
  <si>
    <t>1591965542</t>
  </si>
  <si>
    <t>3431452020.095</t>
  </si>
  <si>
    <t>M+D Stena ST59/CD, betón C30/37, objem 0,06 m3 na 1ks, vrátane systémových prvkov pre osadenie</t>
  </si>
  <si>
    <t>988123452</t>
  </si>
  <si>
    <t>3431452021.1</t>
  </si>
  <si>
    <t>M+D Stĺp S1/AB_U, betón C50/60, objem 5,62 m3 na 1ks, vrátane systémových prvkov pre osadenie</t>
  </si>
  <si>
    <t>-1514627327</t>
  </si>
  <si>
    <t>3431452021.10</t>
  </si>
  <si>
    <t>M+D Stĺp S1/CD_U, betón C50/60, objem 5,62 m3 na 1ks, vrátane systémových prvkov pre osadenie</t>
  </si>
  <si>
    <t>-871437511</t>
  </si>
  <si>
    <t>3431452021.9</t>
  </si>
  <si>
    <t>M+D Stĺp S1/BC_U, betón C50/60, objem 5,62 m3 na 1ks, vrátane systémových prvkov pre osadenie</t>
  </si>
  <si>
    <t>-959070630</t>
  </si>
  <si>
    <t>3431452021.11</t>
  </si>
  <si>
    <t>M+D Stĺp S2/BC, betón C50/60, objem 1,19 m3 na 1ks, vrátane systémových prvkov pre osadenie</t>
  </si>
  <si>
    <t>2007511611</t>
  </si>
  <si>
    <t>3431452021.12</t>
  </si>
  <si>
    <t>M+D Stĺp S2/CD, betón C50/60, objem 1,19 m3 na 1ks, vrátane systémových prvkov pre osadenie</t>
  </si>
  <si>
    <t>-909515623</t>
  </si>
  <si>
    <t>3431452021.2</t>
  </si>
  <si>
    <t>M+D Stĺp S1/AD_U, betón C50/60, objem 5,62 m3 na 1ks, vrátane systémových prvkov pre osadenie</t>
  </si>
  <si>
    <t>227891825</t>
  </si>
  <si>
    <t>3431452021.3</t>
  </si>
  <si>
    <t>M+D Stĺp S2/AB, betón C50/60, objem 1,19 m3 na 1ks, vrátane systémových prvkov pre osadenie</t>
  </si>
  <si>
    <t>-499121205</t>
  </si>
  <si>
    <t>3431452021.4</t>
  </si>
  <si>
    <t>M+D Stĺp S2/AD, betón C50/60, objem 1,19 m3 na 1ks, vrátane systémových prvkov pre osadenie</t>
  </si>
  <si>
    <t>-1307272857</t>
  </si>
  <si>
    <t>3431452020.062</t>
  </si>
  <si>
    <t>8174882</t>
  </si>
  <si>
    <t>3431452021.5</t>
  </si>
  <si>
    <t>2129355924</t>
  </si>
  <si>
    <t>3431452021.6</t>
  </si>
  <si>
    <t>471279995</t>
  </si>
  <si>
    <t>-1741359597</t>
  </si>
  <si>
    <t>4131251010.10</t>
  </si>
  <si>
    <t>M+D Tribúnová lavica TL47/BC, betón C40/50, objem 1,15 m3 na 1ks, vrátane systémových prvkov pre osadenie</t>
  </si>
  <si>
    <t>-789814415</t>
  </si>
  <si>
    <t>4131251010.11</t>
  </si>
  <si>
    <t>M+D Tribúnová lavica TL39/AB, betón C40/50, objem 0,93 m3 na 1ks, vrátane systémových prvkov pre osadenie</t>
  </si>
  <si>
    <t>760631396</t>
  </si>
  <si>
    <t>4131251010.12</t>
  </si>
  <si>
    <t>M+D Tribúnová lavica TL41/AD, betón C40/50, objem 0,96 m3 na 1ks, vrátane systémových prvkov pre osadenie</t>
  </si>
  <si>
    <t>-1884183981</t>
  </si>
  <si>
    <t>4131251010.14</t>
  </si>
  <si>
    <t>M+D Tribúnová lavica TL47/AB, betón C40/50, objem 1,15 m3 na 1ks, vrátane systémových prvkov pre osadenie</t>
  </si>
  <si>
    <t>1701862546</t>
  </si>
  <si>
    <t>4131251010.15</t>
  </si>
  <si>
    <t>M+D Tribúnová lavica TL47/CD, betón C40/50, objem 1,16 m3 na 1ks, vrátane systémových prvkov pre osadenie</t>
  </si>
  <si>
    <t>-162591342</t>
  </si>
  <si>
    <t>4131251010.16</t>
  </si>
  <si>
    <t>M+D Tribúnová lavica TL38/AB, betón C40/50, objem 0,42 m3 na 1ks, vrátane systémových prvkov pre osadenie</t>
  </si>
  <si>
    <t>-1402962515</t>
  </si>
  <si>
    <t>4131251010.17</t>
  </si>
  <si>
    <t>M+D Tribúnová lavica TL47/AD, betón C40/50, objem 1,15 m3 na 1ks, vrátane systémových prvkov pre osadenie</t>
  </si>
  <si>
    <t>890190817</t>
  </si>
  <si>
    <t>4131251010.19</t>
  </si>
  <si>
    <t>M+D Tribúnová lavica TL37/AB, betón C40/50, objem 0,10 m3 na 1ks, vrátane systémových prvkov pre osadenie</t>
  </si>
  <si>
    <t>-160569828</t>
  </si>
  <si>
    <t>4131251010.20</t>
  </si>
  <si>
    <t>M+D Tribúnová lavica TL4/AB, betón C40/50, objem 1,19 m3 na 1ks, vrátane systémových prvkov pre osadenie</t>
  </si>
  <si>
    <t>1571289941</t>
  </si>
  <si>
    <t>4131251010.21</t>
  </si>
  <si>
    <t>M+D Tribúnová lavica TL1/CD, betón C40/50, objem 2,35 m3 na 1ks, vrátane systémových prvkov pre osadenie</t>
  </si>
  <si>
    <t>1705803378</t>
  </si>
  <si>
    <t>4131251010.22</t>
  </si>
  <si>
    <t>M+D Tribúnová lavica TL1/BC, betón C40/50, objem 2,35 m3 na 1ks, vrátane systémových prvkov pre osadenie</t>
  </si>
  <si>
    <t>-625031620</t>
  </si>
  <si>
    <t>4131251010.23</t>
  </si>
  <si>
    <t>M+D Tribúnová lavica TL1/CD, betón C40/50, objem 2,37 m3 na 1ks, vrátane systémových prvkov pre osadenie</t>
  </si>
  <si>
    <t>1717209183</t>
  </si>
  <si>
    <t>4131251010.24</t>
  </si>
  <si>
    <t>M+D Tribúnová lavica TL1/BC, betón C40/50, objem 2,37 m3 na 1ks, vrátane systémových prvkov pre osadenie</t>
  </si>
  <si>
    <t>-277244590</t>
  </si>
  <si>
    <t>4131251010.25</t>
  </si>
  <si>
    <t>M+D Tribúnová lavica TL39/AD, betón C40/50, objem 0,93 m3 na 1ks, vrátane systémových prvkov pre osadenie</t>
  </si>
  <si>
    <t>1725024305</t>
  </si>
  <si>
    <t>4131251010.26</t>
  </si>
  <si>
    <t>M+D Tribúnová lavica TL37/AD, betón C40/50, objem 0,10 m3 na 1ks, vrátane systémových prvkov pre osadenie</t>
  </si>
  <si>
    <t>2026331026</t>
  </si>
  <si>
    <t>4131251010.27</t>
  </si>
  <si>
    <t>M+D Tribúnová lavica TL40/AD, betón C40/50, objem 0,73 m3 na 1ks, vrátane systémových prvkov pre osadenie</t>
  </si>
  <si>
    <t>-774872416</t>
  </si>
  <si>
    <t>4131251010.28</t>
  </si>
  <si>
    <t>M+D Tribúnová lavica TL1/CD, betón C40/50, objem 2,38 m3 na 1ks, vrátane systémových prvkov pre osadenie</t>
  </si>
  <si>
    <t>-602927538</t>
  </si>
  <si>
    <t>4131251010.29</t>
  </si>
  <si>
    <t>M+D Tribúnová lavica TL1/BC, betón C40/50, objem 2,38 m3 na 1ks, vrátane systémových prvkov pre osadenie</t>
  </si>
  <si>
    <t>1696661164</t>
  </si>
  <si>
    <t>4131251010.3</t>
  </si>
  <si>
    <t>M+D Tribúnová lavica TL41/AB, betón C40/50, objem 0,96 m3 na 1ks, vrátane systémových prvkov pre osadenie</t>
  </si>
  <si>
    <t>-2140617074</t>
  </si>
  <si>
    <t>4131251010.30</t>
  </si>
  <si>
    <t>M+D Tribúnová lavica TL40/CD, betón C40/50, objem 0,73 m3 na 1ks, vrátane systémových prvkov pre osadenie</t>
  </si>
  <si>
    <t>-674238949</t>
  </si>
  <si>
    <t>4131251010.31</t>
  </si>
  <si>
    <t>M+D Tribúnová lavica TL4/BC, betón C40/50, objem 1,19 m3 na 1ks, vrátane systémových prvkov pre osadenie</t>
  </si>
  <si>
    <t>1440934474</t>
  </si>
  <si>
    <t>4131251010.32</t>
  </si>
  <si>
    <t>M+D Tribúnová lavica TL4/CD, betón C40/50, objem 1,19 m3 na 1ks, vrátane systémových prvkov pre osadenie</t>
  </si>
  <si>
    <t>-769836421</t>
  </si>
  <si>
    <t>4131251010.33</t>
  </si>
  <si>
    <t>M+D Tribúnová lavica TL5/CD, betón C40/50, objem 1,34 m3 na 1ks, vrátane systémových prvkov pre osadenie</t>
  </si>
  <si>
    <t>757886797</t>
  </si>
  <si>
    <t>4131251010.34</t>
  </si>
  <si>
    <t>M+D Tribúnová lavica TL5/BC, betón C40/50, objem 1,34 m3 na 1ks, vrátane systémových prvkov pre osadenie</t>
  </si>
  <si>
    <t>-97079463</t>
  </si>
  <si>
    <t>4131251010.35</t>
  </si>
  <si>
    <t>M+D Tribúnová lavica TL39/BC, betón C40/50, objem 0,93 m3 na 1ks, vrátane systémových prvkov pre osadenie</t>
  </si>
  <si>
    <t>-2057467970</t>
  </si>
  <si>
    <t>4131251010.36</t>
  </si>
  <si>
    <t>M+D Tribúnová lavica TL37/CD, betón C40/50, objem 0,10 m3 na 1ks, vrátane systémových prvkov pre osadenie</t>
  </si>
  <si>
    <t>-2141860344</t>
  </si>
  <si>
    <t>4131251010.37</t>
  </si>
  <si>
    <t>M+D Tribúnová lavica TL37/BC, betón C40/50, objem 0,10 m3 na 1ks, vrátane systémových prvkov pre osadenie</t>
  </si>
  <si>
    <t>-442963617</t>
  </si>
  <si>
    <t>4131251010.38</t>
  </si>
  <si>
    <t>M+D Tribúnová lavica TL5/AD, betón C40/50, objem 1,34 m3 na 1ks, vrátane systémových prvkov pre osadenie</t>
  </si>
  <si>
    <t>-1232114258</t>
  </si>
  <si>
    <t>4131251010.39</t>
  </si>
  <si>
    <t>M+D Tribúnová lavica TL1/AB, betón C40/50, objem 2,35 m3 na 1ks, vrátane systémových prvkov pre osadenie</t>
  </si>
  <si>
    <t>-1332016103</t>
  </si>
  <si>
    <t>4131251010.4</t>
  </si>
  <si>
    <t>M+D Tribúnová lavica TL38/CD, betón C40/50, objem 0,42 m3 na 1ks, vrátane systémových prvkov pre osadenie</t>
  </si>
  <si>
    <t>892807446</t>
  </si>
  <si>
    <t>4131251010.40</t>
  </si>
  <si>
    <t>M+D Tribúnová lavica TL40/BC, betón C40/50, objem 0,73 m3 na 1ks, vrátane systémových prvkov pre osadenie</t>
  </si>
  <si>
    <t>-529932349</t>
  </si>
  <si>
    <t>4131251010.41</t>
  </si>
  <si>
    <t>M+D Tribúnová lavica TL41/CD, betón C40/50, objem 0,96 m3 na 1ks, vrátane systémových prvkov pre osadenie</t>
  </si>
  <si>
    <t>679566601</t>
  </si>
  <si>
    <t>4131251010.42</t>
  </si>
  <si>
    <t>M+D Tribúnová lavica TL1/AD, betón C40/50, objem 2,35 m3 na 1ks, vrátane systémových prvkov pre osadenie</t>
  </si>
  <si>
    <t>-1148657921</t>
  </si>
  <si>
    <t>4131251010.43</t>
  </si>
  <si>
    <t>M+D Tribúnová lavica TL38/BC, betón C40/50, objem 0,42 m3 na 1ks, vrátane systémových prvkov pre osadenie</t>
  </si>
  <si>
    <t>1189405346</t>
  </si>
  <si>
    <t>4131251010.44</t>
  </si>
  <si>
    <t>M+D Tribúnová lavica TL4/AD, betón C40/50, objem 1,19 m3 na 1ks, vrátane systémových prvkov pre osadenie</t>
  </si>
  <si>
    <t>1131391964</t>
  </si>
  <si>
    <t>4131251010.45</t>
  </si>
  <si>
    <t>M+D Tribúnová lavica TL1/AB, betón C40/50, objem 2,37 m3 na 1ks, vrátane systémových prvkov pre osadenie</t>
  </si>
  <si>
    <t>557610374</t>
  </si>
  <si>
    <t>4131251010.46</t>
  </si>
  <si>
    <t>M+D Tribúnová lavica TL1/AD, betón C40/50, objem 2,37 m3 na 1ks, vrátane systémových prvkov pre osadenie</t>
  </si>
  <si>
    <t>-187338863</t>
  </si>
  <si>
    <t>4131251010.47</t>
  </si>
  <si>
    <t>M+D Tribúnová lavica TL1/AB, betón C40/50, objem 2,38 m3 na 1ks, vrátane systémových prvkov pre osadenie</t>
  </si>
  <si>
    <t>1931345062</t>
  </si>
  <si>
    <t>4131251010.48</t>
  </si>
  <si>
    <t>M+D Tribúnová lavica TL1/AD, betón C40/50, objem 2,38 m3 na 1ks, vrátane systémových prvkov pre osadenie</t>
  </si>
  <si>
    <t>-1508220347</t>
  </si>
  <si>
    <t>4131251010.5</t>
  </si>
  <si>
    <t>M+D Tribúnová lavica TL38/AD, betón C40/50, objem 0,42 m3 na 1ks, vrátane systémových prvkov pre osadenie</t>
  </si>
  <si>
    <t>1112859163</t>
  </si>
  <si>
    <t>4131251010.50</t>
  </si>
  <si>
    <t>M+D Tribúnová lavica TL42/AB, betón C40/50, objem 1,08 m3 na 1ks, vrátane systémových prvkov pre osadenie</t>
  </si>
  <si>
    <t>529835923</t>
  </si>
  <si>
    <t>4131251010.51</t>
  </si>
  <si>
    <t>M+D Tribúnová lavica TL42/BC, betón C40/50, objem 1,08 m3 na 1ks, vrátane systémových prvkov pre osadenie</t>
  </si>
  <si>
    <t>780119204</t>
  </si>
  <si>
    <t>4131251010.52</t>
  </si>
  <si>
    <t>M+D Tribúnová lavica TL42/AD, betón C40/50, objem 1,08 m3 na 1ks, vrátane systémových prvkov pre osadenie</t>
  </si>
  <si>
    <t>-423614827</t>
  </si>
  <si>
    <t>4131251010.53</t>
  </si>
  <si>
    <t>M+D Tribúnová lavica TL42/CD, betón C40/50, objem 1,08 m3 na 1ks, vrátane systémových prvkov pre osadenie</t>
  </si>
  <si>
    <t>287030016</t>
  </si>
  <si>
    <t>4131251010.54</t>
  </si>
  <si>
    <t>M+D Tribúnová lavica TL43/AB, betón C40/50, objem 1,31 m3 na 1ks, vrátane systémových prvkov pre osadenie</t>
  </si>
  <si>
    <t>-1733192112</t>
  </si>
  <si>
    <t>4131251010.55</t>
  </si>
  <si>
    <t>M+D Tribúnová lavica TL43/BC, betón C40/50, objem 1,31 m3 na 1ks, vrátane systémových prvkov pre osadenie</t>
  </si>
  <si>
    <t>-1282210335</t>
  </si>
  <si>
    <t>4131251010.56</t>
  </si>
  <si>
    <t>M+D Tribúnová lavica TL43/AD, betón C40/50, objem 1,31 m3 na 1ks, vrátane systémových prvkov pre osadenie</t>
  </si>
  <si>
    <t>1172168120</t>
  </si>
  <si>
    <t>4131251010.57</t>
  </si>
  <si>
    <t>M+D Tribúnová lavica TL43/CD, betón C40/50, objem 1,31 m3 na 1ks, vrátane systémových prvkov pre osadenie</t>
  </si>
  <si>
    <t>1239896697</t>
  </si>
  <si>
    <t>4131251010.58</t>
  </si>
  <si>
    <t>M+D Tribúnová lavica TL44/AB, betón C40/50, objem 1,53 m3 na 1ks, vrátane systémových prvkov pre osadenie</t>
  </si>
  <si>
    <t>-1240034065</t>
  </si>
  <si>
    <t>4131251010.59</t>
  </si>
  <si>
    <t>M+D Tribúnová lavica TL44/BC, betón C40/50, objem 1,53 m3 na 1ks, vrátane systémových prvkov pre osadenie</t>
  </si>
  <si>
    <t>-788139589</t>
  </si>
  <si>
    <t>4131251010.6</t>
  </si>
  <si>
    <t>M+D Tribúnová lavica TL39/CD, betón C40/50, objem 0,93 m3 na 1ks, vrátane systémových prvkov pre osadenie</t>
  </si>
  <si>
    <t>-978966728</t>
  </si>
  <si>
    <t>4131251010.60</t>
  </si>
  <si>
    <t>M+D Tribúnová lavica TL44/AD, betón C40/50, objem 1,53 m3 na 1ks, vrátane systémových prvkov pre osadenie</t>
  </si>
  <si>
    <t>-1668835505</t>
  </si>
  <si>
    <t>4131251010.61</t>
  </si>
  <si>
    <t>M+D Tribúnová lavica TL44/CD, betón C40/50, objem 1,53 m3 na 1ks, vrátane systémových prvkov pre osadenie</t>
  </si>
  <si>
    <t>568082344</t>
  </si>
  <si>
    <t>4131251010.62</t>
  </si>
  <si>
    <t>M+D Tribúnová lavica TL45/AB, betón C40/50, objem 1,73 m3 na 1ks, vrátane systémových prvkov pre osadenie</t>
  </si>
  <si>
    <t>-1267973793</t>
  </si>
  <si>
    <t>4131251010.63</t>
  </si>
  <si>
    <t>M+D Tribúnová lavica TL45/BC, betón C40/50, objem 1,73 m3 na 1ks, vrátane systémových prvkov pre osadenie</t>
  </si>
  <si>
    <t>1996031341</t>
  </si>
  <si>
    <t>4131251010.64</t>
  </si>
  <si>
    <t>M+D Tribúnová lavica TL45/AD, betón C40/50, objem 1,73 m3 na 1ks, vrátane systémových prvkov pre osadenie</t>
  </si>
  <si>
    <t>1492432465</t>
  </si>
  <si>
    <t>4131251010.65</t>
  </si>
  <si>
    <t>M+D Tribúnová lavica TL45/CD, betón C40/50, objem 1,73 m3 na 1ks, vrátane systémových prvkov pre osadenie</t>
  </si>
  <si>
    <t>-1107775369</t>
  </si>
  <si>
    <t>4131251010.66</t>
  </si>
  <si>
    <t>M+D Tribúnová lavica TL46/AB, betón C40/50, objem 0,96 m3 na 1ks, vrátane systémových prvkov pre osadenie</t>
  </si>
  <si>
    <t>-341578514</t>
  </si>
  <si>
    <t>4131251010.67</t>
  </si>
  <si>
    <t>M+D Tribúnová lavica TL46/BC, betón C40/50, objem 0,96 m3 na 1ks, vrátane systémových prvkov pre osadenie</t>
  </si>
  <si>
    <t>1755194841</t>
  </si>
  <si>
    <t>4131251010.68</t>
  </si>
  <si>
    <t>M+D Tribúnová lavica TL46/AD, betón C40/50, objem 0,96 m3 na 1ks, vrátane systémových prvkov pre osadenie</t>
  </si>
  <si>
    <t>773033833</t>
  </si>
  <si>
    <t>4131251010.69</t>
  </si>
  <si>
    <t>M+D Tribúnová lavica TL46/CD, betón C40/50, objem 0,96 m3 na 1ks, vrátane systémových prvkov pre osadenie</t>
  </si>
  <si>
    <t>-1007464380</t>
  </si>
  <si>
    <t>4131251010.7</t>
  </si>
  <si>
    <t>M+D Tribúnová lavica TL40/AB, betón C40/50, objem 0,73 m3 na 1ks, vrátane systémových prvkov pre osadenie</t>
  </si>
  <si>
    <t>1118521141</t>
  </si>
  <si>
    <t>4131251010.8</t>
  </si>
  <si>
    <t>M+D Tribúnová lavica TL41/BC, betón C40/50, objem 0,96 m3 na 1ks, vrátane systémových prvkov pre osadenie</t>
  </si>
  <si>
    <t>-1719052345</t>
  </si>
  <si>
    <t>4131251010.9</t>
  </si>
  <si>
    <t>M+D Tribúnová lavica TL5/AB, betón C40/50, objem 1,34 m3 na 1ks, vrátane systémových prvkov pre osadenie</t>
  </si>
  <si>
    <t>-645716632</t>
  </si>
  <si>
    <t>4131251011.01</t>
  </si>
  <si>
    <t>M+D Nosník N7/AB, betón C50/60, objem 7,73 m3 na 1ks, vrátane systémových prvkov pre osadenie</t>
  </si>
  <si>
    <t>-597506472</t>
  </si>
  <si>
    <t>4131251011.03</t>
  </si>
  <si>
    <t>M+D Nosník N8/BC, betón C50/60, objem 0,44 m3 na 1ks, vrátane systémových prvkov pre osadenie</t>
  </si>
  <si>
    <t>-1877806940</t>
  </si>
  <si>
    <t>4131251011.04</t>
  </si>
  <si>
    <t>M+D Nosník N8/AD, betón C50/60, objem 0,44 m3 na 1ks, vrátane systémových prvkov pre osadenie</t>
  </si>
  <si>
    <t>267235473</t>
  </si>
  <si>
    <t>4131251011.05</t>
  </si>
  <si>
    <t>M+D Nosník N5/CD, betón C50/60, objem 0,49 m3 na 1ks, vrátane systémových prvkov pre osadenie</t>
  </si>
  <si>
    <t>-856731122</t>
  </si>
  <si>
    <t>4131251011.07</t>
  </si>
  <si>
    <t>M+D Nosník N5/BC, betón C50/60, objem 0,49 m3 na 1ks, vrátane systémových prvkov pre osadenie</t>
  </si>
  <si>
    <t>748285446</t>
  </si>
  <si>
    <t>4131251011.09</t>
  </si>
  <si>
    <t>M+D Nosník N8/AB, betón C50/60, objem 0,44 m3 na 1ks, vrátane systémových prvkov pre osadenie</t>
  </si>
  <si>
    <t>-1980883900</t>
  </si>
  <si>
    <t>4131251011.10</t>
  </si>
  <si>
    <t>M+D Nosník N7/BC, betón C50/60, objem 7,73 m3 na 1ks, vrátane systémových prvkov pre osadenie</t>
  </si>
  <si>
    <t>1323761247</t>
  </si>
  <si>
    <t>4131251011.11</t>
  </si>
  <si>
    <t>M+D Nosník N5/AB, betón C50/60, objem 0,49 m3 na 1ks, vrátane systémových prvkov pre osadenie</t>
  </si>
  <si>
    <t>268262546</t>
  </si>
  <si>
    <t>4131251011.12</t>
  </si>
  <si>
    <t>M+D Nosník N7/AD, betón C50/60, objem 7,73 m3 na 1ks, vrátane systémových prvkov pre osadenie</t>
  </si>
  <si>
    <t>-1532078735</t>
  </si>
  <si>
    <t>4131251011.14</t>
  </si>
  <si>
    <t>M+D Nosník N5/AD, betón C50/60, objem 0,49 m3 na 1ks, vrátane systémových prvkov pre osadenie</t>
  </si>
  <si>
    <t>1788205658</t>
  </si>
  <si>
    <t>4131251011.15</t>
  </si>
  <si>
    <t>M+D Nosník N7/CD, betón C50/60, objem 7,73 m3 na 1ks, vrátane systémových prvkov pre osadenie</t>
  </si>
  <si>
    <t>2121605252</t>
  </si>
  <si>
    <t>4131251011.16</t>
  </si>
  <si>
    <t>M+D Nosník N8/CD, betón C50/60, objem 0,44 m3 na 1ks, vrátane systémových prvkov pre osadenie</t>
  </si>
  <si>
    <t>-446500841</t>
  </si>
  <si>
    <t>4131251012.01</t>
  </si>
  <si>
    <t>M+D Schodisko SCH3/AD, betón C30/37, objem 1,48 m3 na 1ks, vrátane systémových prvkov pre osadenie</t>
  </si>
  <si>
    <t>-1904304067</t>
  </si>
  <si>
    <t>4131251012.02</t>
  </si>
  <si>
    <t>M+D Schodisko SCH3/AB, betón C30/37, objem 1,48 m3 na 1ks, vrátane systémových prvkov pre osadenie</t>
  </si>
  <si>
    <t>-1871795252</t>
  </si>
  <si>
    <t>4131251012.03</t>
  </si>
  <si>
    <t>M+D Schodisko SCH3/BC, betón C30/37, objem 1,48 m3 na 1ks, vrátane systémových prvkov pre osadenie</t>
  </si>
  <si>
    <t>1181066592</t>
  </si>
  <si>
    <t>4131251012.04</t>
  </si>
  <si>
    <t>M+D Schody tribúnové SCHT3/AD, betón C30/37, objem 0,10 m3 na 1ks, vrátane systémových prvkov pre osadenie</t>
  </si>
  <si>
    <t>-1736654688</t>
  </si>
  <si>
    <t>4131251012.07</t>
  </si>
  <si>
    <t>M+D Schody tribúnové SCHT3/AB, betón C30/37, objem 0,10 m3 na 1ks, vrátane systémových prvkov pre osadenie</t>
  </si>
  <si>
    <t>-402183466</t>
  </si>
  <si>
    <t>4131251012.08</t>
  </si>
  <si>
    <t>M+D Schody tribúnové SCHT3/BC, betón C30/37, objem 0,10 m3 na 1ks, vrátane systémových prvkov pre osadenie</t>
  </si>
  <si>
    <t>297944285</t>
  </si>
  <si>
    <t>4131251012.10</t>
  </si>
  <si>
    <t>M+D Schody tribúnové SCHT3/CD, betón C30/37, objem 0,10 m3 na 1ks, vrátane systémových prvkov pre osadenie</t>
  </si>
  <si>
    <t>1945178877</t>
  </si>
  <si>
    <t>4131251012.21</t>
  </si>
  <si>
    <t>M+D Schodisko SCH3/CD, betón C30/37, objem 1,48 m3 na 1ks, vrátane systémových prvkov pre osadenie</t>
  </si>
  <si>
    <t>-1407206988</t>
  </si>
  <si>
    <t>714428953</t>
  </si>
  <si>
    <t>411361855-00</t>
  </si>
  <si>
    <t>Navrtanie dier pre napojenie výstuže venca</t>
  </si>
  <si>
    <t>1866897984</t>
  </si>
  <si>
    <t>-312348435</t>
  </si>
  <si>
    <t>-2112165713</t>
  </si>
  <si>
    <t>-1856782107</t>
  </si>
  <si>
    <t>1253701301</t>
  </si>
  <si>
    <t>805107307</t>
  </si>
  <si>
    <t>1933787876</t>
  </si>
  <si>
    <t>1808874836</t>
  </si>
  <si>
    <t>226737986</t>
  </si>
  <si>
    <t>-1823094130</t>
  </si>
  <si>
    <t>-40056502</t>
  </si>
  <si>
    <t>1636743162</t>
  </si>
  <si>
    <t>-358290994</t>
  </si>
  <si>
    <t>-786442511</t>
  </si>
  <si>
    <t>-1087029390</t>
  </si>
  <si>
    <t>1932722526</t>
  </si>
  <si>
    <t>946953168</t>
  </si>
  <si>
    <t>-1346260566</t>
  </si>
  <si>
    <t>1355317856</t>
  </si>
  <si>
    <t>-1355769132</t>
  </si>
  <si>
    <t>190713012</t>
  </si>
  <si>
    <t>321108497</t>
  </si>
  <si>
    <t>1955550013</t>
  </si>
  <si>
    <t>930377902</t>
  </si>
  <si>
    <t>1735204315</t>
  </si>
  <si>
    <t>-220631553</t>
  </si>
  <si>
    <t>865514197</t>
  </si>
  <si>
    <t>-1337445594</t>
  </si>
  <si>
    <t>917831512.S</t>
  </si>
  <si>
    <t>Osadenie palisád hranatých betónových do betónu dĺžky 60 cm - do radu</t>
  </si>
  <si>
    <t>1665563551</t>
  </si>
  <si>
    <t>592170005200.S</t>
  </si>
  <si>
    <t>Palisáda betónová, rozmer 120x165x600 mm</t>
  </si>
  <si>
    <t>-2090366752</t>
  </si>
  <si>
    <t>-623440745</t>
  </si>
  <si>
    <t>-204394277</t>
  </si>
  <si>
    <t>80674511</t>
  </si>
  <si>
    <t>-953933449</t>
  </si>
  <si>
    <t>215464698</t>
  </si>
  <si>
    <t>1529860657</t>
  </si>
  <si>
    <t>-395406153</t>
  </si>
  <si>
    <t>962032231.S</t>
  </si>
  <si>
    <t>Búranie muriva alebo vybúranie otvorov plochy nad 4 m2 nadzákladového z tehál pálených, vápenopieskových, cementových na maltu,  -1,90500t</t>
  </si>
  <si>
    <t>-170934501</t>
  </si>
  <si>
    <t>968061125</t>
  </si>
  <si>
    <t>Vyvesenie dverného krídla do suti plochy do 2 m2, -0,02400t</t>
  </si>
  <si>
    <t>-758721574</t>
  </si>
  <si>
    <t>968072455</t>
  </si>
  <si>
    <t>Vybúranie dverových zárubní plochy do 2 m2,  -0,07600t</t>
  </si>
  <si>
    <t>1847658382</t>
  </si>
  <si>
    <t>713222604</t>
  </si>
  <si>
    <t>978059531.S</t>
  </si>
  <si>
    <t>Odsekanie a odobratie obkladov stien z obkladačiek vnútorných vrátane podkladovej omietky nad 2 m2,  -0,06800t</t>
  </si>
  <si>
    <t>305918044</t>
  </si>
  <si>
    <t>979081111</t>
  </si>
  <si>
    <t>323103178</t>
  </si>
  <si>
    <t>979081121</t>
  </si>
  <si>
    <t>203375954</t>
  </si>
  <si>
    <t>979082111</t>
  </si>
  <si>
    <t>1118744091</t>
  </si>
  <si>
    <t>979082121</t>
  </si>
  <si>
    <t>-166187323</t>
  </si>
  <si>
    <t>979089012</t>
  </si>
  <si>
    <t>Poplatok za skladovanie - betón, tehly, dlaždice (17 01 ), ostatné</t>
  </si>
  <si>
    <t>1922600678</t>
  </si>
  <si>
    <t>979089312.S</t>
  </si>
  <si>
    <t>Poplatok za skladovanie - kovy (meď, bronz, mosadz atď.) (17 04 ), ostatné</t>
  </si>
  <si>
    <t>-876512536</t>
  </si>
  <si>
    <t>979089512.S</t>
  </si>
  <si>
    <t>Poplatok za skladovanie - stavebné materiály na báze sadry (17 08 ), ostatné</t>
  </si>
  <si>
    <t>-844908168</t>
  </si>
  <si>
    <t>979089612.S</t>
  </si>
  <si>
    <t>Poplatok za skladovanie - iné odpady zo stavieb a demolácií (17 09), ostatné</t>
  </si>
  <si>
    <t>1019305276</t>
  </si>
  <si>
    <t>-1719671514</t>
  </si>
  <si>
    <t>-883137851</t>
  </si>
  <si>
    <t>483509576</t>
  </si>
  <si>
    <t>-135927450</t>
  </si>
  <si>
    <t>935497276</t>
  </si>
  <si>
    <t>1091101027</t>
  </si>
  <si>
    <t>1196754552</t>
  </si>
  <si>
    <t>-308892223</t>
  </si>
  <si>
    <t>-703785042</t>
  </si>
  <si>
    <t>20949288</t>
  </si>
  <si>
    <t>-2066386548</t>
  </si>
  <si>
    <t>1105619537</t>
  </si>
  <si>
    <t>-432502162</t>
  </si>
  <si>
    <t>811277693</t>
  </si>
  <si>
    <t>1970518376</t>
  </si>
  <si>
    <t>2124190158</t>
  </si>
  <si>
    <t>-1174881061</t>
  </si>
  <si>
    <t>975847607</t>
  </si>
  <si>
    <t>-1805867876</t>
  </si>
  <si>
    <t>-2097943877</t>
  </si>
  <si>
    <t>1601447816</t>
  </si>
  <si>
    <t>-134262527</t>
  </si>
  <si>
    <t>1845907020</t>
  </si>
  <si>
    <t>184422314</t>
  </si>
  <si>
    <t>-760910875</t>
  </si>
  <si>
    <t>-178532018</t>
  </si>
  <si>
    <t>-1250609639</t>
  </si>
  <si>
    <t>-121348860</t>
  </si>
  <si>
    <t>1987100865</t>
  </si>
  <si>
    <t>-2140471293</t>
  </si>
  <si>
    <t>-933399258</t>
  </si>
  <si>
    <t>-23564947</t>
  </si>
  <si>
    <t>-1618277505</t>
  </si>
  <si>
    <t>2054674831</t>
  </si>
  <si>
    <t>372641893</t>
  </si>
  <si>
    <t>-1213894707</t>
  </si>
  <si>
    <t>Zdravotechnika - vnútorný vodovod</t>
  </si>
  <si>
    <t>620428185</t>
  </si>
  <si>
    <t>72225110</t>
  </si>
  <si>
    <t>M+D Práškový prenosný hasiaci prístroj min. 6kg, vrátane príslušenstva</t>
  </si>
  <si>
    <t>630523211</t>
  </si>
  <si>
    <t>-1029529606</t>
  </si>
  <si>
    <t>453163853</t>
  </si>
  <si>
    <t>-1188303991</t>
  </si>
  <si>
    <t>1139892307</t>
  </si>
  <si>
    <t>-1402835988</t>
  </si>
  <si>
    <t>750744470</t>
  </si>
  <si>
    <t>-12235155</t>
  </si>
  <si>
    <t>Predsadená SDK stena, jednoduchá kca UD a CD dosky 2x GKF hr. 12,5 mm bez TI, zvrchu opláštená kapotáž, krycia PE folia -IW 15.3</t>
  </si>
  <si>
    <t>-1923314966</t>
  </si>
  <si>
    <t>-1527231181</t>
  </si>
  <si>
    <t>-1521030312</t>
  </si>
  <si>
    <t>763119521.S</t>
  </si>
  <si>
    <t>Demontáž sadrokartónovej priečky, jednoduchá nosná oceľová konštrukcia, jednoduché opláštenie, -0,03036t</t>
  </si>
  <si>
    <t>1241714639</t>
  </si>
  <si>
    <t>763129621.S</t>
  </si>
  <si>
    <t>Demontáž dosiek sadrokartónovej predsadenej alebo šachtovej steny, jednoduché opláštenie, -0,01300t</t>
  </si>
  <si>
    <t>29396168</t>
  </si>
  <si>
    <t>1155952267</t>
  </si>
  <si>
    <t>1214551922</t>
  </si>
  <si>
    <t>-1612063051</t>
  </si>
  <si>
    <t>-1041850923</t>
  </si>
  <si>
    <t>Presun hmôt pre sádrokartónové konštrukcie v stavbách (objektoch) výšky od 7 do 24 m</t>
  </si>
  <si>
    <t>1717775358</t>
  </si>
  <si>
    <t>1084071124</t>
  </si>
  <si>
    <t>-443357680</t>
  </si>
  <si>
    <t>1122578667</t>
  </si>
  <si>
    <t>-1420569064</t>
  </si>
  <si>
    <t>-1445963202</t>
  </si>
  <si>
    <t>-1391164695</t>
  </si>
  <si>
    <t>912094171</t>
  </si>
  <si>
    <t>-1868291687</t>
  </si>
  <si>
    <t>527079482</t>
  </si>
  <si>
    <t>1895836266</t>
  </si>
  <si>
    <t>-109232698</t>
  </si>
  <si>
    <t>43824938</t>
  </si>
  <si>
    <t>-645009070</t>
  </si>
  <si>
    <t>76443023K009</t>
  </si>
  <si>
    <t>M+D Oplechovanie rohov strechy tribúny z oceľ.PZ plechu hr.1,0mm,rš.450mm,kotvený do trapéz.plechu, lakovaný plech RAL 9010, podrobný popis viď PD - K.009</t>
  </si>
  <si>
    <t>1934955542</t>
  </si>
  <si>
    <t>76443023Kr1</t>
  </si>
  <si>
    <t>M+D Žľab dažďový hr. 2mm, r.š. 450mm, kotvený pomocou skrutiek M12 a závitovou tyčou, gumové podložky, objímka á1,2m s P3 podložkou, podrobný popis viď PD - detail 9068</t>
  </si>
  <si>
    <t>1965011394</t>
  </si>
  <si>
    <t>-1899724023</t>
  </si>
  <si>
    <t>766702398</t>
  </si>
  <si>
    <t>M+D, Vstupné plastové dvere, 1-kr., 900x1970, hr ost.: 260, Bezbariérové, núdzové otváranie, plastová zárubňa rámová, klučka, FAB, ED V.01/P</t>
  </si>
  <si>
    <t>1543385876</t>
  </si>
  <si>
    <t>766702411</t>
  </si>
  <si>
    <t>M+D, Vstupné plastové dvere, 1-kr., 900x1970, hr ost.: 260, Bezbariérové, núdzové otváranie, plastová zárubňa rámová, kľučka, FAB, ED V.12/L</t>
  </si>
  <si>
    <t>1917210722</t>
  </si>
  <si>
    <t>766702415</t>
  </si>
  <si>
    <t>M+D, Vstupné plastové dvere, 1-kr., 900x1970, hr ost.: 260, Bezbariérové, núdzové otváranie, plastová zárubňa rámová, kľučka, FAB, ED V.13/P</t>
  </si>
  <si>
    <t>1420154392</t>
  </si>
  <si>
    <t>766702434</t>
  </si>
  <si>
    <t>M+D, Vstupné plastové dvere, 1-kr., 900x1970, hr ost.: 260, Bezbariérové, núdzové otváranie, plastová zárubňa rámová, kľučka, FAB, ED V.25/L</t>
  </si>
  <si>
    <t>-2044473385</t>
  </si>
  <si>
    <t>766702435</t>
  </si>
  <si>
    <t>M+D, Vstupné plastové dvere, 1-kr., 900x1970, hr ost.: 260, Bezbariérové, núdzové otváranie, plastová zárubňa rámová, kľučka, FAB, ED V.26/P</t>
  </si>
  <si>
    <t>1898134099</t>
  </si>
  <si>
    <t>766702466</t>
  </si>
  <si>
    <t>M+D, Vstupné plastové dvere, 1-kr., 900x1970, hr ost.: 260, Bezbariérové, núdzové otváranie, plastová zárubňa rámová, kľučka, FAB, ED V.46/L</t>
  </si>
  <si>
    <t>-1121861506</t>
  </si>
  <si>
    <t>766702468</t>
  </si>
  <si>
    <t>M+D, Vstupné plastové dvere, 1-kr., 900x1970, hr ost.: 260, Bezbariérové, núdzové otváranie, plastová zárubňa rámová, kľučka, FAB, mriežka, ED V.47/P</t>
  </si>
  <si>
    <t>867115190</t>
  </si>
  <si>
    <t>766702489</t>
  </si>
  <si>
    <t>M+D, Vstupné plastové dvere, 1-kr., 900x1970, hr ost.: 260, Bezbariérové, núdzové otváranie, plastová zárubňa rámová, kľučka, FAB, mriežka, ED V.62/L</t>
  </si>
  <si>
    <t>-1602928366</t>
  </si>
  <si>
    <t>766702492</t>
  </si>
  <si>
    <t>M+D, Vnútorné drevené dvere, 1-kr., 900x1970, hr ost.: 150, Bezbariérové, oceľová zárubňa CGAS, kľučka, FAB, mriežka, ID V.35/P</t>
  </si>
  <si>
    <t>-1370428467</t>
  </si>
  <si>
    <t>-1803578319</t>
  </si>
  <si>
    <t>767112811d01</t>
  </si>
  <si>
    <t>Demontáž oceľového zábradlia s výplňou ťahokovu,  -0,0200t</t>
  </si>
  <si>
    <t>1388466813</t>
  </si>
  <si>
    <t>767161Z1.10</t>
  </si>
  <si>
    <t>M+D Vyklápatelná AL rampa a plošina pre imobilných, pochôdzny slzičkový plech hr. 5mm a preglejka hr.18mm, madlá kotvené do prefa steny, odnímatelné AL zábradlia, sklopné nohy dielcov, vrátane povrchovej úpravy a kotvenia, podrobný popis viď PD - Z.1.10</t>
  </si>
  <si>
    <t>-13461782</t>
  </si>
  <si>
    <t>767161Z1.16</t>
  </si>
  <si>
    <t>M+D Oceľové pozink. madlo,vrch.stena vjazdu(rúra 51/4, kotevné platne 200/100/10, chem.kotvy M12), výšky 400mm, dl.6,1m,52,241kg, vr. Povrchovej úpravy a kotvenia, podrobný popis viď PD - Z.1.16</t>
  </si>
  <si>
    <t>1389777885</t>
  </si>
  <si>
    <t>767161Z1.17</t>
  </si>
  <si>
    <t>M+D Oceľové pozink. madlo,bočná stena schodiska(rúra 51/4, kotevné platne 200/100/10, chem.kotvy M12), výšky 400mm, dl.2,35m,24,63kg, vr. Povrchovej úpravy a kotvenia, podrobný popis viď PD - Z.1.17</t>
  </si>
  <si>
    <t>-18032603</t>
  </si>
  <si>
    <t>767161Z1.18</t>
  </si>
  <si>
    <t>M+D Oceľové pozink. madlo,bočná stena schodiska(rúra 51/4, kotevné platne 200/100/10, chem.kotvy M12), výšky 500mm, dl.0,86m,14,76kg, vr. Povrchovej úpravy a kotvenia, podrobný popis viď PD - Z.1.18</t>
  </si>
  <si>
    <t>-133715504</t>
  </si>
  <si>
    <t>767161Z1.19</t>
  </si>
  <si>
    <t>M+D Oceľové pozink. madlo,bočná stena vjazdu(rúra 51/4, kotevné platne 200/100/10, chem.kotvy M12), výšky 300mm, dl.1,45m,18,09kg, vr. Povrchovej úpravy a kotvenia, podrobný popis viď PD - Z.1.19</t>
  </si>
  <si>
    <t>-189517320</t>
  </si>
  <si>
    <t>767161Z1.20</t>
  </si>
  <si>
    <t>M+D Oceľové pozink. madlo,mantinel(rúra 51/4, kotevné platne 200/100/10, chem.kotvy M12), výšky 300mm, dl.1,5m,14,814kg, vr. Povrchovej úpravy a kotvenia, podrobný popis viď PD - Z.1.20</t>
  </si>
  <si>
    <t>-536668622</t>
  </si>
  <si>
    <t>767161Z1.21</t>
  </si>
  <si>
    <t>M+D Oceľové pozink. madlo,boč.stena imobil(rúra 51/4, kotevné platne 200/100/10, chem.kotvy M12), výšky 300mm, dl.2,5m,23,83kg, vr. Povrchovej úpravy a kotvenia, podrobný popis viď PD - Z.1.21</t>
  </si>
  <si>
    <t>1995711667</t>
  </si>
  <si>
    <t>767161Z1.22</t>
  </si>
  <si>
    <t>M+D Oceľové pozink. madlo,mantinel(rúra 51/4, kotevné platne 200/100/10, chem.kotvy M12), výšky 300mm, dl.0,202m,7,88kg, vr. Povrchovej úpravy a kotvenia, podrobný popis viď PD - Z.1.22</t>
  </si>
  <si>
    <t>-1813935874</t>
  </si>
  <si>
    <t>1833344202</t>
  </si>
  <si>
    <t>767161Z3.25</t>
  </si>
  <si>
    <t>M+D Oceľové pozink.zábradlie,mantinel pre imobil(rúra 51/4, kotevné platne 100+100/100/10, chem.kotvy M12),výšky 900mm, dl.1,843m,45,54kg, vr. Povrchovej úpravy a kotvenia, podrobný popis viď PD - Z.3.25</t>
  </si>
  <si>
    <t>104081319</t>
  </si>
  <si>
    <t>767161Z3.26</t>
  </si>
  <si>
    <t>M+D Oceľové pozink.zábradlie,mantinel pre imobil(rúra 51/4, kotevné platne 100+100/100/10, chem.kotvy M12),výšky 900mm, dl.1,843m,45,54kg, vr. Povrchovej úpravy a kotvenia, podrobný popis viď PD - Z.3.26</t>
  </si>
  <si>
    <t>2079632922</t>
  </si>
  <si>
    <t>767161Z4.10</t>
  </si>
  <si>
    <t>M+D Oceľová pozink.bránka, mantinel (rúra 51/4,navarovacie pánty), výšky 1990mm, dl.1,3m, 150kg, vr. povrchovej úpravy a kotvenia, podrobný popis viď PD - Z.4.10</t>
  </si>
  <si>
    <t>1470081243</t>
  </si>
  <si>
    <t>-1822816368</t>
  </si>
  <si>
    <t>1678784590</t>
  </si>
  <si>
    <t>363676885</t>
  </si>
  <si>
    <t>-1375216689</t>
  </si>
  <si>
    <t>767171Z006</t>
  </si>
  <si>
    <t>M+D Oplechovanie stĺpa-dilat.profil z PZ plechu pre natavenie strešnej HI,kotvený do trapéz.plechu, hr.1,5mm,r.š. 300mm, dĺžka typ 810x810mm, dĺžka plechov 3,24m,vrátane povrchovej úpravy, kotvenia, podrobný popis viď PD - Z.006</t>
  </si>
  <si>
    <t>866729744</t>
  </si>
  <si>
    <t>-33910472</t>
  </si>
  <si>
    <t>767171Z705</t>
  </si>
  <si>
    <t>M+D Oplotenie výšky 2,35m, delk. dl. 5,695m, z panelov oká 200x50mm, drôty 2x8mm a 6mm, stĺpiky jakl 80x60x2,5mm, platne 200x200x10mm, vrátane povrchovej úpravy, kotvenia, podrobný popis viď PD - Z.7.5</t>
  </si>
  <si>
    <t>1245308063</t>
  </si>
  <si>
    <t>767171Z706</t>
  </si>
  <si>
    <t>M+D Oplotenie výšky 2,35m, delk. dl. 5,695m, z panelov oká 200x50mm, drôty 2x8mm a 6mm, stĺpiky jakl 80x60x2,5mm, platne 200x200x10mm, vrátane povrchovej úpravy, kotvenia, podrobný popis viď PD - Z.7.6</t>
  </si>
  <si>
    <t>691584404</t>
  </si>
  <si>
    <t>767171Z721</t>
  </si>
  <si>
    <t>M+D Oplotenie výšky 3m, celk. dl. 5,765m, z panelov oká 200x50mm, drôty 2x6mm a 5mm, stĺpiky jakl 120x60x3mm, platne hr.10mm, vrátane povrchovej úpravy, kotvenia, podrobný popis viď PD - Z.7.21</t>
  </si>
  <si>
    <t>-1878825793</t>
  </si>
  <si>
    <t>767171Z722</t>
  </si>
  <si>
    <t>M+D Oplotenie výšky 3m, celk. dl. 5,785m, z panelov oká 200x50mm, drôty 2x6mm a 5mm, stĺpiky jakl 120x60x3mm, platne hr.10mm, vrátane povrchovej úpravy, kotvenia, podrobný popis viď PD - Z.7.22</t>
  </si>
  <si>
    <t>-506514149</t>
  </si>
  <si>
    <t>767171Z728</t>
  </si>
  <si>
    <t>M+D Oplotenie výšky 3m, celk. dl. 1,85+4,195m, z panelov oká 200x50mm, drôty 2x6mm a 5mm, stĺpiky jakl 100x60x3mm, platne hr.10mm, vrátane povrchovej úpravy, kotvenia, podrobný popis viď PD - Z.7.28</t>
  </si>
  <si>
    <t>59146735</t>
  </si>
  <si>
    <t>767171Z728o</t>
  </si>
  <si>
    <t>M+D Oplotenie výšky 3m, celk. dl. 1,85+4,195m, z panelov oká 200x50mm, drôty 2x6mm a 5mm, stĺpiky jakl 100x60x3mm, platne hr.10mm, bránka 1,8x1,2m, rám 60x40x2, vrátane kovania, zámku, klučky, povrchovej úpravy, kotvenia, podrobný popis viď PD - Z.7.28</t>
  </si>
  <si>
    <t>592398630</t>
  </si>
  <si>
    <t>767171Z729</t>
  </si>
  <si>
    <t>M+D Oplotenie výšky 3m, celk. dl. 1,85+4,195m, z panelov oká 200x50mm, drôty 2x6mm a 5mm, stĺpiky jakl 100x60x3mm, platne hr.10mm, vrátane povrchovej úpravy, kotvenia, podrobný popis viď PD - Z.7.29</t>
  </si>
  <si>
    <t>800601081</t>
  </si>
  <si>
    <t>767171Z729o</t>
  </si>
  <si>
    <t>M+D Oplotenie výšky 3m, celk. dl. 1,85+4,195m, z panelov oká 200x50mm, drôty 2x6mm a 5mm, stĺpiky jakl 100x60x3mm, platne hr.10mm, bránka 1,8x1,2m, rám 60x40x2, vrátane kovania, zámku, klučky, povrchovej úpravy, kotvenia, podrobný popis viď PD - Z.7.29</t>
  </si>
  <si>
    <t>64380638</t>
  </si>
  <si>
    <t>767171Z7B2</t>
  </si>
  <si>
    <t>M+D Brána výšky 3m, dvojkrídlová, šírka 6,07m, z panelov oká 200x50mm, drôty 2x6mm a 5mm, stĺpiky jakl 100x100x6mm, rám  jakl 60x40x2mm, platne 200x100x10mm, vrátane kovania, zámku, kľučky, povrchovej úpravy, kotvenia, podrobný popis viď PD - ZB2</t>
  </si>
  <si>
    <t>955451225</t>
  </si>
  <si>
    <t>767171Zz11</t>
  </si>
  <si>
    <t>M+D Zachytávač ľadu z typového výrobku, a zachytánač snehu z trubky fi28x2 platňe hr.5mm a 12mm, vrátane povrchovej úpravy, kotvenia, podrobný popis viď PD - detail 9069</t>
  </si>
  <si>
    <t>-639029619</t>
  </si>
  <si>
    <t>2084277577</t>
  </si>
  <si>
    <t>-529323276</t>
  </si>
  <si>
    <t>-668403387</t>
  </si>
  <si>
    <t>767879000ds</t>
  </si>
  <si>
    <t>Demontáž stožiaru výšky 16m, vrátane presunu do 3km a zloženia, pre neskoršie použitie</t>
  </si>
  <si>
    <t>-786281378</t>
  </si>
  <si>
    <t>-74124497</t>
  </si>
  <si>
    <t>-968133649</t>
  </si>
  <si>
    <t>M+D Oceľová konštrukcia pre vstavky, vrátane pomocného materiálu, zvarov a povrchovej úpravy</t>
  </si>
  <si>
    <t>1466532103</t>
  </si>
  <si>
    <t>1332220204</t>
  </si>
  <si>
    <t>-500035636</t>
  </si>
  <si>
    <t>-772292303</t>
  </si>
  <si>
    <t>-1904935181</t>
  </si>
  <si>
    <t>-1062587659</t>
  </si>
  <si>
    <t>7764110R1</t>
  </si>
  <si>
    <t>M+D Podlahová lišta k poteru</t>
  </si>
  <si>
    <t>382102803</t>
  </si>
  <si>
    <t>1378567219</t>
  </si>
  <si>
    <t>-203874026</t>
  </si>
  <si>
    <t>773792472</t>
  </si>
  <si>
    <t>-76079106</t>
  </si>
  <si>
    <t>-525486036</t>
  </si>
  <si>
    <t>943768109</t>
  </si>
  <si>
    <t>Pomocný výkaz výmer podláh.Prosím neoceňovať!</t>
  </si>
  <si>
    <t>579921820</t>
  </si>
  <si>
    <t>005 - SO 10.1- 2.etapa catering</t>
  </si>
  <si>
    <t>1230981035</t>
  </si>
  <si>
    <t>65380664</t>
  </si>
  <si>
    <t>-1913002022</t>
  </si>
  <si>
    <t>1711122414</t>
  </si>
  <si>
    <t>-1173837450</t>
  </si>
  <si>
    <t>1075635925</t>
  </si>
  <si>
    <t>-1694067806</t>
  </si>
  <si>
    <t>-1354030642</t>
  </si>
  <si>
    <t>78210817</t>
  </si>
  <si>
    <t>1623063249</t>
  </si>
  <si>
    <t>1856379377</t>
  </si>
  <si>
    <t>-904669664</t>
  </si>
  <si>
    <t>-73718417</t>
  </si>
  <si>
    <t>-811752862</t>
  </si>
  <si>
    <t>13732947</t>
  </si>
  <si>
    <t>-85191113</t>
  </si>
  <si>
    <t>-1599834468</t>
  </si>
  <si>
    <t>274805616</t>
  </si>
  <si>
    <t>-1713758248</t>
  </si>
  <si>
    <t>1973823697</t>
  </si>
  <si>
    <t>-1342190774</t>
  </si>
  <si>
    <t>-791785406</t>
  </si>
  <si>
    <t>2144441752</t>
  </si>
  <si>
    <t>-2129721155</t>
  </si>
  <si>
    <t>763112113</t>
  </si>
  <si>
    <t>Priečka SDK hr. 125 mm, jednoduchá kca CW 75, UW 75, dosky 2x GKB +2xGKB hr. 12,5 mm s TI 75 mm - IW 06.1</t>
  </si>
  <si>
    <t>-325060169</t>
  </si>
  <si>
    <t>-485012281</t>
  </si>
  <si>
    <t>-1092612944</t>
  </si>
  <si>
    <t>763112133</t>
  </si>
  <si>
    <t>Priečka SDK hr. 125 mm, jednoduchá kca CW 75, UW 75, dosky 2x GKBI +2xGKBI hr. 12,5 mm s TI 75 mm -IW 06.3</t>
  </si>
  <si>
    <t>-68726204</t>
  </si>
  <si>
    <t xml:space="preserve">Predsadená SDK stena hr. 75 mm, jednoduchá kca UD a CD dosky 2x GKB hr. 12,5 mm s TI hr. 50mm, krycia PE folia  -IW 01.1 </t>
  </si>
  <si>
    <t>1360162076</t>
  </si>
  <si>
    <t>-1041040197</t>
  </si>
  <si>
    <t>763122311b</t>
  </si>
  <si>
    <t>Predsadená SDK stena hr. 75 mm, jednoduchá kca UD a CD dosky 2x GKB hr. 12,5 mm bez TI, krycia PE folia -IW 01.8</t>
  </si>
  <si>
    <t>507337534</t>
  </si>
  <si>
    <t>-776699947</t>
  </si>
  <si>
    <t>-676607221</t>
  </si>
  <si>
    <t>212903202</t>
  </si>
  <si>
    <t>-1736676258</t>
  </si>
  <si>
    <t>-1351952258</t>
  </si>
  <si>
    <t>-1965223331</t>
  </si>
  <si>
    <t>1778005866</t>
  </si>
  <si>
    <t>-2082423689</t>
  </si>
  <si>
    <t>766702124</t>
  </si>
  <si>
    <t xml:space="preserve">M+D WC kabíny, š. kab.:900mm, hĺbka kab.:1740mm, š.dv.:700mm, kovanie: ALU ELO X, T 007, VS_S15, dvere 1xL VS_D1 </t>
  </si>
  <si>
    <t>-1286210528</t>
  </si>
  <si>
    <t>766702124r</t>
  </si>
  <si>
    <t xml:space="preserve">M+D WC kabíny, š. kab.: 910 mm, hĺbka kab.: 1225mm, š.dv.:600mm, kovanie: ALU ELO X, T 009, 3xVS_S02, VS_S44, dvere 1xL VS_D1 </t>
  </si>
  <si>
    <t>-1206716084</t>
  </si>
  <si>
    <t>766702145r</t>
  </si>
  <si>
    <t>M+D WC kabíny, š. kab.:910 mm, hĺbka kab.: 1225mm, š.dv.:600mm, kovanie: ALU ELO X, T 027, VS_S02, VS_S45, dvere 1xP VS_D1</t>
  </si>
  <si>
    <t>-1572221104</t>
  </si>
  <si>
    <t>766702425</t>
  </si>
  <si>
    <t>M+D, Vnútorné drevené dvere, 1-kr., 800x1970, hr ost.: 125, Bezbariérové, oceľová zárubňa CGAS, kľučka, FAB, ID V.06/P</t>
  </si>
  <si>
    <t>1353951316</t>
  </si>
  <si>
    <t>766702426</t>
  </si>
  <si>
    <t>M+D, Vnútorné drevené dvere, 1-kr., 800x1970, hr ost.: 125, Bezbariérové, oceľová zárubňa CGAS, kľučka, FAB, ID V.07/P</t>
  </si>
  <si>
    <t>-1918046754</t>
  </si>
  <si>
    <t>766702427</t>
  </si>
  <si>
    <t>M+D, Vnútorné drevené dvere, 1-kr., 700x1970, hr ost.: 125, Bezbariérové, oceľová zárubňa CGAS, kľučka, FAB, ID V.08/P</t>
  </si>
  <si>
    <t>-337362915</t>
  </si>
  <si>
    <t>766702428</t>
  </si>
  <si>
    <t>M+D, Vnútorné drevené dvere, 1-kr., 700x1970, hr ost.: 125, Bezbariérové, oceľová zárubňa CGAS, kľučka, FAB, mriežka, ID V.09/P</t>
  </si>
  <si>
    <t>1257077754</t>
  </si>
  <si>
    <t>766702429</t>
  </si>
  <si>
    <t>M+D, Vnútorné drevené dvere, 1-kr., 700x1970, hr ost.: 125, Bezbariérové, oceľová zárubňa CGAS, kľučka, FAB, mriežka, ID V.10/P</t>
  </si>
  <si>
    <t>1752143979</t>
  </si>
  <si>
    <t>766702430</t>
  </si>
  <si>
    <t>M+D, Vnútorné drevené dvere, 1-kr., 700x1970, hr ost.: 125, Bezbariérové, oceľová zárubňa CGAS, kľučka, FAB, mriežka, ID V.11/P</t>
  </si>
  <si>
    <t>2102937956</t>
  </si>
  <si>
    <t>766702475</t>
  </si>
  <si>
    <t>M+D, Vnútorné drevené dvere, 1-kr., 700x1970, hr ost.: 125, Bezbariérové, oceľová zárubňa CGAS, kľučka, FAB, mriežka, ID V.27/P</t>
  </si>
  <si>
    <t>-1888279272</t>
  </si>
  <si>
    <t>766702476</t>
  </si>
  <si>
    <t>M+D, Vnútorné drevené dvere, 1-kr., 700x1970, hr ost.: 125, Bezbariérové, oceľová zárubňa CGAS, kľučka, FAB, mriežka, ID V.28/P</t>
  </si>
  <si>
    <t>648271455</t>
  </si>
  <si>
    <t>766702477</t>
  </si>
  <si>
    <t>M+D, Vnútorné drevené dvere, 1-kr., 700x1970, hr ost.: 125, Bezbariérové, oceľová zárubňa CGAS, kľučka, FAB, mriežka, ID V.29/L</t>
  </si>
  <si>
    <t>1991796000</t>
  </si>
  <si>
    <t>766702478</t>
  </si>
  <si>
    <t>M+D, Vnútorné drevené dvere, 1-kr., 700x1970, hr ost.: 125, Bezbariérové, oceľová zárubňa CGAS, kľučka, FAB, ID V.30/P</t>
  </si>
  <si>
    <t>1384824388</t>
  </si>
  <si>
    <t>766702479</t>
  </si>
  <si>
    <t>M+D, Vnútorné drevené dvere, 1-kr., 800x1970, hr ost.: 125, Bezbariérové, oceľová zárubňa CGAS, kľučka, FAB, ID V.31/P</t>
  </si>
  <si>
    <t>-1566691712</t>
  </si>
  <si>
    <t>766702480</t>
  </si>
  <si>
    <t>M+D, Vnútorné drevené dvere, 1-kr., 800x1970, hr ost.: 125, Bezbariérové, oceľová zárubňa CGAS, kľučka, FAB, ID V.32/P</t>
  </si>
  <si>
    <t>-90016340</t>
  </si>
  <si>
    <t>-409512367</t>
  </si>
  <si>
    <t>766702490l</t>
  </si>
  <si>
    <t>M+D, Vnútorné drevené dvere, 1-kr., 900x1970, hr ost.: 150, Bezbariérové, oceľová zárubňa CGAS, kľučka, FAB, mriežka, ID V.33/L</t>
  </si>
  <si>
    <t>-1457382508</t>
  </si>
  <si>
    <t>-824503671</t>
  </si>
  <si>
    <t>1868276063</t>
  </si>
  <si>
    <t>1834959135</t>
  </si>
  <si>
    <t>-73869844</t>
  </si>
  <si>
    <t>-328756893</t>
  </si>
  <si>
    <t>1549114466</t>
  </si>
  <si>
    <t>768500560</t>
  </si>
  <si>
    <t>-170477388</t>
  </si>
  <si>
    <t>1168203710</t>
  </si>
  <si>
    <t>2046688298</t>
  </si>
  <si>
    <t>2068309664</t>
  </si>
  <si>
    <t>-144272633</t>
  </si>
  <si>
    <t>-929975783</t>
  </si>
  <si>
    <t>006 - SO 10.1- 3.etapa catering</t>
  </si>
  <si>
    <t>920931702</t>
  </si>
  <si>
    <t>1163537858</t>
  </si>
  <si>
    <t>-681609123</t>
  </si>
  <si>
    <t>916543270</t>
  </si>
  <si>
    <t>-1040087414</t>
  </si>
  <si>
    <t>193571583</t>
  </si>
  <si>
    <t>-993424093</t>
  </si>
  <si>
    <t>-917856472</t>
  </si>
  <si>
    <t>2061353877</t>
  </si>
  <si>
    <t>583637420</t>
  </si>
  <si>
    <t>941955001.S</t>
  </si>
  <si>
    <t>2022843841</t>
  </si>
  <si>
    <t>709912293</t>
  </si>
  <si>
    <t>-2076192627</t>
  </si>
  <si>
    <t>-1102790529</t>
  </si>
  <si>
    <t>-1044244697</t>
  </si>
  <si>
    <t>933093999</t>
  </si>
  <si>
    <t>1692067174</t>
  </si>
  <si>
    <t>1931364239</t>
  </si>
  <si>
    <t>-1328561448</t>
  </si>
  <si>
    <t>-1211472200</t>
  </si>
  <si>
    <t>-893569950</t>
  </si>
  <si>
    <t>221126215</t>
  </si>
  <si>
    <t>1407163264</t>
  </si>
  <si>
    <t>789093080</t>
  </si>
  <si>
    <t>-865961635</t>
  </si>
  <si>
    <t>996985637</t>
  </si>
  <si>
    <t>2063537057</t>
  </si>
  <si>
    <t>-1932428313</t>
  </si>
  <si>
    <t>-395152704</t>
  </si>
  <si>
    <t>2039970120</t>
  </si>
  <si>
    <t>2061955684</t>
  </si>
  <si>
    <t>1034830967</t>
  </si>
  <si>
    <t>7667021252</t>
  </si>
  <si>
    <t xml:space="preserve">M+D WC kabíny, š. kab.: 910 mm, hĺbka kab.: 1225mm, š.dv.:600mm, kovanie: ALU ELO X, T 009, VS_S02, VS_S44, dvere 1xL VS_D1 </t>
  </si>
  <si>
    <t>-395252035</t>
  </si>
  <si>
    <t>7667021253</t>
  </si>
  <si>
    <t>-336443203</t>
  </si>
  <si>
    <t>633204098</t>
  </si>
  <si>
    <t>1535446631</t>
  </si>
  <si>
    <t>-1365192551</t>
  </si>
  <si>
    <t>-1786640716</t>
  </si>
  <si>
    <t>974274280</t>
  </si>
  <si>
    <t>-33547713</t>
  </si>
  <si>
    <t>1661132524</t>
  </si>
  <si>
    <t>70870257</t>
  </si>
  <si>
    <t>-1577605237</t>
  </si>
  <si>
    <t>KFA - Košická futbalová aréna II. a III. etapa</t>
  </si>
  <si>
    <t xml:space="preserve"> Rosoft,s.r.o.</t>
  </si>
  <si>
    <t>K správnemu naceneniu výkazu výmer je potrebné naštudovanie PD. Naceniť je potrebné jestvujúci výkaz výmer podľa pokynov tendrového zadávateľa, resp. navrhu zmluvy o dielo. 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 Výmery položiek presunov hmot PSV vyjadrených mernými jednotkami v percentách % si uchádzač výpĺna sám podla metodiky rozpočtárskych programov napr. Cenkros, ODIS. 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</si>
  <si>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>ZTI -kontajnery</t>
  </si>
  <si>
    <t>ZTI -Lapače strešných splavenín</t>
  </si>
  <si>
    <t>DN 125</t>
  </si>
  <si>
    <t>Vsadenie odbočky do ležatého potrubia</t>
  </si>
  <si>
    <t>PONUKA</t>
  </si>
  <si>
    <t>DN 100</t>
  </si>
  <si>
    <t>Vsadenie odbočky stúpacieho potrubia</t>
  </si>
  <si>
    <t>Zazátkovanie hrdla kanalizačného potrubia</t>
  </si>
  <si>
    <t>721100911.S</t>
  </si>
  <si>
    <t>do 1 km</t>
  </si>
  <si>
    <t>Príplatok za zväčšený presun nad vymedzenú najväčšiu dopravnú vzdialenosť</t>
  </si>
  <si>
    <t>998725294.S</t>
  </si>
  <si>
    <t>do 6 m</t>
  </si>
  <si>
    <t>Presun hmôt pre zariaďovacie predmety v objektoch výšky</t>
  </si>
  <si>
    <t>998725201.S</t>
  </si>
  <si>
    <t>SPOLU  :</t>
  </si>
  <si>
    <t>Montáž dvierok</t>
  </si>
  <si>
    <t>Dvierka krycie  15/30 cm</t>
  </si>
  <si>
    <t>D 50</t>
  </si>
  <si>
    <t>Montáž zápachových uzávierok drezových pre jeden drez</t>
  </si>
  <si>
    <t>725869311.S</t>
  </si>
  <si>
    <t>G6c-j*</t>
  </si>
  <si>
    <t>Zápachová uzávierka plastová pre drez (typ HL100G)</t>
  </si>
  <si>
    <t>D 40</t>
  </si>
  <si>
    <t>Montáž zápachových uzávierok umývadlových</t>
  </si>
  <si>
    <t>725869301.S</t>
  </si>
  <si>
    <t>U</t>
  </si>
  <si>
    <t>Zápachová uzávierka plastová pre umývadlo (typ HL132)</t>
  </si>
  <si>
    <t>Montáž ventilov odpadových pre zariaďovacie predmety</t>
  </si>
  <si>
    <t>725859101.S</t>
  </si>
  <si>
    <t>Odpadový ventil (typ HL15)</t>
  </si>
  <si>
    <t xml:space="preserve">Montáž umývadiel </t>
  </si>
  <si>
    <t>725219201.S</t>
  </si>
  <si>
    <t>Keramické umývadlo</t>
  </si>
  <si>
    <t>Montáž záchodovej dosky</t>
  </si>
  <si>
    <t>725291112.S</t>
  </si>
  <si>
    <t>Montáž záchodu do predstenového systému</t>
  </si>
  <si>
    <t>725149720.S</t>
  </si>
  <si>
    <t>Montáž predstenového systému záchodov</t>
  </si>
  <si>
    <t>725149715.S</t>
  </si>
  <si>
    <t>Montáž záchodovej misy keramickej zavesenej s rovným odpadom</t>
  </si>
  <si>
    <t>725119410.S</t>
  </si>
  <si>
    <t>WC</t>
  </si>
  <si>
    <t>Ovládacie tlačidlo</t>
  </si>
  <si>
    <t>Inštalačný systém</t>
  </si>
  <si>
    <t>WC sedadlo upevnenie zdola</t>
  </si>
  <si>
    <t>Záchod závesný</t>
  </si>
  <si>
    <t>998721294.S</t>
  </si>
  <si>
    <t>Presun hmôt pre vnútornú kanalizáciu v objektoch výšky</t>
  </si>
  <si>
    <t>998721201.S</t>
  </si>
  <si>
    <t>do DN 300</t>
  </si>
  <si>
    <t>Ostatné - skúška tesnosti kanalizácie v objektoch dymom</t>
  </si>
  <si>
    <t>721290123.S</t>
  </si>
  <si>
    <t>do DN 125</t>
  </si>
  <si>
    <t>Ostatné - skúška tesnosti kanalizácie v objektoch vodou</t>
  </si>
  <si>
    <t>721290111.S</t>
  </si>
  <si>
    <t xml:space="preserve">D 110 </t>
  </si>
  <si>
    <t>Zriadenie prípojky na potrubí vyvedenie a upevnenie odpadových výpustiek</t>
  </si>
  <si>
    <t>721194109.S</t>
  </si>
  <si>
    <t xml:space="preserve">D 50 </t>
  </si>
  <si>
    <t>721194105.S</t>
  </si>
  <si>
    <t>Montáž čistiaceho kusu pre odhlučnené potrubia</t>
  </si>
  <si>
    <t>721172503.S</t>
  </si>
  <si>
    <t>Čistiaca tvarovka PP (ČK100)</t>
  </si>
  <si>
    <t>Montáž odhlučneného odpadového potrubia</t>
  </si>
  <si>
    <t>721172409.S</t>
  </si>
  <si>
    <t>DN 50</t>
  </si>
  <si>
    <t>721172403.S</t>
  </si>
  <si>
    <t>ST100</t>
  </si>
  <si>
    <t>PP potrubie - odhlučnený systém</t>
  </si>
  <si>
    <t>ST50</t>
  </si>
  <si>
    <t>KG125</t>
  </si>
  <si>
    <t>PVC-U potrubie + montáž</t>
  </si>
  <si>
    <t>KG100</t>
  </si>
  <si>
    <t>CELKOM VNÚTORNÉ INŠTALÁCIE:</t>
  </si>
  <si>
    <t>OPRAVY VNÚTORNEJ KANALIZÁCIE</t>
  </si>
  <si>
    <t>C 721 C01</t>
  </si>
  <si>
    <t>III.</t>
  </si>
  <si>
    <t>ZARIAĎOVACIE PREDMETY</t>
  </si>
  <si>
    <t>C 721 A05</t>
  </si>
  <si>
    <t>II.</t>
  </si>
  <si>
    <t>VNÚTORNÁ KANALIZÁCIA</t>
  </si>
  <si>
    <t>C 721 A01</t>
  </si>
  <si>
    <t>I.</t>
  </si>
  <si>
    <t>REKAPITULÁCIA VÝKAZU VÝMER:</t>
  </si>
  <si>
    <t>1. VSTAVKA A1</t>
  </si>
  <si>
    <t>2. VSTAVKA A2</t>
  </si>
  <si>
    <t>Montáž zápachových uzávierok pisoárových</t>
  </si>
  <si>
    <t>725869370.S</t>
  </si>
  <si>
    <t>Montáž zápachových uzávierok výlevkových</t>
  </si>
  <si>
    <t>725869351.S</t>
  </si>
  <si>
    <t>VL</t>
  </si>
  <si>
    <t>Zápachová uzávierka k výlevke (typ D5870AA)</t>
  </si>
  <si>
    <t>Uk</t>
  </si>
  <si>
    <t>Zápachová uzávierka plastová pre umývadlo s prípojkou (typ HL132.1)</t>
  </si>
  <si>
    <t>Montáž výleviek bez výt. armatúr závesnych keramických</t>
  </si>
  <si>
    <t>725332320.S</t>
  </si>
  <si>
    <t>Výlevka s mriežkou</t>
  </si>
  <si>
    <t>U, Uk</t>
  </si>
  <si>
    <t>Montáž pisoáru keramického, bez splachovacej nádrže</t>
  </si>
  <si>
    <t>725129201.S</t>
  </si>
  <si>
    <t>PM</t>
  </si>
  <si>
    <t>Pisoárová misa s príslušenstvom (splachovacia tryska a sifon)</t>
  </si>
  <si>
    <t>do DN 200</t>
  </si>
  <si>
    <t>721290112.S</t>
  </si>
  <si>
    <t>Montáž privzdušňovacieho ventilu pre odpadové potrubia</t>
  </si>
  <si>
    <t>721290012.S</t>
  </si>
  <si>
    <t>HL 900</t>
  </si>
  <si>
    <t>Privzdušňovací ventil</t>
  </si>
  <si>
    <t>Montáž podlahového vpustu s vodorovným odtokom</t>
  </si>
  <si>
    <t>721213000.S</t>
  </si>
  <si>
    <t>VP3</t>
  </si>
  <si>
    <t>Podlahová vpusť (typ HL510NPr)</t>
  </si>
  <si>
    <t>Montáž potrubia na odvod kondenzátu</t>
  </si>
  <si>
    <t>D25x2,3</t>
  </si>
  <si>
    <t xml:space="preserve">Potrubie z plastických hmôt PPR </t>
  </si>
  <si>
    <t>DN 70</t>
  </si>
  <si>
    <t>721172500.S</t>
  </si>
  <si>
    <t>Čistiaca tvarovka PP (ČK70)</t>
  </si>
  <si>
    <t>721172406.S</t>
  </si>
  <si>
    <t>ST70</t>
  </si>
  <si>
    <t>KG150</t>
  </si>
  <si>
    <t>3. VSTAVKA B1</t>
  </si>
  <si>
    <t>G2c*,G6c*,G11c*,G11f*,</t>
  </si>
  <si>
    <t>U, G14*</t>
  </si>
  <si>
    <t>Odlučovač tukov - manuálny + montáž</t>
  </si>
  <si>
    <t>721290009.S</t>
  </si>
  <si>
    <t>4. VSTAVKA B2</t>
  </si>
  <si>
    <t>5. VSTAVKA B3</t>
  </si>
  <si>
    <t>Dvierka krycie  25/40 cm</t>
  </si>
  <si>
    <t>G6c*</t>
  </si>
  <si>
    <t>6. VSTAVKA B4</t>
  </si>
  <si>
    <t>Montáž zápachových uzávierok umývadlových (podomietkových)</t>
  </si>
  <si>
    <t>725869302.S</t>
  </si>
  <si>
    <t>Ui</t>
  </si>
  <si>
    <t>Pripojovacia súprava (typ HL134.1K)</t>
  </si>
  <si>
    <t>Podomietková zápachová uzávierka (typ HL134.0 )</t>
  </si>
  <si>
    <t>Keramické umývadlo pre telesne postihnutých</t>
  </si>
  <si>
    <t>Montáž záchodovej misy keramickej bezbariérovej</t>
  </si>
  <si>
    <t>725119415.S</t>
  </si>
  <si>
    <t>WC,WCi</t>
  </si>
  <si>
    <t>WCi</t>
  </si>
  <si>
    <t>Inštalačný systém pre imobilných</t>
  </si>
  <si>
    <t>Záchod závesný pre imobilných</t>
  </si>
  <si>
    <t>7. VSTAVKA D1</t>
  </si>
  <si>
    <t>8. VSTAVKA D2</t>
  </si>
  <si>
    <t>9. VSTAVKA D3</t>
  </si>
  <si>
    <t>Montáž podlahového vpustu s vodorovným odtokom, s veľkým prietokom (0,8 l/s)</t>
  </si>
  <si>
    <t>721213009.S</t>
  </si>
  <si>
    <t>VP2s</t>
  </si>
  <si>
    <t>Podlahová vpusť (typ HL5100Pr)</t>
  </si>
  <si>
    <t>10. VSTAVKA D4</t>
  </si>
  <si>
    <t>Montáž zápachových uzávierok ostatných typov</t>
  </si>
  <si>
    <t>725869380.S</t>
  </si>
  <si>
    <t>HL 136N</t>
  </si>
  <si>
    <t>Zápachová uzávierka plastová pre odvod kondenzátu</t>
  </si>
  <si>
    <t>11. KONTAJNERY</t>
  </si>
  <si>
    <t>CELKOM PRESUN HMÔT :</t>
  </si>
  <si>
    <t>Presun hmôt pre rúrové vedenie z plastických hmôt</t>
  </si>
  <si>
    <t>0127-998276101</t>
  </si>
  <si>
    <t>II.C 271 - PRESUN HMÔT</t>
  </si>
  <si>
    <t>CELKOM VONKAJŠIE POTRUBNÉ ROZVODY:</t>
  </si>
  <si>
    <t>DN 150</t>
  </si>
  <si>
    <t>Skúška tesnosti kanalizácie</t>
  </si>
  <si>
    <t>0311-892311000</t>
  </si>
  <si>
    <t>Prechodka liatina - PVC KGUG + tesnaci krúžok KAME</t>
  </si>
  <si>
    <t>150/90°</t>
  </si>
  <si>
    <t>PVC koleno KGB</t>
  </si>
  <si>
    <t>150/45°</t>
  </si>
  <si>
    <t>Lapač strešných splavenín GEIGER LSS150</t>
  </si>
  <si>
    <t>Montáž kanalizačných tvaroviek z PVC potrubia</t>
  </si>
  <si>
    <t>0311-877326004</t>
  </si>
  <si>
    <t>D160x4,7</t>
  </si>
  <si>
    <t>PVC potrubie</t>
  </si>
  <si>
    <t>Montáž kanalizačného potrubia z PVC rúr plnostenných</t>
  </si>
  <si>
    <t>0311-871326026</t>
  </si>
  <si>
    <t>I.C 271 -  VONKAJŠIE POTRUBNÉ ROZVODY</t>
  </si>
  <si>
    <t>CELKOM:</t>
  </si>
  <si>
    <t>PRESUN HMÔT</t>
  </si>
  <si>
    <t>C 271</t>
  </si>
  <si>
    <t>VONKAJŠIE POTRUBNÉ ROZVODY</t>
  </si>
  <si>
    <t>12. LAPAČE STREŠNÝCH SPLAVENÍN</t>
  </si>
  <si>
    <t>Arch-stav. riešenie SO 10.1- II.etapa</t>
  </si>
  <si>
    <t>Arch-stav. riešenie SO 10.1- III.etapa</t>
  </si>
  <si>
    <t>Arch-stav. riešenie SO 10.1- II.etapa catering</t>
  </si>
  <si>
    <t>Arch-stav. riešenie SO 10.1- III.etapa catering</t>
  </si>
  <si>
    <t>Vnútorná prípojka B1 -kontajnery</t>
  </si>
  <si>
    <t>DN 25</t>
  </si>
  <si>
    <t>Prepojenie doterajšieho potrubia</t>
  </si>
  <si>
    <t>Montáž batérií umývadlových a drezových stojankových klasických, alebo pákových, s mechanickým ovládaním</t>
  </si>
  <si>
    <t>725829601.S</t>
  </si>
  <si>
    <t>Stojančeková batéria drezová</t>
  </si>
  <si>
    <t>U, G14-j*</t>
  </si>
  <si>
    <t>Stojančeková batéria umývadlová</t>
  </si>
  <si>
    <t>Montáž batérií výlevkových nástenných klasických, pákových, s mechanickým ovládaním</t>
  </si>
  <si>
    <t>725829801.S</t>
  </si>
  <si>
    <t>VL-j</t>
  </si>
  <si>
    <t>Nástenná batéria</t>
  </si>
  <si>
    <t>G 1/2</t>
  </si>
  <si>
    <t>Montáž ventilov nástenných</t>
  </si>
  <si>
    <t>725819402.S</t>
  </si>
  <si>
    <t>Rohový ventil 1/2"- 3/4" (RV-15)</t>
  </si>
  <si>
    <t>Rohový ventil 1/2"- 3/8" (RV-15)</t>
  </si>
  <si>
    <t>998722294.S</t>
  </si>
  <si>
    <t>Presun hmôt pre vnútorný vodovod v objektoch výšky</t>
  </si>
  <si>
    <t>998722201.S</t>
  </si>
  <si>
    <t>Nh</t>
  </si>
  <si>
    <t>Demontáž vnútorného vodovodu</t>
  </si>
  <si>
    <t>do DN 80</t>
  </si>
  <si>
    <t>Prepláchnutie a dezinfekcia vodovodného potrubia</t>
  </si>
  <si>
    <t>722290234.S</t>
  </si>
  <si>
    <t>do DN 50</t>
  </si>
  <si>
    <t>Tlaková skúška vodovodného potrubia</t>
  </si>
  <si>
    <t>722290226.S</t>
  </si>
  <si>
    <t>pár</t>
  </si>
  <si>
    <t>DN 15</t>
  </si>
  <si>
    <t>Nástenky pre batériu + montáž</t>
  </si>
  <si>
    <t>722220121.S</t>
  </si>
  <si>
    <t>Nástenky pre výtokový ventil + montáž</t>
  </si>
  <si>
    <t>722220111.S</t>
  </si>
  <si>
    <t>DN 20</t>
  </si>
  <si>
    <t>Montáž poistného ventilu závitového pre vodu</t>
  </si>
  <si>
    <t>722221175.S</t>
  </si>
  <si>
    <t>Poistný ventil - PV</t>
  </si>
  <si>
    <t>Montáž guľového kohúta závitového priameho pre vodu</t>
  </si>
  <si>
    <t>722221015.S</t>
  </si>
  <si>
    <t>Guľové kohúty s pákou - GK, 2 x vnútorný závit</t>
  </si>
  <si>
    <t>25x2,5</t>
  </si>
  <si>
    <t>Viacvrstvové potrubie + montáž</t>
  </si>
  <si>
    <t>20x2,25</t>
  </si>
  <si>
    <t>998713294.S</t>
  </si>
  <si>
    <t>Presun hmôt pre izolácie tepelné v objektoch výšky</t>
  </si>
  <si>
    <t>998713201.S</t>
  </si>
  <si>
    <t>do 38 mm</t>
  </si>
  <si>
    <t>Montáž trubíc z PE, hr.do 10 mm, vnútorný priemer</t>
  </si>
  <si>
    <t>713482111.S</t>
  </si>
  <si>
    <t>D 25</t>
  </si>
  <si>
    <t xml:space="preserve">Tepelná izolácia, tep. izolačne trubice - hr.9mm                        </t>
  </si>
  <si>
    <t xml:space="preserve">Tepelná izolácia, tep. izolačne trubice - hr.5mm                        </t>
  </si>
  <si>
    <t>D 20</t>
  </si>
  <si>
    <t>OPRAVY VNÚTORNÉHO VODOVODU</t>
  </si>
  <si>
    <t>C 721 C02</t>
  </si>
  <si>
    <t>IV.</t>
  </si>
  <si>
    <t>VNÚTORNÝ VODOVOD</t>
  </si>
  <si>
    <t>C 721 A02</t>
  </si>
  <si>
    <t>TEPELNÉ IZOLÁCIE</t>
  </si>
  <si>
    <t>C 713 A04</t>
  </si>
  <si>
    <t>Dvierka krycie  20/40 cm</t>
  </si>
  <si>
    <t>Tlakový splachovací ventil pre pisoár s prítokom zhora</t>
  </si>
  <si>
    <t>do 5 l</t>
  </si>
  <si>
    <t>Montáž elektrického prietokového ohrievača malolitrážneho</t>
  </si>
  <si>
    <t>725539140.S</t>
  </si>
  <si>
    <t>MK-2 211</t>
  </si>
  <si>
    <t>Elektrický prietokový ohrievač HAKL</t>
  </si>
  <si>
    <t>MK-1 155</t>
  </si>
  <si>
    <t>Montáž elektrického ohrievača závesného zvislého do 30 l</t>
  </si>
  <si>
    <t>725539100.S</t>
  </si>
  <si>
    <t>TO 20.1</t>
  </si>
  <si>
    <t>Elektrický zásobníkový ohrievač DRAŽICE</t>
  </si>
  <si>
    <t>Montáž vodomeru závitového</t>
  </si>
  <si>
    <t>722263416.S</t>
  </si>
  <si>
    <t>722263415.S</t>
  </si>
  <si>
    <t>Vodomer Qn 3,5 (do 40°C)</t>
  </si>
  <si>
    <t>Vodomer Qn 1,5 (do 40°C)</t>
  </si>
  <si>
    <t>DN 32</t>
  </si>
  <si>
    <t>Montáž spätnej klapky závitovej</t>
  </si>
  <si>
    <t>722221320.S</t>
  </si>
  <si>
    <t>722221310.S</t>
  </si>
  <si>
    <t>Spätné klapky  - SK</t>
  </si>
  <si>
    <t>722221170.S</t>
  </si>
  <si>
    <t>722221025.S</t>
  </si>
  <si>
    <t>722221010.S</t>
  </si>
  <si>
    <t>D 63</t>
  </si>
  <si>
    <t>Montáž tvarovky pre vodovodné potrubie</t>
  </si>
  <si>
    <t>D 32</t>
  </si>
  <si>
    <t>č.6531</t>
  </si>
  <si>
    <t>HAWLE ISO T-kus D63/D32</t>
  </si>
  <si>
    <t>č.6400</t>
  </si>
  <si>
    <t>HAWLE ISO 90° koleno D63</t>
  </si>
  <si>
    <t>HAWLE ISO 90° koleno D32</t>
  </si>
  <si>
    <t>č.6300</t>
  </si>
  <si>
    <t>HAWLE ISO spojka PE-PE D63</t>
  </si>
  <si>
    <t>č.6200</t>
  </si>
  <si>
    <t>HAWLE ISO priechodka PE-oceľ s vnútorným závitom D63/2''</t>
  </si>
  <si>
    <t>HAWLE ISO priechodka PE-oceľ s vnútorným závitom D32/1''</t>
  </si>
  <si>
    <t>D63x5,8</t>
  </si>
  <si>
    <t>Potrubie z plastických hmôt z PE-HD</t>
  </si>
  <si>
    <t>D32x2,9</t>
  </si>
  <si>
    <t>40x4,0</t>
  </si>
  <si>
    <t>32x3,0</t>
  </si>
  <si>
    <t>39-70 mm</t>
  </si>
  <si>
    <t>713482112.S</t>
  </si>
  <si>
    <t>Montáž elektrického ohrievača závesného zvislého do 120 l</t>
  </si>
  <si>
    <t>725539103.S</t>
  </si>
  <si>
    <t>OKHE ONE E/100</t>
  </si>
  <si>
    <t>TO 15 IN</t>
  </si>
  <si>
    <t>DN 40</t>
  </si>
  <si>
    <t>722221325.S</t>
  </si>
  <si>
    <t>722221030.S</t>
  </si>
  <si>
    <t>50x4,5</t>
  </si>
  <si>
    <t>MK-2 209</t>
  </si>
  <si>
    <t>722263417.S</t>
  </si>
  <si>
    <t>Vodomer Qn 6,0 (do 40°C)</t>
  </si>
  <si>
    <t>722221330.S</t>
  </si>
  <si>
    <t>722221035.S</t>
  </si>
  <si>
    <t>63x6,0</t>
  </si>
  <si>
    <t>D 64</t>
  </si>
  <si>
    <t>722221315.S</t>
  </si>
  <si>
    <t>722221020.S</t>
  </si>
  <si>
    <t>č.6530</t>
  </si>
  <si>
    <t>HAWLE ISO T-kus D63</t>
  </si>
  <si>
    <t>HAWLE ISO 90° koleno D40</t>
  </si>
  <si>
    <t>č.6330</t>
  </si>
  <si>
    <t>HAWLE ISO redukovaná spojka PE-PE D63/D40</t>
  </si>
  <si>
    <t>HAWLE ISO priechodka PE-oceľ s vnútorným závitom D40/5/4''</t>
  </si>
  <si>
    <t>D40x3,7</t>
  </si>
  <si>
    <t>Stojančeková batéria umývadlová s predĺženou pákou</t>
  </si>
  <si>
    <t>HAWLE ISO T-kus D40/D25</t>
  </si>
  <si>
    <t>HAWLE ISO 90° koleno D25</t>
  </si>
  <si>
    <t>HAWLE ISO priechodka PE-oceľ s vnútorným závitom D25/3/4''</t>
  </si>
  <si>
    <t>Montáž batérií sprchových držiak sprchy s nastaviteľnou výškou sprchy</t>
  </si>
  <si>
    <t>725849205.S</t>
  </si>
  <si>
    <t>Sprchový systém pre kombinaciu s nástennou batériou. Kovová hlavová sprcha D200 mm a 3-funkčná ručná sprcha D100 mm</t>
  </si>
  <si>
    <t>Montáž batérií sprchových nástenných pákových,klasických</t>
  </si>
  <si>
    <t>725849201.S</t>
  </si>
  <si>
    <t>Batéria nástenná sprchová</t>
  </si>
  <si>
    <t>HAWLE ISO redukovaná spojka PE-PE D40/D25</t>
  </si>
  <si>
    <t>hr. 33 cm</t>
  </si>
  <si>
    <t>Výstražná fólia z PVC</t>
  </si>
  <si>
    <t>do DN80</t>
  </si>
  <si>
    <t>Preplach a dezinfekcia vodovodného potrrubia</t>
  </si>
  <si>
    <t>0127-892233111</t>
  </si>
  <si>
    <t>Tlakové skúšky vodovodného potrubia</t>
  </si>
  <si>
    <t>0127-892241111</t>
  </si>
  <si>
    <t xml:space="preserve">Uličný poklop HAWLE č.1650 </t>
  </si>
  <si>
    <t>Osadenie poklopov ventilových</t>
  </si>
  <si>
    <t>0127-899401111</t>
  </si>
  <si>
    <t>D160/2"</t>
  </si>
  <si>
    <t>Navrtávací pás HAWLE HAKU č.5310</t>
  </si>
  <si>
    <t>DN150</t>
  </si>
  <si>
    <t>Montáž navrtávacích pásov na potrubie</t>
  </si>
  <si>
    <t>0277-891319111</t>
  </si>
  <si>
    <t>Montážna teleskopická súprava HAWLE č.9601</t>
  </si>
  <si>
    <t>DN50</t>
  </si>
  <si>
    <t>Posúvač pre domové prípojky HAWLE č.2800</t>
  </si>
  <si>
    <t>Montáž vodovodných armatúr na potrubie s osadením zemnej súpravy</t>
  </si>
  <si>
    <t>0227-891211111</t>
  </si>
  <si>
    <t>Potrubie z PE</t>
  </si>
  <si>
    <t>D63</t>
  </si>
  <si>
    <t>Montáž vodovodného potrubia z PE  100 rúr zváraných na tupo</t>
  </si>
  <si>
    <t>0227-871221006</t>
  </si>
  <si>
    <t>11. VODOVODNÁ PRÍPOJKA - VSTAVKA B1</t>
  </si>
  <si>
    <t xml:space="preserve">Stavba: </t>
  </si>
  <si>
    <t>KOŠICKÁ FUTBALOVÁ ARÉNA</t>
  </si>
  <si>
    <t xml:space="preserve">SO 10.1. FUTBALOVÝ ŠTADIÓN I. AŽ III. ETAPA </t>
  </si>
  <si>
    <t xml:space="preserve">Časť: </t>
  </si>
  <si>
    <t>420_VZDUCHOTECHNIKA</t>
  </si>
  <si>
    <t>Firma:</t>
  </si>
  <si>
    <t>ABC KLÍMA KOŠICE s.r.o., Lubina 2, 040 12 Košice</t>
  </si>
  <si>
    <t>Revízia</t>
  </si>
  <si>
    <t>Vypracoval                        podpis</t>
  </si>
  <si>
    <t>Ing. Pavol Polák</t>
  </si>
  <si>
    <t>Číslo</t>
  </si>
  <si>
    <t>Výrobca</t>
  </si>
  <si>
    <t>DODÁVKA + MONTÁŽ</t>
  </si>
  <si>
    <t>položky</t>
  </si>
  <si>
    <t xml:space="preserve">                 Skrátený popis položky</t>
  </si>
  <si>
    <t>M.J.</t>
  </si>
  <si>
    <t>Počet</t>
  </si>
  <si>
    <t>Jednotková</t>
  </si>
  <si>
    <t>Celková</t>
  </si>
  <si>
    <t>Z.</t>
  </si>
  <si>
    <t>p.č.</t>
  </si>
  <si>
    <t>cena</t>
  </si>
  <si>
    <t>L – Vzduchotechnické jednotky, ventilátory</t>
  </si>
  <si>
    <t>TRIBÚNA A</t>
  </si>
  <si>
    <t>V</t>
  </si>
  <si>
    <t>1.</t>
  </si>
  <si>
    <t>Systemair</t>
  </si>
  <si>
    <t>Axiálny ventilátor s časovým dobehom , štandardný model, pripojenie
d150mm, spätná klapka</t>
  </si>
  <si>
    <t xml:space="preserve">typ: BF SILENT 150T </t>
  </si>
  <si>
    <t>Vo=200m3/h, delta po=20Pa</t>
  </si>
  <si>
    <t>TRIBÚNA B</t>
  </si>
  <si>
    <t>Odsávanie wc muži</t>
  </si>
  <si>
    <t>LB</t>
  </si>
  <si>
    <t>Remak</t>
  </si>
  <si>
    <t>Vzduchotechnická odsávacia jednotka (do potrubia). Zloženie jednotky podľa cp: OD205541</t>
  </si>
  <si>
    <t xml:space="preserve">typ: Vento 40-20, </t>
  </si>
  <si>
    <t>Vo=440m3/h, delta po=150Pa</t>
  </si>
  <si>
    <t>Odsávanie wc ženy</t>
  </si>
  <si>
    <t>Odsávanie bufet</t>
  </si>
  <si>
    <t>2.</t>
  </si>
  <si>
    <t>VZT jednotka vo vonkajšom prevedení. Zloženie jednotky podľa cp: OD205541</t>
  </si>
  <si>
    <t xml:space="preserve">typ: Vento 80-50, </t>
  </si>
  <si>
    <t>Vo=3100m3/h, delta po=250Pa</t>
  </si>
  <si>
    <t>Jednotka vrátane základného oceľového rámu</t>
  </si>
  <si>
    <t>3.</t>
  </si>
  <si>
    <t xml:space="preserve">typ: Vento 50-30, </t>
  </si>
  <si>
    <t>Vo=1440m3/h, delta po=200Pa</t>
  </si>
  <si>
    <t xml:space="preserve">typ: Vento 30-15, </t>
  </si>
  <si>
    <t>Vo=310m3/h, delta po=150Pa</t>
  </si>
  <si>
    <t>Odsávanie wc muži a ženy</t>
  </si>
  <si>
    <t>4.</t>
  </si>
  <si>
    <t xml:space="preserve">typ: Vento 50-25, </t>
  </si>
  <si>
    <t>Vo=1040m3/h, delta po=200Pa</t>
  </si>
  <si>
    <t xml:space="preserve">typ: Vento 60-35, </t>
  </si>
  <si>
    <t>Vo=2000m3/h, delta po=250Pa</t>
  </si>
  <si>
    <t>TRIBÚNA D</t>
  </si>
  <si>
    <t>LD</t>
  </si>
  <si>
    <t>KL – Klimatizačné jednotky</t>
  </si>
  <si>
    <t>Klimatizácia rozvodne V1.13</t>
  </si>
  <si>
    <t>KL II</t>
  </si>
  <si>
    <t xml:space="preserve">Vonkajšia kondenzačná jednotka  RZAG50A (DAIKIN)  </t>
  </si>
  <si>
    <t>Chladiaci výkon: 5kW</t>
  </si>
  <si>
    <t>Oceľová konštrukcia pre kond. jednotku</t>
  </si>
  <si>
    <t>Využíva chladivo R32</t>
  </si>
  <si>
    <t xml:space="preserve">Vnútorná nástená jednotka FTXM60R  (DAIKIN)  </t>
  </si>
  <si>
    <t>Infračervený ovládač, súčasťou dodávky klim. zariadenia</t>
  </si>
  <si>
    <t>Predizolované medené potrubie Ø12</t>
  </si>
  <si>
    <t>bm</t>
  </si>
  <si>
    <t>Predizolované medené potrubie Ø6</t>
  </si>
  <si>
    <t>Komunikačný kábel</t>
  </si>
  <si>
    <t>Klimatizácia miestnosti predradníkov K1.101</t>
  </si>
  <si>
    <t>Klimatizácia miestnosti predradníkov OH1.105</t>
  </si>
  <si>
    <t>Klimatizácia miestnosti predradníkov K1.99</t>
  </si>
  <si>
    <t>Klimatizácia miestnosti predradníkov OH1.103</t>
  </si>
  <si>
    <t>5.</t>
  </si>
  <si>
    <t xml:space="preserve">Vonkajšia kondenzačná jednotka  RZAG100NY1 (DAIKIN)  </t>
  </si>
  <si>
    <t>Chladiaci výkon: 8kW</t>
  </si>
  <si>
    <t xml:space="preserve">Vnútorná nástená jednotka FAA100B  (DAIKIN)  </t>
  </si>
  <si>
    <t>Infračervený ovládač BRC7EA632</t>
  </si>
  <si>
    <t>Predizolované medené potrubie Ø16</t>
  </si>
  <si>
    <t>Predizolované medené potrubie Ø10</t>
  </si>
  <si>
    <t>RK – Regulačné klapky, regulátory prietoku</t>
  </si>
  <si>
    <t>Regulačná klapka RKK D315, ovládanie ručné</t>
  </si>
  <si>
    <t>Regulačná klapka RKK D160, ovládanie ručné</t>
  </si>
  <si>
    <t>TL – Tlmiče hluku</t>
  </si>
  <si>
    <t>Tlmič hluku do SPIRO potrubia L=1000, Ø450</t>
  </si>
  <si>
    <t>Tlmič hluku do SPIRO potrubia L=1000, Ø315</t>
  </si>
  <si>
    <t>Tlmič hluku do SPIRO potrubia L=1000, Ø250</t>
  </si>
  <si>
    <t>Tlmič hluku do SPIRO potrubia L=600, Ø200</t>
  </si>
  <si>
    <t>Tlmič hluku do SPIRO potrubia L=600, Ø160</t>
  </si>
  <si>
    <t>G – Tanierové ventily</t>
  </si>
  <si>
    <t>Farebné prevedenie koncových prvkov podľa interiérového riešenia stavby - určí architekt</t>
  </si>
  <si>
    <t>G</t>
  </si>
  <si>
    <t>Mandík</t>
  </si>
  <si>
    <t>Tanierový ventil pre prívod a odvod vzduchu plastový 125, vrátane montážneho krúžku, RAL určí architekt</t>
  </si>
  <si>
    <t>T2</t>
  </si>
  <si>
    <t>Tepelná izolácia prívodných a odvodných potrubí</t>
  </si>
  <si>
    <t xml:space="preserve">  - Tepelná izolácia s povrchovou úpravou  nakašírovanou Al fóliou.</t>
  </si>
  <si>
    <t xml:space="preserve">    Spoje prelepené hliníkovou páskou šíerky 50 mm.     </t>
  </si>
  <si>
    <t xml:space="preserve">    Hrúbka izolácie 20 mm   , súč.tepelnej vodivosti  0,037W/m2K                      </t>
  </si>
  <si>
    <t>I - Izolácie potrubia</t>
  </si>
  <si>
    <t>T</t>
  </si>
  <si>
    <t xml:space="preserve">Izolácia vzduchotechnického potrubia </t>
  </si>
  <si>
    <t>Potrubie</t>
  </si>
  <si>
    <t xml:space="preserve">Potrubie štvorhranné Sk.I, nízkotlaké prevedenie,( pretlak do 630 Pa) z oceľového </t>
  </si>
  <si>
    <t>pozinkovaného plechu s vrstvou zinku 275 g/m2, normová výška príruby P20 , 30mm,</t>
  </si>
  <si>
    <t>vrátane, montážneho, tesniaceho a spojovacieho materiálu a závesov potrubia.</t>
  </si>
  <si>
    <t>Trieda tesnosti  A</t>
  </si>
  <si>
    <t xml:space="preserve">potrubie do obvodu / % tvaroviek: </t>
  </si>
  <si>
    <t>obvodu 3000mm/ 100% tv.</t>
  </si>
  <si>
    <t>Potrubie Spiro z pozinkovaného plechu s vrstvou zinku 275 glm2, vrátane tvaroviek.</t>
  </si>
  <si>
    <t>Trieda tesnosti A</t>
  </si>
  <si>
    <t>do D150 / 30% tvaroviek</t>
  </si>
  <si>
    <t>D180-D450 / 30% tvaroviek</t>
  </si>
  <si>
    <t>Oceľové pomocné konštrukcie</t>
  </si>
  <si>
    <t>Utesnenie stavebných otvorov po montáži VZT</t>
  </si>
  <si>
    <t>Služby</t>
  </si>
  <si>
    <t>Pre funkciu vzduchotechnického zariadenia je nutné vykonať ďaľšie práce:</t>
  </si>
  <si>
    <t>Kompletačné práce</t>
  </si>
  <si>
    <t>Komplexné skúšky</t>
  </si>
  <si>
    <t xml:space="preserve">Zoznámenie obsluhy s funkciou zariadenia a zacvičenie personálu v používaní a údržbe </t>
  </si>
  <si>
    <t xml:space="preserve">Zaregulovanie, skúšobná prevádzka a odovzdanie  zariadenia, vrátane všetkych protokolov o zaregulovaní a skúšobnej prevádzke, prehlásení o zhode, projekte skutočného vyhotovenia  a ostatnej dokumentácie </t>
  </si>
  <si>
    <t>OSTATNÉ</t>
  </si>
  <si>
    <t>Dopravné náklady</t>
  </si>
  <si>
    <t>Lešenie</t>
  </si>
  <si>
    <t>Montážny materiál:</t>
  </si>
  <si>
    <t>závesný, spojovací, tesniaci a pomocné OK</t>
  </si>
  <si>
    <t xml:space="preserve">Vnútrostaveniskový presun hmôt </t>
  </si>
  <si>
    <t>Zariadenie staveniska dodávateľa</t>
  </si>
  <si>
    <t>Montáž</t>
  </si>
  <si>
    <t>CELKOM SPOLU BEZ DPH</t>
  </si>
  <si>
    <t>Vzduchotechnika</t>
  </si>
  <si>
    <t>CELKOM bez DPH</t>
  </si>
  <si>
    <t>Projektová dokumentácia skutočného stavu</t>
  </si>
  <si>
    <t>Dodávatelská dokumentácia</t>
  </si>
  <si>
    <t>Skúšky za účasti TI SR</t>
  </si>
  <si>
    <t>Vypracovanie východiskovej revíznej správy</t>
  </si>
  <si>
    <t>Prirážka za prevádzkové vplyvy investora a klientov</t>
  </si>
  <si>
    <t>Vnútrostaveniskové presuny a presuny stavebných hmôt</t>
  </si>
  <si>
    <t>Manuály a zaškolenie obsluhy</t>
  </si>
  <si>
    <t>Odvoz a likvidácia odpadu</t>
  </si>
  <si>
    <t>Skúšky a uvedenie do trvalej prevádzky</t>
  </si>
  <si>
    <t>Lešenia, pojazdné plošiny a práce z rebríka</t>
  </si>
  <si>
    <t>Dopravné náklady na montážny materiál</t>
  </si>
  <si>
    <t>Podružný materiál</t>
  </si>
  <si>
    <t>Montážny materiál</t>
  </si>
  <si>
    <t>PPV na montážne práce</t>
  </si>
  <si>
    <t>Montážne práce M21</t>
  </si>
  <si>
    <t>Doprava strojov a zariadení</t>
  </si>
  <si>
    <t>Dodávka strojov a zariadení</t>
  </si>
  <si>
    <t>Rekapitulácia</t>
  </si>
  <si>
    <t>Hmoždinka natĺkacia M 10</t>
  </si>
  <si>
    <t>držiak OBO GRIP 2031 M 30 FS</t>
  </si>
  <si>
    <t>HO7V-K 25</t>
  </si>
  <si>
    <t>1-CXKE-R 5x120</t>
  </si>
  <si>
    <t>Rozvádzač RSP - RHB (dodávka rozvádzača, montáž + zapojenie)</t>
  </si>
  <si>
    <t>Rozvádzač RHB (dozbrojenie - Istič NSX400F, 400V/250A, 3P (LV432682))</t>
  </si>
  <si>
    <t>výmer</t>
  </si>
  <si>
    <t>ETAPA II. tribúna B+D</t>
  </si>
  <si>
    <t>číslo</t>
  </si>
  <si>
    <t>NÁZOV POLOŽKY</t>
  </si>
  <si>
    <t>Por.</t>
  </si>
  <si>
    <t>SO10.1 silnoprúd vstavky B+D</t>
  </si>
  <si>
    <t>Časť :</t>
  </si>
  <si>
    <t>Objekt :</t>
  </si>
  <si>
    <t>Stavba :</t>
  </si>
  <si>
    <t>set.</t>
  </si>
  <si>
    <t>48.</t>
  </si>
  <si>
    <t xml:space="preserve">hod </t>
  </si>
  <si>
    <t>Funkčné skúšky</t>
  </si>
  <si>
    <t>47.</t>
  </si>
  <si>
    <t>kpl.</t>
  </si>
  <si>
    <t xml:space="preserve">Revízia nových rozvodov </t>
  </si>
  <si>
    <t>46.</t>
  </si>
  <si>
    <t xml:space="preserve">Nešpecifikované práce, spolupráca s ostatnými profesiami </t>
  </si>
  <si>
    <t>45.</t>
  </si>
  <si>
    <t xml:space="preserve">Ochrana prív.káblov pred poškodením </t>
  </si>
  <si>
    <t>44.</t>
  </si>
  <si>
    <t xml:space="preserve">Asistencia pri zdvíhaní kontajnerov kvôli uvoľneniu káblov z podlahy </t>
  </si>
  <si>
    <t>43.</t>
  </si>
  <si>
    <t xml:space="preserve">Odpojenie a demontáž káblov k svietidlám z osvetľovacích panelov </t>
  </si>
  <si>
    <t>42.</t>
  </si>
  <si>
    <t xml:space="preserve">Odpojenie prív.káblov v rozvádzačoch ROSB1/B2 + ROSD1/D2 vr.ukončenia zmršť.hlavou </t>
  </si>
  <si>
    <t>41.</t>
  </si>
  <si>
    <t>Manipulácia v sieti</t>
  </si>
  <si>
    <t>40.</t>
  </si>
  <si>
    <t xml:space="preserve">Odpojenie káblov CYKY 3x50+25 z deónov v rozvádzači RHZ/vývod ROSB1+ROSD1 </t>
  </si>
  <si>
    <t>39.</t>
  </si>
  <si>
    <t xml:space="preserve">Ostatné položky </t>
  </si>
  <si>
    <t>Úprava zapojenia rozvádzača kontajnera</t>
  </si>
  <si>
    <t>38.</t>
  </si>
  <si>
    <t xml:space="preserve">Prestup cez murivo D25/400 </t>
  </si>
  <si>
    <t>37.</t>
  </si>
  <si>
    <t>Káblové oko KU-L 25/8</t>
  </si>
  <si>
    <t>36.</t>
  </si>
  <si>
    <t>H07V-K-25 zž</t>
  </si>
  <si>
    <t>35.</t>
  </si>
  <si>
    <t>Hadica FXP 32</t>
  </si>
  <si>
    <t>34.</t>
  </si>
  <si>
    <t xml:space="preserve">Vidlica 32A/400V, IVN3253 </t>
  </si>
  <si>
    <t>33.</t>
  </si>
  <si>
    <t xml:space="preserve">Demontáž a montáž krytov zemného žľabu </t>
  </si>
  <si>
    <t>32.</t>
  </si>
  <si>
    <t xml:space="preserve">Gum.kábel CGSG 5x4 </t>
  </si>
  <si>
    <t>31.</t>
  </si>
  <si>
    <t>Vstavok A1</t>
  </si>
  <si>
    <t xml:space="preserve">Uvoľnenie exist.prestupu </t>
  </si>
  <si>
    <t>30.</t>
  </si>
  <si>
    <t>29.</t>
  </si>
  <si>
    <t>28.</t>
  </si>
  <si>
    <t>27.</t>
  </si>
  <si>
    <t>Dozbrojenie rozvádzača RMC ističom 20A/3/B + úprava ranžíru</t>
  </si>
  <si>
    <t>26.</t>
  </si>
  <si>
    <t>25.</t>
  </si>
  <si>
    <t>24.</t>
  </si>
  <si>
    <t xml:space="preserve">Lankové svorky </t>
  </si>
  <si>
    <t>23.</t>
  </si>
  <si>
    <t xml:space="preserve">Lanko oceľové D3 </t>
  </si>
  <si>
    <t>22.</t>
  </si>
  <si>
    <t>21.</t>
  </si>
  <si>
    <t>Vstavok C5</t>
  </si>
  <si>
    <t>20.</t>
  </si>
  <si>
    <t>19.</t>
  </si>
  <si>
    <t>18.</t>
  </si>
  <si>
    <t>17.</t>
  </si>
  <si>
    <t>Dozbrojenie rozvádzača RHC ističom 20A/3/B + úprava ranžíru</t>
  </si>
  <si>
    <t>16.</t>
  </si>
  <si>
    <t>15.</t>
  </si>
  <si>
    <t>14.</t>
  </si>
  <si>
    <t>13.</t>
  </si>
  <si>
    <t>11.</t>
  </si>
  <si>
    <t>Vstavok C1</t>
  </si>
  <si>
    <t>Dozbrojenie rozvádzača RSA2 ističom 20A/3/B + úprava ranžíru</t>
  </si>
  <si>
    <t>Vstavok A2</t>
  </si>
  <si>
    <t>celkom</t>
  </si>
  <si>
    <t>Mont. mater.</t>
  </si>
  <si>
    <t>Dodávka</t>
  </si>
  <si>
    <t>Cena</t>
  </si>
  <si>
    <t>Jednotková cena [ € ]</t>
  </si>
  <si>
    <t>Presun kontajnerov</t>
  </si>
  <si>
    <t>Elektro - presun kontajnery</t>
  </si>
  <si>
    <t>silnoprúd vstavky B+D ELI stena</t>
  </si>
  <si>
    <t>Bleskozvod</t>
  </si>
  <si>
    <t>Silnoprúd ihrisko</t>
  </si>
  <si>
    <t>Osvetlenie ihriska a tribún</t>
  </si>
  <si>
    <t>Silnoprúd promenáda</t>
  </si>
  <si>
    <t>Eli. vstavkov</t>
  </si>
  <si>
    <t>Gastro B+D</t>
  </si>
  <si>
    <t>PPV</t>
  </si>
  <si>
    <t>sub</t>
  </si>
  <si>
    <t>hod</t>
  </si>
  <si>
    <t>Mechanizmy a doprava</t>
  </si>
  <si>
    <t>Izolujúca tyč - sklolaminát 0,5M</t>
  </si>
  <si>
    <t xml:space="preserve">Svorka SJ01 (02)  - podľa typu tyče </t>
  </si>
  <si>
    <t>Osadenie betónového podstavca vrátane podložky</t>
  </si>
  <si>
    <t>Plastová podložka pod betónové podstavce h=3mm min.</t>
  </si>
  <si>
    <t>Bet.podstavec k JP a OB 350x350</t>
  </si>
  <si>
    <t>Montáž zachytávacej tyče vrátane svoriek a pripojenia</t>
  </si>
  <si>
    <t>Zachtávacia tyč JP 30 hliník</t>
  </si>
  <si>
    <t>Svorka bleskozvodná do 4 skrutiek</t>
  </si>
  <si>
    <t>OBO-5408036 Prípojka potenciálu isCon PAE</t>
  </si>
  <si>
    <t>Ukončenie kábla VN káblovou koncovkou</t>
  </si>
  <si>
    <t>OBO - Svorka pripojovacia 5408022 23mm</t>
  </si>
  <si>
    <t>Montáž káblovej objímky</t>
  </si>
  <si>
    <t>Matica M8 nerez</t>
  </si>
  <si>
    <t>Podložka M8 nerez</t>
  </si>
  <si>
    <t>Skrutka M8x80 nerez</t>
  </si>
  <si>
    <t>Káblová objímka KO-27</t>
  </si>
  <si>
    <t>Vyrezanie otvoru pre PG do strchy a osadenie vývodky</t>
  </si>
  <si>
    <t>Káblová priechodka PG42 (podľa priemeru kábla), UV stabil/kov</t>
  </si>
  <si>
    <t>Uloženie VN kábla pevne</t>
  </si>
  <si>
    <t>OBO-5408004 IsCon 750 SW</t>
  </si>
  <si>
    <t>Montáž ochrannej trubky vrátane držiakov</t>
  </si>
  <si>
    <t>Držiak ochrannej trubky "OMEGA" pre D22</t>
  </si>
  <si>
    <t>Ochranná truka OT FeZn d=1700mm</t>
  </si>
  <si>
    <t>Montáž bleskozvodného vedenia vrátanie podpier a svoriek</t>
  </si>
  <si>
    <t>Svorka SP1</t>
  </si>
  <si>
    <t>Kotviaci materiál pre PV21</t>
  </si>
  <si>
    <t>Podpera vedenia PV23 vytočená</t>
  </si>
  <si>
    <t>Podpera vedenia PV21plast/beton</t>
  </si>
  <si>
    <t>Svorka SR 03 E OB - FeZn</t>
  </si>
  <si>
    <t>FeZn 10</t>
  </si>
  <si>
    <t>Ošetrenie zemniaceho spoja izoláciou</t>
  </si>
  <si>
    <t>Označenie zvodu - číslo, nerez</t>
  </si>
  <si>
    <t>Skúšobná vorka SZ nerez</t>
  </si>
  <si>
    <t>Svorka SK</t>
  </si>
  <si>
    <t>Svorka  SS m.2 skr.s.p.</t>
  </si>
  <si>
    <t>kg</t>
  </si>
  <si>
    <t>Guľatina AlMgSi D8 (1kg=7,4m)</t>
  </si>
  <si>
    <t>II.ETAPA   B+D</t>
  </si>
  <si>
    <t>SO10.1 štadión bleskozvod B+D</t>
  </si>
  <si>
    <t>Odborné prehliadky a odborné skúšky EZ (revízie)</t>
  </si>
  <si>
    <t>Ostatné nešpecifikované práce</t>
  </si>
  <si>
    <t>Dokumentácia skutočného vyhotovenia</t>
  </si>
  <si>
    <t>Viazacia páska 250/5</t>
  </si>
  <si>
    <t>Káblová trubka zemná D40</t>
  </si>
  <si>
    <t>Držiak OMEGA pre D20</t>
  </si>
  <si>
    <t>Káblová trubka ohybná FXPS20</t>
  </si>
  <si>
    <t>Káblová trubka pevná BSSH20</t>
  </si>
  <si>
    <t>Držiak OMEGA pre D32</t>
  </si>
  <si>
    <t>Káblová trubka ohybná FXPS32</t>
  </si>
  <si>
    <t>Káblová trubka pevná BSSH32</t>
  </si>
  <si>
    <t>Príplatok za zaťahovanie kábla do 1kg</t>
  </si>
  <si>
    <t>1-CXKE-R-J 3x2,5</t>
  </si>
  <si>
    <t>1-CXKE-R-J 5x6</t>
  </si>
  <si>
    <t>Pomocná oceľová konštrukcia</t>
  </si>
  <si>
    <t>Zásuvková skriňa (2x16A/230V) s istením komplet</t>
  </si>
  <si>
    <t>Zásuvková skriňa (1x32A/400V, 2x16A/230V) s istením komplet</t>
  </si>
  <si>
    <t>SO10.1 silnoprúd ihrisko B+D</t>
  </si>
  <si>
    <t>Mechanizmy</t>
  </si>
  <si>
    <t>Autožeriav 50t</t>
  </si>
  <si>
    <t>Práce horolezeckou technikou</t>
  </si>
  <si>
    <t>Demontáž zvyšných komponentov</t>
  </si>
  <si>
    <t>Prevoz materiálu (svietidlá, tlmivky, rozvádzače a bleskozvod)</t>
  </si>
  <si>
    <t xml:space="preserve">Demontáž rozvádzačov </t>
  </si>
  <si>
    <t>Demontáž tlmiviek</t>
  </si>
  <si>
    <t>Demontáž bleskozvodu zo stožiara</t>
  </si>
  <si>
    <t>Demontáž svietidla</t>
  </si>
  <si>
    <t>Prevoz 18m stožiara do 1km</t>
  </si>
  <si>
    <t>Demontáž 18m stožiara vrátane vrchnej OK</t>
  </si>
  <si>
    <t>Natočenie svietidiel (horolezeckou technikou)</t>
  </si>
  <si>
    <t>deň</t>
  </si>
  <si>
    <t>Plošina diesel, teleskop, 27m</t>
  </si>
  <si>
    <t>1-CXKE-R-J 5x25</t>
  </si>
  <si>
    <t>1-CXKE-R-J 5x2,5</t>
  </si>
  <si>
    <t>sad</t>
  </si>
  <si>
    <t>Hilti Set X-GHP 18 MX + GC 21</t>
  </si>
  <si>
    <t>Káblová príchytka dvojitá X-DFB 11 MX</t>
  </si>
  <si>
    <t xml:space="preserve">Káblová príchytka X-FB 11 MX </t>
  </si>
  <si>
    <t>Kryt rebríka PZDDP300/2</t>
  </si>
  <si>
    <t>Sťahovacie pásky 250x5</t>
  </si>
  <si>
    <t>Príchytka SONAP 28-32mm</t>
  </si>
  <si>
    <t>Spojovacia sada SGM6x12</t>
  </si>
  <si>
    <t>Spojovacia sada SGM8x14 (100ks)</t>
  </si>
  <si>
    <t>Kotva prievlaková M8x80</t>
  </si>
  <si>
    <t xml:space="preserve">Držiak trojuholníkový UTM/UTMO </t>
  </si>
  <si>
    <t>Spojka rebríka LDCH120N</t>
  </si>
  <si>
    <t xml:space="preserve">Káblový rebrík DKP300H120/3N </t>
  </si>
  <si>
    <t xml:space="preserve">Výložník WPT300 </t>
  </si>
  <si>
    <t>Žľab KFJ300H60</t>
  </si>
  <si>
    <t>Thorn LEO LED 200W</t>
  </si>
  <si>
    <t>Oceľová konštrukcia pre 9 ks predradníkov (cca 200kg)</t>
  </si>
  <si>
    <t>Asymetrický hliníkový reflektor  - montáž</t>
  </si>
  <si>
    <t>II. ETAPA - demontáž dočasného osvetlenia + osvetlenie z tribún B+D</t>
  </si>
  <si>
    <t>SO10.1 demontáž dočasného osvetlenia, osvetlenie z tribún B+D (II. ETAPA)</t>
  </si>
  <si>
    <t>SO10.1 dočasné osvetlenie ihriska  (II. ETAPA)</t>
  </si>
  <si>
    <t>Plošina diesel, teleskop, 14m</t>
  </si>
  <si>
    <t>1-CXKE-R-J 5x1,5</t>
  </si>
  <si>
    <t>Svietidlo batten light 40W, 4000K, IP65, prisadené</t>
  </si>
  <si>
    <t>III. ETAPA ROHY</t>
  </si>
  <si>
    <t>SO10.1 silnoprúd promenáda rohy</t>
  </si>
  <si>
    <t>Nosný systém pre uchytennie svietidiel</t>
  </si>
  <si>
    <t>Strešný prestup TOPWET TPW125 prevedenie podľa strechy</t>
  </si>
  <si>
    <t>Strešný prestup TOPWET TPW160 prevedenie podľa strechy</t>
  </si>
  <si>
    <t>Matica M8</t>
  </si>
  <si>
    <t>Podložka M8 veľkoplošná</t>
  </si>
  <si>
    <t>Prievlaková kotva PSROM6x50E</t>
  </si>
  <si>
    <t>bal</t>
  </si>
  <si>
    <t>Spojovacia sada M8</t>
  </si>
  <si>
    <t>Spojovacia sada M6</t>
  </si>
  <si>
    <t>Oblúk žľabu LUPP300H60</t>
  </si>
  <si>
    <t>Koleno žľabu 45st. KKMPP/KKMPOP300H60</t>
  </si>
  <si>
    <t xml:space="preserve">C-uholník zosilnený CWP/CWOP40H40/04 </t>
  </si>
  <si>
    <t>Závitová tyč M8 1000</t>
  </si>
  <si>
    <t>Závitová tyč M8 2000</t>
  </si>
  <si>
    <t>Zatĺkacia kotva TRSM8</t>
  </si>
  <si>
    <t>Káblová trubka FXKVR40</t>
  </si>
  <si>
    <t xml:space="preserve">CYA6- N2XH-J 1x6 </t>
  </si>
  <si>
    <t>1-CXKE-R-J 5x10</t>
  </si>
  <si>
    <t>1-CXKE-R-J 4x25</t>
  </si>
  <si>
    <t>1-CXKE-R-J 4x150</t>
  </si>
  <si>
    <t>Spojka pre kábel 4x240</t>
  </si>
  <si>
    <t>1-CXKE-R-J 4x240</t>
  </si>
  <si>
    <t>SO10.1 silnoprúd promenáda B+D</t>
  </si>
  <si>
    <t>Plošina diesel, 14m</t>
  </si>
  <si>
    <t>Káblová trubka ohybná FX16</t>
  </si>
  <si>
    <t>Káblová trubka ohybná FX25</t>
  </si>
  <si>
    <t>WAGO svorka lustrová dvojitá</t>
  </si>
  <si>
    <t>WAGO svorka 5x2,5</t>
  </si>
  <si>
    <t>WAGO svorka 4x2,5</t>
  </si>
  <si>
    <t>WAGO svorka 3x2,5</t>
  </si>
  <si>
    <t>WAGO svorka 2x2,5</t>
  </si>
  <si>
    <t>Svorka ZS4</t>
  </si>
  <si>
    <t>Bernard svorka + medený pásik</t>
  </si>
  <si>
    <t>Hmoždinka zatláčacia k sťahovacím páskam VCZ 9/43,5mm</t>
  </si>
  <si>
    <t>Rozvodná krabica IP55 75x75mm</t>
  </si>
  <si>
    <t>Inštalačná krabica do dutých stien</t>
  </si>
  <si>
    <t>Skúšobná svorka SZ</t>
  </si>
  <si>
    <t>Svorkovnica ekvipotenciálna 5015073 1809</t>
  </si>
  <si>
    <t>Krabica inštalačná KT 250 KB</t>
  </si>
  <si>
    <t>N2XH-J 1x6</t>
  </si>
  <si>
    <t>N2XH-J 1x25</t>
  </si>
  <si>
    <t>1-CXKE-R-J 2x1,5</t>
  </si>
  <si>
    <t>1-CXKE-R-J 3x1,5</t>
  </si>
  <si>
    <t>1-CXKE-R-J 3x4</t>
  </si>
  <si>
    <t>Pohybové čidlo 360st. 10m, kontakt 10A Luxomat</t>
  </si>
  <si>
    <t>El. konvektor Stiebel Eltron 1kW</t>
  </si>
  <si>
    <t>El. konvektor Stiebel Eltron 2kW</t>
  </si>
  <si>
    <t>Rámik</t>
  </si>
  <si>
    <t>Vypínač rad.1, IP20, zapustený</t>
  </si>
  <si>
    <t>Zásuvka 230V/16A, IP 44, zapustená</t>
  </si>
  <si>
    <t>Zásuvka 230V/16A, IP 20, zapustená</t>
  </si>
  <si>
    <t>Svietidlo LED panel 18W, prisadené</t>
  </si>
  <si>
    <t>Rozvádzač RSD1 (dodávka rozvádzača, montáž + zapojenie)</t>
  </si>
  <si>
    <t>Rozvádzač RSD2 (dodávka rozvádzača, montáž + zapojenie)</t>
  </si>
  <si>
    <t>Rozvádzač RSB2 (dodávka rozvádzača, montáž + zapojenie)</t>
  </si>
  <si>
    <t>Rozvádzač RSB1 (dodávka rozvádzača, montáž + zapojenie)</t>
  </si>
  <si>
    <t>Ukočenia kábla do 16mm2</t>
  </si>
  <si>
    <t>Ukočenia kábla do 6mm2</t>
  </si>
  <si>
    <t>Ukočenia kábla do 2,5mm2</t>
  </si>
  <si>
    <t>Svorkovnica ekvipotenciálna 5015073 1801</t>
  </si>
  <si>
    <t>Vodič N2XH-J 1x6</t>
  </si>
  <si>
    <t>1-CXKE-R-J 5x4</t>
  </si>
  <si>
    <t>Káble</t>
  </si>
  <si>
    <t>Stropný vyhrievací panel s termostatom</t>
  </si>
  <si>
    <t>Kábel gumený H07RN-F-5x4</t>
  </si>
  <si>
    <t xml:space="preserve">Spínač vačkový S 40 JPD 1103 A6 40A/3P 0-1, IP65-umývačka </t>
  </si>
  <si>
    <t>Vypínač rad.1, IP44, zapustený Niloe</t>
  </si>
  <si>
    <t>Vypínač rad.6, IP20, zapustený</t>
  </si>
  <si>
    <t>Spínač 0/1, IP20, zapustený</t>
  </si>
  <si>
    <t>Vypínač rad.1, IP20, zapustený Niloe</t>
  </si>
  <si>
    <t>Svietidlo LED-TriProof 40W, 4000K, IP65, prisadené (2)</t>
  </si>
  <si>
    <t>Vstavok B2</t>
  </si>
  <si>
    <t>Vstavok D2</t>
  </si>
  <si>
    <t>1.NP</t>
  </si>
  <si>
    <t>Núdzové osvetlenie</t>
  </si>
  <si>
    <t>Požiarne prestupy</t>
  </si>
  <si>
    <t>den</t>
  </si>
  <si>
    <t>Autorský dozor</t>
  </si>
  <si>
    <t>Revízná správa</t>
  </si>
  <si>
    <t>Uvedenie ústredne a sytému do trvalej prevádzky</t>
  </si>
  <si>
    <t>Uvedenie svietidiel do trvalej prevádzky, preskúšanie ich funkcie a označenie</t>
  </si>
  <si>
    <t>Prezvonenie káblov a meranie úseku slučky</t>
  </si>
  <si>
    <t>Príchytka SONAP 22-28mm</t>
  </si>
  <si>
    <t>Kotva prievlaková M6x60</t>
  </si>
  <si>
    <t>Spojka rebríka LDC/LDOCH60E</t>
  </si>
  <si>
    <t>Kryt rebríka PZDDP500/2</t>
  </si>
  <si>
    <t>Káblový rebrík DUP/DUOP200H60/3E</t>
  </si>
  <si>
    <t>Kotva prievlaková M10x100</t>
  </si>
  <si>
    <t>Výložník WMC/WMCO100</t>
  </si>
  <si>
    <t>Stropný nosník WPCW/WPCO300</t>
  </si>
  <si>
    <t xml:space="preserve">Žľab KGJ/KGOJ100H60/3 </t>
  </si>
  <si>
    <t>klinec X-GN MX 27mm osadenie do betónu a iných základných materiálov</t>
  </si>
  <si>
    <t>Jednoduchá príchytka X-FB 11 MX</t>
  </si>
  <si>
    <t>J-H (St)H 1x2x2,5</t>
  </si>
  <si>
    <t>N2XH-V 2x1,5</t>
  </si>
  <si>
    <t>N2XH-J FE180/PS60 3x1,5</t>
  </si>
  <si>
    <t>Jednoduchá príchytka X-FB 20 MX</t>
  </si>
  <si>
    <t>N2XH-J FE180/PS60 5x10</t>
  </si>
  <si>
    <t>Núdzové svietidlo bodové</t>
  </si>
  <si>
    <t>Núdzové svietidlo orientačné</t>
  </si>
  <si>
    <t>Núdzové svietidlo s piktogramom</t>
  </si>
  <si>
    <t>SW na dohladovanie systému</t>
  </si>
  <si>
    <t>Modul pre Totál Stop</t>
  </si>
  <si>
    <t>Modul na sledovanie fáz</t>
  </si>
  <si>
    <t>Centrálmá jednotka núdzoveho osvetlenia TM-CB A + akum.</t>
  </si>
  <si>
    <t>ETAPA II. B+D</t>
  </si>
  <si>
    <t>SO10.1 Núdzové osvetlenie NO B+D</t>
  </si>
  <si>
    <t>HZS</t>
  </si>
  <si>
    <t>Úprava pôvodných rozvodov z I.etapy</t>
  </si>
  <si>
    <t>Svietidlo batten light 40W, 4000K, IP44, prisadené (2)</t>
  </si>
  <si>
    <t>Vstavok A1 (dokončenie 1.etapy)</t>
  </si>
  <si>
    <t>Budova A</t>
  </si>
  <si>
    <t>Dozbrojenie rozvádzača RSA2-zásuvka 32A/400V</t>
  </si>
  <si>
    <t>Svietidlo batten light 40W, 4000K, IP65, prisadené (2)</t>
  </si>
  <si>
    <t>Dozbrojenie rozvádzača RBD2-naviac práca PCH</t>
  </si>
  <si>
    <t>Rozvádzač RBB2 (dodávka rozvádzača, montáž + zapojenie ako RB2)</t>
  </si>
  <si>
    <t>Dozbrojenie rozvádzača RBB1/D1-naviac práca PCH</t>
  </si>
  <si>
    <t>Rozvádzač RBD2 (dodávka rozvádzača, montáž + zapojenie - ako RBC2)</t>
  </si>
  <si>
    <t>Pomocná konštrukcia pre svietidlá</t>
  </si>
  <si>
    <t>Búracie, sekacie a vŕtacie práce</t>
  </si>
  <si>
    <t>Termostat + topný panel Fenix</t>
  </si>
  <si>
    <r>
      <t xml:space="preserve">Poznámka : </t>
    </r>
    <r>
      <rPr>
        <b/>
        <sz val="8"/>
        <rFont val="Arial CE"/>
        <charset val="238"/>
      </rPr>
      <t>Žiadame špecifikovať miesto vykládky 18m stožiara.</t>
    </r>
  </si>
  <si>
    <t>Odvoz betónu na skládku</t>
  </si>
  <si>
    <t>Spätný zásyp so zhutnením</t>
  </si>
  <si>
    <t>Rozbúranie betónového základu</t>
  </si>
  <si>
    <t>Výkop jamy</t>
  </si>
  <si>
    <t>1-CXKE-R-J 4x2,5</t>
  </si>
  <si>
    <t>Predradník 380-400V HF, IP21 - montáž</t>
  </si>
  <si>
    <t>Káblový prestup cez základ (ROXTEC, RSS, ...)</t>
  </si>
  <si>
    <t>Príplatok za zaťahovanie kábla nad 5kg</t>
  </si>
  <si>
    <t>Príplatok za zaťahovanie kábla do 5kg</t>
  </si>
  <si>
    <t>Spojka pre kábel 4x120</t>
  </si>
  <si>
    <t>1-CXKE-R-J 4x120</t>
  </si>
  <si>
    <t>Rozvádzač RHD</t>
  </si>
  <si>
    <t>Rozvádzač RHB</t>
  </si>
  <si>
    <t>Projektová dokumentácia - skutkový stav</t>
  </si>
  <si>
    <t>Montáž POK</t>
  </si>
  <si>
    <t>Pomocná oceľová konštrukcia - žiarový pozink</t>
  </si>
  <si>
    <t>Montáž konštrukcie oddialeného bleskozvodu podľa výkresu</t>
  </si>
  <si>
    <t>Držiak SJ01OB, FeZn</t>
  </si>
  <si>
    <t>Svorka ST04OB (05-06) podľa priemeru držiaka na "lízatku"</t>
  </si>
  <si>
    <t>Podstavec k OB 770x715</t>
  </si>
  <si>
    <t>Nadstav. tyč L1 2000mm k pods.OB, hliník D16</t>
  </si>
  <si>
    <t>Nadstav. tyč L1 2000mm k pods.OB, FeZn  D28</t>
  </si>
  <si>
    <t>Prievlaková kotva PSROM8x70E</t>
  </si>
  <si>
    <t xml:space="preserve">Výložník WPT100 </t>
  </si>
  <si>
    <t>Žľab KFJ100H60</t>
  </si>
  <si>
    <t>Celková cena bez DPH spolu 3. ETAPA</t>
  </si>
  <si>
    <t>Celková cena materiálu a práca bez DPH 3. ETAPA</t>
  </si>
  <si>
    <t>Spolu</t>
  </si>
  <si>
    <t>jed.</t>
  </si>
  <si>
    <t>Východisková revízia + revízna správa</t>
  </si>
  <si>
    <t>Oživenie systému</t>
  </si>
  <si>
    <t>Zaškolenie obsluhy</t>
  </si>
  <si>
    <t>Projekčný dozor</t>
  </si>
  <si>
    <t>dní</t>
  </si>
  <si>
    <t>Pojazdné lešenie</t>
  </si>
  <si>
    <t>Vysokozdvižná plošina</t>
  </si>
  <si>
    <t>hod.</t>
  </si>
  <si>
    <t>Práca vo výške</t>
  </si>
  <si>
    <t>Meranie káblových trás</t>
  </si>
  <si>
    <t>Inžinerska činnosť</t>
  </si>
  <si>
    <t>Projekt skutkového vyhotovenia</t>
  </si>
  <si>
    <t>Hmoždinky, vruty, kotvy, inštalačný materiál</t>
  </si>
  <si>
    <t>Minerálna plsť 140 kg/m3</t>
  </si>
  <si>
    <t>Protipožiarna malta CP636</t>
  </si>
  <si>
    <t>Protipožiarny tmel CP611A</t>
  </si>
  <si>
    <t>Protipožiarna ucpávka CP 657</t>
  </si>
  <si>
    <t>Plastový štítok na označenie káblu</t>
  </si>
  <si>
    <t>Prieraz v železobetóne</t>
  </si>
  <si>
    <t xml:space="preserve">Príchytka </t>
  </si>
  <si>
    <t>HFCL 32</t>
  </si>
  <si>
    <t>HFCL 20</t>
  </si>
  <si>
    <t>Príchytka</t>
  </si>
  <si>
    <t>HFCL 16</t>
  </si>
  <si>
    <t>Plastová ohybná</t>
  </si>
  <si>
    <t>HFX 32</t>
  </si>
  <si>
    <t xml:space="preserve">Plastová ohybná </t>
  </si>
  <si>
    <t>HFX 20</t>
  </si>
  <si>
    <t>HFX 16</t>
  </si>
  <si>
    <t>Káblový žľab (bočnica 60mm, š.100mm), celá trasa - záves, výložník, kryt, požiarna kotva, štítok</t>
  </si>
  <si>
    <t>RKSM100x60</t>
  </si>
  <si>
    <t>Inštalačný materiál</t>
  </si>
  <si>
    <t>Kábel SYKFY 2x25x0,8</t>
  </si>
  <si>
    <t>Kábel Cat.6A 100ohm F/UTP LSOH 4páry</t>
  </si>
  <si>
    <t>Patch kábel XLR - 1m</t>
  </si>
  <si>
    <t>XLR kabeláž AC10 SS 26/7 8P FRNC-C 1000DW</t>
  </si>
  <si>
    <t>Patchcord Duplex LC/PC-LC/PC 9/125 1m</t>
  </si>
  <si>
    <t>Optický kábel 24 - vláknový 9/125 LSOH, U-DQ(ZN)BH 1000N 24 x 9/125</t>
  </si>
  <si>
    <t>Kabeláž</t>
  </si>
  <si>
    <t>Držiak na DIN lištu Cat 6A, osadený s 1xKEJ-CEA-S-10G</t>
  </si>
  <si>
    <t>HN-DIN-CEAS</t>
  </si>
  <si>
    <t xml:space="preserve">Dummy-plate to cover D-shape cutouts </t>
  </si>
  <si>
    <t xml:space="preserve">3 pole female receptacle, solder cups, black metal housing, gold contacts </t>
  </si>
  <si>
    <t>panel 19" -1RU / 16 d-hole, popisny pasik 1x, vyvazovaci pasik pre kabelaz 1x,lisovane zavity M3</t>
  </si>
  <si>
    <t>Optický zvar</t>
  </si>
  <si>
    <t>Trubičková ochrana zvaru</t>
  </si>
  <si>
    <t>Pigtail LC/PC, SM, 1,5m</t>
  </si>
  <si>
    <t>Držiak pre ochranu zvaru (6vl.)</t>
  </si>
  <si>
    <t>Kazeta pre optický zvar (12vl.)</t>
  </si>
  <si>
    <t>Adaptér LC/PC, SM Duplex</t>
  </si>
  <si>
    <t>Patch panel Sykfy kat.3</t>
  </si>
  <si>
    <t>19" optická vaňa 1U pre 24 x LC/E2000 - výsuvná</t>
  </si>
  <si>
    <t>Patchpanely v racku</t>
  </si>
  <si>
    <t>Vonkajší rozvádzač 20U (550mm) s hĺbkou 600mm. Rozvádzač je vyrobený z oceľového plechu s hrúbkou 2mm, povrchovo upravený práškovou farbou RAL7035 (sivá), dvere sú opatrené trojicou zámkov. Príslušenstvo:,19” perforovaná polica 650mm, 1U /so zadnými podperami/, nosnosť 80 kg - 1ks, 19” záslepka, 2U - 3ks, 19” rozvodný panel 9x250V, 1U, 2m - 1ks, Ventilačná jednotka strešná resp. podlahová, 90W, (6x ventilátor) s termostatom - 1ks, Podstavec 600x600, (s filtrom) - 1ks, Montážna sada skrutiek M6 /4ks skrutka, 4ks podložka, 4ks matica - 10ks, DIN lišta - 2m</t>
  </si>
  <si>
    <t>20U-56-AC5-G-XPZ</t>
  </si>
  <si>
    <t>Rack</t>
  </si>
  <si>
    <t>3. ETAPA- TRIBÚNA A, B - DOPLNENIE STENY PRE ELI</t>
  </si>
  <si>
    <t>Cena spolu</t>
  </si>
  <si>
    <t>Cena/m. j.</t>
  </si>
  <si>
    <t>Merná j.</t>
  </si>
  <si>
    <t>Počet Ks</t>
  </si>
  <si>
    <t>M a t e r i á l</t>
  </si>
  <si>
    <t xml:space="preserve">Popis materiálu / služby </t>
  </si>
  <si>
    <t>Typové označenie</t>
  </si>
  <si>
    <t>Špecifikácia materiálu / rozpočet - TV INFRAŠTRUKTÚRA - Doplnenie stena pre ELI</t>
  </si>
  <si>
    <t>EZS</t>
  </si>
  <si>
    <t>Celková cena bez DPH spolu 2. ETAPA</t>
  </si>
  <si>
    <t>Celková cena materiálu a práca bez DPH 2. ETAPA</t>
  </si>
  <si>
    <t>Prenájom pracovných plošín</t>
  </si>
  <si>
    <t>Práce vo výškach</t>
  </si>
  <si>
    <t>Inštalačný materiál (svorky a pod.)</t>
  </si>
  <si>
    <t>Hmoždinka a skrutka</t>
  </si>
  <si>
    <t>kus</t>
  </si>
  <si>
    <t>Protipožiarny tmel HILTI</t>
  </si>
  <si>
    <t>CP 601S</t>
  </si>
  <si>
    <t xml:space="preserve">Káblová vývodka </t>
  </si>
  <si>
    <t>Drážka do 30x30mm betón vrátane vyspravenia</t>
  </si>
  <si>
    <t>Drážka do 30x30mm tehla vrátane vyspravenia</t>
  </si>
  <si>
    <t>Vodič H07 Z-K 4 ž/z</t>
  </si>
  <si>
    <t>H07 Z-K 4 ž/z</t>
  </si>
  <si>
    <t>Trubka do zeme</t>
  </si>
  <si>
    <t>LWL50x4</t>
  </si>
  <si>
    <t>Plastová trubka pevná, bezhalogén, UV stála</t>
  </si>
  <si>
    <t>HFPRM 20</t>
  </si>
  <si>
    <t>Plastová trubka ohybná, bezhalogén, UV stála</t>
  </si>
  <si>
    <t>HFXP 20</t>
  </si>
  <si>
    <t xml:space="preserve">Plastová trubka ohybná, bezhalogén </t>
  </si>
  <si>
    <t xml:space="preserve">Plastová pevná ohybná, bezhalogén </t>
  </si>
  <si>
    <t>HFIRM 20</t>
  </si>
  <si>
    <t>HFIRM 16</t>
  </si>
  <si>
    <t>Príchytka, bezhalogén</t>
  </si>
  <si>
    <t>Krabica s požiarnou odolnosťou OBO, bezhalogén</t>
  </si>
  <si>
    <t>B 100 E</t>
  </si>
  <si>
    <t>Protipožiarna hmoždinka FNA 6 x 30 M6/5 pre príchytku 732/12, 733/21, 733/38</t>
  </si>
  <si>
    <t>3498 42 5 / FNA 6 x 30 M6/5</t>
  </si>
  <si>
    <t>GRIP "M" 30, 2031 M 30 FS</t>
  </si>
  <si>
    <t>Príchytka s klincom  HILTI, funkčný pri požiari 90 min.</t>
  </si>
  <si>
    <t>X-FB</t>
  </si>
  <si>
    <t>Prepäťová ochrana</t>
  </si>
  <si>
    <t>BDG-048-V/2</t>
  </si>
  <si>
    <t>Skrinka 105x105x64 Krabica  bezhalogén</t>
  </si>
  <si>
    <t>PKGH100</t>
  </si>
  <si>
    <t>Skrinka 200x150x85 Krabica  bezhalogén</t>
  </si>
  <si>
    <t>PKGH200</t>
  </si>
  <si>
    <t>Skrinka (Š300/V300/H155) RITTAL s príslušenstvom</t>
  </si>
  <si>
    <t>RITTAL AE 1036.500</t>
  </si>
  <si>
    <t>Skrinka (Š600/V600/H210) RITTAL s príslušenstvom</t>
  </si>
  <si>
    <t>RITTAL AE 1060.500</t>
  </si>
  <si>
    <t>Modul led+dioda</t>
  </si>
  <si>
    <t>Finder modul  99.80.9.024.99</t>
  </si>
  <si>
    <t>Pätica pre relé</t>
  </si>
  <si>
    <t>Finder 95.75</t>
  </si>
  <si>
    <t>Relé 24VDC</t>
  </si>
  <si>
    <t>Finder 40.52.9024</t>
  </si>
  <si>
    <t>Kábel 60 min. odolnosť, bezhalogén</t>
  </si>
  <si>
    <t xml:space="preserve">NHXH FE180/E60 2x2,5 </t>
  </si>
  <si>
    <t>CHKE-V 3x1,5  E60</t>
  </si>
  <si>
    <t>JE-H(St)H(X)-V 2x2x0,8 E60</t>
  </si>
  <si>
    <t>JE-H(ST)H-V 2x2x0,8  E60</t>
  </si>
  <si>
    <t>JE-H(ST)H-V 1x2x0,8  E60</t>
  </si>
  <si>
    <t>2. ETAPA - TRIBÚNA B, D</t>
  </si>
  <si>
    <t>Špecifikácia materiálu / rozpočet - EPS ELEKTRICKÁ POŽIARNA SIGNALIZÁCIA</t>
  </si>
  <si>
    <t>HSP - HLASOVÁ SIGNALIZÁCIA POŽIARU</t>
  </si>
  <si>
    <t>EPS - ELEKTRICKÁ POŽIARNA SIGNALIZÁCIA</t>
  </si>
  <si>
    <t>ŠTRUKTUROVANÁ KABELÁŽ</t>
  </si>
  <si>
    <t>TV INFRAŠTRUKTÚRA</t>
  </si>
  <si>
    <t>TV INFRAŠTRUKTÚRA - eli stena</t>
  </si>
  <si>
    <t>Rozpočet (výkaz výmer) je doplnkom projektovej dokumentácie. Špecifikácia je súpis hlavných zariadení. Pre objednávku a realizáciu platí výkresová dokumentácia, ktorá je smerodajným podkladom pre výpočet ceny diela a samotnú realizáciu.</t>
  </si>
  <si>
    <t>prípad</t>
  </si>
  <si>
    <t>H01-EZSX12</t>
  </si>
  <si>
    <t>Projekt skutočného vyhotovenia</t>
  </si>
  <si>
    <t>H01-EZSX9</t>
  </si>
  <si>
    <t>Zriadenie staveniska</t>
  </si>
  <si>
    <t>H01-EZSX8</t>
  </si>
  <si>
    <t>Pridružené výkony</t>
  </si>
  <si>
    <t>H01-EZSX7</t>
  </si>
  <si>
    <t>H01-EZSX6</t>
  </si>
  <si>
    <t>Inžinierska činnosť,  priprava, technický dozor</t>
  </si>
  <si>
    <t>Ostatné:</t>
  </si>
  <si>
    <t>Hmoždinka H6 + skrutka D3</t>
  </si>
  <si>
    <t>Spojka HM 20</t>
  </si>
  <si>
    <t>Ohybná rúrka HFX 20</t>
  </si>
  <si>
    <t>Príchytky pre rúrky HFIRM HFCL 20</t>
  </si>
  <si>
    <t>Pevná rúrka HFIRM 20</t>
  </si>
  <si>
    <t>Kotva FNA II 6x30 pre mon. do betónu</t>
  </si>
  <si>
    <t xml:space="preserve">Kovový káblový úchyt 2031 M/15, </t>
  </si>
  <si>
    <t>kps_8595057651685</t>
  </si>
  <si>
    <t>lišta hranatá 40X40mm (dlž. 3m), HA, (kat.zn.-LHD 40X40) (KOPOS)</t>
  </si>
  <si>
    <t>A12TA307</t>
  </si>
  <si>
    <t>Kábel pre napájanie zdrojov N2XH  3x2,5</t>
  </si>
  <si>
    <t>A12TA207</t>
  </si>
  <si>
    <t>Kábel pre napájanie koncentrátorov N2XH  2x2,5</t>
  </si>
  <si>
    <t>N100.421</t>
  </si>
  <si>
    <t>Kábel LANconnect/LANmark-5 F2/UTP CAT5e LSZH</t>
  </si>
  <si>
    <t>Inštalačný materiál:</t>
  </si>
  <si>
    <t>Spolu material + práce</t>
  </si>
  <si>
    <t>Montáž spolu</t>
  </si>
  <si>
    <t>Materiál spolu (€)</t>
  </si>
  <si>
    <t>Montáž za kus</t>
  </si>
  <si>
    <t>Cena za kus/m (€)</t>
  </si>
  <si>
    <t>MN</t>
  </si>
  <si>
    <t>PN</t>
  </si>
  <si>
    <t>Produkt</t>
  </si>
  <si>
    <t>P.Č.</t>
  </si>
  <si>
    <t>Chránené</t>
  </si>
  <si>
    <t>Stupeň dôvernosti:</t>
  </si>
  <si>
    <t>Košická futbalová aréna a.s., Tr. SNP 48/A, 040 11 KOŠICE</t>
  </si>
  <si>
    <t xml:space="preserve">Investor: </t>
  </si>
  <si>
    <t xml:space="preserve">Profesia :  </t>
  </si>
  <si>
    <t>Rastislav Kabele</t>
  </si>
  <si>
    <t>Vypracoval:</t>
  </si>
  <si>
    <t>FUTBALOVÝ ŠTADIÓN KFA</t>
  </si>
  <si>
    <t xml:space="preserve">Objekt: </t>
  </si>
  <si>
    <t>Výkaz výmer - orientačný</t>
  </si>
  <si>
    <t xml:space="preserve">Celková cena bez DPH </t>
  </si>
  <si>
    <t xml:space="preserve">Celková cena materiálu a práca bez DPH </t>
  </si>
  <si>
    <t>Inžinierska činnosť</t>
  </si>
  <si>
    <t>Montážne práce (vŕtanie dier, rezanie drážok, búranie otvorov, prierazy...)</t>
  </si>
  <si>
    <t>Protipožiarny náter HILTI</t>
  </si>
  <si>
    <t>CP 671C-20</t>
  </si>
  <si>
    <t>Káblová drážka</t>
  </si>
  <si>
    <t xml:space="preserve">Trubka PVC </t>
  </si>
  <si>
    <t xml:space="preserve">HFIRM 32 </t>
  </si>
  <si>
    <t>2056 M 28 FT Príchytka na káblový rebrík s požiarnou odolnosťou OBO</t>
  </si>
  <si>
    <t>1156 03 9</t>
  </si>
  <si>
    <t>2056 M 12 FT Príchytka na káblový rebrík s požiarnou odolnosťou OBO</t>
  </si>
  <si>
    <t>1156 00 4</t>
  </si>
  <si>
    <t>LG 620 VS 6000FS Rebrík s požiarnou odolnosťou 200mm + príslušenstvo OBO</t>
  </si>
  <si>
    <t>6208 62 7</t>
  </si>
  <si>
    <t>Protipožiarna kotva FNA 6 x 30 M6/5 pre príchytku 733/13, 733/21, 733/38,2031M OBO</t>
  </si>
  <si>
    <t xml:space="preserve">Príchytka s požiarnou odolnosťou v zmysle DIN 4102, pre zväzok káblov 50x30mm  </t>
  </si>
  <si>
    <t>2207 028 /  2031M/15</t>
  </si>
  <si>
    <t>Nastreľovací kliniec HILTI</t>
  </si>
  <si>
    <t>X-GHP</t>
  </si>
  <si>
    <t>Príchytka s požiarnou odolnosťou HILTI</t>
  </si>
  <si>
    <t>X-DFB</t>
  </si>
  <si>
    <t>Uzemňovací kábel</t>
  </si>
  <si>
    <t>H07 Z-K 6 ž/z</t>
  </si>
  <si>
    <t xml:space="preserve">Kábel 180 min. odolnosť </t>
  </si>
  <si>
    <t>CHKE-V 2x2,5</t>
  </si>
  <si>
    <t>CHKE-V 3x2,5</t>
  </si>
  <si>
    <t>JE-H(ST)H-V 4x2x0,8</t>
  </si>
  <si>
    <t>Špecifikácia materiálu / rozpočet - HSP HLASOVÁ SIGNALIZÁCIA POŽIARU</t>
  </si>
  <si>
    <t>Celková cena bez DPH</t>
  </si>
  <si>
    <t>Celková cena materiálu a práca</t>
  </si>
  <si>
    <t>Vystavenie meracieho protokolu - metalika</t>
  </si>
  <si>
    <t>Certifikačné meranie trasy - metalika</t>
  </si>
  <si>
    <t>Výškové práce</t>
  </si>
  <si>
    <t>Káblový žľab (bočnica 60mm, š.200mm), celá trasa - záves, výložník, kryt, požiarna kotva, štítok</t>
  </si>
  <si>
    <t>RKSM200x60</t>
  </si>
  <si>
    <t>Oceľový káblový rebrík, šírka 40cm</t>
  </si>
  <si>
    <t>Kábel Cat.5E 100ohm F/UTP LSOH 4páry</t>
  </si>
  <si>
    <t>Inštalačná krabica pod omietku</t>
  </si>
  <si>
    <t>KU68</t>
  </si>
  <si>
    <t>Keystone adaptér RJ45, Cat. 6A</t>
  </si>
  <si>
    <t>Dátová zásuvka komplet 2xRJ45, Cat. 6A, montáž do KU68 po omietku</t>
  </si>
  <si>
    <t>Patchcord cat. 6A, RJ45, LSOH, 2m</t>
  </si>
  <si>
    <t>Patchcord cat. 6A, RJ45, LSOH, 1m</t>
  </si>
  <si>
    <t>Patchcord cat. 6A, RJ45, LSOH, 0,5m</t>
  </si>
  <si>
    <t>Optický patchcord LC-LC, singlemode, LSOH, 2m</t>
  </si>
  <si>
    <t>Optický patchcord LC-LC, singlemode, LSOH, 1m</t>
  </si>
  <si>
    <t>Držiak patchcordov</t>
  </si>
  <si>
    <t>Patchpanel cat. 5E, 48 port, osadený</t>
  </si>
  <si>
    <t>Patchpanel cat. 6A, 48 port, osadený</t>
  </si>
  <si>
    <t>Ukončenie 24 vláknového optického kábla v kazete, zvar, ochrana zvaru a ostatné príslušenstvo</t>
  </si>
  <si>
    <t>Optický patchpanel osadený, 48x LC, singlemode</t>
  </si>
  <si>
    <t>RACK Stojan 19"/42U s príslušenstvom,19” perforovaná polica 650mm, 1U /so zadnými podperami/, nosnosť 80 kg - 5ks, 19” záslepka, 2U - 8ks, 19” rozvodný panel 9x250V, 1U, 2m - 1ks, Ventilačná jednotka strešná resp. podlahová, 90W, (6x ventilátor) s termostatom - 1ks, Podstavec 600x800, (s filtrom) - 1ks, Montážna sada skrutiek M6 /4ks skrutka, 4ks podložka, 4ks matica - 10ks</t>
  </si>
  <si>
    <t>RMA-42-A68</t>
  </si>
  <si>
    <t>Pasívne prvky</t>
  </si>
  <si>
    <t>Špecifikácia materiálu / rozpočet - ŠTRUKTUROVANÁ KABELÁŽ</t>
  </si>
  <si>
    <t xml:space="preserve">Celková cena materiálu a práca </t>
  </si>
  <si>
    <t>Hybridný inštalačný kábel s koncovkami - LEMO 3K.93C Series /  SMPTE 311, FMW, PEW 65 m</t>
  </si>
  <si>
    <t>Distribučný box pre 6 x SC/E2000 (15x15x3,5 cm)</t>
  </si>
  <si>
    <t>Distribučný box pre XLR 4in4out</t>
  </si>
  <si>
    <t>Optický patch panel pre 48vlákno</t>
  </si>
  <si>
    <t>XLR patch panel s ukončením</t>
  </si>
  <si>
    <t>Krabica rozbočovacia 685.010 - 12x?48mm/PG29 - 380x300x120mm (kamery pre TT TV, prenosové miesta)</t>
  </si>
  <si>
    <t>Špecifikácia materiálu / rozpočet - TV INFRAŠTRUKTÚRA</t>
  </si>
  <si>
    <t>ŠTRUKTUROVANÁ KABELÁŽ - pre kontajnery</t>
  </si>
  <si>
    <t xml:space="preserve">Manipulácia s TV žľabom </t>
  </si>
  <si>
    <t>komp</t>
  </si>
  <si>
    <t>Skrinka exteriér/na ukončenie pôvodných káblov po presune, na mieste kontajneru</t>
  </si>
  <si>
    <t>práca vo výškach príplatok</t>
  </si>
  <si>
    <t>konfigurácia prepínačov na nové nastavenie</t>
  </si>
  <si>
    <t>Demontáž/odpojenie jestv.technológií</t>
  </si>
  <si>
    <t>Montáž technológií EZS, CCTV</t>
  </si>
  <si>
    <t>Doprava/Ubytovanie</t>
  </si>
  <si>
    <t>Prieraz všeobecne</t>
  </si>
  <si>
    <t>ZTI -vstavok A1</t>
  </si>
  <si>
    <t>ZTI -vstavok A2</t>
  </si>
  <si>
    <t>ZTI -vstavok B1</t>
  </si>
  <si>
    <t>ZTI -vstavok B2</t>
  </si>
  <si>
    <t>ZTI -vstavok B3</t>
  </si>
  <si>
    <t>ZTI -vstavok B4</t>
  </si>
  <si>
    <t>ZTI -vstavok D1</t>
  </si>
  <si>
    <t>ZTI -vstavok D2</t>
  </si>
  <si>
    <t>ZTI -vstavok D3</t>
  </si>
  <si>
    <t>ZTI -vstavok D4</t>
  </si>
  <si>
    <t>Vnútorný vodovod -vstavok A1</t>
  </si>
  <si>
    <t>Vnútorný vodovod -vstavok A2</t>
  </si>
  <si>
    <t>Vnútorný vodovod -vstavok B1</t>
  </si>
  <si>
    <t>Vnútorný vodovod -vstavok B2</t>
  </si>
  <si>
    <t>Vnútorný vodovod -vstavok B3</t>
  </si>
  <si>
    <t>Vnútorný vodovod -vstavok B4</t>
  </si>
  <si>
    <t>Vnútorný vodovod -vstavok D1</t>
  </si>
  <si>
    <t>Vnútorný vodovod -vstavok D2</t>
  </si>
  <si>
    <t>Vnútorný vodovod -vstavok D3</t>
  </si>
  <si>
    <t>Vnútorný vodovod -vstavok D4</t>
  </si>
  <si>
    <t>459835295</t>
  </si>
  <si>
    <t>M+D Výlez na strechu 800x800, vrátane oplechovania, kotvenia a potr. príslušenstva a povrchovej úpravy</t>
  </si>
  <si>
    <t>767111110vs</t>
  </si>
  <si>
    <t>417</t>
  </si>
  <si>
    <t>M+D Priesvitná krytina - Polykarbonátové dutinkové dosky 32 8W, UV stále, nad tribúnou</t>
  </si>
  <si>
    <t>M+D Plná nepriesvitná krytina nad tribúnou, trapézový plech MASLEN T50, hr. 0,7mm, vrátane dilatácie podľa det.9062 vid PD</t>
  </si>
  <si>
    <t>Trapézový plech MASLEN T130, hr. 0,75mm</t>
  </si>
  <si>
    <t>-1812904050</t>
  </si>
  <si>
    <t>Doska OSB nebrúsená hr. 15 mm</t>
  </si>
  <si>
    <t>607260000240.S</t>
  </si>
  <si>
    <t>409</t>
  </si>
  <si>
    <t>-39250404</t>
  </si>
  <si>
    <t>Montáž debnenia jednoduchých striech, na kontralaty drevotrieskovými OSB doskami na zráz - vytvorenie žlabu</t>
  </si>
  <si>
    <t>762341001.S</t>
  </si>
  <si>
    <t>408</t>
  </si>
  <si>
    <t>1657377023</t>
  </si>
  <si>
    <t>Doska spádová EPS, pevnosť v tlaku 100 kPa, šedý polystyrén pre vyspádovanie plochých striech</t>
  </si>
  <si>
    <t>283760007400.S</t>
  </si>
  <si>
    <t>411</t>
  </si>
  <si>
    <t>1412636727</t>
  </si>
  <si>
    <t>Montáž spádových atikových klinov z expandovaného polystyrénu</t>
  </si>
  <si>
    <t>712997002.S</t>
  </si>
  <si>
    <t>410</t>
  </si>
  <si>
    <t>-1107367634</t>
  </si>
  <si>
    <t>Hydroizolačná fólia PVC-P hr. 1,5 mm izolácia plochých striech</t>
  </si>
  <si>
    <t>283220002000.S</t>
  </si>
  <si>
    <t>416</t>
  </si>
  <si>
    <t>1657141561</t>
  </si>
  <si>
    <t>Zhotovenie povlakovej krytiny striech plochých do 10° PVC-P fóliou celoplošne lepenou so zvarením spoju, vrátane všetkých systémových prvkov, profilov (ukončujúce PVC profily kútové profily, úprava detailov pri prestupoch a pod.) a syst. detailov</t>
  </si>
  <si>
    <t>712370060.S</t>
  </si>
  <si>
    <t>412</t>
  </si>
  <si>
    <t>91007486</t>
  </si>
  <si>
    <t>Vytváranie drážok ručným drážkovačom v nepálených pórobetónových tvárniciach hĺbky do 30 mm, š. do 70 mm</t>
  </si>
  <si>
    <t>974032872.S</t>
  </si>
  <si>
    <t>406</t>
  </si>
  <si>
    <t>-1093610105</t>
  </si>
  <si>
    <t>cm</t>
  </si>
  <si>
    <t>Jadrové vrty diamantovými korunkami do D 150 mm do stien - murivo tehlové -0,00028t</t>
  </si>
  <si>
    <t>971036014.S</t>
  </si>
  <si>
    <t>407</t>
  </si>
  <si>
    <t>Protipožiarne utesnenie prestupov do priemeru 100mm, TCHL-syst. certifikované, pri prestupoch inštalácií (protipožiarne upchávky HILTI, Intumex, protipožiarne tesniace betónové tmely a pod.) v pož. úsekoch v zmysle PD podľa navrhovanej pož.odolnosti</t>
  </si>
  <si>
    <t>Chemické kotvenie výstuže tesnené ampulkou do betónu, ŽB, kameňa, s vyvŕtaním otvoru pre D16mm, hl. 200mm - vybúraný základ -ZTI (vstavok A1,A2)</t>
  </si>
  <si>
    <t>Dodatočné výkopy a zásypy nezachtené v PD, napr. obnaženie základov pre potrebné práce a pod., vrátane nakladania a presunu</t>
  </si>
  <si>
    <t>Zemina pre terénne úpravy netriedená - zásypová, vrátane dovozu</t>
  </si>
  <si>
    <t>ZADANIE</t>
  </si>
  <si>
    <t>REKAPITULÁCIA ZADANIA</t>
  </si>
  <si>
    <t>KRYCÍ LIST ZADANIA</t>
  </si>
  <si>
    <t>{31b48826-d830-4753-a23d-a0cfde6a97a4}</t>
  </si>
  <si>
    <t>1445686869</t>
  </si>
  <si>
    <t>1709862980</t>
  </si>
  <si>
    <t>-540387005</t>
  </si>
  <si>
    <t>-1081092043</t>
  </si>
  <si>
    <t>-1563866554</t>
  </si>
  <si>
    <t>2044329902</t>
  </si>
  <si>
    <t>-1411634206</t>
  </si>
  <si>
    <t>1315623921</t>
  </si>
  <si>
    <t>Jadrové vrty diamantovými korunkami do D 150 mm do stien - murivo tehlové</t>
  </si>
  <si>
    <t>Zemina pre terénne úpravy netriedená - zásypová</t>
  </si>
  <si>
    <t>{9761d18c-f40b-4bfa-950a-471e89051fe2}</t>
  </si>
  <si>
    <t>{b6ddc9d5-2107-4743-b8ee-a1b9e60bb2ec}</t>
  </si>
  <si>
    <t>{dfa4f12a-218b-4bf1-83c2-c5d71d36a870}</t>
  </si>
  <si>
    <t>Pre vstavky A1 a A2:</t>
  </si>
  <si>
    <r>
      <t xml:space="preserve">- zmenila sa poloha drezu G6c-j*, pribudlo umývadlo a WC čo spôsobilo malú zmenu v kanalizácii a väčšiu v rozvode vody. Keďže je ku drezu </t>
    </r>
    <r>
      <rPr>
        <b/>
        <sz val="8"/>
        <color rgb="FFFF0000"/>
        <rFont val="Arial CE"/>
        <family val="2"/>
      </rPr>
      <t>G6c-j*</t>
    </r>
    <r>
      <rPr>
        <sz val="8"/>
        <rFont val="Arial CE"/>
        <family val="2"/>
      </rPr>
      <t xml:space="preserve"> (nie je dodávkou ZTI) navrhované nové pripájacie potrubie kanalizačné a vodovodné, tak aj nová zápachová uzávierka, odpadný ventil, rohové ventily 1/2"- 3/8" (RV-15) a stojančeková batéria drezová. </t>
    </r>
  </si>
  <si>
    <r>
      <t>- keďže je v priestoroch 1.01 a 1.02 navrhovaný nový rozvod vody je uvažované aj s výmenou rohového ventilu 1/2"- 3/8" (RV-15) a stojančekovej batérie na umývadle</t>
    </r>
    <r>
      <rPr>
        <b/>
        <sz val="8"/>
        <rFont val="Arial CE"/>
        <family val="2"/>
      </rPr>
      <t> </t>
    </r>
    <r>
      <rPr>
        <b/>
        <sz val="8"/>
        <color rgb="FFFF0000"/>
        <rFont val="Arial CE"/>
        <family val="2"/>
      </rPr>
      <t>G14-j*</t>
    </r>
    <r>
      <rPr>
        <sz val="8"/>
        <rFont val="Arial CE"/>
        <family val="2"/>
      </rPr>
      <t xml:space="preserve"> (nie je dodávkou ZTI), nie je uvažované s výmenou zápachovej uzávierky (pripájacie kanalizačné potrubie ostáva nezmenené).</t>
    </r>
  </si>
  <si>
    <r>
      <t xml:space="preserve">- keďže je v priestoroch 1.01 a 1.02 navrhovaný nový rozvod vody je uvažované aj s výmenou nástennej batérie pre výlevku </t>
    </r>
    <r>
      <rPr>
        <b/>
        <sz val="8"/>
        <color rgb="FFFF0000"/>
        <rFont val="Arial CE"/>
        <family val="2"/>
      </rPr>
      <t>VL-j</t>
    </r>
    <r>
      <rPr>
        <sz val="8"/>
        <rFont val="Arial CE"/>
        <family val="2"/>
      </rPr>
      <t>, nie je uvažované s výmenou zápachovej uzávierky (pripájacie kanalizačné potrubie ostáva nezmenené).</t>
    </r>
  </si>
  <si>
    <r>
      <t xml:space="preserve">- keďže je v priestoroch 1.01 a 1.02 navrhovaný nový rozvod vody je uvažované aj s výmenou rohových ventilov 1/2"- 3/4" (RV-15) pre kávovar </t>
    </r>
    <r>
      <rPr>
        <b/>
        <sz val="8"/>
        <color rgb="FFFF0000"/>
        <rFont val="Arial CE"/>
        <family val="2"/>
      </rPr>
      <t>G3b-j*</t>
    </r>
    <r>
      <rPr>
        <sz val="8"/>
        <rFont val="Arial CE"/>
        <family val="2"/>
      </rPr>
      <t xml:space="preserve"> a podpultový chladič nápojov </t>
    </r>
    <r>
      <rPr>
        <b/>
        <sz val="8"/>
        <color rgb="FFFF0000"/>
        <rFont val="Arial CE"/>
        <family val="2"/>
      </rPr>
      <t>G8b-j*</t>
    </r>
    <r>
      <rPr>
        <sz val="8"/>
        <color rgb="FF000000"/>
        <rFont val="Arial CE"/>
        <family val="2"/>
      </rPr>
      <t>, </t>
    </r>
    <r>
      <rPr>
        <sz val="8"/>
        <rFont val="Arial CE"/>
        <family val="2"/>
      </rPr>
      <t>nie je uvažované s výmenou zápachovej uzávierky (pripájacie kanalizačné potrubie ostáva nezmenené).</t>
    </r>
  </si>
  <si>
    <t>Pre vstavky B2, B4 a D2:</t>
  </si>
  <si>
    <r>
      <t xml:space="preserve">- v uvedených vstávkach sú umývadlá </t>
    </r>
    <r>
      <rPr>
        <b/>
        <sz val="8"/>
        <color rgb="FFFF0000"/>
        <rFont val="Arial CE"/>
        <family val="2"/>
      </rPr>
      <t>G14* (B2 - 2ks, B4 - 1ks, D2 - 2ks)</t>
    </r>
    <r>
      <rPr>
        <sz val="8"/>
        <rFont val="Arial CE"/>
        <family val="2"/>
      </rPr>
      <t>, ktoré nie sú dodávkou ZTI, ale dodávkou sú zápachová uzávierky, rohové ventily 1/2"- 3/8" (RV-15) a stojančekové batérie.</t>
    </r>
  </si>
  <si>
    <r>
      <t>- v uvedených vstávkach sú drezy a chladiace drezy </t>
    </r>
    <r>
      <rPr>
        <b/>
        <sz val="8"/>
        <color rgb="FFFF0000"/>
        <rFont val="Arial CE"/>
        <family val="2"/>
      </rPr>
      <t>G2c*,G6c*,G11c*,G11f* (B2 - 7ks, B4 - 1ks, D2 - 7ks)</t>
    </r>
    <r>
      <rPr>
        <sz val="8"/>
        <rFont val="Arial CE"/>
        <family val="2"/>
      </rPr>
      <t>, ktoré nie sú dodávkou ZTI, ale dodávkou sú zápachová uzávierky, rohové ventily 1/2"- 3/8" (RV-15) a stojančekové batérie.</t>
    </r>
  </si>
  <si>
    <t>POZNÁMKA</t>
  </si>
  <si>
    <t>legenda</t>
  </si>
  <si>
    <t>Zmenená/upravená/doplnená položka</t>
  </si>
  <si>
    <t>M+D Grafické značenie smeru úniku, požiarne tabuľky a pod.   Značenie podľa STN ISO 3864</t>
  </si>
  <si>
    <r>
      <rPr>
        <b/>
        <sz val="9"/>
        <rFont val="Calibri"/>
        <family val="2"/>
        <charset val="238"/>
        <scheme val="minor"/>
      </rPr>
      <t>Meranie intenzity osvetlenia podľa metodiky UEFA</t>
    </r>
    <r>
      <rPr>
        <sz val="9"/>
        <rFont val="Calibri"/>
        <family val="2"/>
        <charset val="238"/>
        <scheme val="minor"/>
      </rPr>
      <t xml:space="preserve"> - Táto položka opisuje potrebu vypracovania dokumentu oprávnenou osobou. Dokument je nevyhnutný pre potreby pasportizácie štadióna pre jednotlivé UEFA súťažné zápasy. Daný dokument sa vypracováva v ENG aj SK jazyku (SK jazyk pre potreby Slovenského futbalového zväzu, ENG pre UEFA inšpektorov). Dokument hovorí o správnosti realizácie osvetlenia hracej plochy vrátane jeho ovládania podľa aktuálneho platného predpisu UEFA. Dokument je dôkazom toho, že je pri osvetlení hracej plochy splnený každý jeden predpísaný parameter.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</si>
</sst>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.00%"/>
    <numFmt numFmtId="165" formatCode="dd\.mm\.yyyy"/>
    <numFmt numFmtId="166" formatCode="#,##0.00000"/>
    <numFmt numFmtId="167" formatCode="#,##0.000"/>
    <numFmt numFmtId="168" formatCode="0.00000"/>
    <numFmt numFmtId="169" formatCode="0.0"/>
    <numFmt numFmtId="170" formatCode="0.000"/>
    <numFmt numFmtId="171" formatCode="0.000%"/>
    <numFmt numFmtId="172" formatCode="###0;###0"/>
    <numFmt numFmtId="173" formatCode="_-* #,##0.000\ &quot;€&quot;_-;\-* #,##0.000\ &quot;€&quot;_-;_-* &quot;-&quot;???\ &quot;€&quot;_-;_-@_-"/>
    <numFmt numFmtId="174" formatCode="_-* #,##0.000\ &quot;€&quot;_-;[Red]\-* #,##0.000\ &quot;€&quot;_-;_-* &quot;-&quot;???\ &quot;€&quot;_-;_-@_-"/>
    <numFmt numFmtId="175" formatCode="#,##0.000\ &quot;€&quot;;General;"/>
    <numFmt numFmtId="176" formatCode="#,##0.000;\-#,##0.000"/>
    <numFmt numFmtId="177" formatCode="mmm\ dd"/>
    <numFmt numFmtId="178" formatCode="#,##0.00\ &quot;€&quot;"/>
    <numFmt numFmtId="179" formatCode="#,##0.00\ [$€-1]"/>
    <numFmt numFmtId="180" formatCode="#,##0.0"/>
    <numFmt numFmtId="181" formatCode="#,##0.00\ &quot;€&quot;;General;"/>
  </numFmts>
  <fonts count="107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Narrow"/>
      <family val="2"/>
      <charset val="238"/>
    </font>
    <font>
      <sz val="10"/>
      <name val="Times New Roman CE"/>
      <family val="1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 Narrow CE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sz val="10"/>
      <name val="Arial CE"/>
      <family val="2"/>
      <charset val="238"/>
    </font>
    <font>
      <b/>
      <sz val="11"/>
      <name val="Calibri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sz val="9"/>
      <color theme="1"/>
      <name val="Arial CE"/>
      <family val="2"/>
    </font>
    <font>
      <sz val="9"/>
      <name val="Arial CE"/>
      <family val="2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color indexed="2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 CE"/>
      <family val="2"/>
      <charset val="1"/>
    </font>
    <font>
      <b/>
      <sz val="1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i/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i/>
      <sz val="8"/>
      <color rgb="FFFF0000"/>
      <name val="Arial CE"/>
      <family val="2"/>
      <charset val="238"/>
    </font>
    <font>
      <b/>
      <sz val="12"/>
      <color indexed="9"/>
      <name val="Arial Narrow"/>
      <family val="2"/>
      <charset val="238"/>
    </font>
    <font>
      <sz val="8"/>
      <color indexed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8"/>
      <color indexed="10"/>
      <name val="Arial CE"/>
      <family val="2"/>
      <charset val="238"/>
    </font>
    <font>
      <b/>
      <i/>
      <sz val="10"/>
      <color indexed="10"/>
      <name val="Arial CE"/>
      <family val="2"/>
      <charset val="238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MS Sans Serif"/>
      <family val="2"/>
    </font>
    <font>
      <sz val="12"/>
      <name val="MS Sans Serif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b/>
      <sz val="10"/>
      <name val="Arial CE"/>
      <family val="2"/>
    </font>
    <font>
      <b/>
      <sz val="12"/>
      <name val="Calibri"/>
      <family val="2"/>
      <charset val="238"/>
    </font>
    <font>
      <b/>
      <sz val="20"/>
      <name val="Calibri"/>
      <family val="2"/>
    </font>
    <font>
      <sz val="10"/>
      <color rgb="FFFF0000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8"/>
      <name val="Arial CE"/>
      <family val="2"/>
    </font>
    <font>
      <b/>
      <sz val="8"/>
      <color rgb="FFFF0000"/>
      <name val="Arial CE"/>
      <family val="2"/>
    </font>
    <font>
      <sz val="8"/>
      <color rgb="FF000000"/>
      <name val="Arial CE"/>
      <family val="2"/>
    </font>
    <font>
      <b/>
      <sz val="11"/>
      <name val="Arial Narrow"/>
      <family val="2"/>
      <charset val="238"/>
    </font>
    <font>
      <i/>
      <sz val="9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b/>
      <sz val="9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EB9C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1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</borders>
  <cellStyleXfs count="30">
    <xf numFmtId="0" fontId="0" fillId="0" borderId="0"/>
    <xf numFmtId="0" fontId="38" fillId="6" borderId="0" applyNumberFormat="0" applyBorder="0" applyAlignment="0" applyProtection="0"/>
    <xf numFmtId="2" fontId="40" fillId="0" borderId="0" applyFont="0">
      <alignment horizontal="justify" vertical="top"/>
    </xf>
    <xf numFmtId="2" fontId="42" fillId="0" borderId="0">
      <alignment horizontal="right"/>
    </xf>
    <xf numFmtId="168" fontId="42" fillId="0" borderId="0" applyBorder="0">
      <alignment horizontal="right"/>
    </xf>
    <xf numFmtId="169" fontId="42" fillId="0" borderId="0">
      <alignment horizontal="right"/>
    </xf>
    <xf numFmtId="1" fontId="42" fillId="0" borderId="0">
      <alignment horizontal="right"/>
    </xf>
    <xf numFmtId="1" fontId="42" fillId="0" borderId="0">
      <alignment horizontal="right"/>
    </xf>
    <xf numFmtId="49" fontId="42" fillId="0" borderId="0">
      <alignment horizontal="justify" vertical="top" wrapText="1"/>
    </xf>
    <xf numFmtId="1" fontId="42" fillId="0" borderId="0">
      <alignment horizontal="left" vertical="top"/>
    </xf>
    <xf numFmtId="1" fontId="42" fillId="0" borderId="0">
      <alignment horizontal="left" vertical="top"/>
    </xf>
    <xf numFmtId="1" fontId="42" fillId="0" borderId="25">
      <alignment horizontal="left" vertical="top"/>
    </xf>
    <xf numFmtId="2" fontId="42" fillId="0" borderId="0">
      <alignment horizontal="right"/>
    </xf>
    <xf numFmtId="0" fontId="42" fillId="0" borderId="0"/>
    <xf numFmtId="0" fontId="51" fillId="0" borderId="0"/>
    <xf numFmtId="0" fontId="46" fillId="0" borderId="0"/>
    <xf numFmtId="0" fontId="46" fillId="0" borderId="0"/>
    <xf numFmtId="0" fontId="2" fillId="0" borderId="0"/>
    <xf numFmtId="0" fontId="72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8" fillId="0" borderId="0" applyNumberFormat="0" applyFill="0" applyBorder="0" applyAlignment="0" applyProtection="0"/>
    <xf numFmtId="0" fontId="85" fillId="0" borderId="0"/>
    <xf numFmtId="0" fontId="87" fillId="0" borderId="0" applyAlignment="0">
      <alignment vertical="top" wrapText="1"/>
      <protection locked="0"/>
    </xf>
    <xf numFmtId="0" fontId="46" fillId="0" borderId="0"/>
    <xf numFmtId="0" fontId="46" fillId="0" borderId="0"/>
  </cellStyleXfs>
  <cellXfs count="107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49" fontId="4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" fontId="3" fillId="0" borderId="14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164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26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center" vertical="center"/>
    </xf>
    <xf numFmtId="4" fontId="6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4" fontId="33" fillId="0" borderId="0" xfId="0" applyNumberFormat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 applyProtection="1">
      <protection locked="0"/>
    </xf>
    <xf numFmtId="0" fontId="10" fillId="0" borderId="14" xfId="0" applyFont="1" applyBorder="1" applyAlignment="1"/>
    <xf numFmtId="0" fontId="10" fillId="0" borderId="0" xfId="0" applyFont="1" applyBorder="1" applyAlignment="1"/>
    <xf numFmtId="166" fontId="10" fillId="0" borderId="0" xfId="0" applyNumberFormat="1" applyFont="1" applyBorder="1" applyAlignment="1"/>
    <xf numFmtId="166" fontId="10" fillId="0" borderId="15" xfId="0" applyNumberFormat="1" applyFont="1" applyBorder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left" vertical="center" wrapText="1"/>
      <protection locked="0"/>
    </xf>
    <xf numFmtId="0" fontId="36" fillId="0" borderId="23" xfId="0" applyFont="1" applyBorder="1" applyAlignment="1" applyProtection="1">
      <alignment horizontal="center" vertical="center" wrapText="1"/>
      <protection locked="0"/>
    </xf>
    <xf numFmtId="167" fontId="36" fillId="0" borderId="23" xfId="0" applyNumberFormat="1" applyFont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41" fillId="0" borderId="0" xfId="2" applyFont="1">
      <alignment horizontal="justify" vertical="top"/>
    </xf>
    <xf numFmtId="2" fontId="41" fillId="0" borderId="0" xfId="3" applyFont="1">
      <alignment horizontal="right"/>
    </xf>
    <xf numFmtId="168" fontId="41" fillId="0" borderId="0" xfId="4" applyFont="1">
      <alignment horizontal="right"/>
    </xf>
    <xf numFmtId="170" fontId="41" fillId="0" borderId="0" xfId="5" applyNumberFormat="1" applyFont="1">
      <alignment horizontal="right"/>
    </xf>
    <xf numFmtId="1" fontId="41" fillId="0" borderId="0" xfId="6" applyFont="1">
      <alignment horizontal="right"/>
    </xf>
    <xf numFmtId="0" fontId="41" fillId="0" borderId="0" xfId="7" applyNumberFormat="1" applyFont="1">
      <alignment horizontal="right"/>
    </xf>
    <xf numFmtId="49" fontId="41" fillId="0" borderId="0" xfId="8" applyFont="1">
      <alignment horizontal="justify" vertical="top" wrapText="1"/>
    </xf>
    <xf numFmtId="1" fontId="41" fillId="0" borderId="0" xfId="9" applyFont="1" applyAlignment="1">
      <alignment horizontal="left" vertical="top"/>
    </xf>
    <xf numFmtId="1" fontId="41" fillId="0" borderId="0" xfId="10" applyFont="1">
      <alignment horizontal="left" vertical="top"/>
    </xf>
    <xf numFmtId="2" fontId="41" fillId="7" borderId="0" xfId="2" applyFont="1" applyFill="1">
      <alignment horizontal="justify" vertical="top"/>
    </xf>
    <xf numFmtId="2" fontId="41" fillId="7" borderId="24" xfId="2" applyFont="1" applyFill="1" applyBorder="1">
      <alignment horizontal="justify" vertical="top"/>
    </xf>
    <xf numFmtId="2" fontId="43" fillId="7" borderId="24" xfId="3" applyFont="1" applyFill="1" applyBorder="1">
      <alignment horizontal="right"/>
    </xf>
    <xf numFmtId="168" fontId="41" fillId="7" borderId="24" xfId="4" applyFont="1" applyFill="1" applyBorder="1">
      <alignment horizontal="right"/>
    </xf>
    <xf numFmtId="169" fontId="41" fillId="7" borderId="24" xfId="5" applyFont="1" applyFill="1" applyBorder="1">
      <alignment horizontal="right"/>
    </xf>
    <xf numFmtId="1" fontId="41" fillId="7" borderId="24" xfId="6" applyFont="1" applyFill="1" applyBorder="1">
      <alignment horizontal="right"/>
    </xf>
    <xf numFmtId="1" fontId="41" fillId="7" borderId="24" xfId="7" applyFont="1" applyFill="1" applyBorder="1">
      <alignment horizontal="right"/>
    </xf>
    <xf numFmtId="49" fontId="41" fillId="7" borderId="24" xfId="8" applyFont="1" applyFill="1" applyBorder="1">
      <alignment horizontal="justify" vertical="top" wrapText="1"/>
    </xf>
    <xf numFmtId="1" fontId="41" fillId="7" borderId="24" xfId="9" applyFont="1" applyFill="1" applyBorder="1" applyAlignment="1">
      <alignment horizontal="left" vertical="top"/>
    </xf>
    <xf numFmtId="2" fontId="41" fillId="0" borderId="0" xfId="2" applyFont="1" applyAlignment="1">
      <alignment horizontal="center" vertical="center"/>
    </xf>
    <xf numFmtId="2" fontId="43" fillId="0" borderId="0" xfId="3" applyFont="1">
      <alignment horizontal="right"/>
    </xf>
    <xf numFmtId="169" fontId="41" fillId="0" borderId="0" xfId="5" applyFont="1" applyAlignment="1">
      <alignment horizontal="right" wrapText="1"/>
    </xf>
    <xf numFmtId="1" fontId="41" fillId="0" borderId="0" xfId="7" applyFont="1">
      <alignment horizontal="right"/>
    </xf>
    <xf numFmtId="1" fontId="41" fillId="0" borderId="0" xfId="9" applyFont="1" applyAlignment="1">
      <alignment horizontal="left" vertical="top" shrinkToFit="1"/>
    </xf>
    <xf numFmtId="169" fontId="41" fillId="0" borderId="0" xfId="5" applyFont="1">
      <alignment horizontal="right"/>
    </xf>
    <xf numFmtId="0" fontId="41" fillId="7" borderId="0" xfId="8" applyNumberFormat="1" applyFont="1" applyFill="1">
      <alignment horizontal="justify" vertical="top" wrapText="1"/>
    </xf>
    <xf numFmtId="1" fontId="41" fillId="7" borderId="24" xfId="7" applyFont="1" applyFill="1" applyBorder="1" applyAlignment="1">
      <alignment horizontal="right" shrinkToFit="1"/>
    </xf>
    <xf numFmtId="1" fontId="41" fillId="7" borderId="24" xfId="10" applyFont="1" applyFill="1" applyBorder="1">
      <alignment horizontal="left" vertical="top"/>
    </xf>
    <xf numFmtId="2" fontId="41" fillId="0" borderId="0" xfId="5" applyNumberFormat="1" applyFont="1">
      <alignment horizontal="right"/>
    </xf>
    <xf numFmtId="1" fontId="41" fillId="0" borderId="0" xfId="7" applyFont="1" applyAlignment="1">
      <alignment horizontal="right" shrinkToFit="1"/>
    </xf>
    <xf numFmtId="1" fontId="41" fillId="0" borderId="0" xfId="7" applyFont="1" applyAlignment="1">
      <alignment horizontal="right" wrapText="1" shrinkToFit="1"/>
    </xf>
    <xf numFmtId="2" fontId="41" fillId="0" borderId="0" xfId="2" applyFont="1" applyAlignment="1">
      <alignment wrapText="1" shrinkToFit="1"/>
    </xf>
    <xf numFmtId="49" fontId="41" fillId="0" borderId="0" xfId="2" applyNumberFormat="1" applyFont="1" applyAlignment="1">
      <alignment horizontal="left" vertical="top" wrapText="1" shrinkToFit="1"/>
    </xf>
    <xf numFmtId="2" fontId="41" fillId="0" borderId="24" xfId="2" applyFont="1" applyBorder="1">
      <alignment horizontal="justify" vertical="top"/>
    </xf>
    <xf numFmtId="2" fontId="43" fillId="0" borderId="24" xfId="3" applyFont="1" applyBorder="1">
      <alignment horizontal="right"/>
    </xf>
    <xf numFmtId="168" fontId="41" fillId="0" borderId="24" xfId="4" applyFont="1" applyBorder="1">
      <alignment horizontal="right"/>
    </xf>
    <xf numFmtId="169" fontId="41" fillId="0" borderId="24" xfId="5" applyFont="1" applyBorder="1">
      <alignment horizontal="right"/>
    </xf>
    <xf numFmtId="1" fontId="41" fillId="0" borderId="24" xfId="6" applyFont="1" applyBorder="1">
      <alignment horizontal="right"/>
    </xf>
    <xf numFmtId="1" fontId="41" fillId="0" borderId="24" xfId="7" applyFont="1" applyBorder="1" applyAlignment="1">
      <alignment horizontal="right" shrinkToFit="1"/>
    </xf>
    <xf numFmtId="49" fontId="41" fillId="0" borderId="24" xfId="8" applyFont="1" applyBorder="1">
      <alignment horizontal="justify" vertical="top" wrapText="1"/>
    </xf>
    <xf numFmtId="1" fontId="41" fillId="0" borderId="24" xfId="9" applyFont="1" applyBorder="1" applyAlignment="1">
      <alignment horizontal="left" vertical="top" shrinkToFit="1"/>
    </xf>
    <xf numFmtId="1" fontId="41" fillId="0" borderId="24" xfId="10" applyFont="1" applyBorder="1">
      <alignment horizontal="left" vertical="top"/>
    </xf>
    <xf numFmtId="49" fontId="41" fillId="0" borderId="0" xfId="8" quotePrefix="1" applyFont="1" applyAlignment="1">
      <alignment horizontal="left" vertical="top" wrapText="1"/>
    </xf>
    <xf numFmtId="1" fontId="44" fillId="0" borderId="0" xfId="7" applyFont="1" applyAlignment="1">
      <alignment horizontal="right" shrinkToFit="1"/>
    </xf>
    <xf numFmtId="1" fontId="41" fillId="0" borderId="0" xfId="9" quotePrefix="1" applyFont="1" applyAlignment="1">
      <alignment horizontal="left" vertical="top" shrinkToFit="1"/>
    </xf>
    <xf numFmtId="2" fontId="41" fillId="0" borderId="0" xfId="2" applyFont="1" applyAlignment="1">
      <alignment horizontal="justify" vertical="top" wrapText="1" shrinkToFit="1"/>
    </xf>
    <xf numFmtId="169" fontId="41" fillId="0" borderId="0" xfId="5" applyFont="1" applyAlignment="1">
      <alignment horizontal="right" wrapText="1" shrinkToFit="1"/>
    </xf>
    <xf numFmtId="1" fontId="41" fillId="0" borderId="0" xfId="6" applyFont="1" applyAlignment="1">
      <alignment horizontal="right" wrapText="1" shrinkToFit="1"/>
    </xf>
    <xf numFmtId="2" fontId="43" fillId="0" borderId="0" xfId="3" applyFont="1" applyAlignment="1">
      <alignment horizontal="right" wrapText="1"/>
    </xf>
    <xf numFmtId="2" fontId="45" fillId="0" borderId="0" xfId="3" applyFont="1">
      <alignment horizontal="right"/>
    </xf>
    <xf numFmtId="2" fontId="41" fillId="0" borderId="0" xfId="2" applyFont="1" applyAlignment="1">
      <alignment horizontal="left" vertical="top" wrapText="1"/>
    </xf>
    <xf numFmtId="2" fontId="41" fillId="0" borderId="0" xfId="2" applyFont="1" applyAlignment="1">
      <alignment horizontal="justify" vertical="top" wrapText="1"/>
    </xf>
    <xf numFmtId="2" fontId="41" fillId="7" borderId="0" xfId="3" applyFont="1" applyFill="1">
      <alignment horizontal="right"/>
    </xf>
    <xf numFmtId="168" fontId="41" fillId="7" borderId="0" xfId="4" applyFont="1" applyFill="1">
      <alignment horizontal="right"/>
    </xf>
    <xf numFmtId="169" fontId="41" fillId="7" borderId="0" xfId="5" applyFont="1" applyFill="1">
      <alignment horizontal="right"/>
    </xf>
    <xf numFmtId="1" fontId="41" fillId="7" borderId="0" xfId="6" applyFont="1" applyFill="1">
      <alignment horizontal="right"/>
    </xf>
    <xf numFmtId="1" fontId="41" fillId="7" borderId="0" xfId="7" applyFont="1" applyFill="1">
      <alignment horizontal="right"/>
    </xf>
    <xf numFmtId="49" fontId="41" fillId="7" borderId="0" xfId="8" applyFont="1" applyFill="1">
      <alignment horizontal="justify" vertical="top" wrapText="1"/>
    </xf>
    <xf numFmtId="1" fontId="41" fillId="7" borderId="0" xfId="9" applyFont="1" applyFill="1" applyAlignment="1">
      <alignment horizontal="left" vertical="top"/>
    </xf>
    <xf numFmtId="1" fontId="41" fillId="7" borderId="0" xfId="10" applyFont="1" applyFill="1">
      <alignment horizontal="left" vertical="top"/>
    </xf>
    <xf numFmtId="1" fontId="41" fillId="0" borderId="26" xfId="11" applyFont="1" applyBorder="1">
      <alignment horizontal="left" vertical="top"/>
    </xf>
    <xf numFmtId="1" fontId="41" fillId="0" borderId="26" xfId="11" applyFont="1" applyBorder="1" applyAlignment="1">
      <alignment horizontal="left" vertical="top"/>
    </xf>
    <xf numFmtId="1" fontId="41" fillId="0" borderId="0" xfId="10" applyFont="1" applyAlignment="1">
      <alignment horizontal="left" vertical="top" shrinkToFit="1"/>
    </xf>
    <xf numFmtId="49" fontId="41" fillId="0" borderId="0" xfId="8" applyFont="1" applyAlignment="1">
      <alignment horizontal="left" vertical="top"/>
    </xf>
    <xf numFmtId="1" fontId="41" fillId="0" borderId="0" xfId="9" applyFont="1">
      <alignment horizontal="left" vertical="top"/>
    </xf>
    <xf numFmtId="49" fontId="41" fillId="7" borderId="0" xfId="8" applyFont="1" applyFill="1" applyAlignment="1">
      <alignment horizontal="left" vertical="top"/>
    </xf>
    <xf numFmtId="1" fontId="41" fillId="0" borderId="0" xfId="7" quotePrefix="1" applyFont="1" applyAlignment="1">
      <alignment horizontal="right" shrinkToFit="1"/>
    </xf>
    <xf numFmtId="168" fontId="41" fillId="0" borderId="0" xfId="4" applyFont="1" applyAlignment="1">
      <alignment horizontal="right" wrapText="1"/>
    </xf>
    <xf numFmtId="1" fontId="41" fillId="0" borderId="0" xfId="6" applyFont="1" applyAlignment="1">
      <alignment horizontal="right" wrapText="1"/>
    </xf>
    <xf numFmtId="2" fontId="46" fillId="7" borderId="24" xfId="2" applyFont="1" applyFill="1" applyBorder="1">
      <alignment horizontal="justify" vertical="top"/>
    </xf>
    <xf numFmtId="170" fontId="41" fillId="7" borderId="24" xfId="5" applyNumberFormat="1" applyFont="1" applyFill="1" applyBorder="1">
      <alignment horizontal="right"/>
    </xf>
    <xf numFmtId="0" fontId="41" fillId="7" borderId="24" xfId="7" applyNumberFormat="1" applyFont="1" applyFill="1" applyBorder="1">
      <alignment horizontal="right"/>
    </xf>
    <xf numFmtId="1" fontId="41" fillId="7" borderId="24" xfId="9" applyFont="1" applyFill="1" applyBorder="1">
      <alignment horizontal="left" vertical="top"/>
    </xf>
    <xf numFmtId="2" fontId="46" fillId="0" borderId="0" xfId="2" applyFont="1">
      <alignment horizontal="justify" vertical="top"/>
    </xf>
    <xf numFmtId="2" fontId="42" fillId="0" borderId="0" xfId="2" applyFont="1">
      <alignment horizontal="justify" vertical="top"/>
    </xf>
    <xf numFmtId="2" fontId="41" fillId="0" borderId="0" xfId="2" applyFont="1" applyFill="1" applyBorder="1">
      <alignment horizontal="justify" vertical="top"/>
    </xf>
    <xf numFmtId="2" fontId="43" fillId="0" borderId="0" xfId="3" applyFont="1" applyFill="1" applyBorder="1">
      <alignment horizontal="right"/>
    </xf>
    <xf numFmtId="169" fontId="41" fillId="0" borderId="0" xfId="5" applyFont="1" applyFill="1" applyBorder="1">
      <alignment horizontal="right"/>
    </xf>
    <xf numFmtId="1" fontId="41" fillId="0" borderId="0" xfId="6" applyFont="1" applyFill="1" applyBorder="1">
      <alignment horizontal="right"/>
    </xf>
    <xf numFmtId="1" fontId="41" fillId="0" borderId="0" xfId="7" applyFont="1" applyFill="1" applyBorder="1" applyAlignment="1">
      <alignment horizontal="right" shrinkToFit="1"/>
    </xf>
    <xf numFmtId="49" fontId="41" fillId="0" borderId="0" xfId="8" applyFont="1" applyFill="1" applyBorder="1">
      <alignment horizontal="justify" vertical="top" wrapText="1"/>
    </xf>
    <xf numFmtId="1" fontId="41" fillId="0" borderId="0" xfId="9" applyFont="1" applyFill="1" applyBorder="1" applyAlignment="1">
      <alignment horizontal="left" vertical="top"/>
    </xf>
    <xf numFmtId="1" fontId="41" fillId="0" borderId="0" xfId="10" applyFont="1" applyFill="1" applyBorder="1">
      <alignment horizontal="left" vertical="top"/>
    </xf>
    <xf numFmtId="1" fontId="41" fillId="0" borderId="0" xfId="11" applyFont="1" applyBorder="1" applyAlignment="1">
      <alignment horizontal="left" vertical="top" wrapText="1"/>
    </xf>
    <xf numFmtId="1" fontId="41" fillId="0" borderId="0" xfId="10" applyFont="1" applyAlignment="1">
      <alignment horizontal="left" vertical="top" wrapText="1"/>
    </xf>
    <xf numFmtId="2" fontId="41" fillId="0" borderId="0" xfId="12" applyFont="1" applyAlignment="1">
      <alignment horizontal="right" wrapText="1"/>
    </xf>
    <xf numFmtId="2" fontId="41" fillId="0" borderId="0" xfId="3" applyFont="1" applyAlignment="1">
      <alignment horizontal="right" wrapText="1"/>
    </xf>
    <xf numFmtId="2" fontId="41" fillId="0" borderId="0" xfId="2" applyFont="1" applyAlignment="1">
      <alignment horizontal="left" vertical="top" shrinkToFit="1"/>
    </xf>
    <xf numFmtId="49" fontId="41" fillId="0" borderId="0" xfId="8" applyFont="1" applyAlignment="1">
      <alignment horizontal="justify" vertical="top" wrapText="1" shrinkToFit="1"/>
    </xf>
    <xf numFmtId="2" fontId="41" fillId="0" borderId="0" xfId="2" applyFont="1" applyAlignment="1">
      <alignment horizontal="justify" vertical="top" shrinkToFit="1"/>
    </xf>
    <xf numFmtId="2" fontId="41" fillId="0" borderId="0" xfId="2" applyFont="1" applyAlignment="1">
      <alignment horizontal="center" vertical="center" shrinkToFit="1"/>
    </xf>
    <xf numFmtId="1" fontId="41" fillId="0" borderId="0" xfId="6" applyFont="1" applyAlignment="1">
      <alignment horizontal="right" shrinkToFit="1"/>
    </xf>
    <xf numFmtId="49" fontId="41" fillId="0" borderId="0" xfId="8" applyFont="1" applyAlignment="1">
      <alignment horizontal="justify" vertical="top"/>
    </xf>
    <xf numFmtId="2" fontId="41" fillId="0" borderId="0" xfId="2" applyFont="1" applyAlignment="1">
      <alignment horizontal="center" vertical="center" wrapText="1"/>
    </xf>
    <xf numFmtId="1" fontId="41" fillId="0" borderId="0" xfId="9" applyFont="1" applyAlignment="1">
      <alignment horizontal="left" vertical="top" wrapText="1"/>
    </xf>
    <xf numFmtId="1" fontId="41" fillId="0" borderId="0" xfId="7" applyFont="1" applyAlignment="1">
      <alignment horizontal="right" wrapText="1"/>
    </xf>
    <xf numFmtId="49" fontId="41" fillId="0" borderId="0" xfId="8" applyFont="1" applyAlignment="1">
      <alignment horizontal="justify" vertical="top" wrapText="1"/>
    </xf>
    <xf numFmtId="49" fontId="47" fillId="8" borderId="24" xfId="13" applyNumberFormat="1" applyFont="1" applyFill="1" applyBorder="1" applyAlignment="1">
      <alignment horizontal="left"/>
    </xf>
    <xf numFmtId="49" fontId="47" fillId="8" borderId="24" xfId="0" applyNumberFormat="1" applyFont="1" applyFill="1" applyBorder="1" applyAlignment="1"/>
    <xf numFmtId="0" fontId="47" fillId="8" borderId="24" xfId="13" applyNumberFormat="1" applyFont="1" applyFill="1" applyBorder="1" applyAlignment="1">
      <alignment horizontal="right"/>
    </xf>
    <xf numFmtId="0" fontId="47" fillId="8" borderId="28" xfId="13" applyNumberFormat="1" applyFont="1" applyFill="1" applyBorder="1"/>
    <xf numFmtId="49" fontId="47" fillId="8" borderId="0" xfId="13" applyNumberFormat="1" applyFont="1" applyFill="1" applyBorder="1" applyAlignment="1"/>
    <xf numFmtId="49" fontId="47" fillId="8" borderId="0" xfId="0" applyNumberFormat="1" applyFont="1" applyFill="1" applyBorder="1" applyAlignment="1">
      <alignment wrapText="1"/>
    </xf>
    <xf numFmtId="0" fontId="47" fillId="8" borderId="0" xfId="13" applyNumberFormat="1" applyFont="1" applyFill="1" applyBorder="1" applyAlignment="1">
      <alignment horizontal="center"/>
    </xf>
    <xf numFmtId="0" fontId="47" fillId="8" borderId="30" xfId="13" applyNumberFormat="1" applyFont="1" applyFill="1" applyBorder="1"/>
    <xf numFmtId="49" fontId="47" fillId="8" borderId="0" xfId="13" applyNumberFormat="1" applyFont="1" applyFill="1" applyBorder="1" applyAlignment="1">
      <alignment horizontal="left"/>
    </xf>
    <xf numFmtId="49" fontId="47" fillId="8" borderId="0" xfId="0" applyNumberFormat="1" applyFont="1" applyFill="1" applyBorder="1" applyAlignment="1"/>
    <xf numFmtId="0" fontId="47" fillId="8" borderId="0" xfId="13" applyNumberFormat="1" applyFont="1" applyFill="1" applyBorder="1" applyAlignment="1">
      <alignment horizontal="right"/>
    </xf>
    <xf numFmtId="0" fontId="47" fillId="8" borderId="0" xfId="0" applyNumberFormat="1" applyFont="1" applyFill="1" applyBorder="1"/>
    <xf numFmtId="0" fontId="47" fillId="8" borderId="30" xfId="0" applyNumberFormat="1" applyFont="1" applyFill="1" applyBorder="1"/>
    <xf numFmtId="49" fontId="48" fillId="8" borderId="31" xfId="0" applyNumberFormat="1" applyFont="1" applyFill="1" applyBorder="1" applyAlignment="1"/>
    <xf numFmtId="0" fontId="48" fillId="8" borderId="32" xfId="0" applyNumberFormat="1" applyFont="1" applyFill="1" applyBorder="1" applyAlignment="1">
      <alignment horizontal="center"/>
    </xf>
    <xf numFmtId="49" fontId="47" fillId="8" borderId="32" xfId="0" applyNumberFormat="1" applyFont="1" applyFill="1" applyBorder="1" applyAlignment="1">
      <alignment horizontal="left"/>
    </xf>
    <xf numFmtId="49" fontId="47" fillId="8" borderId="32" xfId="0" applyNumberFormat="1" applyFont="1" applyFill="1" applyBorder="1" applyAlignment="1"/>
    <xf numFmtId="49" fontId="48" fillId="9" borderId="34" xfId="0" applyNumberFormat="1" applyFont="1" applyFill="1" applyBorder="1" applyAlignment="1">
      <alignment horizontal="center" vertical="center"/>
    </xf>
    <xf numFmtId="49" fontId="48" fillId="9" borderId="35" xfId="0" applyNumberFormat="1" applyFont="1" applyFill="1" applyBorder="1"/>
    <xf numFmtId="49" fontId="48" fillId="9" borderId="35" xfId="0" applyNumberFormat="1" applyFont="1" applyFill="1" applyBorder="1" applyAlignment="1">
      <alignment horizontal="center"/>
    </xf>
    <xf numFmtId="1" fontId="47" fillId="9" borderId="35" xfId="0" applyNumberFormat="1" applyFont="1" applyFill="1" applyBorder="1" applyAlignment="1">
      <alignment horizontal="center"/>
    </xf>
    <xf numFmtId="49" fontId="48" fillId="9" borderId="39" xfId="0" applyNumberFormat="1" applyFont="1" applyFill="1" applyBorder="1" applyAlignment="1">
      <alignment horizontal="center"/>
    </xf>
    <xf numFmtId="49" fontId="48" fillId="9" borderId="40" xfId="0" applyNumberFormat="1" applyFont="1" applyFill="1" applyBorder="1" applyAlignment="1">
      <alignment horizontal="center"/>
    </xf>
    <xf numFmtId="1" fontId="48" fillId="9" borderId="40" xfId="0" applyNumberFormat="1" applyFont="1" applyFill="1" applyBorder="1" applyAlignment="1">
      <alignment horizontal="center"/>
    </xf>
    <xf numFmtId="3" fontId="48" fillId="9" borderId="41" xfId="0" applyNumberFormat="1" applyFont="1" applyFill="1" applyBorder="1" applyAlignment="1">
      <alignment horizontal="center"/>
    </xf>
    <xf numFmtId="0" fontId="48" fillId="9" borderId="29" xfId="0" applyFont="1" applyFill="1" applyBorder="1" applyAlignment="1"/>
    <xf numFmtId="0" fontId="47" fillId="9" borderId="0" xfId="0" applyFont="1" applyFill="1" applyBorder="1" applyAlignment="1">
      <alignment horizontal="center"/>
    </xf>
    <xf numFmtId="0" fontId="47" fillId="9" borderId="42" xfId="0" applyFont="1" applyFill="1" applyBorder="1" applyAlignment="1">
      <alignment horizontal="left"/>
    </xf>
    <xf numFmtId="0" fontId="47" fillId="9" borderId="42" xfId="0" applyFont="1" applyFill="1" applyBorder="1" applyAlignment="1">
      <alignment horizontal="center"/>
    </xf>
    <xf numFmtId="49" fontId="48" fillId="9" borderId="40" xfId="0" applyNumberFormat="1" applyFont="1" applyFill="1" applyBorder="1"/>
    <xf numFmtId="1" fontId="47" fillId="9" borderId="40" xfId="0" applyNumberFormat="1" applyFont="1" applyFill="1" applyBorder="1" applyAlignment="1">
      <alignment horizontal="center"/>
    </xf>
    <xf numFmtId="3" fontId="48" fillId="9" borderId="43" xfId="0" applyNumberFormat="1" applyFont="1" applyFill="1" applyBorder="1" applyAlignment="1">
      <alignment horizontal="center"/>
    </xf>
    <xf numFmtId="0" fontId="47" fillId="0" borderId="44" xfId="0" applyFont="1" applyBorder="1"/>
    <xf numFmtId="0" fontId="47" fillId="0" borderId="45" xfId="0" applyFont="1" applyBorder="1"/>
    <xf numFmtId="49" fontId="47" fillId="0" borderId="45" xfId="0" applyNumberFormat="1" applyFont="1" applyBorder="1" applyAlignment="1">
      <alignment horizontal="left"/>
    </xf>
    <xf numFmtId="49" fontId="47" fillId="0" borderId="45" xfId="0" applyNumberFormat="1" applyFont="1" applyBorder="1"/>
    <xf numFmtId="0" fontId="47" fillId="0" borderId="45" xfId="0" applyFont="1" applyBorder="1" applyAlignment="1"/>
    <xf numFmtId="49" fontId="47" fillId="0" borderId="45" xfId="0" applyNumberFormat="1" applyFont="1" applyBorder="1" applyAlignment="1" applyProtection="1">
      <alignment horizontal="center"/>
      <protection locked="0"/>
    </xf>
    <xf numFmtId="1" fontId="47" fillId="0" borderId="45" xfId="0" applyNumberFormat="1" applyFont="1" applyBorder="1" applyAlignment="1" applyProtection="1">
      <alignment horizontal="center"/>
      <protection locked="0"/>
    </xf>
    <xf numFmtId="0" fontId="47" fillId="0" borderId="47" xfId="0" applyFont="1" applyFill="1" applyBorder="1"/>
    <xf numFmtId="0" fontId="47" fillId="0" borderId="48" xfId="0" applyFont="1" applyFill="1" applyBorder="1"/>
    <xf numFmtId="49" fontId="47" fillId="0" borderId="48" xfId="0" applyNumberFormat="1" applyFont="1" applyFill="1" applyBorder="1" applyAlignment="1">
      <alignment horizontal="left"/>
    </xf>
    <xf numFmtId="49" fontId="47" fillId="0" borderId="48" xfId="0" applyNumberFormat="1" applyFont="1" applyFill="1" applyBorder="1"/>
    <xf numFmtId="0" fontId="48" fillId="0" borderId="48" xfId="0" applyFont="1" applyFill="1" applyBorder="1" applyAlignment="1"/>
    <xf numFmtId="49" fontId="47" fillId="0" borderId="48" xfId="0" applyNumberFormat="1" applyFont="1" applyFill="1" applyBorder="1" applyAlignment="1" applyProtection="1">
      <alignment horizontal="center"/>
      <protection locked="0"/>
    </xf>
    <xf numFmtId="1" fontId="47" fillId="0" borderId="48" xfId="0" applyNumberFormat="1" applyFont="1" applyFill="1" applyBorder="1" applyAlignment="1" applyProtection="1">
      <alignment horizontal="center"/>
      <protection locked="0"/>
    </xf>
    <xf numFmtId="0" fontId="47" fillId="0" borderId="48" xfId="0" applyFont="1" applyFill="1" applyBorder="1" applyAlignment="1"/>
    <xf numFmtId="0" fontId="47" fillId="0" borderId="47" xfId="0" applyFont="1" applyFill="1" applyBorder="1" applyAlignment="1">
      <alignment vertical="top"/>
    </xf>
    <xf numFmtId="49" fontId="47" fillId="0" borderId="48" xfId="0" applyNumberFormat="1" applyFont="1" applyFill="1" applyBorder="1" applyAlignment="1">
      <alignment horizontal="right" vertical="top"/>
    </xf>
    <xf numFmtId="49" fontId="47" fillId="0" borderId="48" xfId="0" applyNumberFormat="1" applyFont="1" applyFill="1" applyBorder="1" applyAlignment="1" applyProtection="1">
      <alignment horizontal="left" vertical="top"/>
      <protection locked="0"/>
    </xf>
    <xf numFmtId="49" fontId="47" fillId="0" borderId="48" xfId="0" applyNumberFormat="1" applyFont="1" applyFill="1" applyBorder="1" applyAlignment="1" applyProtection="1">
      <alignment vertical="top"/>
      <protection locked="0"/>
    </xf>
    <xf numFmtId="0" fontId="47" fillId="0" borderId="48" xfId="0" applyNumberFormat="1" applyFont="1" applyFill="1" applyBorder="1" applyAlignment="1" applyProtection="1">
      <alignment horizontal="justify" vertical="top" wrapText="1"/>
      <protection locked="0"/>
    </xf>
    <xf numFmtId="49" fontId="47" fillId="0" borderId="48" xfId="0" applyNumberFormat="1" applyFont="1" applyFill="1" applyBorder="1" applyAlignment="1">
      <alignment horizontal="center" vertical="top"/>
    </xf>
    <xf numFmtId="1" fontId="47" fillId="0" borderId="48" xfId="0" applyNumberFormat="1" applyFont="1" applyFill="1" applyBorder="1" applyAlignment="1">
      <alignment horizontal="center" vertical="top"/>
    </xf>
    <xf numFmtId="0" fontId="47" fillId="0" borderId="48" xfId="0" applyFont="1" applyFill="1" applyBorder="1" applyAlignment="1">
      <alignment vertical="top"/>
    </xf>
    <xf numFmtId="0" fontId="48" fillId="0" borderId="48" xfId="0" applyFont="1" applyFill="1" applyBorder="1" applyAlignment="1" applyProtection="1">
      <alignment horizontal="left"/>
      <protection locked="0"/>
    </xf>
    <xf numFmtId="1" fontId="47" fillId="0" borderId="48" xfId="0" applyNumberFormat="1" applyFont="1" applyFill="1" applyBorder="1" applyAlignment="1">
      <alignment horizontal="center"/>
    </xf>
    <xf numFmtId="0" fontId="47" fillId="0" borderId="48" xfId="0" applyFont="1" applyFill="1" applyBorder="1" applyAlignment="1" applyProtection="1">
      <alignment horizontal="left"/>
      <protection locked="0"/>
    </xf>
    <xf numFmtId="0" fontId="47" fillId="0" borderId="48" xfId="0" applyFont="1" applyFill="1" applyBorder="1" applyAlignment="1">
      <alignment horizontal="center"/>
    </xf>
    <xf numFmtId="0" fontId="47" fillId="0" borderId="48" xfId="0" applyFont="1" applyFill="1" applyBorder="1" applyAlignment="1">
      <alignment horizontal="left" vertical="top" wrapText="1" shrinkToFit="1"/>
    </xf>
    <xf numFmtId="0" fontId="47" fillId="0" borderId="48" xfId="0" applyFont="1" applyFill="1" applyBorder="1" applyAlignment="1">
      <alignment horizontal="center" vertical="top" wrapText="1"/>
    </xf>
    <xf numFmtId="49" fontId="47" fillId="0" borderId="48" xfId="0" applyNumberFormat="1" applyFont="1" applyFill="1" applyBorder="1" applyAlignment="1">
      <alignment horizontal="center"/>
    </xf>
    <xf numFmtId="49" fontId="48" fillId="0" borderId="48" xfId="0" applyNumberFormat="1" applyFont="1" applyFill="1" applyBorder="1"/>
    <xf numFmtId="49" fontId="48" fillId="0" borderId="48" xfId="0" applyNumberFormat="1" applyFont="1" applyFill="1" applyBorder="1" applyAlignment="1">
      <alignment horizontal="center"/>
    </xf>
    <xf numFmtId="0" fontId="47" fillId="0" borderId="48" xfId="0" applyNumberFormat="1" applyFont="1" applyFill="1" applyBorder="1" applyAlignment="1">
      <alignment horizontal="left" wrapText="1"/>
    </xf>
    <xf numFmtId="0" fontId="48" fillId="0" borderId="48" xfId="0" applyNumberFormat="1" applyFont="1" applyFill="1" applyBorder="1" applyAlignment="1">
      <alignment horizontal="left"/>
    </xf>
    <xf numFmtId="49" fontId="47" fillId="0" borderId="48" xfId="0" applyNumberFormat="1" applyFont="1" applyFill="1" applyBorder="1" applyAlignment="1">
      <alignment wrapText="1"/>
    </xf>
    <xf numFmtId="49" fontId="49" fillId="0" borderId="48" xfId="0" applyNumberFormat="1" applyFont="1" applyFill="1" applyBorder="1" applyProtection="1">
      <protection locked="0"/>
    </xf>
    <xf numFmtId="0" fontId="48" fillId="0" borderId="48" xfId="0" applyFont="1" applyFill="1" applyBorder="1"/>
    <xf numFmtId="0" fontId="50" fillId="0" borderId="48" xfId="0" applyFont="1" applyFill="1" applyBorder="1"/>
    <xf numFmtId="49" fontId="47" fillId="0" borderId="48" xfId="0" applyNumberFormat="1" applyFont="1" applyFill="1" applyBorder="1" applyAlignment="1" applyProtection="1">
      <alignment horizontal="right"/>
      <protection locked="0"/>
    </xf>
    <xf numFmtId="49" fontId="47" fillId="0" borderId="48" xfId="0" applyNumberFormat="1" applyFont="1" applyFill="1" applyBorder="1" applyAlignment="1" applyProtection="1">
      <alignment horizontal="center" vertical="center"/>
      <protection locked="0"/>
    </xf>
    <xf numFmtId="0" fontId="47" fillId="0" borderId="48" xfId="0" applyFont="1" applyFill="1" applyBorder="1" applyAlignment="1">
      <alignment wrapText="1"/>
    </xf>
    <xf numFmtId="0" fontId="47" fillId="0" borderId="48" xfId="0" applyNumberFormat="1" applyFont="1" applyFill="1" applyBorder="1" applyAlignment="1">
      <alignment horizontal="left"/>
    </xf>
    <xf numFmtId="0" fontId="48" fillId="0" borderId="48" xfId="0" applyFont="1" applyFill="1" applyBorder="1" applyAlignment="1">
      <alignment horizontal="center"/>
    </xf>
    <xf numFmtId="0" fontId="47" fillId="0" borderId="48" xfId="0" applyNumberFormat="1" applyFont="1" applyFill="1" applyBorder="1" applyAlignment="1">
      <alignment horizontal="center"/>
    </xf>
    <xf numFmtId="0" fontId="47" fillId="0" borderId="48" xfId="0" applyFont="1" applyFill="1" applyBorder="1" applyAlignment="1">
      <alignment horizontal="center" vertical="top"/>
    </xf>
    <xf numFmtId="0" fontId="47" fillId="0" borderId="50" xfId="0" applyFont="1" applyFill="1" applyBorder="1"/>
    <xf numFmtId="0" fontId="47" fillId="0" borderId="51" xfId="0" applyFont="1" applyFill="1" applyBorder="1"/>
    <xf numFmtId="49" fontId="47" fillId="0" borderId="51" xfId="0" applyNumberFormat="1" applyFont="1" applyFill="1" applyBorder="1" applyAlignment="1">
      <alignment horizontal="left"/>
    </xf>
    <xf numFmtId="49" fontId="47" fillId="0" borderId="51" xfId="0" applyNumberFormat="1" applyFont="1" applyFill="1" applyBorder="1"/>
    <xf numFmtId="49" fontId="48" fillId="0" borderId="51" xfId="0" applyNumberFormat="1" applyFont="1" applyFill="1" applyBorder="1"/>
    <xf numFmtId="49" fontId="47" fillId="0" borderId="51" xfId="0" applyNumberFormat="1" applyFont="1" applyFill="1" applyBorder="1" applyAlignment="1">
      <alignment horizontal="center"/>
    </xf>
    <xf numFmtId="1" fontId="47" fillId="0" borderId="51" xfId="0" applyNumberFormat="1" applyFont="1" applyFill="1" applyBorder="1" applyAlignment="1">
      <alignment horizontal="center"/>
    </xf>
    <xf numFmtId="0" fontId="52" fillId="0" borderId="0" xfId="14" applyFont="1"/>
    <xf numFmtId="0" fontId="52" fillId="0" borderId="0" xfId="14" applyFont="1" applyAlignment="1">
      <alignment vertical="top" wrapText="1"/>
    </xf>
    <xf numFmtId="0" fontId="52" fillId="0" borderId="0" xfId="14" applyFont="1" applyAlignment="1">
      <alignment horizontal="left" vertical="top" wrapText="1"/>
    </xf>
    <xf numFmtId="0" fontId="52" fillId="0" borderId="53" xfId="14" applyFont="1" applyBorder="1" applyAlignment="1">
      <alignment vertical="top" wrapText="1"/>
    </xf>
    <xf numFmtId="0" fontId="53" fillId="0" borderId="36" xfId="14" applyFont="1" applyBorder="1" applyAlignment="1">
      <alignment horizontal="left" vertical="top" wrapText="1"/>
    </xf>
    <xf numFmtId="171" fontId="52" fillId="0" borderId="54" xfId="14" applyNumberFormat="1" applyFont="1" applyBorder="1" applyAlignment="1">
      <alignment horizontal="center" vertical="top" wrapText="1"/>
    </xf>
    <xf numFmtId="0" fontId="52" fillId="0" borderId="54" xfId="14" applyFont="1" applyBorder="1" applyAlignment="1">
      <alignment horizontal="center" vertical="top" wrapText="1"/>
    </xf>
    <xf numFmtId="0" fontId="52" fillId="0" borderId="55" xfId="14" applyFont="1" applyBorder="1" applyAlignment="1">
      <alignment horizontal="left" vertical="top" wrapText="1" indent="1"/>
    </xf>
    <xf numFmtId="0" fontId="53" fillId="0" borderId="0" xfId="14" applyFont="1" applyAlignment="1">
      <alignment horizontal="left" vertical="top" wrapText="1"/>
    </xf>
    <xf numFmtId="0" fontId="53" fillId="0" borderId="0" xfId="14" applyFont="1" applyAlignment="1">
      <alignment vertical="top" wrapText="1"/>
    </xf>
    <xf numFmtId="0" fontId="52" fillId="0" borderId="56" xfId="14" applyFont="1" applyBorder="1" applyAlignment="1">
      <alignment horizontal="left" vertical="top" wrapText="1" indent="1"/>
    </xf>
    <xf numFmtId="0" fontId="53" fillId="0" borderId="0" xfId="14" applyFont="1"/>
    <xf numFmtId="0" fontId="54" fillId="0" borderId="0" xfId="14" applyFont="1"/>
    <xf numFmtId="0" fontId="52" fillId="0" borderId="54" xfId="14" applyFont="1" applyBorder="1" applyAlignment="1">
      <alignment vertical="top" wrapText="1"/>
    </xf>
    <xf numFmtId="0" fontId="54" fillId="0" borderId="56" xfId="14" applyFont="1" applyBorder="1" applyAlignment="1">
      <alignment horizontal="left" vertical="top" wrapText="1"/>
    </xf>
    <xf numFmtId="0" fontId="52" fillId="0" borderId="0" xfId="14" applyFont="1" applyFill="1"/>
    <xf numFmtId="0" fontId="52" fillId="0" borderId="54" xfId="14" applyFont="1" applyFill="1" applyBorder="1" applyAlignment="1">
      <alignment vertical="top" wrapText="1"/>
    </xf>
    <xf numFmtId="0" fontId="52" fillId="0" borderId="54" xfId="14" applyFont="1" applyFill="1" applyBorder="1" applyAlignment="1">
      <alignment horizontal="center" vertical="top" wrapText="1"/>
    </xf>
    <xf numFmtId="0" fontId="54" fillId="0" borderId="56" xfId="14" applyFont="1" applyFill="1" applyBorder="1" applyAlignment="1">
      <alignment horizontal="left" vertical="top" wrapText="1"/>
    </xf>
    <xf numFmtId="0" fontId="52" fillId="0" borderId="0" xfId="14" applyFont="1" applyFill="1" applyAlignment="1">
      <alignment horizontal="left" vertical="top" wrapText="1"/>
    </xf>
    <xf numFmtId="0" fontId="52" fillId="0" borderId="0" xfId="14" applyFont="1" applyFill="1" applyAlignment="1">
      <alignment vertical="top" wrapText="1"/>
    </xf>
    <xf numFmtId="171" fontId="52" fillId="0" borderId="54" xfId="14" applyNumberFormat="1" applyFont="1" applyFill="1" applyBorder="1" applyAlignment="1">
      <alignment horizontal="center" vertical="top" wrapText="1"/>
    </xf>
    <xf numFmtId="0" fontId="52" fillId="0" borderId="56" xfId="14" applyFont="1" applyFill="1" applyBorder="1" applyAlignment="1">
      <alignment horizontal="left" vertical="top" wrapText="1" indent="1"/>
    </xf>
    <xf numFmtId="0" fontId="52" fillId="0" borderId="0" xfId="14" applyFont="1" applyFill="1" applyAlignment="1">
      <alignment horizontal="center" vertical="top" wrapText="1"/>
    </xf>
    <xf numFmtId="0" fontId="54" fillId="0" borderId="0" xfId="14" applyFont="1" applyFill="1"/>
    <xf numFmtId="0" fontId="54" fillId="0" borderId="54" xfId="14" applyFont="1" applyFill="1" applyBorder="1" applyAlignment="1">
      <alignment vertical="top" wrapText="1"/>
    </xf>
    <xf numFmtId="0" fontId="54" fillId="0" borderId="54" xfId="14" applyFont="1" applyFill="1" applyBorder="1" applyAlignment="1">
      <alignment horizontal="center" vertical="top" wrapText="1"/>
    </xf>
    <xf numFmtId="0" fontId="52" fillId="0" borderId="56" xfId="14" applyFont="1" applyFill="1" applyBorder="1" applyAlignment="1">
      <alignment horizontal="left" vertical="top" wrapText="1"/>
    </xf>
    <xf numFmtId="0" fontId="55" fillId="0" borderId="56" xfId="14" applyFont="1" applyFill="1" applyBorder="1" applyAlignment="1">
      <alignment horizontal="left" vertical="top" wrapText="1"/>
    </xf>
    <xf numFmtId="167" fontId="56" fillId="0" borderId="57" xfId="14" applyNumberFormat="1" applyFont="1" applyFill="1" applyBorder="1" applyAlignment="1">
      <alignment horizontal="right" vertical="top" wrapText="1"/>
    </xf>
    <xf numFmtId="0" fontId="56" fillId="0" borderId="57" xfId="14" applyFont="1" applyFill="1" applyBorder="1" applyAlignment="1">
      <alignment horizontal="center" vertical="top" wrapText="1"/>
    </xf>
    <xf numFmtId="0" fontId="56" fillId="0" borderId="57" xfId="14" applyFont="1" applyFill="1" applyBorder="1" applyAlignment="1">
      <alignment horizontal="left" vertical="top"/>
    </xf>
    <xf numFmtId="172" fontId="56" fillId="0" borderId="58" xfId="14" applyNumberFormat="1" applyFont="1" applyFill="1" applyBorder="1" applyAlignment="1">
      <alignment horizontal="left" vertical="top" wrapText="1"/>
    </xf>
    <xf numFmtId="172" fontId="56" fillId="0" borderId="59" xfId="14" applyNumberFormat="1" applyFont="1" applyFill="1" applyBorder="1" applyAlignment="1">
      <alignment horizontal="center" vertical="top" wrapText="1"/>
    </xf>
    <xf numFmtId="167" fontId="56" fillId="0" borderId="57" xfId="14" applyNumberFormat="1" applyFont="1" applyBorder="1" applyAlignment="1">
      <alignment horizontal="right" vertical="top" wrapText="1"/>
    </xf>
    <xf numFmtId="0" fontId="56" fillId="0" borderId="57" xfId="14" applyFont="1" applyBorder="1" applyAlignment="1">
      <alignment horizontal="center" vertical="top" wrapText="1"/>
    </xf>
    <xf numFmtId="172" fontId="57" fillId="0" borderId="58" xfId="14" applyNumberFormat="1" applyFont="1" applyBorder="1" applyAlignment="1">
      <alignment horizontal="left" vertical="top" wrapText="1"/>
    </xf>
    <xf numFmtId="172" fontId="57" fillId="0" borderId="59" xfId="14" applyNumberFormat="1" applyFont="1" applyBorder="1" applyAlignment="1">
      <alignment horizontal="center" vertical="top" wrapText="1"/>
    </xf>
    <xf numFmtId="0" fontId="58" fillId="0" borderId="60" xfId="14" applyFont="1" applyBorder="1" applyAlignment="1">
      <alignment horizontal="center" vertical="top" wrapText="1"/>
    </xf>
    <xf numFmtId="0" fontId="59" fillId="0" borderId="26" xfId="14" applyFont="1" applyBorder="1" applyAlignment="1">
      <alignment horizontal="center" vertical="center"/>
    </xf>
    <xf numFmtId="0" fontId="52" fillId="0" borderId="60" xfId="14" applyFont="1" applyBorder="1" applyAlignment="1">
      <alignment horizontal="left" vertical="top" wrapText="1"/>
    </xf>
    <xf numFmtId="0" fontId="52" fillId="0" borderId="61" xfId="14" applyFont="1" applyBorder="1" applyAlignment="1">
      <alignment horizontal="center" vertical="top" wrapText="1"/>
    </xf>
    <xf numFmtId="0" fontId="52" fillId="0" borderId="62" xfId="14" applyFont="1" applyBorder="1" applyAlignment="1">
      <alignment horizontal="center" vertical="top" wrapText="1"/>
    </xf>
    <xf numFmtId="0" fontId="52" fillId="0" borderId="24" xfId="14" applyFont="1" applyBorder="1" applyAlignment="1">
      <alignment horizontal="center" vertical="top" wrapText="1"/>
    </xf>
    <xf numFmtId="0" fontId="60" fillId="0" borderId="62" xfId="14" applyFont="1" applyBorder="1" applyAlignment="1">
      <alignment horizontal="left" vertical="top" wrapText="1"/>
    </xf>
    <xf numFmtId="0" fontId="52" fillId="0" borderId="63" xfId="14" applyFont="1" applyBorder="1" applyAlignment="1">
      <alignment horizontal="center" vertical="top" wrapText="1"/>
    </xf>
    <xf numFmtId="0" fontId="52" fillId="0" borderId="26" xfId="14" applyFont="1" applyBorder="1" applyAlignment="1">
      <alignment vertical="top" wrapText="1"/>
    </xf>
    <xf numFmtId="0" fontId="39" fillId="0" borderId="0" xfId="14" applyFont="1"/>
    <xf numFmtId="0" fontId="52" fillId="0" borderId="26" xfId="14" applyFont="1" applyBorder="1" applyAlignment="1">
      <alignment horizontal="left" vertical="top" wrapText="1"/>
    </xf>
    <xf numFmtId="0" fontId="61" fillId="0" borderId="64" xfId="14" applyFont="1" applyBorder="1" applyAlignment="1">
      <alignment horizontal="left" vertical="top" indent="1"/>
    </xf>
    <xf numFmtId="0" fontId="52" fillId="0" borderId="0" xfId="14" applyFont="1" applyAlignment="1">
      <alignment horizontal="centerContinuous" vertical="top" wrapText="1"/>
    </xf>
    <xf numFmtId="0" fontId="61" fillId="0" borderId="29" xfId="14" applyFont="1" applyBorder="1" applyAlignment="1">
      <alignment horizontal="left" vertical="top" indent="1"/>
    </xf>
    <xf numFmtId="0" fontId="52" fillId="0" borderId="24" xfId="14" applyFont="1" applyBorder="1" applyAlignment="1">
      <alignment vertical="top" wrapText="1"/>
    </xf>
    <xf numFmtId="0" fontId="61" fillId="0" borderId="24" xfId="14" applyFont="1" applyBorder="1" applyAlignment="1">
      <alignment horizontal="left" vertical="top"/>
    </xf>
    <xf numFmtId="0" fontId="52" fillId="0" borderId="24" xfId="14" applyFont="1" applyBorder="1" applyAlignment="1">
      <alignment horizontal="left" vertical="top" wrapText="1"/>
    </xf>
    <xf numFmtId="0" fontId="61" fillId="0" borderId="27" xfId="14" applyFont="1" applyBorder="1" applyAlignment="1">
      <alignment horizontal="left" vertical="top" indent="1"/>
    </xf>
    <xf numFmtId="0" fontId="46" fillId="0" borderId="0" xfId="15"/>
    <xf numFmtId="173" fontId="46" fillId="0" borderId="0" xfId="15" applyNumberFormat="1" applyAlignment="1">
      <alignment wrapText="1"/>
    </xf>
    <xf numFmtId="0" fontId="46" fillId="0" borderId="0" xfId="15" applyAlignment="1">
      <alignment wrapText="1"/>
    </xf>
    <xf numFmtId="0" fontId="62" fillId="0" borderId="0" xfId="15" applyFont="1" applyAlignment="1">
      <alignment wrapText="1"/>
    </xf>
    <xf numFmtId="0" fontId="52" fillId="0" borderId="0" xfId="15" applyFont="1" applyAlignment="1">
      <alignment vertical="top" wrapText="1"/>
    </xf>
    <xf numFmtId="4" fontId="52" fillId="0" borderId="0" xfId="15" applyNumberFormat="1" applyFont="1" applyAlignment="1">
      <alignment vertical="top" wrapText="1"/>
    </xf>
    <xf numFmtId="2" fontId="52" fillId="0" borderId="0" xfId="15" applyNumberFormat="1" applyFont="1" applyAlignment="1">
      <alignment vertical="top" wrapText="1"/>
    </xf>
    <xf numFmtId="0" fontId="60" fillId="0" borderId="0" xfId="15" applyFont="1" applyAlignment="1">
      <alignment horizontal="left" vertical="top" wrapText="1"/>
    </xf>
    <xf numFmtId="0" fontId="52" fillId="0" borderId="0" xfId="15" applyFont="1" applyAlignment="1">
      <alignment horizontal="left" vertical="top" wrapText="1"/>
    </xf>
    <xf numFmtId="173" fontId="61" fillId="0" borderId="37" xfId="15" applyNumberFormat="1" applyFont="1" applyBorder="1" applyAlignment="1">
      <alignment horizontal="right" vertical="top" wrapText="1"/>
    </xf>
    <xf numFmtId="2" fontId="52" fillId="0" borderId="53" xfId="15" applyNumberFormat="1" applyFont="1" applyBorder="1" applyAlignment="1">
      <alignment vertical="top" wrapText="1"/>
    </xf>
    <xf numFmtId="0" fontId="52" fillId="0" borderId="53" xfId="15" applyFont="1" applyBorder="1" applyAlignment="1">
      <alignment vertical="top" wrapText="1"/>
    </xf>
    <xf numFmtId="0" fontId="53" fillId="0" borderId="36" xfId="15" applyFont="1" applyBorder="1" applyAlignment="1">
      <alignment horizontal="left" vertical="top" wrapText="1"/>
    </xf>
    <xf numFmtId="173" fontId="52" fillId="0" borderId="48" xfId="15" applyNumberFormat="1" applyFont="1" applyBorder="1" applyAlignment="1">
      <alignment horizontal="right" vertical="top" wrapText="1"/>
    </xf>
    <xf numFmtId="2" fontId="52" fillId="0" borderId="65" xfId="15" applyNumberFormat="1" applyFont="1" applyBorder="1" applyAlignment="1">
      <alignment vertical="top" wrapText="1"/>
    </xf>
    <xf numFmtId="3" fontId="52" fillId="0" borderId="65" xfId="15" applyNumberFormat="1" applyFont="1" applyBorder="1" applyAlignment="1">
      <alignment vertical="top" wrapText="1"/>
    </xf>
    <xf numFmtId="171" fontId="52" fillId="0" borderId="54" xfId="15" applyNumberFormat="1" applyFont="1" applyBorder="1" applyAlignment="1">
      <alignment horizontal="center" vertical="top" wrapText="1"/>
    </xf>
    <xf numFmtId="0" fontId="52" fillId="0" borderId="54" xfId="15" applyFont="1" applyBorder="1" applyAlignment="1">
      <alignment horizontal="center" vertical="top" wrapText="1"/>
    </xf>
    <xf numFmtId="0" fontId="52" fillId="0" borderId="55" xfId="15" applyFont="1" applyBorder="1" applyAlignment="1">
      <alignment horizontal="left" vertical="top" wrapText="1" indent="1"/>
    </xf>
    <xf numFmtId="0" fontId="53" fillId="0" borderId="0" xfId="15" applyFont="1" applyAlignment="1">
      <alignment vertical="top" wrapText="1"/>
    </xf>
    <xf numFmtId="2" fontId="52" fillId="0" borderId="54" xfId="15" applyNumberFormat="1" applyFont="1" applyBorder="1" applyAlignment="1">
      <alignment vertical="top" wrapText="1"/>
    </xf>
    <xf numFmtId="3" fontId="52" fillId="0" borderId="54" xfId="15" applyNumberFormat="1" applyFont="1" applyBorder="1" applyAlignment="1">
      <alignment vertical="top" wrapText="1"/>
    </xf>
    <xf numFmtId="0" fontId="52" fillId="0" borderId="56" xfId="15" applyFont="1" applyBorder="1" applyAlignment="1">
      <alignment horizontal="left" vertical="top" wrapText="1" indent="1"/>
    </xf>
    <xf numFmtId="2" fontId="53" fillId="0" borderId="54" xfId="15" applyNumberFormat="1" applyFont="1" applyBorder="1" applyAlignment="1">
      <alignment vertical="top" wrapText="1"/>
    </xf>
    <xf numFmtId="2" fontId="54" fillId="0" borderId="54" xfId="15" applyNumberFormat="1" applyFont="1" applyBorder="1" applyAlignment="1">
      <alignment vertical="top" wrapText="1"/>
    </xf>
    <xf numFmtId="173" fontId="54" fillId="0" borderId="48" xfId="15" applyNumberFormat="1" applyFont="1" applyBorder="1" applyAlignment="1">
      <alignment vertical="top" wrapText="1"/>
    </xf>
    <xf numFmtId="0" fontId="52" fillId="0" borderId="54" xfId="15" applyFont="1" applyBorder="1" applyAlignment="1">
      <alignment vertical="top" wrapText="1"/>
    </xf>
    <xf numFmtId="0" fontId="54" fillId="0" borderId="56" xfId="15" applyFont="1" applyBorder="1" applyAlignment="1">
      <alignment horizontal="left" vertical="top" wrapText="1"/>
    </xf>
    <xf numFmtId="0" fontId="52" fillId="0" borderId="0" xfId="15" applyFont="1" applyAlignment="1">
      <alignment horizontal="center" vertical="top" wrapText="1"/>
    </xf>
    <xf numFmtId="173" fontId="54" fillId="0" borderId="48" xfId="15" applyNumberFormat="1" applyFont="1" applyBorder="1" applyAlignment="1">
      <alignment horizontal="right" vertical="top" wrapText="1"/>
    </xf>
    <xf numFmtId="3" fontId="54" fillId="0" borderId="54" xfId="15" applyNumberFormat="1" applyFont="1" applyBorder="1" applyAlignment="1">
      <alignment vertical="top" wrapText="1"/>
    </xf>
    <xf numFmtId="0" fontId="54" fillId="0" borderId="54" xfId="15" applyFont="1" applyBorder="1" applyAlignment="1">
      <alignment vertical="top" wrapText="1"/>
    </xf>
    <xf numFmtId="0" fontId="54" fillId="0" borderId="54" xfId="15" applyFont="1" applyBorder="1" applyAlignment="1">
      <alignment horizontal="center" vertical="top" wrapText="1"/>
    </xf>
    <xf numFmtId="0" fontId="52" fillId="0" borderId="48" xfId="15" applyNumberFormat="1" applyFont="1" applyBorder="1" applyAlignment="1">
      <alignment horizontal="right" vertical="top" wrapText="1"/>
    </xf>
    <xf numFmtId="2" fontId="52" fillId="0" borderId="54" xfId="15" applyNumberFormat="1" applyFont="1" applyBorder="1" applyAlignment="1">
      <alignment horizontal="right" vertical="top" wrapText="1"/>
    </xf>
    <xf numFmtId="3" fontId="52" fillId="0" borderId="54" xfId="15" applyNumberFormat="1" applyFont="1" applyBorder="1" applyAlignment="1">
      <alignment horizontal="right" vertical="top" wrapText="1"/>
    </xf>
    <xf numFmtId="2" fontId="54" fillId="0" borderId="54" xfId="15" applyNumberFormat="1" applyFont="1" applyBorder="1" applyAlignment="1">
      <alignment horizontal="right" vertical="top" wrapText="1"/>
    </xf>
    <xf numFmtId="173" fontId="52" fillId="0" borderId="48" xfId="15" applyNumberFormat="1" applyFont="1" applyBorder="1"/>
    <xf numFmtId="0" fontId="52" fillId="0" borderId="56" xfId="15" applyFont="1" applyBorder="1" applyAlignment="1">
      <alignment horizontal="left" vertical="top" wrapText="1"/>
    </xf>
    <xf numFmtId="173" fontId="52" fillId="7" borderId="66" xfId="15" applyNumberFormat="1" applyFont="1" applyFill="1" applyBorder="1"/>
    <xf numFmtId="2" fontId="52" fillId="7" borderId="67" xfId="15" applyNumberFormat="1" applyFont="1" applyFill="1" applyBorder="1" applyAlignment="1">
      <alignment horizontal="right" vertical="top" wrapText="1"/>
    </xf>
    <xf numFmtId="0" fontId="52" fillId="7" borderId="67" xfId="15" applyFont="1" applyFill="1" applyBorder="1" applyAlignment="1">
      <alignment horizontal="center" vertical="top" wrapText="1"/>
    </xf>
    <xf numFmtId="0" fontId="55" fillId="7" borderId="68" xfId="15" applyFont="1" applyFill="1" applyBorder="1" applyAlignment="1">
      <alignment horizontal="left" vertical="top" wrapText="1"/>
    </xf>
    <xf numFmtId="0" fontId="56" fillId="0" borderId="48" xfId="15" applyFont="1" applyBorder="1" applyAlignment="1">
      <alignment horizontal="center"/>
    </xf>
    <xf numFmtId="0" fontId="56" fillId="0" borderId="48" xfId="15" applyFont="1" applyBorder="1" applyAlignment="1">
      <alignment horizontal="left"/>
    </xf>
    <xf numFmtId="0" fontId="56" fillId="0" borderId="69" xfId="15" applyFont="1" applyBorder="1" applyAlignment="1">
      <alignment horizontal="center" vertical="top" wrapText="1"/>
    </xf>
    <xf numFmtId="3" fontId="56" fillId="0" borderId="48" xfId="15" applyNumberFormat="1" applyFont="1" applyFill="1" applyBorder="1" applyAlignment="1">
      <alignment horizontal="center"/>
    </xf>
    <xf numFmtId="0" fontId="56" fillId="0" borderId="48" xfId="15" applyFont="1" applyBorder="1" applyAlignment="1">
      <alignment horizontal="left" wrapText="1"/>
    </xf>
    <xf numFmtId="0" fontId="63" fillId="0" borderId="48" xfId="15" applyFont="1" applyBorder="1"/>
    <xf numFmtId="0" fontId="56" fillId="0" borderId="48" xfId="15" applyFont="1" applyBorder="1"/>
    <xf numFmtId="0" fontId="56" fillId="0" borderId="48" xfId="15" applyFont="1" applyFill="1" applyBorder="1" applyAlignment="1">
      <alignment horizontal="center"/>
    </xf>
    <xf numFmtId="17" fontId="64" fillId="0" borderId="0" xfId="15" applyNumberFormat="1" applyFont="1" applyAlignment="1">
      <alignment horizontal="left"/>
    </xf>
    <xf numFmtId="0" fontId="64" fillId="0" borderId="0" xfId="15" applyFont="1" applyAlignment="1">
      <alignment horizontal="center"/>
    </xf>
    <xf numFmtId="4" fontId="58" fillId="0" borderId="70" xfId="15" applyNumberFormat="1" applyFont="1" applyBorder="1" applyAlignment="1">
      <alignment horizontal="center" vertical="top" wrapText="1"/>
    </xf>
    <xf numFmtId="2" fontId="58" fillId="0" borderId="71" xfId="15" applyNumberFormat="1" applyFont="1" applyBorder="1" applyAlignment="1">
      <alignment horizontal="center" vertical="top" wrapText="1"/>
    </xf>
    <xf numFmtId="2" fontId="58" fillId="0" borderId="72" xfId="15" applyNumberFormat="1" applyFont="1" applyBorder="1" applyAlignment="1">
      <alignment horizontal="center" vertical="top" wrapText="1"/>
    </xf>
    <xf numFmtId="0" fontId="58" fillId="0" borderId="60" xfId="15" applyFont="1" applyBorder="1" applyAlignment="1">
      <alignment horizontal="center" vertical="top" wrapText="1"/>
    </xf>
    <xf numFmtId="0" fontId="64" fillId="0" borderId="26" xfId="15" applyFont="1" applyBorder="1" applyAlignment="1">
      <alignment horizontal="center"/>
    </xf>
    <xf numFmtId="0" fontId="52" fillId="0" borderId="61" xfId="15" applyFont="1" applyBorder="1" applyAlignment="1">
      <alignment horizontal="center" vertical="top" wrapText="1"/>
    </xf>
    <xf numFmtId="4" fontId="52" fillId="0" borderId="73" xfId="15" applyNumberFormat="1" applyFont="1" applyBorder="1" applyAlignment="1">
      <alignment horizontal="center" vertical="top"/>
    </xf>
    <xf numFmtId="0" fontId="52" fillId="0" borderId="62" xfId="15" applyFont="1" applyBorder="1" applyAlignment="1">
      <alignment horizontal="center" vertical="top" wrapText="1"/>
    </xf>
    <xf numFmtId="0" fontId="52" fillId="0" borderId="24" xfId="15" applyFont="1" applyBorder="1" applyAlignment="1">
      <alignment horizontal="center" vertical="top" wrapText="1"/>
    </xf>
    <xf numFmtId="0" fontId="52" fillId="0" borderId="63" xfId="15" applyFont="1" applyBorder="1" applyAlignment="1">
      <alignment horizontal="center" vertical="top" wrapText="1"/>
    </xf>
    <xf numFmtId="4" fontId="52" fillId="0" borderId="76" xfId="15" applyNumberFormat="1" applyFont="1" applyBorder="1" applyAlignment="1">
      <alignment vertical="top" wrapText="1"/>
    </xf>
    <xf numFmtId="2" fontId="52" fillId="0" borderId="26" xfId="15" applyNumberFormat="1" applyFont="1" applyBorder="1" applyAlignment="1">
      <alignment vertical="top" wrapText="1"/>
    </xf>
    <xf numFmtId="0" fontId="52" fillId="0" borderId="26" xfId="15" applyFont="1" applyBorder="1" applyAlignment="1">
      <alignment vertical="top" wrapText="1"/>
    </xf>
    <xf numFmtId="0" fontId="65" fillId="0" borderId="0" xfId="15" applyFont="1" applyAlignment="1">
      <alignment horizontal="left"/>
    </xf>
    <xf numFmtId="0" fontId="61" fillId="0" borderId="64" xfId="15" applyFont="1" applyBorder="1" applyAlignment="1">
      <alignment horizontal="left" vertical="top" indent="1"/>
    </xf>
    <xf numFmtId="4" fontId="52" fillId="0" borderId="30" xfId="15" applyNumberFormat="1" applyFont="1" applyBorder="1" applyAlignment="1">
      <alignment horizontal="centerContinuous" vertical="top" wrapText="1"/>
    </xf>
    <xf numFmtId="2" fontId="52" fillId="0" borderId="0" xfId="15" applyNumberFormat="1" applyFont="1" applyAlignment="1">
      <alignment horizontal="centerContinuous" vertical="top" wrapText="1"/>
    </xf>
    <xf numFmtId="0" fontId="52" fillId="0" borderId="0" xfId="15" applyFont="1" applyAlignment="1">
      <alignment horizontal="centerContinuous" vertical="top" wrapText="1"/>
    </xf>
    <xf numFmtId="0" fontId="61" fillId="0" borderId="29" xfId="15" applyFont="1" applyBorder="1" applyAlignment="1">
      <alignment horizontal="left" vertical="top" indent="1"/>
    </xf>
    <xf numFmtId="4" fontId="52" fillId="0" borderId="28" xfId="15" applyNumberFormat="1" applyFont="1" applyBorder="1" applyAlignment="1">
      <alignment vertical="top" wrapText="1"/>
    </xf>
    <xf numFmtId="2" fontId="52" fillId="0" borderId="24" xfId="15" applyNumberFormat="1" applyFont="1" applyBorder="1" applyAlignment="1">
      <alignment vertical="top" wrapText="1"/>
    </xf>
    <xf numFmtId="0" fontId="52" fillId="0" borderId="24" xfId="15" applyFont="1" applyBorder="1" applyAlignment="1">
      <alignment vertical="top" wrapText="1"/>
    </xf>
    <xf numFmtId="0" fontId="61" fillId="0" borderId="24" xfId="15" applyFont="1" applyBorder="1" applyAlignment="1">
      <alignment horizontal="left" vertical="top"/>
    </xf>
    <xf numFmtId="0" fontId="61" fillId="0" borderId="27" xfId="15" applyFont="1" applyBorder="1" applyAlignment="1">
      <alignment horizontal="left" vertical="top" indent="1"/>
    </xf>
    <xf numFmtId="0" fontId="52" fillId="0" borderId="0" xfId="14" applyFont="1" applyAlignment="1">
      <alignment horizontal="center" vertical="top" wrapText="1"/>
    </xf>
    <xf numFmtId="0" fontId="54" fillId="0" borderId="54" xfId="14" applyFont="1" applyBorder="1" applyAlignment="1">
      <alignment vertical="top" wrapText="1"/>
    </xf>
    <xf numFmtId="0" fontId="54" fillId="0" borderId="54" xfId="14" applyFont="1" applyBorder="1" applyAlignment="1">
      <alignment horizontal="center" vertical="top" wrapText="1"/>
    </xf>
    <xf numFmtId="0" fontId="52" fillId="0" borderId="56" xfId="14" applyFont="1" applyBorder="1" applyAlignment="1">
      <alignment horizontal="left" vertical="top" wrapText="1"/>
    </xf>
    <xf numFmtId="0" fontId="52" fillId="7" borderId="54" xfId="14" applyFont="1" applyFill="1" applyBorder="1" applyAlignment="1">
      <alignment horizontal="center" vertical="top" wrapText="1"/>
    </xf>
    <xf numFmtId="0" fontId="55" fillId="7" borderId="56" xfId="14" applyFont="1" applyFill="1" applyBorder="1" applyAlignment="1">
      <alignment horizontal="left" vertical="top" wrapText="1"/>
    </xf>
    <xf numFmtId="0" fontId="56" fillId="0" borderId="0" xfId="14" applyFont="1" applyAlignment="1">
      <alignment horizontal="left" vertical="top" wrapText="1"/>
    </xf>
    <xf numFmtId="0" fontId="56" fillId="0" borderId="0" xfId="14" applyFont="1" applyAlignment="1">
      <alignment horizontal="center" vertical="top" wrapText="1"/>
    </xf>
    <xf numFmtId="176" fontId="67" fillId="0" borderId="48" xfId="14" applyNumberFormat="1" applyFont="1" applyBorder="1" applyAlignment="1" applyProtection="1">
      <alignment horizontal="right" vertical="center"/>
      <protection locked="0"/>
    </xf>
    <xf numFmtId="0" fontId="66" fillId="0" borderId="48" xfId="14" applyFont="1" applyBorder="1" applyAlignment="1" applyProtection="1">
      <alignment horizontal="center" vertical="center" wrapText="1"/>
      <protection locked="0"/>
    </xf>
    <xf numFmtId="0" fontId="66" fillId="0" borderId="48" xfId="14" applyFont="1" applyBorder="1" applyAlignment="1" applyProtection="1">
      <alignment horizontal="left" vertical="center" wrapText="1"/>
      <protection locked="0"/>
    </xf>
    <xf numFmtId="176" fontId="66" fillId="0" borderId="48" xfId="14" applyNumberFormat="1" applyFont="1" applyBorder="1" applyAlignment="1" applyProtection="1">
      <alignment horizontal="right" vertical="center"/>
      <protection locked="0"/>
    </xf>
    <xf numFmtId="0" fontId="68" fillId="0" borderId="0" xfId="14" applyFont="1"/>
    <xf numFmtId="0" fontId="58" fillId="0" borderId="26" xfId="14" applyFont="1" applyBorder="1" applyAlignment="1">
      <alignment horizontal="center" vertical="top" wrapText="1"/>
    </xf>
    <xf numFmtId="0" fontId="61" fillId="0" borderId="26" xfId="14" applyFont="1" applyBorder="1" applyAlignment="1">
      <alignment horizontal="left" vertical="top" wrapText="1"/>
    </xf>
    <xf numFmtId="0" fontId="52" fillId="7" borderId="67" xfId="14" applyFont="1" applyFill="1" applyBorder="1" applyAlignment="1">
      <alignment horizontal="center" vertical="top" wrapText="1"/>
    </xf>
    <xf numFmtId="0" fontId="55" fillId="7" borderId="68" xfId="14" applyFont="1" applyFill="1" applyBorder="1" applyAlignment="1">
      <alignment horizontal="left" vertical="top" wrapText="1"/>
    </xf>
    <xf numFmtId="4" fontId="56" fillId="0" borderId="67" xfId="16" applyNumberFormat="1" applyFont="1" applyBorder="1" applyAlignment="1">
      <alignment vertical="center"/>
    </xf>
    <xf numFmtId="0" fontId="56" fillId="0" borderId="48" xfId="14" applyFont="1" applyBorder="1" applyAlignment="1">
      <alignment horizontal="left" wrapText="1"/>
    </xf>
    <xf numFmtId="0" fontId="56" fillId="0" borderId="48" xfId="14" applyFont="1" applyBorder="1" applyAlignment="1">
      <alignment horizontal="center" vertical="top" wrapText="1"/>
    </xf>
    <xf numFmtId="0" fontId="69" fillId="0" borderId="48" xfId="1" applyFont="1" applyFill="1" applyBorder="1" applyAlignment="1">
      <alignment horizontal="center" vertical="center"/>
    </xf>
    <xf numFmtId="0" fontId="69" fillId="0" borderId="48" xfId="1" applyFont="1" applyFill="1" applyBorder="1" applyAlignment="1">
      <alignment horizontal="left" vertical="center"/>
    </xf>
    <xf numFmtId="0" fontId="69" fillId="0" borderId="48" xfId="14" applyFont="1" applyBorder="1" applyAlignment="1">
      <alignment horizontal="left" vertical="center"/>
    </xf>
    <xf numFmtId="4" fontId="56" fillId="0" borderId="48" xfId="16" applyNumberFormat="1" applyFont="1" applyBorder="1" applyAlignment="1">
      <alignment vertical="center"/>
    </xf>
    <xf numFmtId="49" fontId="70" fillId="0" borderId="48" xfId="16" applyNumberFormat="1" applyFont="1" applyBorder="1" applyAlignment="1">
      <alignment horizontal="center" vertical="center" wrapText="1"/>
    </xf>
    <xf numFmtId="49" fontId="70" fillId="0" borderId="48" xfId="16" applyNumberFormat="1" applyFont="1" applyBorder="1" applyAlignment="1">
      <alignment horizontal="left" vertical="center" wrapText="1" indent="1"/>
    </xf>
    <xf numFmtId="0" fontId="58" fillId="0" borderId="77" xfId="14" applyFont="1" applyBorder="1" applyAlignment="1">
      <alignment horizontal="center" vertical="top" wrapText="1"/>
    </xf>
    <xf numFmtId="0" fontId="52" fillId="0" borderId="77" xfId="14" applyFont="1" applyBorder="1" applyAlignment="1">
      <alignment horizontal="left" vertical="top" wrapText="1"/>
    </xf>
    <xf numFmtId="0" fontId="52" fillId="0" borderId="78" xfId="14" applyFont="1" applyBorder="1" applyAlignment="1">
      <alignment horizontal="center" vertical="top" wrapText="1"/>
    </xf>
    <xf numFmtId="0" fontId="65" fillId="0" borderId="0" xfId="14" applyFont="1" applyAlignment="1">
      <alignment horizontal="left"/>
    </xf>
    <xf numFmtId="0" fontId="56" fillId="0" borderId="79" xfId="14" applyFont="1" applyBorder="1" applyAlignment="1">
      <alignment horizontal="center" vertical="top" wrapText="1"/>
    </xf>
    <xf numFmtId="3" fontId="56" fillId="0" borderId="80" xfId="18" applyNumberFormat="1" applyFont="1" applyBorder="1" applyAlignment="1">
      <alignment horizontal="right"/>
    </xf>
    <xf numFmtId="0" fontId="56" fillId="0" borderId="80" xfId="18" applyFont="1" applyBorder="1" applyAlignment="1">
      <alignment horizontal="center"/>
    </xf>
    <xf numFmtId="0" fontId="39" fillId="0" borderId="0" xfId="14" applyFont="1" applyAlignment="1">
      <alignment wrapText="1"/>
    </xf>
    <xf numFmtId="0" fontId="73" fillId="0" borderId="0" xfId="14" applyFont="1"/>
    <xf numFmtId="0" fontId="63" fillId="0" borderId="57" xfId="14" applyFont="1" applyBorder="1" applyAlignment="1">
      <alignment horizontal="left" vertical="top"/>
    </xf>
    <xf numFmtId="0" fontId="56" fillId="0" borderId="57" xfId="14" applyFont="1" applyBorder="1" applyAlignment="1">
      <alignment horizontal="left" vertical="top"/>
    </xf>
    <xf numFmtId="0" fontId="69" fillId="0" borderId="0" xfId="1" applyFont="1" applyFill="1" applyAlignment="1">
      <alignment horizontal="center" vertical="center"/>
    </xf>
    <xf numFmtId="0" fontId="69" fillId="0" borderId="0" xfId="1" applyFont="1" applyFill="1" applyAlignment="1">
      <alignment horizontal="left" vertical="center"/>
    </xf>
    <xf numFmtId="0" fontId="56" fillId="0" borderId="0" xfId="14" applyFont="1" applyAlignment="1">
      <alignment horizontal="left" wrapText="1"/>
    </xf>
    <xf numFmtId="4" fontId="52" fillId="0" borderId="0" xfId="14" applyNumberFormat="1" applyFont="1" applyAlignment="1">
      <alignment vertical="top" wrapText="1"/>
    </xf>
    <xf numFmtId="2" fontId="52" fillId="0" borderId="0" xfId="14" applyNumberFormat="1" applyFont="1" applyAlignment="1">
      <alignment vertical="top" wrapText="1"/>
    </xf>
    <xf numFmtId="173" fontId="61" fillId="0" borderId="37" xfId="14" applyNumberFormat="1" applyFont="1" applyBorder="1" applyAlignment="1">
      <alignment horizontal="right" vertical="top" wrapText="1"/>
    </xf>
    <xf numFmtId="2" fontId="52" fillId="0" borderId="53" xfId="14" applyNumberFormat="1" applyFont="1" applyBorder="1" applyAlignment="1">
      <alignment vertical="top" wrapText="1"/>
    </xf>
    <xf numFmtId="173" fontId="52" fillId="0" borderId="48" xfId="14" applyNumberFormat="1" applyFont="1" applyBorder="1" applyAlignment="1">
      <alignment horizontal="right" vertical="top" wrapText="1"/>
    </xf>
    <xf numFmtId="2" fontId="52" fillId="0" borderId="65" xfId="14" applyNumberFormat="1" applyFont="1" applyBorder="1" applyAlignment="1">
      <alignment vertical="top" wrapText="1"/>
    </xf>
    <xf numFmtId="3" fontId="52" fillId="0" borderId="65" xfId="14" applyNumberFormat="1" applyFont="1" applyBorder="1" applyAlignment="1">
      <alignment vertical="top" wrapText="1"/>
    </xf>
    <xf numFmtId="2" fontId="52" fillId="0" borderId="54" xfId="14" applyNumberFormat="1" applyFont="1" applyBorder="1" applyAlignment="1">
      <alignment vertical="top" wrapText="1"/>
    </xf>
    <xf numFmtId="3" fontId="52" fillId="0" borderId="54" xfId="14" applyNumberFormat="1" applyFont="1" applyBorder="1" applyAlignment="1">
      <alignment vertical="top" wrapText="1"/>
    </xf>
    <xf numFmtId="2" fontId="53" fillId="0" borderId="54" xfId="14" applyNumberFormat="1" applyFont="1" applyBorder="1" applyAlignment="1">
      <alignment vertical="top" wrapText="1"/>
    </xf>
    <xf numFmtId="2" fontId="54" fillId="0" borderId="54" xfId="14" applyNumberFormat="1" applyFont="1" applyBorder="1" applyAlignment="1">
      <alignment vertical="top" wrapText="1"/>
    </xf>
    <xf numFmtId="173" fontId="54" fillId="0" borderId="48" xfId="14" applyNumberFormat="1" applyFont="1" applyBorder="1" applyAlignment="1">
      <alignment vertical="top" wrapText="1"/>
    </xf>
    <xf numFmtId="173" fontId="54" fillId="0" borderId="48" xfId="14" applyNumberFormat="1" applyFont="1" applyBorder="1" applyAlignment="1">
      <alignment horizontal="right" vertical="top" wrapText="1"/>
    </xf>
    <xf numFmtId="3" fontId="54" fillId="0" borderId="54" xfId="14" applyNumberFormat="1" applyFont="1" applyBorder="1" applyAlignment="1">
      <alignment vertical="top" wrapText="1"/>
    </xf>
    <xf numFmtId="2" fontId="52" fillId="0" borderId="54" xfId="14" applyNumberFormat="1" applyFont="1" applyBorder="1" applyAlignment="1">
      <alignment horizontal="right" vertical="top" wrapText="1"/>
    </xf>
    <xf numFmtId="3" fontId="52" fillId="0" borderId="54" xfId="14" applyNumberFormat="1" applyFont="1" applyBorder="1" applyAlignment="1">
      <alignment horizontal="right" vertical="top" wrapText="1"/>
    </xf>
    <xf numFmtId="2" fontId="54" fillId="0" borderId="54" xfId="14" applyNumberFormat="1" applyFont="1" applyBorder="1" applyAlignment="1">
      <alignment horizontal="right" vertical="top" wrapText="1"/>
    </xf>
    <xf numFmtId="173" fontId="52" fillId="0" borderId="48" xfId="14" applyNumberFormat="1" applyFont="1" applyBorder="1"/>
    <xf numFmtId="173" fontId="52" fillId="7" borderId="66" xfId="14" applyNumberFormat="1" applyFont="1" applyFill="1" applyBorder="1"/>
    <xf numFmtId="2" fontId="52" fillId="7" borderId="67" xfId="14" applyNumberFormat="1" applyFont="1" applyFill="1" applyBorder="1" applyAlignment="1">
      <alignment horizontal="right" vertical="top" wrapText="1"/>
    </xf>
    <xf numFmtId="174" fontId="56" fillId="0" borderId="48" xfId="14" applyNumberFormat="1" applyFont="1" applyBorder="1" applyAlignment="1">
      <alignment horizontal="right" vertical="top" wrapText="1"/>
    </xf>
    <xf numFmtId="167" fontId="56" fillId="0" borderId="48" xfId="14" applyNumberFormat="1" applyFont="1" applyBorder="1" applyAlignment="1">
      <alignment horizontal="right" vertical="top" wrapText="1"/>
    </xf>
    <xf numFmtId="0" fontId="56" fillId="0" borderId="48" xfId="14" applyFont="1" applyBorder="1" applyAlignment="1">
      <alignment horizontal="left" vertical="top"/>
    </xf>
    <xf numFmtId="172" fontId="57" fillId="0" borderId="48" xfId="14" applyNumberFormat="1" applyFont="1" applyBorder="1" applyAlignment="1">
      <alignment horizontal="left" vertical="top" wrapText="1"/>
    </xf>
    <xf numFmtId="172" fontId="57" fillId="0" borderId="48" xfId="14" applyNumberFormat="1" applyFont="1" applyBorder="1" applyAlignment="1">
      <alignment horizontal="center" vertical="top" wrapText="1"/>
    </xf>
    <xf numFmtId="0" fontId="63" fillId="0" borderId="48" xfId="14" applyFont="1" applyBorder="1" applyAlignment="1">
      <alignment horizontal="left" vertical="top"/>
    </xf>
    <xf numFmtId="0" fontId="56" fillId="0" borderId="48" xfId="14" applyFont="1" applyBorder="1" applyAlignment="1">
      <alignment horizontal="center"/>
    </xf>
    <xf numFmtId="0" fontId="56" fillId="0" borderId="48" xfId="14" applyFont="1" applyBorder="1"/>
    <xf numFmtId="17" fontId="64" fillId="0" borderId="48" xfId="14" applyNumberFormat="1" applyFont="1" applyBorder="1" applyAlignment="1">
      <alignment horizontal="left"/>
    </xf>
    <xf numFmtId="0" fontId="64" fillId="0" borderId="48" xfId="14" applyFont="1" applyBorder="1" applyAlignment="1">
      <alignment horizontal="center"/>
    </xf>
    <xf numFmtId="0" fontId="63" fillId="10" borderId="48" xfId="14" applyFont="1" applyFill="1" applyBorder="1" applyAlignment="1">
      <alignment horizontal="left" vertical="top"/>
    </xf>
    <xf numFmtId="174" fontId="56" fillId="0" borderId="83" xfId="14" applyNumberFormat="1" applyFont="1" applyBorder="1" applyAlignment="1">
      <alignment horizontal="right" vertical="top" wrapText="1"/>
    </xf>
    <xf numFmtId="167" fontId="56" fillId="0" borderId="84" xfId="14" applyNumberFormat="1" applyFont="1" applyBorder="1" applyAlignment="1">
      <alignment horizontal="right" vertical="top" wrapText="1"/>
    </xf>
    <xf numFmtId="0" fontId="56" fillId="0" borderId="84" xfId="14" applyFont="1" applyBorder="1" applyAlignment="1">
      <alignment horizontal="center" vertical="top" wrapText="1"/>
    </xf>
    <xf numFmtId="0" fontId="59" fillId="0" borderId="0" xfId="14" applyFont="1" applyBorder="1" applyAlignment="1">
      <alignment horizontal="center" vertical="center"/>
    </xf>
    <xf numFmtId="172" fontId="57" fillId="0" borderId="1" xfId="14" applyNumberFormat="1" applyFont="1" applyBorder="1" applyAlignment="1">
      <alignment horizontal="left" vertical="top" wrapText="1"/>
    </xf>
    <xf numFmtId="172" fontId="57" fillId="0" borderId="85" xfId="14" applyNumberFormat="1" applyFont="1" applyBorder="1" applyAlignment="1">
      <alignment horizontal="center" vertical="top" wrapText="1"/>
    </xf>
    <xf numFmtId="4" fontId="58" fillId="0" borderId="70" xfId="14" applyNumberFormat="1" applyFont="1" applyBorder="1" applyAlignment="1">
      <alignment horizontal="center" vertical="top" wrapText="1"/>
    </xf>
    <xf numFmtId="2" fontId="58" fillId="0" borderId="71" xfId="14" applyNumberFormat="1" applyFont="1" applyBorder="1" applyAlignment="1">
      <alignment horizontal="center" vertical="top" wrapText="1"/>
    </xf>
    <xf numFmtId="2" fontId="58" fillId="0" borderId="72" xfId="14" applyNumberFormat="1" applyFont="1" applyBorder="1" applyAlignment="1">
      <alignment horizontal="center" vertical="top" wrapText="1"/>
    </xf>
    <xf numFmtId="4" fontId="52" fillId="0" borderId="73" xfId="14" applyNumberFormat="1" applyFont="1" applyBorder="1" applyAlignment="1">
      <alignment horizontal="center" vertical="top"/>
    </xf>
    <xf numFmtId="4" fontId="52" fillId="0" borderId="76" xfId="14" applyNumberFormat="1" applyFont="1" applyBorder="1" applyAlignment="1">
      <alignment vertical="top" wrapText="1"/>
    </xf>
    <xf numFmtId="2" fontId="52" fillId="0" borderId="26" xfId="14" applyNumberFormat="1" applyFont="1" applyBorder="1" applyAlignment="1">
      <alignment vertical="top" wrapText="1"/>
    </xf>
    <xf numFmtId="4" fontId="52" fillId="0" borderId="30" xfId="14" applyNumberFormat="1" applyFont="1" applyBorder="1" applyAlignment="1">
      <alignment horizontal="centerContinuous" vertical="top" wrapText="1"/>
    </xf>
    <xf numFmtId="2" fontId="52" fillId="0" borderId="0" xfId="14" applyNumberFormat="1" applyFont="1" applyAlignment="1">
      <alignment horizontal="centerContinuous" vertical="top" wrapText="1"/>
    </xf>
    <xf numFmtId="4" fontId="52" fillId="0" borderId="28" xfId="14" applyNumberFormat="1" applyFont="1" applyBorder="1" applyAlignment="1">
      <alignment vertical="top" wrapText="1"/>
    </xf>
    <xf numFmtId="2" fontId="52" fillId="0" borderId="24" xfId="14" applyNumberFormat="1" applyFont="1" applyBorder="1" applyAlignment="1">
      <alignment vertical="top" wrapText="1"/>
    </xf>
    <xf numFmtId="173" fontId="52" fillId="7" borderId="48" xfId="14" applyNumberFormat="1" applyFont="1" applyFill="1" applyBorder="1"/>
    <xf numFmtId="2" fontId="52" fillId="7" borderId="54" xfId="14" applyNumberFormat="1" applyFont="1" applyFill="1" applyBorder="1" applyAlignment="1">
      <alignment horizontal="right" vertical="top" wrapText="1"/>
    </xf>
    <xf numFmtId="174" fontId="56" fillId="0" borderId="86" xfId="14" applyNumberFormat="1" applyFont="1" applyBorder="1" applyAlignment="1">
      <alignment horizontal="right" vertical="top" wrapText="1"/>
    </xf>
    <xf numFmtId="175" fontId="56" fillId="0" borderId="57" xfId="14" applyNumberFormat="1" applyFont="1" applyBorder="1" applyAlignment="1">
      <alignment horizontal="right" vertical="top" wrapText="1"/>
    </xf>
    <xf numFmtId="174" fontId="64" fillId="0" borderId="87" xfId="14" applyNumberFormat="1" applyFont="1" applyBorder="1" applyAlignment="1">
      <alignment horizontal="right" vertical="top" wrapText="1"/>
    </xf>
    <xf numFmtId="175" fontId="64" fillId="0" borderId="88" xfId="14" applyNumberFormat="1" applyFont="1" applyBorder="1" applyAlignment="1">
      <alignment horizontal="right" vertical="top" wrapText="1"/>
    </xf>
    <xf numFmtId="0" fontId="64" fillId="0" borderId="88" xfId="14" applyNumberFormat="1" applyFont="1" applyBorder="1" applyAlignment="1">
      <alignment horizontal="right" vertical="top" wrapText="1"/>
    </xf>
    <xf numFmtId="0" fontId="71" fillId="0" borderId="48" xfId="19" applyFont="1" applyBorder="1" applyAlignment="1" applyProtection="1">
      <alignment horizontal="left" vertical="center"/>
      <protection locked="0"/>
    </xf>
    <xf numFmtId="167" fontId="56" fillId="0" borderId="88" xfId="14" applyNumberFormat="1" applyFont="1" applyBorder="1" applyAlignment="1">
      <alignment horizontal="right" vertical="top" wrapText="1"/>
    </xf>
    <xf numFmtId="0" fontId="56" fillId="0" borderId="88" xfId="14" applyFont="1" applyBorder="1" applyAlignment="1">
      <alignment horizontal="center" vertical="top" wrapText="1"/>
    </xf>
    <xf numFmtId="0" fontId="56" fillId="0" borderId="88" xfId="14" applyFont="1" applyBorder="1" applyAlignment="1">
      <alignment horizontal="left" vertical="top"/>
    </xf>
    <xf numFmtId="172" fontId="57" fillId="0" borderId="9" xfId="14" applyNumberFormat="1" applyFont="1" applyBorder="1" applyAlignment="1">
      <alignment horizontal="left" vertical="top" wrapText="1"/>
    </xf>
    <xf numFmtId="172" fontId="57" fillId="0" borderId="89" xfId="14" applyNumberFormat="1" applyFont="1" applyBorder="1" applyAlignment="1">
      <alignment horizontal="center" vertical="top" wrapText="1"/>
    </xf>
    <xf numFmtId="0" fontId="59" fillId="0" borderId="90" xfId="14" applyFont="1" applyBorder="1" applyAlignment="1">
      <alignment horizontal="center" vertical="center"/>
    </xf>
    <xf numFmtId="0" fontId="63" fillId="0" borderId="84" xfId="14" applyFont="1" applyBorder="1" applyAlignment="1">
      <alignment horizontal="left" vertical="top"/>
    </xf>
    <xf numFmtId="0" fontId="56" fillId="0" borderId="91" xfId="14" applyFont="1" applyBorder="1" applyAlignment="1">
      <alignment horizontal="center" vertical="top" wrapText="1"/>
    </xf>
    <xf numFmtId="0" fontId="71" fillId="0" borderId="48" xfId="19" applyFont="1" applyBorder="1" applyAlignment="1" applyProtection="1">
      <alignment horizontal="center"/>
      <protection locked="0"/>
    </xf>
    <xf numFmtId="0" fontId="69" fillId="0" borderId="48" xfId="19" applyFont="1" applyFill="1" applyBorder="1" applyAlignment="1" applyProtection="1">
      <alignment horizontal="center"/>
      <protection locked="0"/>
    </xf>
    <xf numFmtId="0" fontId="71" fillId="0" borderId="48" xfId="19" applyFont="1" applyBorder="1" applyAlignment="1" applyProtection="1">
      <alignment horizontal="left" vertical="center" wrapText="1"/>
      <protection locked="0"/>
    </xf>
    <xf numFmtId="0" fontId="56" fillId="0" borderId="92" xfId="14" applyFont="1" applyBorder="1" applyAlignment="1">
      <alignment horizontal="center" vertical="top" wrapText="1"/>
    </xf>
    <xf numFmtId="0" fontId="59" fillId="0" borderId="45" xfId="14" applyFont="1" applyBorder="1"/>
    <xf numFmtId="0" fontId="56" fillId="0" borderId="93" xfId="14" applyFont="1" applyBorder="1" applyAlignment="1">
      <alignment horizontal="center" vertical="top" wrapText="1"/>
    </xf>
    <xf numFmtId="178" fontId="64" fillId="0" borderId="87" xfId="14" applyNumberFormat="1" applyFont="1" applyBorder="1" applyAlignment="1">
      <alignment horizontal="right" vertical="top" wrapText="1"/>
    </xf>
    <xf numFmtId="3" fontId="56" fillId="0" borderId="94" xfId="18" applyNumberFormat="1" applyFont="1" applyBorder="1" applyAlignment="1">
      <alignment horizontal="right"/>
    </xf>
    <xf numFmtId="0" fontId="56" fillId="0" borderId="94" xfId="18" applyFont="1" applyBorder="1" applyAlignment="1">
      <alignment horizontal="center"/>
    </xf>
    <xf numFmtId="0" fontId="56" fillId="0" borderId="81" xfId="18" applyFont="1" applyBorder="1" applyAlignment="1">
      <alignment wrapText="1"/>
    </xf>
    <xf numFmtId="3" fontId="56" fillId="0" borderId="48" xfId="18" applyNumberFormat="1" applyFont="1" applyBorder="1" applyAlignment="1">
      <alignment horizontal="right"/>
    </xf>
    <xf numFmtId="0" fontId="56" fillId="0" borderId="48" xfId="18" applyFont="1" applyBorder="1" applyAlignment="1">
      <alignment horizontal="center"/>
    </xf>
    <xf numFmtId="0" fontId="56" fillId="0" borderId="48" xfId="18" applyFont="1" applyBorder="1" applyAlignment="1">
      <alignment wrapText="1"/>
    </xf>
    <xf numFmtId="0" fontId="56" fillId="0" borderId="48" xfId="18" applyFont="1" applyBorder="1" applyAlignment="1">
      <alignment horizontal="center" vertical="center" wrapText="1"/>
    </xf>
    <xf numFmtId="0" fontId="74" fillId="0" borderId="48" xfId="18" applyFont="1" applyBorder="1" applyAlignment="1">
      <alignment horizontal="left" vertical="center" wrapText="1"/>
    </xf>
    <xf numFmtId="3" fontId="56" fillId="0" borderId="95" xfId="18" applyNumberFormat="1" applyFont="1" applyBorder="1" applyAlignment="1">
      <alignment horizontal="right"/>
    </xf>
    <xf numFmtId="0" fontId="56" fillId="0" borderId="95" xfId="18" applyFont="1" applyBorder="1" applyAlignment="1">
      <alignment horizontal="center"/>
    </xf>
    <xf numFmtId="0" fontId="75" fillId="0" borderId="0" xfId="14" applyFont="1"/>
    <xf numFmtId="0" fontId="56" fillId="0" borderId="96" xfId="14" applyFont="1" applyBorder="1" applyAlignment="1">
      <alignment horizontal="center" vertical="top" wrapText="1"/>
    </xf>
    <xf numFmtId="0" fontId="56" fillId="0" borderId="48" xfId="18" applyFont="1" applyBorder="1"/>
    <xf numFmtId="0" fontId="56" fillId="0" borderId="48" xfId="18" applyFont="1" applyBorder="1" applyAlignment="1">
      <alignment horizontal="left" vertical="center" wrapText="1"/>
    </xf>
    <xf numFmtId="177" fontId="74" fillId="0" borderId="48" xfId="18" applyNumberFormat="1" applyFont="1" applyBorder="1" applyAlignment="1">
      <alignment horizontal="left" vertical="center" wrapText="1"/>
    </xf>
    <xf numFmtId="0" fontId="60" fillId="0" borderId="63" xfId="14" applyFont="1" applyBorder="1" applyAlignment="1">
      <alignment horizontal="center" vertical="top" wrapText="1"/>
    </xf>
    <xf numFmtId="178" fontId="64" fillId="0" borderId="97" xfId="14" applyNumberFormat="1" applyFont="1" applyBorder="1" applyAlignment="1">
      <alignment horizontal="right" vertical="top" wrapText="1"/>
    </xf>
    <xf numFmtId="178" fontId="64" fillId="0" borderId="0" xfId="14" applyNumberFormat="1" applyFont="1" applyAlignment="1">
      <alignment horizontal="right" vertical="top" wrapText="1"/>
    </xf>
    <xf numFmtId="176" fontId="66" fillId="0" borderId="67" xfId="14" applyNumberFormat="1" applyFont="1" applyBorder="1" applyAlignment="1" applyProtection="1">
      <alignment horizontal="right" vertical="center"/>
      <protection locked="0"/>
    </xf>
    <xf numFmtId="0" fontId="66" fillId="0" borderId="67" xfId="14" applyFont="1" applyBorder="1" applyAlignment="1" applyProtection="1">
      <alignment horizontal="center" vertical="center" wrapText="1"/>
      <protection locked="0"/>
    </xf>
    <xf numFmtId="0" fontId="66" fillId="0" borderId="68" xfId="14" applyFont="1" applyBorder="1" applyAlignment="1" applyProtection="1">
      <alignment horizontal="left" vertical="center" wrapText="1"/>
      <protection locked="0"/>
    </xf>
    <xf numFmtId="0" fontId="56" fillId="0" borderId="48" xfId="14" applyFont="1" applyBorder="1" applyAlignment="1">
      <alignment horizontal="left" vertical="top" wrapText="1"/>
    </xf>
    <xf numFmtId="176" fontId="67" fillId="0" borderId="48" xfId="14" applyNumberFormat="1" applyFont="1" applyFill="1" applyBorder="1" applyAlignment="1" applyProtection="1">
      <alignment horizontal="right" vertical="center"/>
      <protection locked="0"/>
    </xf>
    <xf numFmtId="176" fontId="66" fillId="0" borderId="98" xfId="14" applyNumberFormat="1" applyFont="1" applyBorder="1" applyAlignment="1" applyProtection="1">
      <alignment horizontal="right" vertical="center"/>
      <protection locked="0"/>
    </xf>
    <xf numFmtId="0" fontId="66" fillId="0" borderId="98" xfId="14" applyFont="1" applyBorder="1" applyAlignment="1" applyProtection="1">
      <alignment horizontal="center" vertical="center" wrapText="1"/>
      <protection locked="0"/>
    </xf>
    <xf numFmtId="0" fontId="56" fillId="0" borderId="84" xfId="14" applyFont="1" applyBorder="1" applyAlignment="1">
      <alignment horizontal="left" vertical="top" wrapText="1"/>
    </xf>
    <xf numFmtId="178" fontId="64" fillId="0" borderId="48" xfId="14" applyNumberFormat="1" applyFont="1" applyBorder="1" applyAlignment="1">
      <alignment horizontal="right" vertical="top" wrapText="1"/>
    </xf>
    <xf numFmtId="49" fontId="70" fillId="0" borderId="67" xfId="16" applyNumberFormat="1" applyFont="1" applyBorder="1" applyAlignment="1">
      <alignment horizontal="center" vertical="center" wrapText="1"/>
    </xf>
    <xf numFmtId="49" fontId="70" fillId="0" borderId="68" xfId="16" applyNumberFormat="1" applyFont="1" applyBorder="1" applyAlignment="1">
      <alignment horizontal="left" vertical="center" wrapText="1" indent="1"/>
    </xf>
    <xf numFmtId="0" fontId="71" fillId="0" borderId="48" xfId="19" applyFont="1" applyFill="1" applyBorder="1" applyAlignment="1" applyProtection="1">
      <alignment horizontal="center"/>
      <protection locked="0"/>
    </xf>
    <xf numFmtId="4" fontId="58" fillId="0" borderId="99" xfId="14" applyNumberFormat="1" applyFont="1" applyBorder="1" applyAlignment="1">
      <alignment horizontal="center" vertical="top" wrapText="1"/>
    </xf>
    <xf numFmtId="2" fontId="58" fillId="0" borderId="98" xfId="14" applyNumberFormat="1" applyFont="1" applyBorder="1" applyAlignment="1">
      <alignment horizontal="center" vertical="top" wrapText="1"/>
    </xf>
    <xf numFmtId="2" fontId="58" fillId="0" borderId="100" xfId="14" applyNumberFormat="1" applyFont="1" applyBorder="1" applyAlignment="1">
      <alignment horizontal="center" vertical="top" wrapText="1"/>
    </xf>
    <xf numFmtId="0" fontId="76" fillId="0" borderId="0" xfId="20"/>
    <xf numFmtId="0" fontId="76" fillId="0" borderId="0" xfId="20" applyAlignment="1">
      <alignment horizontal="center"/>
    </xf>
    <xf numFmtId="0" fontId="76" fillId="0" borderId="0" xfId="21" applyFont="1" applyBorder="1"/>
    <xf numFmtId="3" fontId="76" fillId="0" borderId="0" xfId="21" applyNumberFormat="1" applyFont="1" applyBorder="1"/>
    <xf numFmtId="179" fontId="61" fillId="10" borderId="102" xfId="21" applyNumberFormat="1" applyFont="1" applyFill="1" applyBorder="1"/>
    <xf numFmtId="3" fontId="61" fillId="10" borderId="102" xfId="21" applyNumberFormat="1" applyFont="1" applyFill="1" applyBorder="1"/>
    <xf numFmtId="3" fontId="61" fillId="10" borderId="102" xfId="21" applyNumberFormat="1" applyFont="1" applyFill="1" applyBorder="1" applyAlignment="1">
      <alignment horizontal="center"/>
    </xf>
    <xf numFmtId="179" fontId="61" fillId="10" borderId="101" xfId="21" applyNumberFormat="1" applyFont="1" applyFill="1" applyBorder="1"/>
    <xf numFmtId="0" fontId="76" fillId="10" borderId="102" xfId="20" applyFill="1" applyBorder="1"/>
    <xf numFmtId="4" fontId="54" fillId="0" borderId="101" xfId="21" applyNumberFormat="1" applyFont="1" applyBorder="1" applyAlignment="1">
      <alignment vertical="center"/>
    </xf>
    <xf numFmtId="3" fontId="54" fillId="0" borderId="104" xfId="20" applyNumberFormat="1" applyFont="1" applyBorder="1" applyAlignment="1">
      <alignment vertical="center"/>
    </xf>
    <xf numFmtId="4" fontId="54" fillId="0" borderId="104" xfId="21" applyNumberFormat="1" applyFont="1" applyBorder="1" applyAlignment="1">
      <alignment vertical="center"/>
    </xf>
    <xf numFmtId="3" fontId="52" fillId="0" borderId="102" xfId="20" applyNumberFormat="1" applyFont="1" applyBorder="1" applyAlignment="1">
      <alignment vertical="center"/>
    </xf>
    <xf numFmtId="3" fontId="52" fillId="0" borderId="102" xfId="21" applyNumberFormat="1" applyFont="1" applyBorder="1" applyAlignment="1">
      <alignment horizontal="center" vertical="center"/>
    </xf>
    <xf numFmtId="0" fontId="52" fillId="0" borderId="102" xfId="21" applyFont="1" applyBorder="1" applyAlignment="1">
      <alignment vertical="center"/>
    </xf>
    <xf numFmtId="0" fontId="54" fillId="0" borderId="103" xfId="21" applyFont="1" applyBorder="1"/>
    <xf numFmtId="4" fontId="52" fillId="0" borderId="105" xfId="21" applyNumberFormat="1" applyFont="1" applyBorder="1"/>
    <xf numFmtId="4" fontId="52" fillId="0" borderId="106" xfId="20" applyNumberFormat="1" applyFont="1" applyBorder="1"/>
    <xf numFmtId="3" fontId="56" fillId="0" borderId="105" xfId="21" applyNumberFormat="1" applyFont="1" applyBorder="1" applyAlignment="1">
      <alignment horizontal="center"/>
    </xf>
    <xf numFmtId="3" fontId="56" fillId="0" borderId="107" xfId="21" applyNumberFormat="1" applyFont="1" applyBorder="1" applyAlignment="1">
      <alignment horizontal="center"/>
    </xf>
    <xf numFmtId="3" fontId="56" fillId="11" borderId="108" xfId="20" applyNumberFormat="1" applyFont="1" applyFill="1" applyBorder="1"/>
    <xf numFmtId="3" fontId="56" fillId="0" borderId="107" xfId="20" applyNumberFormat="1" applyFont="1" applyBorder="1" applyAlignment="1">
      <alignment horizontal="left"/>
    </xf>
    <xf numFmtId="0" fontId="76" fillId="0" borderId="101" xfId="22" applyFont="1" applyBorder="1" applyAlignment="1">
      <alignment horizontal="left"/>
    </xf>
    <xf numFmtId="0" fontId="76" fillId="0" borderId="102" xfId="22" applyFont="1" applyBorder="1" applyAlignment="1">
      <alignment horizontal="left"/>
    </xf>
    <xf numFmtId="3" fontId="54" fillId="0" borderId="102" xfId="20" applyNumberFormat="1" applyFont="1" applyBorder="1" applyAlignment="1">
      <alignment horizontal="center" vertical="center"/>
    </xf>
    <xf numFmtId="3" fontId="54" fillId="0" borderId="102" xfId="20" applyNumberFormat="1" applyFont="1" applyBorder="1" applyAlignment="1">
      <alignment vertical="center"/>
    </xf>
    <xf numFmtId="3" fontId="52" fillId="0" borderId="109" xfId="20" applyNumberFormat="1" applyFont="1" applyBorder="1" applyAlignment="1">
      <alignment horizontal="center"/>
    </xf>
    <xf numFmtId="0" fontId="52" fillId="0" borderId="108" xfId="15" applyFont="1" applyBorder="1" applyAlignment="1">
      <alignment horizontal="left"/>
    </xf>
    <xf numFmtId="0" fontId="52" fillId="0" borderId="107" xfId="20" applyFont="1" applyBorder="1"/>
    <xf numFmtId="3" fontId="52" fillId="0" borderId="110" xfId="20" applyNumberFormat="1" applyFont="1" applyBorder="1" applyAlignment="1">
      <alignment horizontal="center"/>
    </xf>
    <xf numFmtId="0" fontId="52" fillId="0" borderId="110" xfId="15" applyFont="1" applyBorder="1" applyAlignment="1">
      <alignment horizontal="left"/>
    </xf>
    <xf numFmtId="0" fontId="52" fillId="0" borderId="109" xfId="15" applyFont="1" applyBorder="1" applyAlignment="1">
      <alignment horizontal="left"/>
    </xf>
    <xf numFmtId="4" fontId="52" fillId="0" borderId="106" xfId="20" applyNumberFormat="1" applyFont="1" applyFill="1" applyBorder="1"/>
    <xf numFmtId="3" fontId="52" fillId="0" borderId="105" xfId="21" applyNumberFormat="1" applyFont="1" applyBorder="1" applyAlignment="1">
      <alignment horizontal="center"/>
    </xf>
    <xf numFmtId="3" fontId="52" fillId="0" borderId="107" xfId="21" applyNumberFormat="1" applyFont="1" applyBorder="1" applyAlignment="1">
      <alignment horizontal="center"/>
    </xf>
    <xf numFmtId="0" fontId="52" fillId="0" borderId="110" xfId="20" applyFont="1" applyBorder="1" applyAlignment="1">
      <alignment wrapText="1"/>
    </xf>
    <xf numFmtId="0" fontId="52" fillId="0" borderId="109" xfId="23" applyFont="1" applyBorder="1" applyAlignment="1">
      <alignment horizontal="left"/>
    </xf>
    <xf numFmtId="0" fontId="52" fillId="0" borderId="110" xfId="20" applyFont="1" applyBorder="1"/>
    <xf numFmtId="0" fontId="52" fillId="0" borderId="109" xfId="20" applyFont="1" applyBorder="1"/>
    <xf numFmtId="0" fontId="52" fillId="0" borderId="109" xfId="20" applyFont="1" applyBorder="1" applyAlignment="1">
      <alignment horizontal="left"/>
    </xf>
    <xf numFmtId="3" fontId="56" fillId="0" borderId="108" xfId="20" applyNumberFormat="1" applyFont="1" applyBorder="1" applyAlignment="1">
      <alignment wrapText="1"/>
    </xf>
    <xf numFmtId="3" fontId="56" fillId="0" borderId="108" xfId="20" applyNumberFormat="1" applyFont="1" applyBorder="1"/>
    <xf numFmtId="3" fontId="52" fillId="0" borderId="111" xfId="20" applyNumberFormat="1" applyFont="1" applyBorder="1" applyAlignment="1">
      <alignment horizontal="center"/>
    </xf>
    <xf numFmtId="0" fontId="52" fillId="0" borderId="110" xfId="24" applyFont="1" applyBorder="1" applyAlignment="1">
      <alignment horizontal="left" wrapText="1"/>
    </xf>
    <xf numFmtId="3" fontId="52" fillId="11" borderId="109" xfId="24" applyNumberFormat="1" applyFont="1" applyFill="1" applyBorder="1" applyAlignment="1">
      <alignment horizontal="left"/>
    </xf>
    <xf numFmtId="0" fontId="52" fillId="0" borderId="111" xfId="24" applyFont="1" applyBorder="1" applyAlignment="1">
      <alignment horizontal="left"/>
    </xf>
    <xf numFmtId="0" fontId="52" fillId="11" borderId="109" xfId="25" applyNumberFormat="1" applyFont="1" applyFill="1" applyBorder="1" applyAlignment="1" applyProtection="1">
      <alignment horizontal="left"/>
    </xf>
    <xf numFmtId="3" fontId="56" fillId="11" borderId="107" xfId="20" applyNumberFormat="1" applyFont="1" applyFill="1" applyBorder="1" applyAlignment="1">
      <alignment horizontal="left"/>
    </xf>
    <xf numFmtId="0" fontId="76" fillId="0" borderId="0" xfId="20" applyFont="1" applyFill="1"/>
    <xf numFmtId="4" fontId="54" fillId="0" borderId="101" xfId="21" applyNumberFormat="1" applyFont="1" applyFill="1" applyBorder="1" applyAlignment="1">
      <alignment vertical="center"/>
    </xf>
    <xf numFmtId="3" fontId="54" fillId="0" borderId="104" xfId="20" applyNumberFormat="1" applyFont="1" applyFill="1" applyBorder="1" applyAlignment="1">
      <alignment vertical="center"/>
    </xf>
    <xf numFmtId="4" fontId="54" fillId="0" borderId="104" xfId="21" applyNumberFormat="1" applyFont="1" applyFill="1" applyBorder="1" applyAlignment="1">
      <alignment vertical="center"/>
    </xf>
    <xf numFmtId="3" fontId="52" fillId="0" borderId="102" xfId="20" applyNumberFormat="1" applyFont="1" applyFill="1" applyBorder="1" applyAlignment="1">
      <alignment vertical="center"/>
    </xf>
    <xf numFmtId="3" fontId="52" fillId="0" borderId="102" xfId="21" applyNumberFormat="1" applyFont="1" applyFill="1" applyBorder="1" applyAlignment="1">
      <alignment horizontal="center" vertical="center"/>
    </xf>
    <xf numFmtId="0" fontId="52" fillId="0" borderId="102" xfId="21" applyFont="1" applyFill="1" applyBorder="1" applyAlignment="1">
      <alignment vertical="center"/>
    </xf>
    <xf numFmtId="0" fontId="54" fillId="0" borderId="103" xfId="21" applyFont="1" applyFill="1" applyBorder="1"/>
    <xf numFmtId="0" fontId="76" fillId="0" borderId="0" xfId="21" applyFont="1" applyFill="1" applyBorder="1"/>
    <xf numFmtId="4" fontId="52" fillId="0" borderId="110" xfId="21" applyNumberFormat="1" applyFont="1" applyFill="1" applyBorder="1"/>
    <xf numFmtId="4" fontId="52" fillId="0" borderId="112" xfId="20" applyNumberFormat="1" applyFont="1" applyFill="1" applyBorder="1"/>
    <xf numFmtId="3" fontId="56" fillId="0" borderId="105" xfId="21" applyNumberFormat="1" applyFont="1" applyFill="1" applyBorder="1" applyAlignment="1">
      <alignment horizontal="center"/>
    </xf>
    <xf numFmtId="3" fontId="56" fillId="0" borderId="107" xfId="21" applyNumberFormat="1" applyFont="1" applyFill="1" applyBorder="1" applyAlignment="1">
      <alignment horizontal="center"/>
    </xf>
    <xf numFmtId="3" fontId="56" fillId="0" borderId="108" xfId="20" applyNumberFormat="1" applyFont="1" applyFill="1" applyBorder="1"/>
    <xf numFmtId="3" fontId="56" fillId="0" borderId="107" xfId="20" applyNumberFormat="1" applyFont="1" applyFill="1" applyBorder="1" applyAlignment="1">
      <alignment horizontal="left"/>
    </xf>
    <xf numFmtId="4" fontId="52" fillId="0" borderId="113" xfId="21" applyNumberFormat="1" applyFont="1" applyFill="1" applyBorder="1"/>
    <xf numFmtId="4" fontId="52" fillId="0" borderId="114" xfId="20" applyNumberFormat="1" applyFont="1" applyFill="1" applyBorder="1"/>
    <xf numFmtId="3" fontId="56" fillId="0" borderId="113" xfId="21" applyNumberFormat="1" applyFont="1" applyFill="1" applyBorder="1" applyAlignment="1">
      <alignment horizontal="center"/>
    </xf>
    <xf numFmtId="3" fontId="56" fillId="0" borderId="115" xfId="21" applyNumberFormat="1" applyFont="1" applyFill="1" applyBorder="1" applyAlignment="1">
      <alignment horizontal="center"/>
    </xf>
    <xf numFmtId="3" fontId="56" fillId="0" borderId="116" xfId="20" applyNumberFormat="1" applyFont="1" applyFill="1" applyBorder="1"/>
    <xf numFmtId="3" fontId="63" fillId="0" borderId="115" xfId="20" applyNumberFormat="1" applyFont="1" applyFill="1" applyBorder="1" applyAlignment="1">
      <alignment horizontal="left"/>
    </xf>
    <xf numFmtId="3" fontId="56" fillId="0" borderId="117" xfId="20" applyNumberFormat="1" applyFont="1" applyBorder="1"/>
    <xf numFmtId="3" fontId="56" fillId="11" borderId="118" xfId="20" applyNumberFormat="1" applyFont="1" applyFill="1" applyBorder="1" applyAlignment="1">
      <alignment horizontal="left"/>
    </xf>
    <xf numFmtId="3" fontId="56" fillId="0" borderId="111" xfId="20" applyNumberFormat="1" applyFont="1" applyBorder="1"/>
    <xf numFmtId="3" fontId="56" fillId="11" borderId="109" xfId="20" applyNumberFormat="1" applyFont="1" applyFill="1" applyBorder="1" applyAlignment="1">
      <alignment horizontal="left"/>
    </xf>
    <xf numFmtId="3" fontId="56" fillId="0" borderId="116" xfId="20" applyNumberFormat="1" applyFont="1" applyBorder="1" applyAlignment="1">
      <alignment wrapText="1"/>
    </xf>
    <xf numFmtId="3" fontId="56" fillId="11" borderId="115" xfId="20" applyNumberFormat="1" applyFont="1" applyFill="1" applyBorder="1" applyAlignment="1">
      <alignment horizontal="left" wrapText="1"/>
    </xf>
    <xf numFmtId="0" fontId="76" fillId="0" borderId="0" xfId="20" applyFont="1"/>
    <xf numFmtId="3" fontId="56" fillId="0" borderId="119" xfId="20" applyNumberFormat="1" applyFont="1" applyBorder="1" applyAlignment="1">
      <alignment wrapText="1"/>
    </xf>
    <xf numFmtId="3" fontId="56" fillId="11" borderId="34" xfId="20" applyNumberFormat="1" applyFont="1" applyFill="1" applyBorder="1" applyAlignment="1">
      <alignment horizontal="left" wrapText="1"/>
    </xf>
    <xf numFmtId="0" fontId="76" fillId="0" borderId="101" xfId="22" applyBorder="1" applyAlignment="1">
      <alignment horizontal="left"/>
    </xf>
    <xf numFmtId="0" fontId="76" fillId="0" borderId="102" xfId="22" applyBorder="1" applyAlignment="1">
      <alignment horizontal="left"/>
    </xf>
    <xf numFmtId="0" fontId="76" fillId="10" borderId="101" xfId="22" applyFont="1" applyFill="1" applyBorder="1" applyAlignment="1">
      <alignment horizontal="left"/>
    </xf>
    <xf numFmtId="0" fontId="76" fillId="10" borderId="102" xfId="22" applyFont="1" applyFill="1" applyBorder="1" applyAlignment="1">
      <alignment horizontal="left"/>
    </xf>
    <xf numFmtId="3" fontId="54" fillId="10" borderId="102" xfId="20" applyNumberFormat="1" applyFont="1" applyFill="1" applyBorder="1" applyAlignment="1">
      <alignment horizontal="center" vertical="center"/>
    </xf>
    <xf numFmtId="3" fontId="54" fillId="10" borderId="102" xfId="20" applyNumberFormat="1" applyFont="1" applyFill="1" applyBorder="1" applyAlignment="1">
      <alignment vertical="center"/>
    </xf>
    <xf numFmtId="0" fontId="77" fillId="10" borderId="103" xfId="20" applyFont="1" applyFill="1" applyBorder="1" applyAlignment="1">
      <alignment horizontal="left" vertical="center"/>
    </xf>
    <xf numFmtId="0" fontId="79" fillId="10" borderId="103" xfId="20" applyFont="1" applyFill="1" applyBorder="1" applyAlignment="1">
      <alignment horizontal="left" vertical="center"/>
    </xf>
    <xf numFmtId="0" fontId="61" fillId="12" borderId="104" xfId="20" applyFont="1" applyFill="1" applyBorder="1" applyAlignment="1">
      <alignment horizontal="center" vertical="center"/>
    </xf>
    <xf numFmtId="0" fontId="76" fillId="12" borderId="34" xfId="20" applyFill="1" applyBorder="1" applyAlignment="1">
      <alignment horizontal="center"/>
    </xf>
    <xf numFmtId="179" fontId="61" fillId="14" borderId="102" xfId="21" applyNumberFormat="1" applyFont="1" applyFill="1" applyBorder="1"/>
    <xf numFmtId="3" fontId="61" fillId="14" borderId="102" xfId="21" applyNumberFormat="1" applyFont="1" applyFill="1" applyBorder="1"/>
    <xf numFmtId="3" fontId="61" fillId="14" borderId="102" xfId="21" applyNumberFormat="1" applyFont="1" applyFill="1" applyBorder="1" applyAlignment="1">
      <alignment horizontal="center"/>
    </xf>
    <xf numFmtId="179" fontId="61" fillId="14" borderId="101" xfId="21" applyNumberFormat="1" applyFont="1" applyFill="1" applyBorder="1" applyAlignment="1">
      <alignment horizontal="right"/>
    </xf>
    <xf numFmtId="0" fontId="76" fillId="14" borderId="102" xfId="20" applyFill="1" applyBorder="1"/>
    <xf numFmtId="180" fontId="56" fillId="0" borderId="107" xfId="21" applyNumberFormat="1" applyFont="1" applyBorder="1" applyAlignment="1">
      <alignment horizontal="center"/>
    </xf>
    <xf numFmtId="3" fontId="81" fillId="0" borderId="110" xfId="21" applyNumberFormat="1" applyFont="1" applyBorder="1" applyAlignment="1">
      <alignment horizontal="center"/>
    </xf>
    <xf numFmtId="3" fontId="52" fillId="0" borderId="82" xfId="20" applyNumberFormat="1" applyFont="1" applyBorder="1" applyAlignment="1">
      <alignment horizontal="center"/>
    </xf>
    <xf numFmtId="0" fontId="52" fillId="0" borderId="82" xfId="15" applyFont="1" applyBorder="1" applyAlignment="1">
      <alignment horizontal="left"/>
    </xf>
    <xf numFmtId="0" fontId="81" fillId="0" borderId="109" xfId="15" applyFont="1" applyBorder="1" applyAlignment="1">
      <alignment horizontal="left"/>
    </xf>
    <xf numFmtId="3" fontId="56" fillId="15" borderId="107" xfId="20" applyNumberFormat="1" applyFont="1" applyFill="1" applyBorder="1" applyAlignment="1">
      <alignment horizontal="left"/>
    </xf>
    <xf numFmtId="0" fontId="54" fillId="0" borderId="0" xfId="24" applyFont="1" applyBorder="1" applyAlignment="1">
      <alignment horizontal="left"/>
    </xf>
    <xf numFmtId="0" fontId="52" fillId="15" borderId="107" xfId="20" applyFont="1" applyFill="1" applyBorder="1"/>
    <xf numFmtId="0" fontId="52" fillId="15" borderId="109" xfId="15" applyFont="1" applyFill="1" applyBorder="1" applyAlignment="1">
      <alignment horizontal="left"/>
    </xf>
    <xf numFmtId="0" fontId="52" fillId="15" borderId="109" xfId="20" applyFont="1" applyFill="1" applyBorder="1"/>
    <xf numFmtId="3" fontId="54" fillId="0" borderId="0" xfId="24" applyNumberFormat="1" applyFont="1" applyBorder="1" applyAlignment="1">
      <alignment horizontal="left"/>
    </xf>
    <xf numFmtId="0" fontId="52" fillId="15" borderId="109" xfId="20" applyFont="1" applyFill="1" applyBorder="1" applyAlignment="1">
      <alignment horizontal="left"/>
    </xf>
    <xf numFmtId="3" fontId="52" fillId="16" borderId="109" xfId="24" applyNumberFormat="1" applyFont="1" applyFill="1" applyBorder="1" applyAlignment="1">
      <alignment horizontal="left"/>
    </xf>
    <xf numFmtId="0" fontId="54" fillId="0" borderId="0" xfId="20" applyFont="1" applyBorder="1" applyAlignment="1">
      <alignment horizontal="left"/>
    </xf>
    <xf numFmtId="0" fontId="52" fillId="16" borderId="109" xfId="25" applyNumberFormat="1" applyFont="1" applyFill="1" applyBorder="1" applyAlignment="1" applyProtection="1">
      <alignment horizontal="left"/>
    </xf>
    <xf numFmtId="3" fontId="56" fillId="16" borderId="107" xfId="20" applyNumberFormat="1" applyFont="1" applyFill="1" applyBorder="1" applyAlignment="1">
      <alignment horizontal="left"/>
    </xf>
    <xf numFmtId="4" fontId="54" fillId="0" borderId="102" xfId="21" applyNumberFormat="1" applyFont="1" applyBorder="1" applyAlignment="1">
      <alignment vertical="center"/>
    </xf>
    <xf numFmtId="0" fontId="82" fillId="14" borderId="101" xfId="22" applyFont="1" applyFill="1" applyBorder="1" applyAlignment="1">
      <alignment horizontal="left"/>
    </xf>
    <xf numFmtId="0" fontId="82" fillId="14" borderId="102" xfId="22" applyFont="1" applyFill="1" applyBorder="1" applyAlignment="1">
      <alignment horizontal="left"/>
    </xf>
    <xf numFmtId="3" fontId="83" fillId="14" borderId="102" xfId="20" applyNumberFormat="1" applyFont="1" applyFill="1" applyBorder="1" applyAlignment="1">
      <alignment horizontal="center" vertical="center"/>
    </xf>
    <xf numFmtId="3" fontId="83" fillId="14" borderId="102" xfId="20" applyNumberFormat="1" applyFont="1" applyFill="1" applyBorder="1" applyAlignment="1">
      <alignment vertical="center"/>
    </xf>
    <xf numFmtId="179" fontId="76" fillId="0" borderId="0" xfId="22" applyNumberFormat="1" applyFont="1" applyBorder="1" applyAlignment="1">
      <alignment horizontal="right"/>
    </xf>
    <xf numFmtId="179" fontId="61" fillId="0" borderId="0" xfId="21" applyNumberFormat="1" applyFont="1" applyBorder="1" applyAlignment="1">
      <alignment horizontal="right"/>
    </xf>
    <xf numFmtId="179" fontId="61" fillId="0" borderId="0" xfId="21" applyNumberFormat="1" applyFont="1" applyBorder="1"/>
    <xf numFmtId="3" fontId="61" fillId="0" borderId="0" xfId="21" applyNumberFormat="1" applyFont="1" applyBorder="1"/>
    <xf numFmtId="3" fontId="61" fillId="0" borderId="0" xfId="21" applyNumberFormat="1" applyFont="1" applyBorder="1" applyAlignment="1">
      <alignment horizontal="center"/>
    </xf>
    <xf numFmtId="0" fontId="76" fillId="0" borderId="0" xfId="22" applyFont="1" applyBorder="1" applyAlignment="1"/>
    <xf numFmtId="0" fontId="61" fillId="0" borderId="0" xfId="21" applyFont="1" applyBorder="1" applyAlignment="1"/>
    <xf numFmtId="0" fontId="85" fillId="0" borderId="0" xfId="26" applyFill="1"/>
    <xf numFmtId="4" fontId="85" fillId="0" borderId="0" xfId="26" applyNumberFormat="1" applyFill="1"/>
    <xf numFmtId="0" fontId="86" fillId="0" borderId="0" xfId="26" applyFont="1" applyFill="1"/>
    <xf numFmtId="4" fontId="89" fillId="0" borderId="126" xfId="26" applyNumberFormat="1" applyFont="1" applyFill="1" applyBorder="1" applyAlignment="1">
      <alignment horizontal="center" vertical="center"/>
    </xf>
    <xf numFmtId="4" fontId="90" fillId="0" borderId="127" xfId="26" applyNumberFormat="1" applyFont="1" applyFill="1" applyBorder="1" applyAlignment="1">
      <alignment horizontal="center" vertical="center"/>
    </xf>
    <xf numFmtId="4" fontId="90" fillId="0" borderId="128" xfId="26" applyNumberFormat="1" applyFont="1" applyFill="1" applyBorder="1" applyAlignment="1">
      <alignment horizontal="center" vertical="center"/>
    </xf>
    <xf numFmtId="4" fontId="90" fillId="0" borderId="128" xfId="28" applyNumberFormat="1" applyFont="1" applyFill="1" applyBorder="1" applyAlignment="1">
      <alignment horizontal="center"/>
    </xf>
    <xf numFmtId="4" fontId="91" fillId="0" borderId="128" xfId="28" applyNumberFormat="1" applyFont="1" applyFill="1" applyBorder="1" applyAlignment="1">
      <alignment horizontal="center" vertical="center"/>
    </xf>
    <xf numFmtId="0" fontId="91" fillId="0" borderId="128" xfId="28" applyFont="1" applyFill="1" applyBorder="1" applyAlignment="1">
      <alignment horizontal="center" vertical="center"/>
    </xf>
    <xf numFmtId="0" fontId="91" fillId="0" borderId="128" xfId="28" applyFont="1" applyFill="1" applyBorder="1" applyAlignment="1">
      <alignment horizontal="left" vertical="center"/>
    </xf>
    <xf numFmtId="0" fontId="92" fillId="0" borderId="128" xfId="28" applyFont="1" applyFill="1" applyBorder="1" applyAlignment="1">
      <alignment horizontal="left" vertical="center"/>
    </xf>
    <xf numFmtId="0" fontId="89" fillId="0" borderId="129" xfId="28" applyFont="1" applyFill="1" applyBorder="1" applyAlignment="1">
      <alignment horizontal="center" vertical="center"/>
    </xf>
    <xf numFmtId="0" fontId="85" fillId="0" borderId="0" xfId="26" applyFill="1" applyAlignment="1">
      <alignment vertical="top" wrapText="1"/>
    </xf>
    <xf numFmtId="4" fontId="91" fillId="0" borderId="130" xfId="26" applyNumberFormat="1" applyFont="1" applyFill="1" applyBorder="1" applyAlignment="1">
      <alignment horizontal="center" vertical="top" wrapText="1"/>
    </xf>
    <xf numFmtId="4" fontId="91" fillId="0" borderId="131" xfId="26" applyNumberFormat="1" applyFont="1" applyFill="1" applyBorder="1" applyAlignment="1">
      <alignment horizontal="center" vertical="top" wrapText="1"/>
    </xf>
    <xf numFmtId="4" fontId="91" fillId="0" borderId="132" xfId="26" applyNumberFormat="1" applyFont="1" applyFill="1" applyBorder="1" applyAlignment="1">
      <alignment horizontal="center" vertical="top" wrapText="1"/>
    </xf>
    <xf numFmtId="4" fontId="91" fillId="0" borderId="132" xfId="28" applyNumberFormat="1" applyFont="1" applyFill="1" applyBorder="1" applyAlignment="1">
      <alignment horizontal="center" vertical="top" wrapText="1"/>
    </xf>
    <xf numFmtId="4" fontId="91" fillId="0" borderId="132" xfId="26" applyNumberFormat="1" applyFont="1" applyFill="1" applyBorder="1" applyAlignment="1">
      <alignment horizontal="center"/>
    </xf>
    <xf numFmtId="4" fontId="91" fillId="0" borderId="132" xfId="26" applyNumberFormat="1" applyFont="1" applyFill="1" applyBorder="1" applyAlignment="1">
      <alignment horizontal="center" vertical="top"/>
    </xf>
    <xf numFmtId="0" fontId="91" fillId="0" borderId="132" xfId="26" applyFont="1" applyFill="1" applyBorder="1" applyAlignment="1">
      <alignment horizontal="center" vertical="center"/>
    </xf>
    <xf numFmtId="0" fontId="91" fillId="0" borderId="132" xfId="28" applyFont="1" applyFill="1" applyBorder="1" applyAlignment="1">
      <alignment vertical="top" wrapText="1"/>
    </xf>
    <xf numFmtId="0" fontId="89" fillId="0" borderId="133" xfId="28" applyFont="1" applyFill="1" applyBorder="1" applyAlignment="1">
      <alignment horizontal="center" vertical="top" wrapText="1"/>
    </xf>
    <xf numFmtId="0" fontId="91" fillId="0" borderId="132" xfId="26" applyFont="1" applyFill="1" applyBorder="1" applyAlignment="1">
      <alignment horizontal="left" vertical="center"/>
    </xf>
    <xf numFmtId="4" fontId="91" fillId="17" borderId="132" xfId="28" applyNumberFormat="1" applyFont="1" applyFill="1" applyBorder="1" applyAlignment="1">
      <alignment horizontal="center" vertical="top" wrapText="1"/>
    </xf>
    <xf numFmtId="0" fontId="91" fillId="17" borderId="132" xfId="28" applyFont="1" applyFill="1" applyBorder="1" applyAlignment="1">
      <alignment horizontal="center" vertical="top" wrapText="1"/>
    </xf>
    <xf numFmtId="0" fontId="93" fillId="17" borderId="132" xfId="28" applyFont="1" applyFill="1" applyBorder="1" applyAlignment="1">
      <alignment vertical="top" wrapText="1"/>
    </xf>
    <xf numFmtId="0" fontId="89" fillId="17" borderId="133" xfId="28" applyFont="1" applyFill="1" applyBorder="1" applyAlignment="1">
      <alignment horizontal="center" vertical="top" wrapText="1"/>
    </xf>
    <xf numFmtId="0" fontId="91" fillId="0" borderId="132" xfId="28" applyFont="1" applyFill="1" applyBorder="1" applyAlignment="1">
      <alignment horizontal="center" vertical="top" wrapText="1"/>
    </xf>
    <xf numFmtId="4" fontId="89" fillId="0" borderId="134" xfId="26" applyNumberFormat="1" applyFont="1" applyFill="1" applyBorder="1" applyAlignment="1">
      <alignment horizontal="center" vertical="center" wrapText="1"/>
    </xf>
    <xf numFmtId="4" fontId="89" fillId="0" borderId="135" xfId="26" applyNumberFormat="1" applyFont="1" applyFill="1" applyBorder="1" applyAlignment="1">
      <alignment horizontal="center" vertical="center" wrapText="1"/>
    </xf>
    <xf numFmtId="4" fontId="89" fillId="0" borderId="136" xfId="26" applyNumberFormat="1" applyFont="1" applyFill="1" applyBorder="1" applyAlignment="1">
      <alignment horizontal="center" vertical="center" wrapText="1"/>
    </xf>
    <xf numFmtId="0" fontId="89" fillId="0" borderId="136" xfId="26" applyFont="1" applyFill="1" applyBorder="1" applyAlignment="1">
      <alignment horizontal="center" vertical="center" wrapText="1"/>
    </xf>
    <xf numFmtId="0" fontId="89" fillId="0" borderId="136" xfId="26" applyFont="1" applyFill="1" applyBorder="1" applyAlignment="1">
      <alignment horizontal="center" vertical="center"/>
    </xf>
    <xf numFmtId="0" fontId="89" fillId="0" borderId="137" xfId="26" applyFont="1" applyFill="1" applyBorder="1" applyAlignment="1">
      <alignment horizontal="center" vertical="center"/>
    </xf>
    <xf numFmtId="4" fontId="94" fillId="0" borderId="138" xfId="29" applyNumberFormat="1" applyFont="1" applyFill="1" applyBorder="1" applyAlignment="1">
      <alignment horizontal="left" vertical="center" wrapText="1"/>
    </xf>
    <xf numFmtId="0" fontId="95" fillId="0" borderId="139" xfId="29" applyFont="1" applyFill="1" applyBorder="1" applyAlignment="1">
      <alignment horizontal="left" vertical="center"/>
    </xf>
    <xf numFmtId="0" fontId="95" fillId="0" borderId="140" xfId="29" applyFont="1" applyFill="1" applyBorder="1" applyAlignment="1">
      <alignment horizontal="left" vertical="center"/>
    </xf>
    <xf numFmtId="0" fontId="95" fillId="0" borderId="141" xfId="29" applyFont="1" applyFill="1" applyBorder="1" applyAlignment="1">
      <alignment horizontal="left" vertical="center"/>
    </xf>
    <xf numFmtId="0" fontId="95" fillId="0" borderId="121" xfId="29" applyFont="1" applyFill="1" applyBorder="1" applyAlignment="1">
      <alignment vertical="center"/>
    </xf>
    <xf numFmtId="14" fontId="90" fillId="0" borderId="111" xfId="29" applyNumberFormat="1" applyFont="1" applyFill="1" applyBorder="1" applyAlignment="1">
      <alignment horizontal="left" vertical="center"/>
    </xf>
    <xf numFmtId="14" fontId="90" fillId="0" borderId="142" xfId="29" applyNumberFormat="1" applyFont="1" applyFill="1" applyBorder="1" applyAlignment="1">
      <alignment horizontal="left" vertical="center"/>
    </xf>
    <xf numFmtId="14" fontId="90" fillId="0" borderId="143" xfId="29" applyNumberFormat="1" applyFont="1" applyFill="1" applyBorder="1" applyAlignment="1">
      <alignment horizontal="left" vertical="center"/>
    </xf>
    <xf numFmtId="4" fontId="94" fillId="0" borderId="112" xfId="29" applyNumberFormat="1" applyFont="1" applyFill="1" applyBorder="1" applyAlignment="1">
      <alignment horizontal="left" vertical="center"/>
    </xf>
    <xf numFmtId="0" fontId="95" fillId="0" borderId="109" xfId="29" applyFont="1" applyFill="1" applyBorder="1" applyAlignment="1">
      <alignment vertical="center"/>
    </xf>
    <xf numFmtId="4" fontId="94" fillId="0" borderId="144" xfId="29" applyNumberFormat="1" applyFont="1" applyFill="1" applyBorder="1" applyAlignment="1">
      <alignment horizontal="left" vertical="center"/>
    </xf>
    <xf numFmtId="179" fontId="61" fillId="18" borderId="102" xfId="21" applyNumberFormat="1" applyFont="1" applyFill="1" applyBorder="1"/>
    <xf numFmtId="3" fontId="61" fillId="18" borderId="102" xfId="21" applyNumberFormat="1" applyFont="1" applyFill="1" applyBorder="1"/>
    <xf numFmtId="3" fontId="61" fillId="18" borderId="102" xfId="21" applyNumberFormat="1" applyFont="1" applyFill="1" applyBorder="1" applyAlignment="1">
      <alignment horizontal="center"/>
    </xf>
    <xf numFmtId="179" fontId="61" fillId="18" borderId="101" xfId="21" applyNumberFormat="1" applyFont="1" applyFill="1" applyBorder="1"/>
    <xf numFmtId="0" fontId="76" fillId="18" borderId="102" xfId="20" applyFill="1" applyBorder="1"/>
    <xf numFmtId="3" fontId="52" fillId="0" borderId="112" xfId="20" applyNumberFormat="1" applyFont="1" applyBorder="1" applyAlignment="1">
      <alignment horizontal="center"/>
    </xf>
    <xf numFmtId="0" fontId="97" fillId="19" borderId="101" xfId="22" applyFont="1" applyFill="1" applyBorder="1" applyAlignment="1">
      <alignment horizontal="left"/>
    </xf>
    <xf numFmtId="0" fontId="97" fillId="19" borderId="102" xfId="22" applyFont="1" applyFill="1" applyBorder="1" applyAlignment="1">
      <alignment horizontal="left"/>
    </xf>
    <xf numFmtId="3" fontId="98" fillId="19" borderId="102" xfId="20" applyNumberFormat="1" applyFont="1" applyFill="1" applyBorder="1" applyAlignment="1">
      <alignment horizontal="center" vertical="center"/>
    </xf>
    <xf numFmtId="3" fontId="98" fillId="19" borderId="102" xfId="20" applyNumberFormat="1" applyFont="1" applyFill="1" applyBorder="1" applyAlignment="1">
      <alignment vertical="center"/>
    </xf>
    <xf numFmtId="179" fontId="61" fillId="19" borderId="102" xfId="21" applyNumberFormat="1" applyFont="1" applyFill="1" applyBorder="1"/>
    <xf numFmtId="3" fontId="61" fillId="19" borderId="102" xfId="21" applyNumberFormat="1" applyFont="1" applyFill="1" applyBorder="1"/>
    <xf numFmtId="3" fontId="61" fillId="19" borderId="102" xfId="21" applyNumberFormat="1" applyFont="1" applyFill="1" applyBorder="1" applyAlignment="1">
      <alignment horizontal="center"/>
    </xf>
    <xf numFmtId="179" fontId="61" fillId="19" borderId="101" xfId="21" applyNumberFormat="1" applyFont="1" applyFill="1" applyBorder="1"/>
    <xf numFmtId="0" fontId="76" fillId="19" borderId="102" xfId="20" applyFill="1" applyBorder="1"/>
    <xf numFmtId="4" fontId="52" fillId="0" borderId="105" xfId="21" applyNumberFormat="1" applyFont="1" applyFill="1" applyBorder="1"/>
    <xf numFmtId="0" fontId="76" fillId="0" borderId="101" xfId="22" applyFont="1" applyFill="1" applyBorder="1" applyAlignment="1">
      <alignment horizontal="left"/>
    </xf>
    <xf numFmtId="0" fontId="76" fillId="0" borderId="102" xfId="22" applyFont="1" applyFill="1" applyBorder="1" applyAlignment="1">
      <alignment horizontal="left"/>
    </xf>
    <xf numFmtId="3" fontId="54" fillId="0" borderId="102" xfId="20" applyNumberFormat="1" applyFont="1" applyFill="1" applyBorder="1" applyAlignment="1">
      <alignment horizontal="center" vertical="center"/>
    </xf>
    <xf numFmtId="3" fontId="54" fillId="0" borderId="102" xfId="20" applyNumberFormat="1" applyFont="1" applyFill="1" applyBorder="1" applyAlignment="1">
      <alignment vertical="center"/>
    </xf>
    <xf numFmtId="3" fontId="81" fillId="0" borderId="110" xfId="21" applyNumberFormat="1" applyFont="1" applyFill="1" applyBorder="1" applyAlignment="1">
      <alignment horizontal="center"/>
    </xf>
    <xf numFmtId="3" fontId="52" fillId="0" borderId="112" xfId="20" applyNumberFormat="1" applyFont="1" applyFill="1" applyBorder="1" applyAlignment="1">
      <alignment horizontal="center"/>
    </xf>
    <xf numFmtId="0" fontId="52" fillId="0" borderId="110" xfId="15" applyFont="1" applyFill="1" applyBorder="1" applyAlignment="1">
      <alignment horizontal="left"/>
    </xf>
    <xf numFmtId="0" fontId="81" fillId="0" borderId="109" xfId="15" applyFont="1" applyFill="1" applyBorder="1" applyAlignment="1">
      <alignment horizontal="left"/>
    </xf>
    <xf numFmtId="3" fontId="52" fillId="0" borderId="109" xfId="20" applyNumberFormat="1" applyFont="1" applyFill="1" applyBorder="1" applyAlignment="1">
      <alignment horizontal="center"/>
    </xf>
    <xf numFmtId="0" fontId="52" fillId="0" borderId="108" xfId="15" applyFont="1" applyFill="1" applyBorder="1" applyAlignment="1">
      <alignment horizontal="left"/>
    </xf>
    <xf numFmtId="0" fontId="52" fillId="0" borderId="107" xfId="20" applyFont="1" applyFill="1" applyBorder="1"/>
    <xf numFmtId="3" fontId="52" fillId="0" borderId="110" xfId="20" applyNumberFormat="1" applyFont="1" applyFill="1" applyBorder="1" applyAlignment="1">
      <alignment horizontal="center"/>
    </xf>
    <xf numFmtId="0" fontId="52" fillId="0" borderId="109" xfId="15" applyFont="1" applyFill="1" applyBorder="1" applyAlignment="1">
      <alignment horizontal="left"/>
    </xf>
    <xf numFmtId="3" fontId="52" fillId="0" borderId="105" xfId="21" applyNumberFormat="1" applyFont="1" applyFill="1" applyBorder="1" applyAlignment="1">
      <alignment horizontal="center"/>
    </xf>
    <xf numFmtId="0" fontId="52" fillId="0" borderId="110" xfId="20" applyFont="1" applyFill="1" applyBorder="1" applyAlignment="1">
      <alignment wrapText="1"/>
    </xf>
    <xf numFmtId="0" fontId="52" fillId="0" borderId="109" xfId="23" applyFont="1" applyFill="1" applyBorder="1" applyAlignment="1">
      <alignment horizontal="left"/>
    </xf>
    <xf numFmtId="0" fontId="52" fillId="0" borderId="110" xfId="20" applyFont="1" applyFill="1" applyBorder="1"/>
    <xf numFmtId="0" fontId="52" fillId="0" borderId="109" xfId="20" applyFont="1" applyFill="1" applyBorder="1"/>
    <xf numFmtId="0" fontId="52" fillId="0" borderId="109" xfId="20" applyFont="1" applyFill="1" applyBorder="1" applyAlignment="1">
      <alignment horizontal="left"/>
    </xf>
    <xf numFmtId="3" fontId="56" fillId="0" borderId="108" xfId="20" applyNumberFormat="1" applyFont="1" applyFill="1" applyBorder="1" applyAlignment="1">
      <alignment wrapText="1"/>
    </xf>
    <xf numFmtId="3" fontId="52" fillId="0" borderId="111" xfId="20" applyNumberFormat="1" applyFont="1" applyFill="1" applyBorder="1" applyAlignment="1">
      <alignment horizontal="center"/>
    </xf>
    <xf numFmtId="0" fontId="52" fillId="0" borderId="110" xfId="24" applyFont="1" applyFill="1" applyBorder="1" applyAlignment="1">
      <alignment horizontal="left" wrapText="1"/>
    </xf>
    <xf numFmtId="3" fontId="52" fillId="0" borderId="109" xfId="24" applyNumberFormat="1" applyFont="1" applyFill="1" applyBorder="1" applyAlignment="1">
      <alignment horizontal="left"/>
    </xf>
    <xf numFmtId="0" fontId="52" fillId="0" borderId="111" xfId="24" applyFont="1" applyFill="1" applyBorder="1" applyAlignment="1">
      <alignment horizontal="left"/>
    </xf>
    <xf numFmtId="0" fontId="52" fillId="0" borderId="109" xfId="25" applyNumberFormat="1" applyFont="1" applyFill="1" applyBorder="1" applyAlignment="1" applyProtection="1">
      <alignment horizontal="left"/>
    </xf>
    <xf numFmtId="4" fontId="52" fillId="0" borderId="145" xfId="20" applyNumberFormat="1" applyFont="1" applyFill="1" applyBorder="1"/>
    <xf numFmtId="3" fontId="56" fillId="0" borderId="146" xfId="21" applyNumberFormat="1" applyFont="1" applyFill="1" applyBorder="1" applyAlignment="1">
      <alignment horizontal="center"/>
    </xf>
    <xf numFmtId="3" fontId="56" fillId="0" borderId="118" xfId="21" applyNumberFormat="1" applyFont="1" applyFill="1" applyBorder="1" applyAlignment="1">
      <alignment horizontal="center"/>
    </xf>
    <xf numFmtId="3" fontId="56" fillId="0" borderId="117" xfId="20" applyNumberFormat="1" applyFont="1" applyFill="1" applyBorder="1"/>
    <xf numFmtId="3" fontId="56" fillId="0" borderId="118" xfId="20" applyNumberFormat="1" applyFont="1" applyFill="1" applyBorder="1" applyAlignment="1">
      <alignment horizontal="left"/>
    </xf>
    <xf numFmtId="4" fontId="52" fillId="0" borderId="147" xfId="21" applyNumberFormat="1" applyFont="1" applyFill="1" applyBorder="1"/>
    <xf numFmtId="4" fontId="52" fillId="0" borderId="42" xfId="20" applyNumberFormat="1" applyFont="1" applyFill="1" applyBorder="1"/>
    <xf numFmtId="3" fontId="56" fillId="0" borderId="147" xfId="21" applyNumberFormat="1" applyFont="1" applyFill="1" applyBorder="1" applyAlignment="1">
      <alignment horizontal="center"/>
    </xf>
    <xf numFmtId="3" fontId="56" fillId="0" borderId="39" xfId="21" applyNumberFormat="1" applyFont="1" applyFill="1" applyBorder="1" applyAlignment="1">
      <alignment horizontal="center"/>
    </xf>
    <xf numFmtId="3" fontId="56" fillId="0" borderId="111" xfId="20" applyNumberFormat="1" applyFont="1" applyFill="1" applyBorder="1"/>
    <xf numFmtId="3" fontId="56" fillId="0" borderId="109" xfId="20" applyNumberFormat="1" applyFont="1" applyFill="1" applyBorder="1" applyAlignment="1">
      <alignment horizontal="left"/>
    </xf>
    <xf numFmtId="4" fontId="52" fillId="0" borderId="110" xfId="21" applyNumberFormat="1" applyFont="1" applyBorder="1"/>
    <xf numFmtId="4" fontId="52" fillId="0" borderId="112" xfId="20" applyNumberFormat="1" applyFont="1" applyBorder="1"/>
    <xf numFmtId="3" fontId="56" fillId="0" borderId="110" xfId="21" applyNumberFormat="1" applyFont="1" applyBorder="1" applyAlignment="1">
      <alignment horizontal="center"/>
    </xf>
    <xf numFmtId="3" fontId="56" fillId="0" borderId="109" xfId="21" applyNumberFormat="1" applyFont="1" applyBorder="1" applyAlignment="1">
      <alignment horizontal="center"/>
    </xf>
    <xf numFmtId="3" fontId="56" fillId="11" borderId="109" xfId="20" applyNumberFormat="1" applyFont="1" applyFill="1" applyBorder="1" applyAlignment="1">
      <alignment horizontal="left" wrapText="1"/>
    </xf>
    <xf numFmtId="3" fontId="56" fillId="0" borderId="106" xfId="21" applyNumberFormat="1" applyFont="1" applyBorder="1" applyAlignment="1">
      <alignment horizontal="center"/>
    </xf>
    <xf numFmtId="3" fontId="56" fillId="0" borderId="48" xfId="20" applyNumberFormat="1" applyFont="1" applyBorder="1" applyAlignment="1">
      <alignment wrapText="1"/>
    </xf>
    <xf numFmtId="3" fontId="56" fillId="11" borderId="48" xfId="20" applyNumberFormat="1" applyFont="1" applyFill="1" applyBorder="1" applyAlignment="1">
      <alignment horizontal="left" wrapText="1"/>
    </xf>
    <xf numFmtId="0" fontId="76" fillId="0" borderId="149" xfId="20" applyBorder="1"/>
    <xf numFmtId="0" fontId="76" fillId="0" borderId="0" xfId="20" applyBorder="1"/>
    <xf numFmtId="0" fontId="76" fillId="0" borderId="0" xfId="20" applyBorder="1" applyAlignment="1">
      <alignment horizontal="center"/>
    </xf>
    <xf numFmtId="0" fontId="76" fillId="0" borderId="150" xfId="20" applyBorder="1"/>
    <xf numFmtId="4" fontId="52" fillId="0" borderId="113" xfId="21" applyNumberFormat="1" applyFont="1" applyBorder="1"/>
    <xf numFmtId="4" fontId="52" fillId="0" borderId="114" xfId="20" applyNumberFormat="1" applyFont="1" applyBorder="1"/>
    <xf numFmtId="3" fontId="56" fillId="0" borderId="113" xfId="21" applyNumberFormat="1" applyFont="1" applyBorder="1" applyAlignment="1">
      <alignment horizontal="center"/>
    </xf>
    <xf numFmtId="3" fontId="56" fillId="0" borderId="115" xfId="21" applyNumberFormat="1" applyFont="1" applyBorder="1" applyAlignment="1">
      <alignment horizontal="center"/>
    </xf>
    <xf numFmtId="3" fontId="56" fillId="0" borderId="116" xfId="20" applyNumberFormat="1" applyFont="1" applyBorder="1"/>
    <xf numFmtId="3" fontId="63" fillId="11" borderId="115" xfId="20" applyNumberFormat="1" applyFont="1" applyFill="1" applyBorder="1" applyAlignment="1">
      <alignment horizontal="left"/>
    </xf>
    <xf numFmtId="4" fontId="52" fillId="0" borderId="147" xfId="21" applyNumberFormat="1" applyFont="1" applyBorder="1"/>
    <xf numFmtId="4" fontId="52" fillId="0" borderId="42" xfId="20" applyNumberFormat="1" applyFont="1" applyBorder="1"/>
    <xf numFmtId="3" fontId="56" fillId="0" borderId="147" xfId="21" applyNumberFormat="1" applyFont="1" applyBorder="1" applyAlignment="1">
      <alignment horizontal="center"/>
    </xf>
    <xf numFmtId="3" fontId="56" fillId="0" borderId="39" xfId="21" applyNumberFormat="1" applyFont="1" applyBorder="1" applyAlignment="1">
      <alignment horizontal="center"/>
    </xf>
    <xf numFmtId="4" fontId="26" fillId="5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4" fontId="9" fillId="3" borderId="0" xfId="0" applyNumberFormat="1" applyFont="1" applyFill="1" applyAlignment="1" applyProtection="1">
      <alignment vertical="center"/>
      <protection locked="0"/>
    </xf>
    <xf numFmtId="165" fontId="4" fillId="0" borderId="0" xfId="0" applyNumberFormat="1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 applyProtection="1">
      <alignment horizontal="left"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10" fillId="0" borderId="0" xfId="0" applyNumberFormat="1" applyFont="1" applyAlignment="1">
      <alignment vertical="center"/>
    </xf>
    <xf numFmtId="4" fontId="8" fillId="0" borderId="0" xfId="0" applyNumberFormat="1" applyFont="1" applyAlignment="1"/>
    <xf numFmtId="4" fontId="9" fillId="0" borderId="0" xfId="0" applyNumberFormat="1" applyFont="1" applyAlignment="1"/>
    <xf numFmtId="4" fontId="36" fillId="0" borderId="23" xfId="0" applyNumberFormat="1" applyFont="1" applyBorder="1" applyAlignment="1" applyProtection="1">
      <alignment vertical="center"/>
      <protection locked="0"/>
    </xf>
    <xf numFmtId="4" fontId="36" fillId="3" borderId="23" xfId="0" applyNumberFormat="1" applyFont="1" applyFill="1" applyBorder="1" applyAlignment="1" applyProtection="1">
      <alignment vertical="center"/>
      <protection locked="0"/>
    </xf>
    <xf numFmtId="4" fontId="35" fillId="0" borderId="0" xfId="0" applyNumberFormat="1" applyFont="1" applyAlignment="1">
      <alignment vertical="center"/>
    </xf>
    <xf numFmtId="4" fontId="26" fillId="0" borderId="0" xfId="0" applyNumberFormat="1" applyFont="1" applyAlignment="1"/>
    <xf numFmtId="14" fontId="76" fillId="3" borderId="0" xfId="0" applyNumberFormat="1" applyFont="1" applyFill="1" applyAlignment="1" applyProtection="1">
      <alignment horizontal="left" vertical="center"/>
      <protection locked="0"/>
    </xf>
    <xf numFmtId="1" fontId="103" fillId="0" borderId="0" xfId="9" applyFont="1" applyAlignment="1">
      <alignment horizontal="left" vertical="top"/>
    </xf>
    <xf numFmtId="0" fontId="104" fillId="20" borderId="23" xfId="0" applyFont="1" applyFill="1" applyBorder="1" applyAlignment="1" applyProtection="1">
      <alignment horizontal="center" vertical="center"/>
      <protection locked="0"/>
    </xf>
    <xf numFmtId="49" fontId="104" fillId="20" borderId="23" xfId="0" applyNumberFormat="1" applyFont="1" applyFill="1" applyBorder="1" applyAlignment="1" applyProtection="1">
      <alignment horizontal="left" vertical="center" wrapText="1"/>
      <protection locked="0"/>
    </xf>
    <xf numFmtId="0" fontId="104" fillId="20" borderId="23" xfId="0" applyFont="1" applyFill="1" applyBorder="1" applyAlignment="1" applyProtection="1">
      <alignment horizontal="left" vertical="center" wrapText="1"/>
      <protection locked="0"/>
    </xf>
    <xf numFmtId="0" fontId="104" fillId="20" borderId="23" xfId="0" applyFont="1" applyFill="1" applyBorder="1" applyAlignment="1" applyProtection="1">
      <alignment horizontal="center" vertical="center" wrapText="1"/>
      <protection locked="0"/>
    </xf>
    <xf numFmtId="167" fontId="104" fillId="20" borderId="23" xfId="0" applyNumberFormat="1" applyFont="1" applyFill="1" applyBorder="1" applyAlignment="1" applyProtection="1">
      <alignment vertical="center"/>
      <protection locked="0"/>
    </xf>
    <xf numFmtId="4" fontId="104" fillId="20" borderId="23" xfId="0" applyNumberFormat="1" applyFont="1" applyFill="1" applyBorder="1" applyAlignment="1" applyProtection="1">
      <alignment vertical="center"/>
      <protection locked="0"/>
    </xf>
    <xf numFmtId="0" fontId="105" fillId="20" borderId="23" xfId="0" applyFont="1" applyFill="1" applyBorder="1" applyAlignment="1" applyProtection="1">
      <alignment horizontal="center" vertical="center"/>
      <protection locked="0"/>
    </xf>
    <xf numFmtId="49" fontId="105" fillId="20" borderId="23" xfId="0" applyNumberFormat="1" applyFont="1" applyFill="1" applyBorder="1" applyAlignment="1" applyProtection="1">
      <alignment horizontal="left" vertical="center" wrapText="1"/>
      <protection locked="0"/>
    </xf>
    <xf numFmtId="0" fontId="105" fillId="20" borderId="23" xfId="0" applyFont="1" applyFill="1" applyBorder="1" applyAlignment="1" applyProtection="1">
      <alignment horizontal="left" vertical="center" wrapText="1"/>
      <protection locked="0"/>
    </xf>
    <xf numFmtId="0" fontId="105" fillId="20" borderId="23" xfId="0" applyFont="1" applyFill="1" applyBorder="1" applyAlignment="1" applyProtection="1">
      <alignment horizontal="center" vertical="center" wrapText="1"/>
      <protection locked="0"/>
    </xf>
    <xf numFmtId="167" fontId="105" fillId="20" borderId="23" xfId="0" applyNumberFormat="1" applyFont="1" applyFill="1" applyBorder="1" applyAlignment="1" applyProtection="1">
      <alignment vertical="center"/>
      <protection locked="0"/>
    </xf>
    <xf numFmtId="4" fontId="105" fillId="20" borderId="23" xfId="0" applyNumberFormat="1" applyFont="1" applyFill="1" applyBorder="1" applyAlignment="1" applyProtection="1">
      <alignment vertical="center"/>
      <protection locked="0"/>
    </xf>
    <xf numFmtId="0" fontId="24" fillId="20" borderId="23" xfId="0" applyFont="1" applyFill="1" applyBorder="1" applyAlignment="1" applyProtection="1">
      <alignment horizontal="center" vertical="center"/>
      <protection locked="0"/>
    </xf>
    <xf numFmtId="49" fontId="24" fillId="20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20" borderId="23" xfId="0" applyFont="1" applyFill="1" applyBorder="1" applyAlignment="1" applyProtection="1">
      <alignment horizontal="left" vertical="center" wrapText="1"/>
      <protection locked="0"/>
    </xf>
    <xf numFmtId="0" fontId="24" fillId="20" borderId="23" xfId="0" applyFont="1" applyFill="1" applyBorder="1" applyAlignment="1" applyProtection="1">
      <alignment horizontal="center" vertical="center" wrapText="1"/>
      <protection locked="0"/>
    </xf>
    <xf numFmtId="167" fontId="24" fillId="20" borderId="23" xfId="0" applyNumberFormat="1" applyFont="1" applyFill="1" applyBorder="1" applyAlignment="1" applyProtection="1">
      <alignment vertical="center"/>
      <protection locked="0"/>
    </xf>
    <xf numFmtId="4" fontId="24" fillId="20" borderId="23" xfId="0" applyNumberFormat="1" applyFont="1" applyFill="1" applyBorder="1" applyAlignment="1" applyProtection="1">
      <alignment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49" fontId="2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left" vertical="center" wrapText="1"/>
      <protection locked="0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4" fontId="24" fillId="0" borderId="23" xfId="0" applyNumberFormat="1" applyFont="1" applyFill="1" applyBorder="1" applyAlignment="1" applyProtection="1">
      <alignment vertical="center"/>
      <protection locked="0"/>
    </xf>
    <xf numFmtId="0" fontId="36" fillId="20" borderId="23" xfId="0" applyFont="1" applyFill="1" applyBorder="1" applyAlignment="1" applyProtection="1">
      <alignment horizontal="center" vertical="center"/>
      <protection locked="0"/>
    </xf>
    <xf numFmtId="49" fontId="36" fillId="20" borderId="23" xfId="0" applyNumberFormat="1" applyFont="1" applyFill="1" applyBorder="1" applyAlignment="1" applyProtection="1">
      <alignment horizontal="left" vertical="center" wrapText="1"/>
      <protection locked="0"/>
    </xf>
    <xf numFmtId="0" fontId="36" fillId="20" borderId="23" xfId="0" applyFont="1" applyFill="1" applyBorder="1" applyAlignment="1" applyProtection="1">
      <alignment horizontal="left" vertical="center" wrapText="1"/>
      <protection locked="0"/>
    </xf>
    <xf numFmtId="0" fontId="36" fillId="20" borderId="23" xfId="0" applyFont="1" applyFill="1" applyBorder="1" applyAlignment="1" applyProtection="1">
      <alignment horizontal="center" vertical="center" wrapText="1"/>
      <protection locked="0"/>
    </xf>
    <xf numFmtId="167" fontId="36" fillId="20" borderId="23" xfId="0" applyNumberFormat="1" applyFont="1" applyFill="1" applyBorder="1" applyAlignment="1" applyProtection="1">
      <alignment vertical="center"/>
      <protection locked="0"/>
    </xf>
    <xf numFmtId="4" fontId="36" fillId="20" borderId="23" xfId="0" applyNumberFormat="1" applyFont="1" applyFill="1" applyBorder="1" applyAlignment="1" applyProtection="1">
      <alignment vertical="center"/>
      <protection locked="0"/>
    </xf>
    <xf numFmtId="0" fontId="0" fillId="20" borderId="0" xfId="0" applyFill="1"/>
    <xf numFmtId="0" fontId="69" fillId="20" borderId="48" xfId="14" applyFont="1" applyFill="1" applyBorder="1" applyAlignment="1">
      <alignment horizontal="left" vertical="center" wrapText="1"/>
    </xf>
    <xf numFmtId="0" fontId="69" fillId="20" borderId="48" xfId="1" applyFont="1" applyFill="1" applyBorder="1" applyAlignment="1">
      <alignment horizontal="left" vertical="center"/>
    </xf>
    <xf numFmtId="0" fontId="71" fillId="20" borderId="48" xfId="19" applyFont="1" applyFill="1" applyBorder="1" applyAlignment="1" applyProtection="1">
      <alignment horizontal="center"/>
      <protection locked="0"/>
    </xf>
    <xf numFmtId="2" fontId="41" fillId="0" borderId="0" xfId="4" applyNumberFormat="1" applyFont="1">
      <alignment horizontal="right"/>
    </xf>
    <xf numFmtId="181" fontId="56" fillId="0" borderId="48" xfId="15" applyNumberFormat="1" applyFont="1" applyBorder="1" applyAlignment="1">
      <alignment horizontal="right" vertical="top" wrapText="1"/>
    </xf>
    <xf numFmtId="2" fontId="41" fillId="0" borderId="0" xfId="2" applyNumberFormat="1" applyFont="1" applyAlignment="1">
      <alignment horizontal="center" vertical="center"/>
    </xf>
    <xf numFmtId="168" fontId="41" fillId="0" borderId="0" xfId="4" applyFont="1" applyBorder="1">
      <alignment horizontal="right"/>
    </xf>
    <xf numFmtId="2" fontId="41" fillId="0" borderId="0" xfId="4" applyNumberFormat="1" applyFont="1" applyBorder="1">
      <alignment horizontal="right"/>
    </xf>
    <xf numFmtId="2" fontId="43" fillId="0" borderId="0" xfId="3" applyNumberFormat="1" applyFont="1">
      <alignment horizontal="right"/>
    </xf>
    <xf numFmtId="2" fontId="41" fillId="0" borderId="24" xfId="4" applyNumberFormat="1" applyFont="1" applyBorder="1">
      <alignment horizontal="right"/>
    </xf>
    <xf numFmtId="2" fontId="41" fillId="0" borderId="0" xfId="2" applyFont="1" applyBorder="1">
      <alignment horizontal="justify" vertical="top"/>
    </xf>
    <xf numFmtId="2" fontId="41" fillId="0" borderId="0" xfId="4" applyNumberFormat="1" applyFont="1" applyFill="1" applyBorder="1">
      <alignment horizontal="right"/>
    </xf>
    <xf numFmtId="2" fontId="43" fillId="0" borderId="0" xfId="3" applyFont="1" applyBorder="1">
      <alignment horizontal="right"/>
    </xf>
    <xf numFmtId="2" fontId="47" fillId="0" borderId="45" xfId="0" applyNumberFormat="1" applyFont="1" applyBorder="1"/>
    <xf numFmtId="2" fontId="47" fillId="0" borderId="48" xfId="0" applyNumberFormat="1" applyFont="1" applyFill="1" applyBorder="1"/>
    <xf numFmtId="2" fontId="47" fillId="0" borderId="51" xfId="0" applyNumberFormat="1" applyFont="1" applyFill="1" applyBorder="1"/>
    <xf numFmtId="2" fontId="47" fillId="0" borderId="46" xfId="0" applyNumberFormat="1" applyFont="1" applyBorder="1"/>
    <xf numFmtId="2" fontId="47" fillId="0" borderId="49" xfId="0" applyNumberFormat="1" applyFont="1" applyFill="1" applyBorder="1"/>
    <xf numFmtId="2" fontId="48" fillId="0" borderId="49" xfId="0" applyNumberFormat="1" applyFont="1" applyFill="1" applyBorder="1"/>
    <xf numFmtId="2" fontId="48" fillId="0" borderId="52" xfId="0" applyNumberFormat="1" applyFont="1" applyFill="1" applyBorder="1"/>
    <xf numFmtId="4" fontId="56" fillId="0" borderId="57" xfId="14" applyNumberFormat="1" applyFont="1" applyBorder="1" applyAlignment="1">
      <alignment horizontal="right" vertical="top" wrapText="1"/>
    </xf>
    <xf numFmtId="181" fontId="56" fillId="0" borderId="84" xfId="14" applyNumberFormat="1" applyFont="1" applyBorder="1" applyAlignment="1">
      <alignment horizontal="right" vertical="top" wrapText="1"/>
    </xf>
    <xf numFmtId="2" fontId="54" fillId="0" borderId="54" xfId="14" applyNumberFormat="1" applyFont="1" applyBorder="1" applyAlignment="1">
      <alignment horizontal="center" vertical="top" wrapText="1"/>
    </xf>
    <xf numFmtId="10" fontId="52" fillId="0" borderId="54" xfId="14" applyNumberFormat="1" applyFont="1" applyBorder="1" applyAlignment="1">
      <alignment horizontal="center" vertical="top" wrapText="1"/>
    </xf>
    <xf numFmtId="4" fontId="26" fillId="5" borderId="0" xfId="0" applyNumberFormat="1" applyFont="1" applyFill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horizontal="right" vertical="center"/>
    </xf>
    <xf numFmtId="4" fontId="9" fillId="3" borderId="0" xfId="0" applyNumberFormat="1" applyFont="1" applyFill="1" applyAlignment="1" applyProtection="1">
      <alignment vertical="center"/>
      <protection locked="0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4" fillId="3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24" fillId="5" borderId="6" xfId="0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center" vertical="center"/>
    </xf>
    <xf numFmtId="4" fontId="20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0" fontId="24" fillId="5" borderId="8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3" borderId="0" xfId="0" applyFont="1" applyFill="1" applyAlignment="1" applyProtection="1">
      <alignment horizontal="left" vertical="center"/>
      <protection locked="0"/>
    </xf>
    <xf numFmtId="0" fontId="28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9" fillId="0" borderId="0" xfId="0" applyFont="1" applyAlignment="1">
      <alignment horizontal="left" vertical="center" wrapText="1"/>
    </xf>
    <xf numFmtId="0" fontId="4" fillId="3" borderId="0" xfId="0" applyFont="1" applyFill="1" applyAlignment="1" applyProtection="1">
      <alignment horizontal="left" vertical="center"/>
      <protection locked="0"/>
    </xf>
    <xf numFmtId="49" fontId="47" fillId="8" borderId="27" xfId="13" applyNumberFormat="1" applyFont="1" applyFill="1" applyBorder="1" applyAlignment="1">
      <alignment horizontal="left"/>
    </xf>
    <xf numFmtId="49" fontId="47" fillId="8" borderId="24" xfId="13" applyNumberFormat="1" applyFont="1" applyFill="1" applyBorder="1" applyAlignment="1">
      <alignment horizontal="left"/>
    </xf>
    <xf numFmtId="49" fontId="47" fillId="8" borderId="24" xfId="13" applyNumberFormat="1" applyFont="1" applyFill="1" applyBorder="1" applyAlignment="1">
      <alignment horizontal="center"/>
    </xf>
    <xf numFmtId="49" fontId="47" fillId="8" borderId="29" xfId="13" applyNumberFormat="1" applyFont="1" applyFill="1" applyBorder="1" applyAlignment="1"/>
    <xf numFmtId="49" fontId="47" fillId="8" borderId="0" xfId="13" applyNumberFormat="1" applyFont="1" applyFill="1" applyBorder="1" applyAlignment="1"/>
    <xf numFmtId="0" fontId="47" fillId="8" borderId="0" xfId="0" applyNumberFormat="1" applyFont="1" applyFill="1" applyBorder="1" applyAlignment="1">
      <alignment horizontal="left"/>
    </xf>
    <xf numFmtId="49" fontId="47" fillId="8" borderId="29" xfId="13" applyNumberFormat="1" applyFont="1" applyFill="1" applyBorder="1" applyAlignment="1">
      <alignment horizontal="left"/>
    </xf>
    <xf numFmtId="49" fontId="47" fillId="8" borderId="0" xfId="13" applyNumberFormat="1" applyFont="1" applyFill="1" applyBorder="1" applyAlignment="1">
      <alignment horizontal="left"/>
    </xf>
    <xf numFmtId="3" fontId="48" fillId="9" borderId="36" xfId="0" applyNumberFormat="1" applyFont="1" applyFill="1" applyBorder="1" applyAlignment="1">
      <alignment horizontal="center"/>
    </xf>
    <xf numFmtId="3" fontId="48" fillId="9" borderId="37" xfId="0" applyNumberFormat="1" applyFont="1" applyFill="1" applyBorder="1" applyAlignment="1">
      <alignment horizontal="center"/>
    </xf>
    <xf numFmtId="49" fontId="48" fillId="9" borderId="38" xfId="0" applyNumberFormat="1" applyFont="1" applyFill="1" applyBorder="1" applyAlignment="1">
      <alignment horizontal="center"/>
    </xf>
    <xf numFmtId="49" fontId="48" fillId="9" borderId="39" xfId="0" applyNumberFormat="1" applyFont="1" applyFill="1" applyBorder="1" applyAlignment="1">
      <alignment horizontal="center"/>
    </xf>
    <xf numFmtId="0" fontId="47" fillId="8" borderId="0" xfId="13" applyNumberFormat="1" applyFont="1" applyFill="1" applyBorder="1" applyAlignment="1">
      <alignment horizontal="left"/>
    </xf>
    <xf numFmtId="49" fontId="47" fillId="8" borderId="29" xfId="0" applyNumberFormat="1" applyFont="1" applyFill="1" applyBorder="1" applyAlignment="1"/>
    <xf numFmtId="49" fontId="47" fillId="8" borderId="0" xfId="0" applyNumberFormat="1" applyFont="1" applyFill="1" applyBorder="1" applyAlignment="1"/>
    <xf numFmtId="49" fontId="47" fillId="8" borderId="0" xfId="0" applyNumberFormat="1" applyFont="1" applyFill="1" applyBorder="1" applyAlignment="1">
      <alignment horizontal="center"/>
    </xf>
    <xf numFmtId="49" fontId="48" fillId="9" borderId="33" xfId="0" applyNumberFormat="1" applyFont="1" applyFill="1" applyBorder="1" applyAlignment="1">
      <alignment horizontal="center" vertical="center"/>
    </xf>
    <xf numFmtId="49" fontId="48" fillId="9" borderId="34" xfId="0" applyNumberFormat="1" applyFont="1" applyFill="1" applyBorder="1" applyAlignment="1">
      <alignment horizontal="center" vertical="center"/>
    </xf>
    <xf numFmtId="2" fontId="52" fillId="0" borderId="75" xfId="15" applyNumberFormat="1" applyFont="1" applyBorder="1" applyAlignment="1">
      <alignment horizontal="center" vertical="top" wrapText="1"/>
    </xf>
    <xf numFmtId="2" fontId="52" fillId="0" borderId="74" xfId="15" applyNumberFormat="1" applyFont="1" applyBorder="1" applyAlignment="1">
      <alignment horizontal="center" vertical="top" wrapText="1"/>
    </xf>
    <xf numFmtId="2" fontId="52" fillId="0" borderId="75" xfId="14" applyNumberFormat="1" applyFont="1" applyBorder="1" applyAlignment="1">
      <alignment horizontal="center" vertical="top" wrapText="1"/>
    </xf>
    <xf numFmtId="2" fontId="52" fillId="0" borderId="74" xfId="14" applyNumberFormat="1" applyFont="1" applyBorder="1" applyAlignment="1">
      <alignment horizontal="center" vertical="top" wrapText="1"/>
    </xf>
    <xf numFmtId="0" fontId="80" fillId="13" borderId="124" xfId="22" applyFont="1" applyFill="1" applyBorder="1" applyAlignment="1">
      <alignment horizontal="center" vertical="center" wrapText="1"/>
    </xf>
    <xf numFmtId="0" fontId="61" fillId="12" borderId="124" xfId="20" applyFont="1" applyFill="1" applyBorder="1" applyAlignment="1">
      <alignment horizontal="center" vertical="center" textRotation="90" wrapText="1"/>
    </xf>
    <xf numFmtId="0" fontId="61" fillId="12" borderId="124" xfId="20" applyFont="1" applyFill="1" applyBorder="1" applyAlignment="1">
      <alignment horizontal="center" vertical="center" wrapText="1"/>
    </xf>
    <xf numFmtId="0" fontId="61" fillId="12" borderId="125" xfId="20" applyFont="1" applyFill="1" applyBorder="1" applyAlignment="1">
      <alignment horizontal="center" vertical="center"/>
    </xf>
    <xf numFmtId="0" fontId="54" fillId="12" borderId="123" xfId="20" applyFont="1" applyFill="1" applyBorder="1" applyAlignment="1">
      <alignment horizontal="center" vertical="center" textRotation="90"/>
    </xf>
    <xf numFmtId="0" fontId="54" fillId="12" borderId="122" xfId="22" applyFont="1" applyFill="1" applyBorder="1" applyAlignment="1">
      <alignment horizontal="center" vertical="center" textRotation="90"/>
    </xf>
    <xf numFmtId="0" fontId="54" fillId="12" borderId="121" xfId="20" applyFont="1" applyFill="1" applyBorder="1" applyAlignment="1">
      <alignment horizontal="center" vertical="center" textRotation="90" wrapText="1"/>
    </xf>
    <xf numFmtId="0" fontId="54" fillId="12" borderId="120" xfId="20" applyFont="1" applyFill="1" applyBorder="1" applyAlignment="1">
      <alignment horizontal="center" vertical="center" textRotation="90" wrapText="1"/>
    </xf>
    <xf numFmtId="179" fontId="61" fillId="14" borderId="101" xfId="21" applyNumberFormat="1" applyFont="1" applyFill="1" applyBorder="1" applyAlignment="1">
      <alignment horizontal="right"/>
    </xf>
    <xf numFmtId="0" fontId="84" fillId="14" borderId="103" xfId="20" applyFont="1" applyFill="1" applyBorder="1" applyAlignment="1">
      <alignment horizontal="left" vertical="center"/>
    </xf>
    <xf numFmtId="0" fontId="77" fillId="0" borderId="103" xfId="20" applyFont="1" applyBorder="1" applyAlignment="1">
      <alignment horizontal="left" vertical="center"/>
    </xf>
    <xf numFmtId="0" fontId="61" fillId="14" borderId="103" xfId="21" applyFont="1" applyFill="1" applyBorder="1" applyAlignment="1"/>
    <xf numFmtId="0" fontId="88" fillId="0" borderId="36" xfId="27" applyFont="1" applyBorder="1" applyAlignment="1">
      <alignment horizontal="left" vertical="top" wrapText="1"/>
      <protection locked="0"/>
    </xf>
    <xf numFmtId="0" fontId="88" fillId="0" borderId="53" xfId="27" applyFont="1" applyBorder="1" applyAlignment="1">
      <alignment horizontal="left" vertical="top" wrapText="1"/>
      <protection locked="0"/>
    </xf>
    <xf numFmtId="0" fontId="88" fillId="0" borderId="37" xfId="27" applyFont="1" applyBorder="1" applyAlignment="1">
      <alignment horizontal="left" vertical="top" wrapText="1"/>
      <protection locked="0"/>
    </xf>
    <xf numFmtId="0" fontId="96" fillId="0" borderId="125" xfId="29" applyFont="1" applyFill="1" applyBorder="1" applyAlignment="1">
      <alignment horizontal="center"/>
    </xf>
    <xf numFmtId="0" fontId="95" fillId="0" borderId="82" xfId="29" applyFont="1" applyFill="1" applyBorder="1" applyAlignment="1">
      <alignment horizontal="left" vertical="center" wrapText="1"/>
    </xf>
    <xf numFmtId="0" fontId="95" fillId="0" borderId="82" xfId="29" applyFont="1" applyFill="1" applyBorder="1" applyAlignment="1">
      <alignment horizontal="left" vertical="center"/>
    </xf>
    <xf numFmtId="4" fontId="46" fillId="0" borderId="110" xfId="29" applyNumberFormat="1" applyFont="1" applyFill="1" applyBorder="1" applyAlignment="1">
      <alignment horizontal="left"/>
    </xf>
    <xf numFmtId="4" fontId="90" fillId="0" borderId="120" xfId="29" applyNumberFormat="1" applyFont="1" applyFill="1" applyBorder="1" applyAlignment="1">
      <alignment horizontal="left" vertical="center"/>
    </xf>
    <xf numFmtId="0" fontId="61" fillId="18" borderId="103" xfId="21" applyFont="1" applyFill="1" applyBorder="1" applyAlignment="1"/>
    <xf numFmtId="179" fontId="61" fillId="18" borderId="101" xfId="21" applyNumberFormat="1" applyFont="1" applyFill="1" applyBorder="1" applyAlignment="1">
      <alignment horizontal="right"/>
    </xf>
    <xf numFmtId="0" fontId="79" fillId="19" borderId="103" xfId="20" applyFont="1" applyFill="1" applyBorder="1" applyAlignment="1">
      <alignment horizontal="left" vertical="center"/>
    </xf>
    <xf numFmtId="179" fontId="61" fillId="19" borderId="101" xfId="21" applyNumberFormat="1" applyFont="1" applyFill="1" applyBorder="1" applyAlignment="1">
      <alignment horizontal="right"/>
    </xf>
    <xf numFmtId="0" fontId="77" fillId="0" borderId="103" xfId="20" applyFont="1" applyFill="1" applyBorder="1" applyAlignment="1">
      <alignment horizontal="left" vertical="center"/>
    </xf>
    <xf numFmtId="0" fontId="77" fillId="0" borderId="148" xfId="20" applyFont="1" applyBorder="1" applyAlignment="1">
      <alignment horizontal="left" vertical="center"/>
    </xf>
    <xf numFmtId="0" fontId="61" fillId="19" borderId="103" xfId="21" applyFont="1" applyFill="1" applyBorder="1" applyAlignment="1"/>
    <xf numFmtId="0" fontId="80" fillId="13" borderId="103" xfId="22" applyFont="1" applyFill="1" applyBorder="1" applyAlignment="1">
      <alignment horizontal="center" vertical="center" wrapText="1"/>
    </xf>
    <xf numFmtId="0" fontId="80" fillId="13" borderId="102" xfId="22" applyFont="1" applyFill="1" applyBorder="1" applyAlignment="1">
      <alignment horizontal="center" vertical="center" wrapText="1"/>
    </xf>
    <xf numFmtId="0" fontId="80" fillId="13" borderId="101" xfId="22" applyFont="1" applyFill="1" applyBorder="1" applyAlignment="1">
      <alignment horizontal="center" vertical="center" wrapText="1"/>
    </xf>
    <xf numFmtId="0" fontId="61" fillId="19" borderId="102" xfId="21" applyFont="1" applyFill="1" applyBorder="1" applyAlignment="1"/>
    <xf numFmtId="179" fontId="61" fillId="19" borderId="102" xfId="21" applyNumberFormat="1" applyFont="1" applyFill="1" applyBorder="1" applyAlignment="1">
      <alignment horizontal="right"/>
    </xf>
    <xf numFmtId="179" fontId="61" fillId="10" borderId="101" xfId="21" applyNumberFormat="1" applyFont="1" applyFill="1" applyBorder="1" applyAlignment="1">
      <alignment horizontal="right"/>
    </xf>
    <xf numFmtId="0" fontId="61" fillId="10" borderId="103" xfId="21" applyFont="1" applyFill="1" applyBorder="1" applyAlignment="1"/>
  </cellXfs>
  <cellStyles count="30">
    <cellStyle name="A" xfId="10" xr:uid="{00000000-0005-0000-0000-000000000000}"/>
    <cellStyle name="B" xfId="9" xr:uid="{00000000-0005-0000-0000-000001000000}"/>
    <cellStyle name="C" xfId="8" xr:uid="{00000000-0005-0000-0000-000002000000}"/>
    <cellStyle name="čárky 2 37 4" xfId="16" xr:uid="{00000000-0005-0000-0000-000003000000}"/>
    <cellStyle name="D" xfId="7" xr:uid="{00000000-0005-0000-0000-000004000000}"/>
    <cellStyle name="E" xfId="6" xr:uid="{00000000-0005-0000-0000-000005000000}"/>
    <cellStyle name="Excel Built-in Normal" xfId="18" xr:uid="{00000000-0005-0000-0000-000006000000}"/>
    <cellStyle name="F" xfId="5" xr:uid="{00000000-0005-0000-0000-000007000000}"/>
    <cellStyle name="G" xfId="3" xr:uid="{00000000-0005-0000-0000-000008000000}"/>
    <cellStyle name="H" xfId="12" xr:uid="{00000000-0005-0000-0000-000009000000}"/>
    <cellStyle name="Hypertextový odkaz_Profireal mlynár" xfId="25" xr:uid="{00000000-0005-0000-0000-00000A000000}"/>
    <cellStyle name="I" xfId="4" xr:uid="{00000000-0005-0000-0000-00000B000000}"/>
    <cellStyle name="JANO" xfId="11" xr:uid="{00000000-0005-0000-0000-00000C000000}"/>
    <cellStyle name="Neutrálna" xfId="1" builtinId="28"/>
    <cellStyle name="Normal 2" xfId="23" xr:uid="{00000000-0005-0000-0000-00000E000000}"/>
    <cellStyle name="Normal 2 2" xfId="28" xr:uid="{00000000-0005-0000-0000-00000F000000}"/>
    <cellStyle name="Normal 4" xfId="17" xr:uid="{00000000-0005-0000-0000-000010000000}"/>
    <cellStyle name="Normal 4 2" xfId="19" xr:uid="{00000000-0005-0000-0000-000011000000}"/>
    <cellStyle name="Normálna" xfId="0" builtinId="0" customBuiltin="1"/>
    <cellStyle name="Normálna 3" xfId="29" xr:uid="{00000000-0005-0000-0000-000012000000}"/>
    <cellStyle name="Normálna 4" xfId="27" xr:uid="{00000000-0005-0000-0000-000013000000}"/>
    <cellStyle name="Normálne 2" xfId="2" xr:uid="{00000000-0005-0000-0000-000015000000}"/>
    <cellStyle name="Normálne 3" xfId="14" xr:uid="{00000000-0005-0000-0000-000016000000}"/>
    <cellStyle name="Normálne 4" xfId="15" xr:uid="{00000000-0005-0000-0000-000017000000}"/>
    <cellStyle name="Normálne 5" xfId="26" xr:uid="{00000000-0005-0000-0000-000018000000}"/>
    <cellStyle name="normálne_58 024 EPS HN Košice EPS" xfId="24" xr:uid="{00000000-0005-0000-0000-000019000000}"/>
    <cellStyle name="normálne_EPS_pre_PPA_jadro" xfId="22" xr:uid="{00000000-0005-0000-0000-00001A000000}"/>
    <cellStyle name="normální_720 KIT_NAY" xfId="20" xr:uid="{00000000-0005-0000-0000-00001B000000}"/>
    <cellStyle name="normální_720 NORMAL_NAY" xfId="21" xr:uid="{00000000-0005-0000-0000-00001C000000}"/>
    <cellStyle name="normální_elektro tabulka" xfId="13" xr:uid="{00000000-0005-0000-0000-00001D000000}"/>
  </cellStyles>
  <dxfs count="424"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  <dxf>
      <fill>
        <patternFill patternType="gray125">
          <bgColor indexed="65"/>
        </patternFill>
      </fill>
      <border>
        <left/>
        <right/>
        <top/>
        <bottom/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k.piacek/AppData/Local/Microsoft/Windows/INetCache/Content.Outlook/P9YOK85D/PPA%20-%20KFA%20Ko&#353;ice%20Presun%20kontajnerov%2014062021%20-%20CellQ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%20A%20-%20Jednor&#225;z%20pomocn&#233;/Hescon/19%20KFA%202%20a%203%20etapa/20220711%20_%20exped%20zlepenie/profesie/10.1_460-SILNOPR&#218;DOV&#201;%20ROZVODY/VV/V&#253;kaz%20v&#253;mer_zadanie_%20KFA%20Ko&#353;ice%20Trib&#250;ny%20B+D%20II.etapa%20%202305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presun kontajnerov"/>
    </sheetNames>
    <sheetDataSet>
      <sheetData sheetId="0">
        <row r="3">
          <cell r="C3" t="str">
            <v>Košická futbalová aréna - SO10.1 Štadión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Celok"/>
    </sheetNames>
    <sheetDataSet>
      <sheetData sheetId="0" refreshError="1"/>
      <sheetData sheetId="1">
        <row r="3">
          <cell r="C3" t="str">
            <v>Košická futbalová aréna - SO10.1 Štadión_II. III. Etapa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48"/>
  <sheetViews>
    <sheetView showGridLines="0" topLeftCell="A4" workbookViewId="0">
      <selection activeCell="V45" sqref="V4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978" t="s">
        <v>5</v>
      </c>
      <c r="AS2" s="979"/>
      <c r="AT2" s="979"/>
      <c r="AU2" s="979"/>
      <c r="AV2" s="979"/>
      <c r="AW2" s="979"/>
      <c r="AX2" s="979"/>
      <c r="AY2" s="979"/>
      <c r="AZ2" s="979"/>
      <c r="BA2" s="979"/>
      <c r="BB2" s="979"/>
      <c r="BC2" s="979"/>
      <c r="BD2" s="979"/>
      <c r="BE2" s="97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988"/>
      <c r="L5" s="979"/>
      <c r="M5" s="979"/>
      <c r="N5" s="979"/>
      <c r="O5" s="979"/>
      <c r="P5" s="979"/>
      <c r="Q5" s="979"/>
      <c r="R5" s="979"/>
      <c r="S5" s="979"/>
      <c r="T5" s="979"/>
      <c r="U5" s="979"/>
      <c r="V5" s="979"/>
      <c r="W5" s="979"/>
      <c r="X5" s="979"/>
      <c r="Y5" s="979"/>
      <c r="Z5" s="979"/>
      <c r="AA5" s="979"/>
      <c r="AB5" s="979"/>
      <c r="AC5" s="979"/>
      <c r="AD5" s="979"/>
      <c r="AE5" s="979"/>
      <c r="AF5" s="979"/>
      <c r="AG5" s="979"/>
      <c r="AH5" s="979"/>
      <c r="AI5" s="979"/>
      <c r="AJ5" s="979"/>
      <c r="AK5" s="979"/>
      <c r="AL5" s="979"/>
      <c r="AM5" s="979"/>
      <c r="AN5" s="979"/>
      <c r="AO5" s="979"/>
      <c r="AR5" s="17"/>
      <c r="BE5" s="985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989" t="s">
        <v>2739</v>
      </c>
      <c r="L6" s="979"/>
      <c r="M6" s="979"/>
      <c r="N6" s="979"/>
      <c r="O6" s="979"/>
      <c r="P6" s="979"/>
      <c r="Q6" s="979"/>
      <c r="R6" s="979"/>
      <c r="S6" s="979"/>
      <c r="T6" s="979"/>
      <c r="U6" s="979"/>
      <c r="V6" s="979"/>
      <c r="W6" s="979"/>
      <c r="X6" s="979"/>
      <c r="Y6" s="979"/>
      <c r="Z6" s="979"/>
      <c r="AA6" s="979"/>
      <c r="AB6" s="979"/>
      <c r="AC6" s="979"/>
      <c r="AD6" s="979"/>
      <c r="AE6" s="979"/>
      <c r="AF6" s="979"/>
      <c r="AG6" s="979"/>
      <c r="AH6" s="979"/>
      <c r="AI6" s="979"/>
      <c r="AJ6" s="979"/>
      <c r="AK6" s="979"/>
      <c r="AL6" s="979"/>
      <c r="AM6" s="979"/>
      <c r="AN6" s="979"/>
      <c r="AO6" s="979"/>
      <c r="AR6" s="17"/>
      <c r="BE6" s="986"/>
      <c r="BS6" s="14" t="s">
        <v>6</v>
      </c>
    </row>
    <row r="7" spans="1:74" s="1" customFormat="1" ht="12" customHeight="1">
      <c r="B7" s="17"/>
      <c r="D7" s="24" t="s">
        <v>14</v>
      </c>
      <c r="K7" s="22" t="s">
        <v>1</v>
      </c>
      <c r="AK7" s="24" t="s">
        <v>15</v>
      </c>
      <c r="AN7" s="22" t="s">
        <v>1</v>
      </c>
      <c r="AR7" s="17"/>
      <c r="BE7" s="986"/>
      <c r="BS7" s="14" t="s">
        <v>6</v>
      </c>
    </row>
    <row r="8" spans="1:74" s="1" customFormat="1" ht="12" customHeight="1">
      <c r="B8" s="17"/>
      <c r="D8" s="24" t="s">
        <v>16</v>
      </c>
      <c r="K8" s="22" t="s">
        <v>17</v>
      </c>
      <c r="AK8" s="24" t="s">
        <v>18</v>
      </c>
      <c r="AN8" s="909">
        <v>44792</v>
      </c>
      <c r="AR8" s="17"/>
      <c r="BE8" s="986"/>
      <c r="BS8" s="14" t="s">
        <v>6</v>
      </c>
    </row>
    <row r="9" spans="1:74" s="1" customFormat="1" ht="14.45" customHeight="1">
      <c r="B9" s="17"/>
      <c r="AR9" s="17"/>
      <c r="BE9" s="986"/>
      <c r="BS9" s="14" t="s">
        <v>6</v>
      </c>
    </row>
    <row r="10" spans="1:74" s="1" customFormat="1" ht="12" customHeight="1">
      <c r="B10" s="17"/>
      <c r="D10" s="24" t="s">
        <v>19</v>
      </c>
      <c r="AK10" s="24" t="s">
        <v>20</v>
      </c>
      <c r="AN10" s="22" t="s">
        <v>1</v>
      </c>
      <c r="AR10" s="17"/>
      <c r="BE10" s="986"/>
      <c r="BS10" s="14" t="s">
        <v>6</v>
      </c>
    </row>
    <row r="11" spans="1:74" s="1" customFormat="1" ht="18.399999999999999" customHeight="1">
      <c r="B11" s="17"/>
      <c r="E11" s="22" t="s">
        <v>17</v>
      </c>
      <c r="AK11" s="24" t="s">
        <v>21</v>
      </c>
      <c r="AN11" s="22" t="s">
        <v>1</v>
      </c>
      <c r="AR11" s="17"/>
      <c r="BE11" s="986"/>
      <c r="BS11" s="14" t="s">
        <v>6</v>
      </c>
    </row>
    <row r="12" spans="1:74" s="1" customFormat="1" ht="6.95" customHeight="1">
      <c r="B12" s="17"/>
      <c r="AR12" s="17"/>
      <c r="BE12" s="986"/>
      <c r="BS12" s="14" t="s">
        <v>6</v>
      </c>
    </row>
    <row r="13" spans="1:74" s="1" customFormat="1" ht="12" customHeight="1">
      <c r="B13" s="17"/>
      <c r="D13" s="24" t="s">
        <v>22</v>
      </c>
      <c r="AK13" s="24" t="s">
        <v>20</v>
      </c>
      <c r="AN13" s="25"/>
      <c r="AR13" s="17"/>
      <c r="BE13" s="986"/>
      <c r="BS13" s="14" t="s">
        <v>6</v>
      </c>
    </row>
    <row r="14" spans="1:74" ht="12.75">
      <c r="B14" s="17"/>
      <c r="E14" s="990"/>
      <c r="F14" s="991"/>
      <c r="G14" s="991"/>
      <c r="H14" s="991"/>
      <c r="I14" s="991"/>
      <c r="J14" s="991"/>
      <c r="K14" s="991"/>
      <c r="L14" s="991"/>
      <c r="M14" s="991"/>
      <c r="N14" s="991"/>
      <c r="O14" s="991"/>
      <c r="P14" s="991"/>
      <c r="Q14" s="991"/>
      <c r="R14" s="991"/>
      <c r="S14" s="991"/>
      <c r="T14" s="991"/>
      <c r="U14" s="991"/>
      <c r="V14" s="991"/>
      <c r="W14" s="991"/>
      <c r="X14" s="991"/>
      <c r="Y14" s="991"/>
      <c r="Z14" s="991"/>
      <c r="AA14" s="991"/>
      <c r="AB14" s="991"/>
      <c r="AC14" s="991"/>
      <c r="AD14" s="991"/>
      <c r="AE14" s="991"/>
      <c r="AF14" s="991"/>
      <c r="AG14" s="991"/>
      <c r="AH14" s="991"/>
      <c r="AI14" s="991"/>
      <c r="AJ14" s="991"/>
      <c r="AK14" s="24" t="s">
        <v>21</v>
      </c>
      <c r="AN14" s="25"/>
      <c r="AR14" s="17"/>
      <c r="BE14" s="986"/>
      <c r="BS14" s="14" t="s">
        <v>6</v>
      </c>
    </row>
    <row r="15" spans="1:74" s="1" customFormat="1" ht="6.95" customHeight="1">
      <c r="B15" s="17"/>
      <c r="AR15" s="17"/>
      <c r="BE15" s="986"/>
      <c r="BS15" s="14" t="s">
        <v>3</v>
      </c>
    </row>
    <row r="16" spans="1:74" s="1" customFormat="1" ht="12" customHeight="1">
      <c r="B16" s="17"/>
      <c r="D16" s="24" t="s">
        <v>23</v>
      </c>
      <c r="AK16" s="24" t="s">
        <v>20</v>
      </c>
      <c r="AN16" s="22" t="s">
        <v>1</v>
      </c>
      <c r="AR16" s="17"/>
      <c r="BE16" s="986"/>
      <c r="BS16" s="14" t="s">
        <v>3</v>
      </c>
    </row>
    <row r="17" spans="1:71" s="1" customFormat="1" ht="18.399999999999999" customHeight="1">
      <c r="B17" s="17"/>
      <c r="E17" s="22" t="s">
        <v>99</v>
      </c>
      <c r="AK17" s="24" t="s">
        <v>21</v>
      </c>
      <c r="AN17" s="22" t="s">
        <v>1</v>
      </c>
      <c r="AR17" s="17"/>
      <c r="BE17" s="986"/>
      <c r="BS17" s="14" t="s">
        <v>24</v>
      </c>
    </row>
    <row r="18" spans="1:71" s="1" customFormat="1" ht="6.95" customHeight="1">
      <c r="B18" s="17"/>
      <c r="AR18" s="17"/>
      <c r="BE18" s="986"/>
      <c r="BS18" s="14" t="s">
        <v>25</v>
      </c>
    </row>
    <row r="19" spans="1:71" s="1" customFormat="1" ht="12" customHeight="1">
      <c r="B19" s="17"/>
      <c r="D19" s="24" t="s">
        <v>26</v>
      </c>
      <c r="AK19" s="24" t="s">
        <v>20</v>
      </c>
      <c r="AN19" s="22" t="s">
        <v>1</v>
      </c>
      <c r="AR19" s="17"/>
      <c r="BE19" s="986"/>
      <c r="BS19" s="14" t="s">
        <v>25</v>
      </c>
    </row>
    <row r="20" spans="1:71" s="1" customFormat="1" ht="18.399999999999999" customHeight="1">
      <c r="B20" s="17"/>
      <c r="D20" s="22"/>
      <c r="E20" s="22" t="s">
        <v>2740</v>
      </c>
      <c r="AK20" s="24" t="s">
        <v>21</v>
      </c>
      <c r="AN20" s="22" t="s">
        <v>1</v>
      </c>
      <c r="AR20" s="17"/>
      <c r="BE20" s="986"/>
      <c r="BS20" s="14" t="s">
        <v>24</v>
      </c>
    </row>
    <row r="21" spans="1:71" s="1" customFormat="1" ht="6.95" customHeight="1">
      <c r="B21" s="17"/>
      <c r="AR21" s="17"/>
      <c r="BE21" s="986"/>
    </row>
    <row r="22" spans="1:71" s="1" customFormat="1" ht="12" customHeight="1">
      <c r="B22" s="17"/>
      <c r="D22" s="24" t="s">
        <v>27</v>
      </c>
      <c r="AR22" s="17"/>
      <c r="BE22" s="986"/>
    </row>
    <row r="23" spans="1:71" s="1" customFormat="1" ht="16.5" customHeight="1">
      <c r="B23" s="17"/>
      <c r="E23" s="992" t="s">
        <v>1</v>
      </c>
      <c r="F23" s="992"/>
      <c r="G23" s="992"/>
      <c r="H23" s="992"/>
      <c r="I23" s="992"/>
      <c r="J23" s="992"/>
      <c r="K23" s="992"/>
      <c r="L23" s="992"/>
      <c r="M23" s="992"/>
      <c r="N23" s="992"/>
      <c r="O23" s="992"/>
      <c r="P23" s="992"/>
      <c r="Q23" s="992"/>
      <c r="R23" s="992"/>
      <c r="S23" s="992"/>
      <c r="T23" s="992"/>
      <c r="U23" s="992"/>
      <c r="V23" s="992"/>
      <c r="W23" s="992"/>
      <c r="X23" s="992"/>
      <c r="Y23" s="992"/>
      <c r="Z23" s="992"/>
      <c r="AA23" s="992"/>
      <c r="AB23" s="992"/>
      <c r="AC23" s="992"/>
      <c r="AD23" s="992"/>
      <c r="AE23" s="992"/>
      <c r="AF23" s="992"/>
      <c r="AG23" s="992"/>
      <c r="AH23" s="992"/>
      <c r="AI23" s="992"/>
      <c r="AJ23" s="992"/>
      <c r="AK23" s="992"/>
      <c r="AL23" s="992"/>
      <c r="AM23" s="992"/>
      <c r="AN23" s="992"/>
      <c r="AR23" s="17"/>
      <c r="BE23" s="986"/>
    </row>
    <row r="24" spans="1:71" s="1" customFormat="1" ht="6.95" customHeight="1">
      <c r="B24" s="17"/>
      <c r="AR24" s="17"/>
      <c r="BE24" s="986"/>
    </row>
    <row r="25" spans="1:71" s="1" customFormat="1" ht="6.95" customHeight="1">
      <c r="B25" s="17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7"/>
      <c r="BE25" s="986"/>
    </row>
    <row r="26" spans="1:71" s="1" customFormat="1" ht="14.45" customHeight="1">
      <c r="B26" s="17"/>
      <c r="D26" s="27" t="s">
        <v>28</v>
      </c>
      <c r="AK26" s="993">
        <v>0</v>
      </c>
      <c r="AL26" s="979"/>
      <c r="AM26" s="979"/>
      <c r="AN26" s="979"/>
      <c r="AO26" s="979"/>
      <c r="AR26" s="17"/>
      <c r="BE26" s="986"/>
    </row>
    <row r="27" spans="1:71" s="1" customFormat="1" ht="14.45" customHeight="1">
      <c r="B27" s="17"/>
      <c r="D27" s="27" t="s">
        <v>29</v>
      </c>
      <c r="AK27" s="993">
        <v>0</v>
      </c>
      <c r="AL27" s="993"/>
      <c r="AM27" s="993"/>
      <c r="AN27" s="993"/>
      <c r="AO27" s="993"/>
      <c r="AR27" s="17"/>
      <c r="BE27" s="986"/>
    </row>
    <row r="28" spans="1:71" s="2" customFormat="1" ht="6.95" customHeight="1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9"/>
      <c r="BE28" s="986"/>
    </row>
    <row r="29" spans="1:71" s="2" customFormat="1" ht="25.9" customHeight="1">
      <c r="A29" s="28"/>
      <c r="B29" s="29"/>
      <c r="C29" s="28"/>
      <c r="D29" s="30" t="s">
        <v>30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999">
        <f>ROUND(AK26 + AK27, 2)</f>
        <v>0</v>
      </c>
      <c r="AL29" s="1000"/>
      <c r="AM29" s="1000"/>
      <c r="AN29" s="1000"/>
      <c r="AO29" s="1000"/>
      <c r="AP29" s="28"/>
      <c r="AQ29" s="28"/>
      <c r="AR29" s="29"/>
      <c r="BE29" s="986"/>
    </row>
    <row r="30" spans="1:71" s="2" customFormat="1" ht="6.95" customHeight="1">
      <c r="A30" s="28"/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9"/>
      <c r="BE30" s="986"/>
    </row>
    <row r="31" spans="1:71" s="2" customFormat="1" ht="12.75">
      <c r="A31" s="28"/>
      <c r="B31" s="29"/>
      <c r="C31" s="28"/>
      <c r="D31" s="28"/>
      <c r="E31" s="28"/>
      <c r="F31" s="28"/>
      <c r="G31" s="28"/>
      <c r="H31" s="28"/>
      <c r="I31" s="28"/>
      <c r="J31" s="28"/>
      <c r="K31" s="28"/>
      <c r="L31" s="1001" t="s">
        <v>31</v>
      </c>
      <c r="M31" s="1001"/>
      <c r="N31" s="1001"/>
      <c r="O31" s="1001"/>
      <c r="P31" s="1001"/>
      <c r="Q31" s="28"/>
      <c r="R31" s="28"/>
      <c r="S31" s="28"/>
      <c r="T31" s="28"/>
      <c r="U31" s="28"/>
      <c r="V31" s="28"/>
      <c r="W31" s="1001" t="s">
        <v>32</v>
      </c>
      <c r="X31" s="1001"/>
      <c r="Y31" s="1001"/>
      <c r="Z31" s="1001"/>
      <c r="AA31" s="1001"/>
      <c r="AB31" s="1001"/>
      <c r="AC31" s="1001"/>
      <c r="AD31" s="1001"/>
      <c r="AE31" s="1001"/>
      <c r="AF31" s="28"/>
      <c r="AG31" s="28"/>
      <c r="AH31" s="28"/>
      <c r="AI31" s="28"/>
      <c r="AJ31" s="28"/>
      <c r="AK31" s="1001" t="s">
        <v>33</v>
      </c>
      <c r="AL31" s="1001"/>
      <c r="AM31" s="1001"/>
      <c r="AN31" s="1001"/>
      <c r="AO31" s="1001"/>
      <c r="AP31" s="28"/>
      <c r="AQ31" s="28"/>
      <c r="AR31" s="29"/>
      <c r="BE31" s="986"/>
    </row>
    <row r="32" spans="1:71" s="3" customFormat="1" ht="14.45" customHeight="1">
      <c r="B32" s="32"/>
      <c r="D32" s="24" t="s">
        <v>34</v>
      </c>
      <c r="F32" s="33" t="s">
        <v>35</v>
      </c>
      <c r="L32" s="1003">
        <v>0.2</v>
      </c>
      <c r="M32" s="981"/>
      <c r="N32" s="981"/>
      <c r="O32" s="981"/>
      <c r="P32" s="981"/>
      <c r="Q32" s="34"/>
      <c r="R32" s="34"/>
      <c r="S32" s="34"/>
      <c r="T32" s="34"/>
      <c r="U32" s="34"/>
      <c r="V32" s="34"/>
      <c r="W32" s="980" t="e">
        <f>ROUND(AZ94 + SUM(CD141:CD145), 2)</f>
        <v>#REF!</v>
      </c>
      <c r="X32" s="981"/>
      <c r="Y32" s="981"/>
      <c r="Z32" s="981"/>
      <c r="AA32" s="981"/>
      <c r="AB32" s="981"/>
      <c r="AC32" s="981"/>
      <c r="AD32" s="981"/>
      <c r="AE32" s="981"/>
      <c r="AF32" s="34"/>
      <c r="AG32" s="34"/>
      <c r="AH32" s="34"/>
      <c r="AI32" s="34"/>
      <c r="AJ32" s="34"/>
      <c r="AK32" s="980" t="e">
        <f>ROUND(AV94 + SUM(BY141:BY145), 2)</f>
        <v>#REF!</v>
      </c>
      <c r="AL32" s="981"/>
      <c r="AM32" s="981"/>
      <c r="AN32" s="981"/>
      <c r="AO32" s="981"/>
      <c r="AP32" s="34"/>
      <c r="AQ32" s="34"/>
      <c r="AR32" s="35"/>
      <c r="AS32" s="34"/>
      <c r="AT32" s="34"/>
      <c r="AU32" s="34"/>
      <c r="AV32" s="34"/>
      <c r="AW32" s="34"/>
      <c r="AX32" s="34"/>
      <c r="AY32" s="34"/>
      <c r="AZ32" s="34"/>
      <c r="BE32" s="987"/>
    </row>
    <row r="33" spans="1:57" s="3" customFormat="1" ht="14.45" customHeight="1">
      <c r="B33" s="32"/>
      <c r="F33" s="33" t="s">
        <v>36</v>
      </c>
      <c r="L33" s="1003">
        <v>0.2</v>
      </c>
      <c r="M33" s="981"/>
      <c r="N33" s="981"/>
      <c r="O33" s="981"/>
      <c r="P33" s="981"/>
      <c r="Q33" s="34"/>
      <c r="R33" s="34"/>
      <c r="S33" s="34"/>
      <c r="T33" s="34"/>
      <c r="U33" s="34"/>
      <c r="V33" s="34"/>
      <c r="W33" s="980" t="e">
        <f>ROUND(BA94 + SUM(CE141:CE145), 2)</f>
        <v>#REF!</v>
      </c>
      <c r="X33" s="981"/>
      <c r="Y33" s="981"/>
      <c r="Z33" s="981"/>
      <c r="AA33" s="981"/>
      <c r="AB33" s="981"/>
      <c r="AC33" s="981"/>
      <c r="AD33" s="981"/>
      <c r="AE33" s="981"/>
      <c r="AF33" s="34"/>
      <c r="AG33" s="34"/>
      <c r="AH33" s="34"/>
      <c r="AI33" s="34"/>
      <c r="AJ33" s="34"/>
      <c r="AK33" s="980" t="e">
        <f>ROUND(AW94 + SUM(BZ141:BZ145), 2)</f>
        <v>#REF!</v>
      </c>
      <c r="AL33" s="981"/>
      <c r="AM33" s="981"/>
      <c r="AN33" s="981"/>
      <c r="AO33" s="981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987"/>
    </row>
    <row r="34" spans="1:57" s="3" customFormat="1" ht="14.45" hidden="1" customHeight="1">
      <c r="B34" s="32"/>
      <c r="F34" s="24" t="s">
        <v>37</v>
      </c>
      <c r="L34" s="1011">
        <v>0.2</v>
      </c>
      <c r="M34" s="1010"/>
      <c r="N34" s="1010"/>
      <c r="O34" s="1010"/>
      <c r="P34" s="1010"/>
      <c r="W34" s="1009" t="e">
        <f>ROUND(BB94 + SUM(CF141:CF145), 2)</f>
        <v>#REF!</v>
      </c>
      <c r="X34" s="1010"/>
      <c r="Y34" s="1010"/>
      <c r="Z34" s="1010"/>
      <c r="AA34" s="1010"/>
      <c r="AB34" s="1010"/>
      <c r="AC34" s="1010"/>
      <c r="AD34" s="1010"/>
      <c r="AE34" s="1010"/>
      <c r="AK34" s="1009">
        <v>0</v>
      </c>
      <c r="AL34" s="1010"/>
      <c r="AM34" s="1010"/>
      <c r="AN34" s="1010"/>
      <c r="AO34" s="1010"/>
      <c r="AR34" s="32"/>
      <c r="BE34" s="987"/>
    </row>
    <row r="35" spans="1:57" s="3" customFormat="1" ht="14.45" hidden="1" customHeight="1">
      <c r="B35" s="32"/>
      <c r="F35" s="24" t="s">
        <v>38</v>
      </c>
      <c r="L35" s="1011">
        <v>0.2</v>
      </c>
      <c r="M35" s="1010"/>
      <c r="N35" s="1010"/>
      <c r="O35" s="1010"/>
      <c r="P35" s="1010"/>
      <c r="W35" s="1009" t="e">
        <f>ROUND(BC94 + SUM(CG141:CG145), 2)</f>
        <v>#REF!</v>
      </c>
      <c r="X35" s="1010"/>
      <c r="Y35" s="1010"/>
      <c r="Z35" s="1010"/>
      <c r="AA35" s="1010"/>
      <c r="AB35" s="1010"/>
      <c r="AC35" s="1010"/>
      <c r="AD35" s="1010"/>
      <c r="AE35" s="1010"/>
      <c r="AK35" s="1009">
        <v>0</v>
      </c>
      <c r="AL35" s="1010"/>
      <c r="AM35" s="1010"/>
      <c r="AN35" s="1010"/>
      <c r="AO35" s="1010"/>
      <c r="AR35" s="32"/>
    </row>
    <row r="36" spans="1:57" s="3" customFormat="1" ht="14.45" hidden="1" customHeight="1">
      <c r="B36" s="32"/>
      <c r="F36" s="33" t="s">
        <v>39</v>
      </c>
      <c r="L36" s="1003">
        <v>0</v>
      </c>
      <c r="M36" s="981"/>
      <c r="N36" s="981"/>
      <c r="O36" s="981"/>
      <c r="P36" s="981"/>
      <c r="Q36" s="34"/>
      <c r="R36" s="34"/>
      <c r="S36" s="34"/>
      <c r="T36" s="34"/>
      <c r="U36" s="34"/>
      <c r="V36" s="34"/>
      <c r="W36" s="980" t="e">
        <f>ROUND(BD94 + SUM(CH141:CH145), 2)</f>
        <v>#REF!</v>
      </c>
      <c r="X36" s="981"/>
      <c r="Y36" s="981"/>
      <c r="Z36" s="981"/>
      <c r="AA36" s="981"/>
      <c r="AB36" s="981"/>
      <c r="AC36" s="981"/>
      <c r="AD36" s="981"/>
      <c r="AE36" s="981"/>
      <c r="AF36" s="34"/>
      <c r="AG36" s="34"/>
      <c r="AH36" s="34"/>
      <c r="AI36" s="34"/>
      <c r="AJ36" s="34"/>
      <c r="AK36" s="980">
        <v>0</v>
      </c>
      <c r="AL36" s="981"/>
      <c r="AM36" s="981"/>
      <c r="AN36" s="981"/>
      <c r="AO36" s="981"/>
      <c r="AP36" s="34"/>
      <c r="AQ36" s="34"/>
      <c r="AR36" s="35"/>
      <c r="AS36" s="34"/>
      <c r="AT36" s="34"/>
      <c r="AU36" s="34"/>
      <c r="AV36" s="34"/>
      <c r="AW36" s="34"/>
      <c r="AX36" s="34"/>
      <c r="AY36" s="34"/>
      <c r="AZ36" s="34"/>
    </row>
    <row r="37" spans="1:57" s="2" customFormat="1" ht="6.95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pans="1:57" s="2" customFormat="1" ht="25.9" customHeight="1">
      <c r="A38" s="28"/>
      <c r="B38" s="29"/>
      <c r="C38" s="36"/>
      <c r="D38" s="37" t="s">
        <v>40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9" t="s">
        <v>41</v>
      </c>
      <c r="U38" s="38"/>
      <c r="V38" s="38"/>
      <c r="W38" s="38"/>
      <c r="X38" s="1007" t="s">
        <v>42</v>
      </c>
      <c r="Y38" s="1005"/>
      <c r="Z38" s="1005"/>
      <c r="AA38" s="1005"/>
      <c r="AB38" s="1005"/>
      <c r="AC38" s="38"/>
      <c r="AD38" s="38"/>
      <c r="AE38" s="38"/>
      <c r="AF38" s="38"/>
      <c r="AG38" s="38"/>
      <c r="AH38" s="38"/>
      <c r="AI38" s="38"/>
      <c r="AJ38" s="38"/>
      <c r="AK38" s="1004">
        <v>0</v>
      </c>
      <c r="AL38" s="1005"/>
      <c r="AM38" s="1005"/>
      <c r="AN38" s="1005"/>
      <c r="AO38" s="1006"/>
      <c r="AP38" s="36"/>
      <c r="AQ38" s="36"/>
      <c r="AR38" s="29"/>
      <c r="BE38" s="28"/>
    </row>
    <row r="39" spans="1:57" s="2" customFormat="1" ht="6.95" customHeight="1">
      <c r="A39" s="28"/>
      <c r="B39" s="29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9"/>
      <c r="BE39" s="28"/>
    </row>
    <row r="40" spans="1:57" s="2" customFormat="1" ht="14.45" customHeight="1">
      <c r="A40" s="28"/>
      <c r="B40" s="29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9"/>
      <c r="BE40" s="28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0"/>
      <c r="D49" s="41" t="s">
        <v>43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44</v>
      </c>
      <c r="AI49" s="42"/>
      <c r="AJ49" s="42"/>
      <c r="AK49" s="42"/>
      <c r="AL49" s="42"/>
      <c r="AM49" s="42"/>
      <c r="AN49" s="42"/>
      <c r="AO49" s="42"/>
      <c r="AR49" s="40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8"/>
      <c r="B60" s="29"/>
      <c r="C60" s="28"/>
      <c r="D60" s="43" t="s">
        <v>45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46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45</v>
      </c>
      <c r="AI60" s="31"/>
      <c r="AJ60" s="31"/>
      <c r="AK60" s="31"/>
      <c r="AL60" s="31"/>
      <c r="AM60" s="43" t="s">
        <v>46</v>
      </c>
      <c r="AN60" s="31"/>
      <c r="AO60" s="31"/>
      <c r="AP60" s="28"/>
      <c r="AQ60" s="28"/>
      <c r="AR60" s="29"/>
      <c r="BE60" s="28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8"/>
      <c r="B64" s="29"/>
      <c r="C64" s="28"/>
      <c r="D64" s="41" t="s">
        <v>47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48</v>
      </c>
      <c r="AI64" s="44"/>
      <c r="AJ64" s="44"/>
      <c r="AK64" s="44"/>
      <c r="AL64" s="44"/>
      <c r="AM64" s="44"/>
      <c r="AN64" s="44"/>
      <c r="AO64" s="44"/>
      <c r="AP64" s="28"/>
      <c r="AQ64" s="28"/>
      <c r="AR64" s="29"/>
      <c r="BE64" s="28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8"/>
      <c r="B75" s="29"/>
      <c r="C75" s="28"/>
      <c r="D75" s="43" t="s">
        <v>45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46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45</v>
      </c>
      <c r="AI75" s="31"/>
      <c r="AJ75" s="31"/>
      <c r="AK75" s="31"/>
      <c r="AL75" s="31"/>
      <c r="AM75" s="43" t="s">
        <v>46</v>
      </c>
      <c r="AN75" s="31"/>
      <c r="AO75" s="31"/>
      <c r="AP75" s="28"/>
      <c r="AQ75" s="28"/>
      <c r="AR75" s="29"/>
      <c r="BE75" s="28"/>
    </row>
    <row r="76" spans="1:57" s="2" customFormat="1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pans="1:57" s="2" customFormat="1" ht="6.95" customHeight="1">
      <c r="A77" s="28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29"/>
      <c r="BE77" s="28"/>
    </row>
    <row r="81" spans="1:91" s="2" customFormat="1" ht="6.95" customHeight="1">
      <c r="A81" s="28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29"/>
      <c r="BE81" s="28"/>
    </row>
    <row r="82" spans="1:91" s="2" customFormat="1" ht="24.95" customHeight="1">
      <c r="A82" s="28"/>
      <c r="B82" s="29"/>
      <c r="C82" s="18" t="s">
        <v>49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pans="1:91" s="2" customFormat="1" ht="6.95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pans="1:91" s="4" customFormat="1" ht="12" customHeight="1">
      <c r="B84" s="49"/>
      <c r="C84" s="24" t="s">
        <v>11</v>
      </c>
      <c r="AR84" s="49"/>
    </row>
    <row r="85" spans="1:91" s="5" customFormat="1" ht="36.950000000000003" customHeight="1">
      <c r="B85" s="50"/>
      <c r="C85" s="51" t="s">
        <v>13</v>
      </c>
      <c r="L85" s="983" t="str">
        <f>K6</f>
        <v>KFA - Košická futbalová aréna II. a III. etapa</v>
      </c>
      <c r="M85" s="984"/>
      <c r="N85" s="984"/>
      <c r="O85" s="984"/>
      <c r="P85" s="984"/>
      <c r="Q85" s="984"/>
      <c r="R85" s="984"/>
      <c r="S85" s="984"/>
      <c r="T85" s="984"/>
      <c r="U85" s="984"/>
      <c r="V85" s="984"/>
      <c r="W85" s="984"/>
      <c r="X85" s="984"/>
      <c r="Y85" s="984"/>
      <c r="Z85" s="984"/>
      <c r="AA85" s="984"/>
      <c r="AB85" s="984"/>
      <c r="AC85" s="984"/>
      <c r="AD85" s="984"/>
      <c r="AE85" s="984"/>
      <c r="AF85" s="984"/>
      <c r="AG85" s="984"/>
      <c r="AH85" s="984"/>
      <c r="AI85" s="984"/>
      <c r="AJ85" s="984"/>
      <c r="AK85" s="984"/>
      <c r="AL85" s="984"/>
      <c r="AM85" s="984"/>
      <c r="AN85" s="984"/>
      <c r="AO85" s="984"/>
      <c r="AR85" s="50"/>
    </row>
    <row r="86" spans="1:91" s="2" customFormat="1" ht="6.95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pans="1:91" s="2" customFormat="1" ht="12" customHeight="1">
      <c r="A87" s="28"/>
      <c r="B87" s="29"/>
      <c r="C87" s="24" t="s">
        <v>16</v>
      </c>
      <c r="D87" s="28"/>
      <c r="E87" s="28"/>
      <c r="F87" s="28"/>
      <c r="G87" s="28"/>
      <c r="H87" s="28"/>
      <c r="I87" s="28"/>
      <c r="J87" s="28"/>
      <c r="K87" s="28"/>
      <c r="L87" s="52" t="str">
        <f>IF(K8="","",K8)</f>
        <v xml:space="preserve"> 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4" t="s">
        <v>18</v>
      </c>
      <c r="AJ87" s="28"/>
      <c r="AK87" s="28"/>
      <c r="AL87" s="28"/>
      <c r="AM87" s="998">
        <f>IF(AN8= "","",AN8)</f>
        <v>44792</v>
      </c>
      <c r="AN87" s="998"/>
      <c r="AO87" s="28"/>
      <c r="AP87" s="28"/>
      <c r="AQ87" s="28"/>
      <c r="AR87" s="29"/>
      <c r="BE87" s="28"/>
    </row>
    <row r="88" spans="1:91" s="2" customFormat="1" ht="6.95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pans="1:91" s="2" customFormat="1" ht="15.2" customHeight="1">
      <c r="A89" s="28"/>
      <c r="B89" s="29"/>
      <c r="C89" s="24" t="s">
        <v>19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 xml:space="preserve"> 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4" t="s">
        <v>23</v>
      </c>
      <c r="AJ89" s="28"/>
      <c r="AK89" s="28"/>
      <c r="AL89" s="28"/>
      <c r="AM89" s="996" t="str">
        <f>IF(E17="","",E17)</f>
        <v>HESCON,s.r.o.</v>
      </c>
      <c r="AN89" s="997"/>
      <c r="AO89" s="997"/>
      <c r="AP89" s="997"/>
      <c r="AQ89" s="28"/>
      <c r="AR89" s="29"/>
      <c r="AS89" s="966" t="s">
        <v>50</v>
      </c>
      <c r="AT89" s="96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8"/>
    </row>
    <row r="90" spans="1:91" s="2" customFormat="1" ht="15.2" customHeight="1">
      <c r="A90" s="28"/>
      <c r="B90" s="29"/>
      <c r="C90" s="24" t="s">
        <v>22</v>
      </c>
      <c r="D90" s="28"/>
      <c r="E90" s="28"/>
      <c r="F90" s="28"/>
      <c r="G90" s="28"/>
      <c r="H90" s="28"/>
      <c r="I90" s="28"/>
      <c r="J90" s="28"/>
      <c r="K90" s="28"/>
      <c r="L90" s="4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4" t="s">
        <v>26</v>
      </c>
      <c r="AJ90" s="28"/>
      <c r="AK90" s="28"/>
      <c r="AL90" s="28"/>
      <c r="AM90" s="996" t="str">
        <f>IF(E20="","",E20)</f>
        <v xml:space="preserve"> Rosoft,s.r.o.</v>
      </c>
      <c r="AN90" s="997"/>
      <c r="AO90" s="997"/>
      <c r="AP90" s="997"/>
      <c r="AQ90" s="28"/>
      <c r="AR90" s="29"/>
      <c r="AS90" s="968"/>
      <c r="AT90" s="96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8"/>
    </row>
    <row r="91" spans="1:91" s="2" customFormat="1" ht="10.9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968"/>
      <c r="AT91" s="96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8"/>
    </row>
    <row r="92" spans="1:91" s="2" customFormat="1" ht="29.25" customHeight="1">
      <c r="A92" s="28"/>
      <c r="B92" s="29"/>
      <c r="C92" s="1002" t="s">
        <v>51</v>
      </c>
      <c r="D92" s="995"/>
      <c r="E92" s="995"/>
      <c r="F92" s="995"/>
      <c r="G92" s="995"/>
      <c r="H92" s="57"/>
      <c r="I92" s="1008" t="s">
        <v>52</v>
      </c>
      <c r="J92" s="995"/>
      <c r="K92" s="995"/>
      <c r="L92" s="995"/>
      <c r="M92" s="995"/>
      <c r="N92" s="995"/>
      <c r="O92" s="995"/>
      <c r="P92" s="995"/>
      <c r="Q92" s="995"/>
      <c r="R92" s="995"/>
      <c r="S92" s="995"/>
      <c r="T92" s="995"/>
      <c r="U92" s="995"/>
      <c r="V92" s="995"/>
      <c r="W92" s="995"/>
      <c r="X92" s="995"/>
      <c r="Y92" s="995"/>
      <c r="Z92" s="995"/>
      <c r="AA92" s="995"/>
      <c r="AB92" s="995"/>
      <c r="AC92" s="995"/>
      <c r="AD92" s="995"/>
      <c r="AE92" s="995"/>
      <c r="AF92" s="995"/>
      <c r="AG92" s="994" t="s">
        <v>53</v>
      </c>
      <c r="AH92" s="995"/>
      <c r="AI92" s="995"/>
      <c r="AJ92" s="995"/>
      <c r="AK92" s="995"/>
      <c r="AL92" s="995"/>
      <c r="AM92" s="995"/>
      <c r="AN92" s="1008" t="s">
        <v>54</v>
      </c>
      <c r="AO92" s="995"/>
      <c r="AP92" s="1012"/>
      <c r="AQ92" s="58" t="s">
        <v>55</v>
      </c>
      <c r="AR92" s="29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8"/>
    </row>
    <row r="93" spans="1:91" s="2" customFormat="1" ht="10.9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8"/>
    </row>
    <row r="94" spans="1:91" s="6" customFormat="1" ht="32.450000000000003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975">
        <f>SUM(AG95:AM139)</f>
        <v>0</v>
      </c>
      <c r="AH94" s="975"/>
      <c r="AI94" s="975"/>
      <c r="AJ94" s="975"/>
      <c r="AK94" s="975"/>
      <c r="AL94" s="975"/>
      <c r="AM94" s="975"/>
      <c r="AN94" s="974">
        <f>SUM(AN95:AP139)</f>
        <v>0</v>
      </c>
      <c r="AO94" s="974"/>
      <c r="AP94" s="974"/>
      <c r="AQ94" s="68" t="s">
        <v>1</v>
      </c>
      <c r="AR94" s="65"/>
      <c r="AS94" s="69">
        <f>ROUND(AS95,2)</f>
        <v>0</v>
      </c>
      <c r="AT94" s="70" t="e">
        <f t="shared" ref="AT94:AT116" si="0">ROUND(SUM(AV94:AW94),2)</f>
        <v>#REF!</v>
      </c>
      <c r="AU94" s="71" t="e">
        <f>ROUND(AU95,5)</f>
        <v>#REF!</v>
      </c>
      <c r="AV94" s="70" t="e">
        <f>ROUND(AZ94*L32,2)</f>
        <v>#REF!</v>
      </c>
      <c r="AW94" s="70" t="e">
        <f>ROUND(BA94*L33,2)</f>
        <v>#REF!</v>
      </c>
      <c r="AX94" s="70" t="e">
        <f>ROUND(BB94*L32,2)</f>
        <v>#REF!</v>
      </c>
      <c r="AY94" s="70" t="e">
        <f>ROUND(BC94*L33,2)</f>
        <v>#REF!</v>
      </c>
      <c r="AZ94" s="70" t="e">
        <f>ROUND(AZ95,2)</f>
        <v>#REF!</v>
      </c>
      <c r="BA94" s="70" t="e">
        <f>ROUND(BA95,2)</f>
        <v>#REF!</v>
      </c>
      <c r="BB94" s="70" t="e">
        <f>ROUND(BB95,2)</f>
        <v>#REF!</v>
      </c>
      <c r="BC94" s="70" t="e">
        <f>ROUND(BC95,2)</f>
        <v>#REF!</v>
      </c>
      <c r="BD94" s="72" t="e">
        <f>ROUND(BD95,2)</f>
        <v>#REF!</v>
      </c>
      <c r="BS94" s="73" t="s">
        <v>69</v>
      </c>
      <c r="BT94" s="73" t="s">
        <v>70</v>
      </c>
      <c r="BU94" s="74" t="s">
        <v>71</v>
      </c>
      <c r="BV94" s="73" t="s">
        <v>72</v>
      </c>
      <c r="BW94" s="73" t="s">
        <v>4</v>
      </c>
      <c r="BX94" s="73" t="s">
        <v>73</v>
      </c>
      <c r="CL94" s="73" t="s">
        <v>1</v>
      </c>
    </row>
    <row r="95" spans="1:91" s="7" customFormat="1" ht="24.75" customHeight="1">
      <c r="B95" s="75"/>
      <c r="C95" s="76"/>
      <c r="D95" s="1015" t="s">
        <v>74</v>
      </c>
      <c r="E95" s="1015"/>
      <c r="F95" s="1015"/>
      <c r="G95" s="1015"/>
      <c r="H95" s="1015"/>
      <c r="I95" s="77"/>
      <c r="J95" s="1015" t="s">
        <v>75</v>
      </c>
      <c r="K95" s="1015"/>
      <c r="L95" s="1015"/>
      <c r="M95" s="1015"/>
      <c r="N95" s="1015"/>
      <c r="O95" s="1015"/>
      <c r="P95" s="1015"/>
      <c r="Q95" s="1015"/>
      <c r="R95" s="1015"/>
      <c r="S95" s="1015"/>
      <c r="T95" s="1015"/>
      <c r="U95" s="1015"/>
      <c r="V95" s="1015"/>
      <c r="W95" s="1015"/>
      <c r="X95" s="1015"/>
      <c r="Y95" s="1015"/>
      <c r="Z95" s="1015"/>
      <c r="AA95" s="1015"/>
      <c r="AB95" s="1015"/>
      <c r="AC95" s="1015"/>
      <c r="AD95" s="1015"/>
      <c r="AE95" s="1015"/>
      <c r="AF95" s="1015"/>
      <c r="AG95" s="976">
        <f>ROUND(SUM(AG96:AG105),2)</f>
        <v>0</v>
      </c>
      <c r="AH95" s="973"/>
      <c r="AI95" s="973"/>
      <c r="AJ95" s="973"/>
      <c r="AK95" s="973"/>
      <c r="AL95" s="973"/>
      <c r="AM95" s="973"/>
      <c r="AN95" s="972">
        <v>0</v>
      </c>
      <c r="AO95" s="973"/>
      <c r="AP95" s="973"/>
      <c r="AQ95" s="78" t="s">
        <v>76</v>
      </c>
      <c r="AR95" s="75"/>
      <c r="AS95" s="79">
        <f>ROUND(SUM(AS96:AS105),2)</f>
        <v>0</v>
      </c>
      <c r="AT95" s="80" t="e">
        <f t="shared" si="0"/>
        <v>#REF!</v>
      </c>
      <c r="AU95" s="81" t="e">
        <f>ROUND(SUM(AU96:AU105),5)</f>
        <v>#REF!</v>
      </c>
      <c r="AV95" s="80" t="e">
        <f>ROUND(AZ95*L32,2)</f>
        <v>#REF!</v>
      </c>
      <c r="AW95" s="80" t="e">
        <f>ROUND(BA95*L33,2)</f>
        <v>#REF!</v>
      </c>
      <c r="AX95" s="80" t="e">
        <f>ROUND(BB95*L32,2)</f>
        <v>#REF!</v>
      </c>
      <c r="AY95" s="80" t="e">
        <f>ROUND(BC95*L33,2)</f>
        <v>#REF!</v>
      </c>
      <c r="AZ95" s="80" t="e">
        <f>ROUND(SUM(AZ96:AZ105),2)</f>
        <v>#REF!</v>
      </c>
      <c r="BA95" s="80" t="e">
        <f>ROUND(SUM(BA96:BA105),2)</f>
        <v>#REF!</v>
      </c>
      <c r="BB95" s="80" t="e">
        <f>ROUND(SUM(BB96:BB105),2)</f>
        <v>#REF!</v>
      </c>
      <c r="BC95" s="80" t="e">
        <f>ROUND(SUM(BC96:BC105),2)</f>
        <v>#REF!</v>
      </c>
      <c r="BD95" s="82" t="e">
        <f>ROUND(SUM(BD96:BD105),2)</f>
        <v>#REF!</v>
      </c>
      <c r="BS95" s="83" t="s">
        <v>69</v>
      </c>
      <c r="BT95" s="83" t="s">
        <v>77</v>
      </c>
      <c r="BU95" s="83" t="s">
        <v>71</v>
      </c>
      <c r="BV95" s="83" t="s">
        <v>72</v>
      </c>
      <c r="BW95" s="83" t="s">
        <v>78</v>
      </c>
      <c r="BX95" s="83" t="s">
        <v>4</v>
      </c>
      <c r="CL95" s="83" t="s">
        <v>1</v>
      </c>
      <c r="CM95" s="83" t="s">
        <v>70</v>
      </c>
    </row>
    <row r="96" spans="1:91" s="4" customFormat="1" ht="16.5" customHeight="1">
      <c r="A96" s="182"/>
      <c r="B96" s="49"/>
      <c r="C96" s="10"/>
      <c r="D96" s="10"/>
      <c r="E96" s="982">
        <v>2</v>
      </c>
      <c r="F96" s="982"/>
      <c r="G96" s="982"/>
      <c r="H96" s="982"/>
      <c r="I96" s="982"/>
      <c r="J96" s="10"/>
      <c r="K96" s="982" t="s">
        <v>2924</v>
      </c>
      <c r="L96" s="982"/>
      <c r="M96" s="982"/>
      <c r="N96" s="982"/>
      <c r="O96" s="982"/>
      <c r="P96" s="982"/>
      <c r="Q96" s="982"/>
      <c r="R96" s="982"/>
      <c r="S96" s="982"/>
      <c r="T96" s="982"/>
      <c r="U96" s="982"/>
      <c r="V96" s="982"/>
      <c r="W96" s="982"/>
      <c r="X96" s="982"/>
      <c r="Y96" s="982"/>
      <c r="Z96" s="982"/>
      <c r="AA96" s="982"/>
      <c r="AB96" s="982"/>
      <c r="AC96" s="982"/>
      <c r="AD96" s="982"/>
      <c r="AE96" s="982"/>
      <c r="AF96" s="982"/>
      <c r="AG96" s="970">
        <v>0</v>
      </c>
      <c r="AH96" s="971"/>
      <c r="AI96" s="971"/>
      <c r="AJ96" s="971"/>
      <c r="AK96" s="971"/>
      <c r="AL96" s="971"/>
      <c r="AM96" s="971"/>
      <c r="AN96" s="970">
        <v>0</v>
      </c>
      <c r="AO96" s="971"/>
      <c r="AP96" s="971"/>
      <c r="AQ96" s="84" t="s">
        <v>79</v>
      </c>
      <c r="AR96" s="49"/>
      <c r="AS96" s="85">
        <v>0</v>
      </c>
      <c r="AT96" s="86" t="e">
        <f t="shared" si="0"/>
        <v>#REF!</v>
      </c>
      <c r="AU96" s="87" t="e">
        <f>#REF!</f>
        <v>#REF!</v>
      </c>
      <c r="AV96" s="86" t="e">
        <f>#REF!</f>
        <v>#REF!</v>
      </c>
      <c r="AW96" s="86" t="e">
        <f>#REF!</f>
        <v>#REF!</v>
      </c>
      <c r="AX96" s="86" t="e">
        <f>#REF!</f>
        <v>#REF!</v>
      </c>
      <c r="AY96" s="86" t="e">
        <f>#REF!</f>
        <v>#REF!</v>
      </c>
      <c r="AZ96" s="86" t="e">
        <f>#REF!</f>
        <v>#REF!</v>
      </c>
      <c r="BA96" s="86" t="e">
        <f>#REF!</f>
        <v>#REF!</v>
      </c>
      <c r="BB96" s="86" t="e">
        <f>#REF!</f>
        <v>#REF!</v>
      </c>
      <c r="BC96" s="86" t="e">
        <f>#REF!</f>
        <v>#REF!</v>
      </c>
      <c r="BD96" s="88" t="e">
        <f>#REF!</f>
        <v>#REF!</v>
      </c>
      <c r="BT96" s="22" t="s">
        <v>80</v>
      </c>
      <c r="BV96" s="22" t="s">
        <v>72</v>
      </c>
      <c r="BW96" s="22" t="s">
        <v>81</v>
      </c>
      <c r="BX96" s="22" t="s">
        <v>78</v>
      </c>
      <c r="CL96" s="22" t="s">
        <v>1</v>
      </c>
    </row>
    <row r="97" spans="1:90" s="4" customFormat="1" ht="16.5" customHeight="1">
      <c r="A97" s="182"/>
      <c r="B97" s="49"/>
      <c r="C97" s="10"/>
      <c r="D97" s="10"/>
      <c r="E97" s="982">
        <v>3</v>
      </c>
      <c r="F97" s="982"/>
      <c r="G97" s="982"/>
      <c r="H97" s="982"/>
      <c r="I97" s="982"/>
      <c r="J97" s="10"/>
      <c r="K97" s="982" t="s">
        <v>2925</v>
      </c>
      <c r="L97" s="982"/>
      <c r="M97" s="982"/>
      <c r="N97" s="982"/>
      <c r="O97" s="982"/>
      <c r="P97" s="982"/>
      <c r="Q97" s="982"/>
      <c r="R97" s="982"/>
      <c r="S97" s="982"/>
      <c r="T97" s="982"/>
      <c r="U97" s="982"/>
      <c r="V97" s="982"/>
      <c r="W97" s="982"/>
      <c r="X97" s="982"/>
      <c r="Y97" s="982"/>
      <c r="Z97" s="982"/>
      <c r="AA97" s="982"/>
      <c r="AB97" s="982"/>
      <c r="AC97" s="982"/>
      <c r="AD97" s="982"/>
      <c r="AE97" s="982"/>
      <c r="AF97" s="982"/>
      <c r="AG97" s="970">
        <v>0</v>
      </c>
      <c r="AH97" s="971"/>
      <c r="AI97" s="971"/>
      <c r="AJ97" s="971"/>
      <c r="AK97" s="971"/>
      <c r="AL97" s="971"/>
      <c r="AM97" s="971"/>
      <c r="AN97" s="970">
        <v>0</v>
      </c>
      <c r="AO97" s="971"/>
      <c r="AP97" s="971"/>
      <c r="AQ97" s="84" t="s">
        <v>79</v>
      </c>
      <c r="AR97" s="49"/>
      <c r="AS97" s="85">
        <v>0</v>
      </c>
      <c r="AT97" s="86" t="e">
        <f t="shared" si="0"/>
        <v>#REF!</v>
      </c>
      <c r="AU97" s="87" t="e">
        <f>#REF!</f>
        <v>#REF!</v>
      </c>
      <c r="AV97" s="86" t="e">
        <f>#REF!</f>
        <v>#REF!</v>
      </c>
      <c r="AW97" s="86" t="e">
        <f>#REF!</f>
        <v>#REF!</v>
      </c>
      <c r="AX97" s="86" t="e">
        <f>#REF!</f>
        <v>#REF!</v>
      </c>
      <c r="AY97" s="86" t="e">
        <f>#REF!</f>
        <v>#REF!</v>
      </c>
      <c r="AZ97" s="86" t="e">
        <f>#REF!</f>
        <v>#REF!</v>
      </c>
      <c r="BA97" s="86" t="e">
        <f>#REF!</f>
        <v>#REF!</v>
      </c>
      <c r="BB97" s="86" t="e">
        <f>#REF!</f>
        <v>#REF!</v>
      </c>
      <c r="BC97" s="86" t="e">
        <f>#REF!</f>
        <v>#REF!</v>
      </c>
      <c r="BD97" s="88" t="e">
        <f>#REF!</f>
        <v>#REF!</v>
      </c>
      <c r="BT97" s="22" t="s">
        <v>80</v>
      </c>
      <c r="BV97" s="22" t="s">
        <v>72</v>
      </c>
      <c r="BW97" s="22" t="s">
        <v>82</v>
      </c>
      <c r="BX97" s="22" t="s">
        <v>78</v>
      </c>
      <c r="CL97" s="22" t="s">
        <v>1</v>
      </c>
    </row>
    <row r="98" spans="1:90" s="4" customFormat="1" ht="16.5" customHeight="1">
      <c r="A98" s="182"/>
      <c r="B98" s="49"/>
      <c r="C98" s="10"/>
      <c r="D98" s="10"/>
      <c r="E98" s="982">
        <v>5</v>
      </c>
      <c r="F98" s="982"/>
      <c r="G98" s="982"/>
      <c r="H98" s="982"/>
      <c r="I98" s="982"/>
      <c r="J98" s="10"/>
      <c r="K98" s="982" t="s">
        <v>2926</v>
      </c>
      <c r="L98" s="982"/>
      <c r="M98" s="982"/>
      <c r="N98" s="982"/>
      <c r="O98" s="982"/>
      <c r="P98" s="982"/>
      <c r="Q98" s="982"/>
      <c r="R98" s="982"/>
      <c r="S98" s="982"/>
      <c r="T98" s="982"/>
      <c r="U98" s="982"/>
      <c r="V98" s="982"/>
      <c r="W98" s="982"/>
      <c r="X98" s="982"/>
      <c r="Y98" s="982"/>
      <c r="Z98" s="982"/>
      <c r="AA98" s="982"/>
      <c r="AB98" s="982"/>
      <c r="AC98" s="982"/>
      <c r="AD98" s="982"/>
      <c r="AE98" s="982"/>
      <c r="AF98" s="982"/>
      <c r="AG98" s="970">
        <v>0</v>
      </c>
      <c r="AH98" s="971"/>
      <c r="AI98" s="971"/>
      <c r="AJ98" s="971"/>
      <c r="AK98" s="971"/>
      <c r="AL98" s="971"/>
      <c r="AM98" s="971"/>
      <c r="AN98" s="970">
        <v>0</v>
      </c>
      <c r="AO98" s="971"/>
      <c r="AP98" s="971"/>
      <c r="AQ98" s="84" t="s">
        <v>79</v>
      </c>
      <c r="AR98" s="49"/>
      <c r="AS98" s="85">
        <v>0</v>
      </c>
      <c r="AT98" s="86" t="e">
        <f t="shared" si="0"/>
        <v>#REF!</v>
      </c>
      <c r="AU98" s="87" t="e">
        <f>#REF!</f>
        <v>#REF!</v>
      </c>
      <c r="AV98" s="86" t="e">
        <f>#REF!</f>
        <v>#REF!</v>
      </c>
      <c r="AW98" s="86" t="e">
        <f>#REF!</f>
        <v>#REF!</v>
      </c>
      <c r="AX98" s="86" t="e">
        <f>#REF!</f>
        <v>#REF!</v>
      </c>
      <c r="AY98" s="86" t="e">
        <f>#REF!</f>
        <v>#REF!</v>
      </c>
      <c r="AZ98" s="86" t="e">
        <f>#REF!</f>
        <v>#REF!</v>
      </c>
      <c r="BA98" s="86" t="e">
        <f>#REF!</f>
        <v>#REF!</v>
      </c>
      <c r="BB98" s="86" t="e">
        <f>#REF!</f>
        <v>#REF!</v>
      </c>
      <c r="BC98" s="86" t="e">
        <f>#REF!</f>
        <v>#REF!</v>
      </c>
      <c r="BD98" s="88" t="e">
        <f>#REF!</f>
        <v>#REF!</v>
      </c>
      <c r="BT98" s="22" t="s">
        <v>80</v>
      </c>
      <c r="BV98" s="22" t="s">
        <v>72</v>
      </c>
      <c r="BW98" s="22" t="s">
        <v>83</v>
      </c>
      <c r="BX98" s="22" t="s">
        <v>78</v>
      </c>
      <c r="CL98" s="22" t="s">
        <v>1</v>
      </c>
    </row>
    <row r="99" spans="1:90" s="184" customFormat="1" ht="16.5" customHeight="1">
      <c r="A99" s="182"/>
      <c r="B99" s="49"/>
      <c r="C99" s="183"/>
      <c r="D99" s="183"/>
      <c r="E99" s="982">
        <v>6</v>
      </c>
      <c r="F99" s="982"/>
      <c r="G99" s="982"/>
      <c r="H99" s="982"/>
      <c r="I99" s="982"/>
      <c r="J99" s="183"/>
      <c r="K99" s="982" t="s">
        <v>2927</v>
      </c>
      <c r="L99" s="982"/>
      <c r="M99" s="982"/>
      <c r="N99" s="982"/>
      <c r="O99" s="982"/>
      <c r="P99" s="982"/>
      <c r="Q99" s="982"/>
      <c r="R99" s="982"/>
      <c r="S99" s="982"/>
      <c r="T99" s="982"/>
      <c r="U99" s="982"/>
      <c r="V99" s="982"/>
      <c r="W99" s="982"/>
      <c r="X99" s="982"/>
      <c r="Y99" s="982"/>
      <c r="Z99" s="982"/>
      <c r="AA99" s="982"/>
      <c r="AB99" s="982"/>
      <c r="AC99" s="982"/>
      <c r="AD99" s="982"/>
      <c r="AE99" s="982"/>
      <c r="AF99" s="982"/>
      <c r="AG99" s="970">
        <v>0</v>
      </c>
      <c r="AH99" s="971"/>
      <c r="AI99" s="971"/>
      <c r="AJ99" s="971"/>
      <c r="AK99" s="971"/>
      <c r="AL99" s="971"/>
      <c r="AM99" s="971"/>
      <c r="AN99" s="970">
        <v>0</v>
      </c>
      <c r="AO99" s="971"/>
      <c r="AP99" s="971"/>
      <c r="AQ99" s="84" t="s">
        <v>79</v>
      </c>
      <c r="AR99" s="49"/>
      <c r="AS99" s="85">
        <v>0</v>
      </c>
      <c r="AT99" s="86" t="e">
        <f t="shared" si="0"/>
        <v>#REF!</v>
      </c>
      <c r="AU99" s="87" t="e">
        <f>#REF!</f>
        <v>#REF!</v>
      </c>
      <c r="AV99" s="86" t="e">
        <f>#REF!</f>
        <v>#REF!</v>
      </c>
      <c r="AW99" s="86" t="e">
        <f>#REF!</f>
        <v>#REF!</v>
      </c>
      <c r="AX99" s="86" t="e">
        <f>#REF!</f>
        <v>#REF!</v>
      </c>
      <c r="AY99" s="86" t="e">
        <f>#REF!</f>
        <v>#REF!</v>
      </c>
      <c r="AZ99" s="86" t="e">
        <f>#REF!</f>
        <v>#REF!</v>
      </c>
      <c r="BA99" s="86" t="e">
        <f>#REF!</f>
        <v>#REF!</v>
      </c>
      <c r="BB99" s="86" t="e">
        <f>#REF!</f>
        <v>#REF!</v>
      </c>
      <c r="BC99" s="86" t="e">
        <f>#REF!</f>
        <v>#REF!</v>
      </c>
      <c r="BD99" s="88" t="e">
        <f>#REF!</f>
        <v>#REF!</v>
      </c>
      <c r="BT99" s="181" t="s">
        <v>80</v>
      </c>
      <c r="BV99" s="181" t="s">
        <v>72</v>
      </c>
      <c r="BW99" s="181" t="s">
        <v>84</v>
      </c>
      <c r="BX99" s="181" t="s">
        <v>78</v>
      </c>
      <c r="CL99" s="181" t="s">
        <v>1</v>
      </c>
    </row>
    <row r="100" spans="1:90" s="184" customFormat="1" ht="16.5" customHeight="1">
      <c r="A100" s="182"/>
      <c r="B100" s="49"/>
      <c r="C100" s="183"/>
      <c r="D100" s="183"/>
      <c r="E100" s="982">
        <v>7</v>
      </c>
      <c r="F100" s="982"/>
      <c r="G100" s="982"/>
      <c r="H100" s="982"/>
      <c r="I100" s="982"/>
      <c r="J100" s="183"/>
      <c r="K100" s="982" t="s">
        <v>3844</v>
      </c>
      <c r="L100" s="982"/>
      <c r="M100" s="982"/>
      <c r="N100" s="982"/>
      <c r="O100" s="982"/>
      <c r="P100" s="982"/>
      <c r="Q100" s="982"/>
      <c r="R100" s="982"/>
      <c r="S100" s="982"/>
      <c r="T100" s="982"/>
      <c r="U100" s="982"/>
      <c r="V100" s="982"/>
      <c r="W100" s="982"/>
      <c r="X100" s="982"/>
      <c r="Y100" s="982"/>
      <c r="Z100" s="982"/>
      <c r="AA100" s="982"/>
      <c r="AB100" s="982"/>
      <c r="AC100" s="982"/>
      <c r="AD100" s="982"/>
      <c r="AE100" s="982"/>
      <c r="AF100" s="982"/>
      <c r="AG100" s="970">
        <v>0</v>
      </c>
      <c r="AH100" s="971"/>
      <c r="AI100" s="971"/>
      <c r="AJ100" s="971"/>
      <c r="AK100" s="971"/>
      <c r="AL100" s="971"/>
      <c r="AM100" s="971"/>
      <c r="AN100" s="970">
        <v>0</v>
      </c>
      <c r="AO100" s="971"/>
      <c r="AP100" s="971"/>
      <c r="AQ100" s="84" t="s">
        <v>79</v>
      </c>
      <c r="AR100" s="49"/>
      <c r="AS100" s="85">
        <v>0</v>
      </c>
      <c r="AT100" s="86" t="e">
        <f t="shared" ref="AT100:AT104" si="1">ROUND(SUM(AV100:AW100),2)</f>
        <v>#REF!</v>
      </c>
      <c r="AU100" s="87" t="e">
        <f>#REF!</f>
        <v>#REF!</v>
      </c>
      <c r="AV100" s="86" t="e">
        <f>#REF!</f>
        <v>#REF!</v>
      </c>
      <c r="AW100" s="86" t="e">
        <f>#REF!</f>
        <v>#REF!</v>
      </c>
      <c r="AX100" s="86" t="e">
        <f>#REF!</f>
        <v>#REF!</v>
      </c>
      <c r="AY100" s="86" t="e">
        <f>#REF!</f>
        <v>#REF!</v>
      </c>
      <c r="AZ100" s="86" t="e">
        <f>#REF!</f>
        <v>#REF!</v>
      </c>
      <c r="BA100" s="86" t="e">
        <f>#REF!</f>
        <v>#REF!</v>
      </c>
      <c r="BB100" s="86" t="e">
        <f>#REF!</f>
        <v>#REF!</v>
      </c>
      <c r="BC100" s="86" t="e">
        <f>#REF!</f>
        <v>#REF!</v>
      </c>
      <c r="BD100" s="88" t="e">
        <f>#REF!</f>
        <v>#REF!</v>
      </c>
      <c r="BT100" s="181" t="s">
        <v>80</v>
      </c>
      <c r="BV100" s="181" t="s">
        <v>72</v>
      </c>
      <c r="BW100" s="181" t="s">
        <v>84</v>
      </c>
      <c r="BX100" s="181" t="s">
        <v>78</v>
      </c>
      <c r="CL100" s="181" t="s">
        <v>1</v>
      </c>
    </row>
    <row r="101" spans="1:90" s="184" customFormat="1" ht="16.5" customHeight="1">
      <c r="A101" s="182"/>
      <c r="B101" s="49"/>
      <c r="C101" s="183"/>
      <c r="D101" s="183"/>
      <c r="E101" s="982">
        <v>8</v>
      </c>
      <c r="F101" s="982"/>
      <c r="G101" s="982"/>
      <c r="H101" s="982"/>
      <c r="I101" s="982"/>
      <c r="J101" s="183"/>
      <c r="K101" s="982" t="s">
        <v>3845</v>
      </c>
      <c r="L101" s="982"/>
      <c r="M101" s="982"/>
      <c r="N101" s="982"/>
      <c r="O101" s="982"/>
      <c r="P101" s="982"/>
      <c r="Q101" s="982"/>
      <c r="R101" s="982"/>
      <c r="S101" s="982"/>
      <c r="T101" s="982"/>
      <c r="U101" s="982"/>
      <c r="V101" s="982"/>
      <c r="W101" s="982"/>
      <c r="X101" s="982"/>
      <c r="Y101" s="982"/>
      <c r="Z101" s="982"/>
      <c r="AA101" s="982"/>
      <c r="AB101" s="982"/>
      <c r="AC101" s="982"/>
      <c r="AD101" s="982"/>
      <c r="AE101" s="982"/>
      <c r="AF101" s="982"/>
      <c r="AG101" s="970">
        <v>0</v>
      </c>
      <c r="AH101" s="971"/>
      <c r="AI101" s="971"/>
      <c r="AJ101" s="971"/>
      <c r="AK101" s="971"/>
      <c r="AL101" s="971"/>
      <c r="AM101" s="971"/>
      <c r="AN101" s="970">
        <v>0</v>
      </c>
      <c r="AO101" s="971"/>
      <c r="AP101" s="971"/>
      <c r="AQ101" s="84" t="s">
        <v>79</v>
      </c>
      <c r="AR101" s="49"/>
      <c r="AS101" s="85">
        <v>0</v>
      </c>
      <c r="AT101" s="86" t="e">
        <f t="shared" si="1"/>
        <v>#REF!</v>
      </c>
      <c r="AU101" s="87" t="e">
        <f>#REF!</f>
        <v>#REF!</v>
      </c>
      <c r="AV101" s="86" t="e">
        <f>#REF!</f>
        <v>#REF!</v>
      </c>
      <c r="AW101" s="86" t="e">
        <f>#REF!</f>
        <v>#REF!</v>
      </c>
      <c r="AX101" s="86" t="e">
        <f>#REF!</f>
        <v>#REF!</v>
      </c>
      <c r="AY101" s="86" t="e">
        <f>#REF!</f>
        <v>#REF!</v>
      </c>
      <c r="AZ101" s="86" t="e">
        <f>#REF!</f>
        <v>#REF!</v>
      </c>
      <c r="BA101" s="86" t="e">
        <f>#REF!</f>
        <v>#REF!</v>
      </c>
      <c r="BB101" s="86" t="e">
        <f>#REF!</f>
        <v>#REF!</v>
      </c>
      <c r="BC101" s="86" t="e">
        <f>#REF!</f>
        <v>#REF!</v>
      </c>
      <c r="BD101" s="88" t="e">
        <f>#REF!</f>
        <v>#REF!</v>
      </c>
      <c r="BT101" s="181" t="s">
        <v>80</v>
      </c>
      <c r="BV101" s="181" t="s">
        <v>72</v>
      </c>
      <c r="BW101" s="181" t="s">
        <v>84</v>
      </c>
      <c r="BX101" s="181" t="s">
        <v>78</v>
      </c>
      <c r="CL101" s="181" t="s">
        <v>1</v>
      </c>
    </row>
    <row r="102" spans="1:90" s="184" customFormat="1" ht="16.5" customHeight="1">
      <c r="A102" s="182"/>
      <c r="B102" s="49"/>
      <c r="C102" s="183"/>
      <c r="D102" s="183"/>
      <c r="E102" s="982">
        <v>9</v>
      </c>
      <c r="F102" s="982"/>
      <c r="G102" s="982"/>
      <c r="H102" s="982"/>
      <c r="I102" s="982"/>
      <c r="J102" s="183"/>
      <c r="K102" s="982" t="s">
        <v>3846</v>
      </c>
      <c r="L102" s="982"/>
      <c r="M102" s="982"/>
      <c r="N102" s="982"/>
      <c r="O102" s="982"/>
      <c r="P102" s="982"/>
      <c r="Q102" s="982"/>
      <c r="R102" s="982"/>
      <c r="S102" s="982"/>
      <c r="T102" s="982"/>
      <c r="U102" s="982"/>
      <c r="V102" s="982"/>
      <c r="W102" s="982"/>
      <c r="X102" s="982"/>
      <c r="Y102" s="982"/>
      <c r="Z102" s="982"/>
      <c r="AA102" s="982"/>
      <c r="AB102" s="982"/>
      <c r="AC102" s="982"/>
      <c r="AD102" s="982"/>
      <c r="AE102" s="982"/>
      <c r="AF102" s="982"/>
      <c r="AG102" s="970">
        <v>0</v>
      </c>
      <c r="AH102" s="971"/>
      <c r="AI102" s="971"/>
      <c r="AJ102" s="971"/>
      <c r="AK102" s="971"/>
      <c r="AL102" s="971"/>
      <c r="AM102" s="971"/>
      <c r="AN102" s="970">
        <v>0</v>
      </c>
      <c r="AO102" s="971"/>
      <c r="AP102" s="971"/>
      <c r="AQ102" s="84" t="s">
        <v>79</v>
      </c>
      <c r="AR102" s="49"/>
      <c r="AS102" s="85">
        <v>0</v>
      </c>
      <c r="AT102" s="86" t="e">
        <f t="shared" si="1"/>
        <v>#REF!</v>
      </c>
      <c r="AU102" s="87" t="e">
        <f>#REF!</f>
        <v>#REF!</v>
      </c>
      <c r="AV102" s="86" t="e">
        <f>#REF!</f>
        <v>#REF!</v>
      </c>
      <c r="AW102" s="86" t="e">
        <f>#REF!</f>
        <v>#REF!</v>
      </c>
      <c r="AX102" s="86" t="e">
        <f>#REF!</f>
        <v>#REF!</v>
      </c>
      <c r="AY102" s="86" t="e">
        <f>#REF!</f>
        <v>#REF!</v>
      </c>
      <c r="AZ102" s="86" t="e">
        <f>#REF!</f>
        <v>#REF!</v>
      </c>
      <c r="BA102" s="86" t="e">
        <f>#REF!</f>
        <v>#REF!</v>
      </c>
      <c r="BB102" s="86" t="e">
        <f>#REF!</f>
        <v>#REF!</v>
      </c>
      <c r="BC102" s="86" t="e">
        <f>#REF!</f>
        <v>#REF!</v>
      </c>
      <c r="BD102" s="88" t="e">
        <f>#REF!</f>
        <v>#REF!</v>
      </c>
      <c r="BT102" s="181" t="s">
        <v>80</v>
      </c>
      <c r="BV102" s="181" t="s">
        <v>72</v>
      </c>
      <c r="BW102" s="181" t="s">
        <v>84</v>
      </c>
      <c r="BX102" s="181" t="s">
        <v>78</v>
      </c>
      <c r="CL102" s="181" t="s">
        <v>1</v>
      </c>
    </row>
    <row r="103" spans="1:90" s="184" customFormat="1" ht="16.5" customHeight="1">
      <c r="A103" s="182"/>
      <c r="B103" s="49"/>
      <c r="C103" s="183"/>
      <c r="D103" s="183"/>
      <c r="E103" s="982">
        <v>10</v>
      </c>
      <c r="F103" s="982"/>
      <c r="G103" s="982"/>
      <c r="H103" s="982"/>
      <c r="I103" s="982"/>
      <c r="J103" s="183"/>
      <c r="K103" s="982" t="s">
        <v>3847</v>
      </c>
      <c r="L103" s="982"/>
      <c r="M103" s="982"/>
      <c r="N103" s="982"/>
      <c r="O103" s="982"/>
      <c r="P103" s="982"/>
      <c r="Q103" s="982"/>
      <c r="R103" s="982"/>
      <c r="S103" s="982"/>
      <c r="T103" s="982"/>
      <c r="U103" s="982"/>
      <c r="V103" s="982"/>
      <c r="W103" s="982"/>
      <c r="X103" s="982"/>
      <c r="Y103" s="982"/>
      <c r="Z103" s="982"/>
      <c r="AA103" s="982"/>
      <c r="AB103" s="982"/>
      <c r="AC103" s="982"/>
      <c r="AD103" s="982"/>
      <c r="AE103" s="982"/>
      <c r="AF103" s="982"/>
      <c r="AG103" s="970">
        <v>0</v>
      </c>
      <c r="AH103" s="971"/>
      <c r="AI103" s="971"/>
      <c r="AJ103" s="971"/>
      <c r="AK103" s="971"/>
      <c r="AL103" s="971"/>
      <c r="AM103" s="971"/>
      <c r="AN103" s="970">
        <v>0</v>
      </c>
      <c r="AO103" s="971"/>
      <c r="AP103" s="971"/>
      <c r="AQ103" s="84" t="s">
        <v>79</v>
      </c>
      <c r="AR103" s="49"/>
      <c r="AS103" s="85">
        <v>0</v>
      </c>
      <c r="AT103" s="86" t="e">
        <f t="shared" si="1"/>
        <v>#REF!</v>
      </c>
      <c r="AU103" s="87" t="e">
        <f>#REF!</f>
        <v>#REF!</v>
      </c>
      <c r="AV103" s="86" t="e">
        <f>#REF!</f>
        <v>#REF!</v>
      </c>
      <c r="AW103" s="86" t="e">
        <f>#REF!</f>
        <v>#REF!</v>
      </c>
      <c r="AX103" s="86" t="e">
        <f>#REF!</f>
        <v>#REF!</v>
      </c>
      <c r="AY103" s="86" t="e">
        <f>#REF!</f>
        <v>#REF!</v>
      </c>
      <c r="AZ103" s="86" t="e">
        <f>#REF!</f>
        <v>#REF!</v>
      </c>
      <c r="BA103" s="86" t="e">
        <f>#REF!</f>
        <v>#REF!</v>
      </c>
      <c r="BB103" s="86" t="e">
        <f>#REF!</f>
        <v>#REF!</v>
      </c>
      <c r="BC103" s="86" t="e">
        <f>#REF!</f>
        <v>#REF!</v>
      </c>
      <c r="BD103" s="88" t="e">
        <f>#REF!</f>
        <v>#REF!</v>
      </c>
      <c r="BT103" s="181" t="s">
        <v>80</v>
      </c>
      <c r="BV103" s="181" t="s">
        <v>72</v>
      </c>
      <c r="BW103" s="181" t="s">
        <v>84</v>
      </c>
      <c r="BX103" s="181" t="s">
        <v>78</v>
      </c>
      <c r="CL103" s="181" t="s">
        <v>1</v>
      </c>
    </row>
    <row r="104" spans="1:90" s="184" customFormat="1" ht="16.5" customHeight="1">
      <c r="A104" s="182"/>
      <c r="B104" s="49"/>
      <c r="C104" s="183"/>
      <c r="D104" s="183"/>
      <c r="E104" s="982">
        <v>11</v>
      </c>
      <c r="F104" s="982"/>
      <c r="G104" s="982"/>
      <c r="H104" s="982"/>
      <c r="I104" s="982"/>
      <c r="J104" s="183"/>
      <c r="K104" s="982" t="s">
        <v>3848</v>
      </c>
      <c r="L104" s="982"/>
      <c r="M104" s="982"/>
      <c r="N104" s="982"/>
      <c r="O104" s="982"/>
      <c r="P104" s="982"/>
      <c r="Q104" s="982"/>
      <c r="R104" s="982"/>
      <c r="S104" s="982"/>
      <c r="T104" s="982"/>
      <c r="U104" s="982"/>
      <c r="V104" s="982"/>
      <c r="W104" s="982"/>
      <c r="X104" s="982"/>
      <c r="Y104" s="982"/>
      <c r="Z104" s="982"/>
      <c r="AA104" s="982"/>
      <c r="AB104" s="982"/>
      <c r="AC104" s="982"/>
      <c r="AD104" s="982"/>
      <c r="AE104" s="982"/>
      <c r="AF104" s="982"/>
      <c r="AG104" s="970">
        <v>0</v>
      </c>
      <c r="AH104" s="971"/>
      <c r="AI104" s="971"/>
      <c r="AJ104" s="971"/>
      <c r="AK104" s="971"/>
      <c r="AL104" s="971"/>
      <c r="AM104" s="971"/>
      <c r="AN104" s="970">
        <v>0</v>
      </c>
      <c r="AO104" s="971"/>
      <c r="AP104" s="971"/>
      <c r="AQ104" s="84" t="s">
        <v>79</v>
      </c>
      <c r="AR104" s="49"/>
      <c r="AS104" s="85">
        <v>0</v>
      </c>
      <c r="AT104" s="86" t="e">
        <f t="shared" si="1"/>
        <v>#REF!</v>
      </c>
      <c r="AU104" s="87" t="e">
        <f>#REF!</f>
        <v>#REF!</v>
      </c>
      <c r="AV104" s="86" t="e">
        <f>#REF!</f>
        <v>#REF!</v>
      </c>
      <c r="AW104" s="86" t="e">
        <f>#REF!</f>
        <v>#REF!</v>
      </c>
      <c r="AX104" s="86" t="e">
        <f>#REF!</f>
        <v>#REF!</v>
      </c>
      <c r="AY104" s="86" t="e">
        <f>#REF!</f>
        <v>#REF!</v>
      </c>
      <c r="AZ104" s="86" t="e">
        <f>#REF!</f>
        <v>#REF!</v>
      </c>
      <c r="BA104" s="86" t="e">
        <f>#REF!</f>
        <v>#REF!</v>
      </c>
      <c r="BB104" s="86" t="e">
        <f>#REF!</f>
        <v>#REF!</v>
      </c>
      <c r="BC104" s="86" t="e">
        <f>#REF!</f>
        <v>#REF!</v>
      </c>
      <c r="BD104" s="88" t="e">
        <f>#REF!</f>
        <v>#REF!</v>
      </c>
      <c r="BT104" s="181" t="s">
        <v>80</v>
      </c>
      <c r="BV104" s="181" t="s">
        <v>72</v>
      </c>
      <c r="BW104" s="181" t="s">
        <v>84</v>
      </c>
      <c r="BX104" s="181" t="s">
        <v>78</v>
      </c>
      <c r="CL104" s="181" t="s">
        <v>1</v>
      </c>
    </row>
    <row r="105" spans="1:90" s="4" customFormat="1" ht="16.5" customHeight="1">
      <c r="A105" s="182"/>
      <c r="B105" s="49"/>
      <c r="C105" s="10"/>
      <c r="D105" s="10"/>
      <c r="E105" s="982">
        <v>12</v>
      </c>
      <c r="F105" s="982"/>
      <c r="G105" s="982"/>
      <c r="H105" s="982"/>
      <c r="I105" s="982"/>
      <c r="J105" s="10"/>
      <c r="K105" s="982" t="s">
        <v>3849</v>
      </c>
      <c r="L105" s="982"/>
      <c r="M105" s="982"/>
      <c r="N105" s="982"/>
      <c r="O105" s="982"/>
      <c r="P105" s="982"/>
      <c r="Q105" s="982"/>
      <c r="R105" s="982"/>
      <c r="S105" s="982"/>
      <c r="T105" s="982"/>
      <c r="U105" s="982"/>
      <c r="V105" s="982"/>
      <c r="W105" s="982"/>
      <c r="X105" s="982"/>
      <c r="Y105" s="982"/>
      <c r="Z105" s="982"/>
      <c r="AA105" s="982"/>
      <c r="AB105" s="982"/>
      <c r="AC105" s="982"/>
      <c r="AD105" s="982"/>
      <c r="AE105" s="982"/>
      <c r="AF105" s="982"/>
      <c r="AG105" s="970">
        <v>0</v>
      </c>
      <c r="AH105" s="971"/>
      <c r="AI105" s="971"/>
      <c r="AJ105" s="971"/>
      <c r="AK105" s="971"/>
      <c r="AL105" s="971"/>
      <c r="AM105" s="971"/>
      <c r="AN105" s="970">
        <v>0</v>
      </c>
      <c r="AO105" s="971"/>
      <c r="AP105" s="971"/>
      <c r="AQ105" s="84" t="s">
        <v>79</v>
      </c>
      <c r="AR105" s="49"/>
      <c r="AS105" s="85">
        <v>0</v>
      </c>
      <c r="AT105" s="86" t="e">
        <f t="shared" si="0"/>
        <v>#REF!</v>
      </c>
      <c r="AU105" s="87" t="e">
        <f>#REF!</f>
        <v>#REF!</v>
      </c>
      <c r="AV105" s="86" t="e">
        <f>#REF!</f>
        <v>#REF!</v>
      </c>
      <c r="AW105" s="86" t="e">
        <f>#REF!</f>
        <v>#REF!</v>
      </c>
      <c r="AX105" s="86" t="e">
        <f>#REF!</f>
        <v>#REF!</v>
      </c>
      <c r="AY105" s="86" t="e">
        <f>#REF!</f>
        <v>#REF!</v>
      </c>
      <c r="AZ105" s="86" t="e">
        <f>#REF!</f>
        <v>#REF!</v>
      </c>
      <c r="BA105" s="86" t="e">
        <f>#REF!</f>
        <v>#REF!</v>
      </c>
      <c r="BB105" s="86" t="e">
        <f>#REF!</f>
        <v>#REF!</v>
      </c>
      <c r="BC105" s="86" t="e">
        <f>#REF!</f>
        <v>#REF!</v>
      </c>
      <c r="BD105" s="88" t="e">
        <f>#REF!</f>
        <v>#REF!</v>
      </c>
      <c r="BT105" s="22" t="s">
        <v>80</v>
      </c>
      <c r="BV105" s="22" t="s">
        <v>72</v>
      </c>
      <c r="BW105" s="22" t="s">
        <v>84</v>
      </c>
      <c r="BX105" s="22" t="s">
        <v>78</v>
      </c>
      <c r="CL105" s="22" t="s">
        <v>1</v>
      </c>
    </row>
    <row r="106" spans="1:90" s="184" customFormat="1" ht="16.5" customHeight="1">
      <c r="A106" s="182"/>
      <c r="B106" s="49"/>
      <c r="C106" s="183"/>
      <c r="D106" s="183"/>
      <c r="E106" s="982">
        <v>13</v>
      </c>
      <c r="F106" s="982"/>
      <c r="G106" s="982"/>
      <c r="H106" s="982"/>
      <c r="I106" s="982"/>
      <c r="J106" s="183"/>
      <c r="K106" s="982" t="s">
        <v>3850</v>
      </c>
      <c r="L106" s="982"/>
      <c r="M106" s="982"/>
      <c r="N106" s="982"/>
      <c r="O106" s="982"/>
      <c r="P106" s="982"/>
      <c r="Q106" s="982"/>
      <c r="R106" s="982"/>
      <c r="S106" s="982"/>
      <c r="T106" s="982"/>
      <c r="U106" s="982"/>
      <c r="V106" s="982"/>
      <c r="W106" s="982"/>
      <c r="X106" s="982"/>
      <c r="Y106" s="982"/>
      <c r="Z106" s="982"/>
      <c r="AA106" s="982"/>
      <c r="AB106" s="982"/>
      <c r="AC106" s="982"/>
      <c r="AD106" s="982"/>
      <c r="AE106" s="982"/>
      <c r="AF106" s="982"/>
      <c r="AG106" s="970">
        <v>0</v>
      </c>
      <c r="AH106" s="971"/>
      <c r="AI106" s="971"/>
      <c r="AJ106" s="971"/>
      <c r="AK106" s="971"/>
      <c r="AL106" s="971"/>
      <c r="AM106" s="971"/>
      <c r="AN106" s="970">
        <v>0</v>
      </c>
      <c r="AO106" s="971"/>
      <c r="AP106" s="971"/>
      <c r="AQ106" s="84" t="s">
        <v>79</v>
      </c>
      <c r="AR106" s="49"/>
      <c r="AS106" s="85">
        <v>0</v>
      </c>
      <c r="AT106" s="86" t="e">
        <f t="shared" si="0"/>
        <v>#REF!</v>
      </c>
      <c r="AU106" s="87" t="e">
        <f>#REF!</f>
        <v>#REF!</v>
      </c>
      <c r="AV106" s="86" t="e">
        <f>#REF!</f>
        <v>#REF!</v>
      </c>
      <c r="AW106" s="86" t="e">
        <f>#REF!</f>
        <v>#REF!</v>
      </c>
      <c r="AX106" s="86" t="e">
        <f>#REF!</f>
        <v>#REF!</v>
      </c>
      <c r="AY106" s="86" t="e">
        <f>#REF!</f>
        <v>#REF!</v>
      </c>
      <c r="AZ106" s="86" t="e">
        <f>#REF!</f>
        <v>#REF!</v>
      </c>
      <c r="BA106" s="86" t="e">
        <f>#REF!</f>
        <v>#REF!</v>
      </c>
      <c r="BB106" s="86" t="e">
        <f>#REF!</f>
        <v>#REF!</v>
      </c>
      <c r="BC106" s="86" t="e">
        <f>#REF!</f>
        <v>#REF!</v>
      </c>
      <c r="BD106" s="88" t="e">
        <f>#REF!</f>
        <v>#REF!</v>
      </c>
      <c r="BT106" s="181" t="s">
        <v>80</v>
      </c>
      <c r="BV106" s="181" t="s">
        <v>72</v>
      </c>
      <c r="BW106" s="181" t="s">
        <v>84</v>
      </c>
      <c r="BX106" s="181" t="s">
        <v>78</v>
      </c>
      <c r="CL106" s="181" t="s">
        <v>1</v>
      </c>
    </row>
    <row r="107" spans="1:90" s="184" customFormat="1" ht="16.5" customHeight="1">
      <c r="A107" s="182"/>
      <c r="B107" s="49"/>
      <c r="C107" s="183"/>
      <c r="D107" s="183"/>
      <c r="E107" s="982">
        <v>14</v>
      </c>
      <c r="F107" s="982"/>
      <c r="G107" s="982"/>
      <c r="H107" s="982"/>
      <c r="I107" s="982"/>
      <c r="J107" s="183"/>
      <c r="K107" s="982" t="s">
        <v>3851</v>
      </c>
      <c r="L107" s="982"/>
      <c r="M107" s="982"/>
      <c r="N107" s="982"/>
      <c r="O107" s="982"/>
      <c r="P107" s="982"/>
      <c r="Q107" s="982"/>
      <c r="R107" s="982"/>
      <c r="S107" s="982"/>
      <c r="T107" s="982"/>
      <c r="U107" s="982"/>
      <c r="V107" s="982"/>
      <c r="W107" s="982"/>
      <c r="X107" s="982"/>
      <c r="Y107" s="982"/>
      <c r="Z107" s="982"/>
      <c r="AA107" s="982"/>
      <c r="AB107" s="982"/>
      <c r="AC107" s="982"/>
      <c r="AD107" s="982"/>
      <c r="AE107" s="982"/>
      <c r="AF107" s="982"/>
      <c r="AG107" s="970">
        <v>0</v>
      </c>
      <c r="AH107" s="971"/>
      <c r="AI107" s="971"/>
      <c r="AJ107" s="971"/>
      <c r="AK107" s="971"/>
      <c r="AL107" s="971"/>
      <c r="AM107" s="971"/>
      <c r="AN107" s="970">
        <v>0</v>
      </c>
      <c r="AO107" s="971"/>
      <c r="AP107" s="971"/>
      <c r="AQ107" s="84" t="s">
        <v>79</v>
      </c>
      <c r="AR107" s="49"/>
      <c r="AS107" s="85">
        <v>0</v>
      </c>
      <c r="AT107" s="86" t="e">
        <f t="shared" ref="AT107" si="2">ROUND(SUM(AV107:AW107),2)</f>
        <v>#REF!</v>
      </c>
      <c r="AU107" s="87" t="e">
        <f>#REF!</f>
        <v>#REF!</v>
      </c>
      <c r="AV107" s="86" t="e">
        <f>#REF!</f>
        <v>#REF!</v>
      </c>
      <c r="AW107" s="86" t="e">
        <f>#REF!</f>
        <v>#REF!</v>
      </c>
      <c r="AX107" s="86" t="e">
        <f>#REF!</f>
        <v>#REF!</v>
      </c>
      <c r="AY107" s="86" t="e">
        <f>#REF!</f>
        <v>#REF!</v>
      </c>
      <c r="AZ107" s="86" t="e">
        <f>#REF!</f>
        <v>#REF!</v>
      </c>
      <c r="BA107" s="86" t="e">
        <f>#REF!</f>
        <v>#REF!</v>
      </c>
      <c r="BB107" s="86" t="e">
        <f>#REF!</f>
        <v>#REF!</v>
      </c>
      <c r="BC107" s="86" t="e">
        <f>#REF!</f>
        <v>#REF!</v>
      </c>
      <c r="BD107" s="88" t="e">
        <f>#REF!</f>
        <v>#REF!</v>
      </c>
      <c r="BT107" s="181" t="s">
        <v>80</v>
      </c>
      <c r="BV107" s="181" t="s">
        <v>72</v>
      </c>
      <c r="BW107" s="181" t="s">
        <v>84</v>
      </c>
      <c r="BX107" s="181" t="s">
        <v>78</v>
      </c>
      <c r="CL107" s="181" t="s">
        <v>1</v>
      </c>
    </row>
    <row r="108" spans="1:90" s="184" customFormat="1" ht="16.5" customHeight="1">
      <c r="A108" s="182"/>
      <c r="B108" s="49"/>
      <c r="C108" s="183"/>
      <c r="D108" s="183"/>
      <c r="E108" s="982">
        <v>15</v>
      </c>
      <c r="F108" s="982"/>
      <c r="G108" s="982"/>
      <c r="H108" s="982"/>
      <c r="I108" s="982"/>
      <c r="J108" s="183"/>
      <c r="K108" s="982" t="s">
        <v>3852</v>
      </c>
      <c r="L108" s="982"/>
      <c r="M108" s="982"/>
      <c r="N108" s="982"/>
      <c r="O108" s="982"/>
      <c r="P108" s="982"/>
      <c r="Q108" s="982"/>
      <c r="R108" s="982"/>
      <c r="S108" s="982"/>
      <c r="T108" s="982"/>
      <c r="U108" s="982"/>
      <c r="V108" s="982"/>
      <c r="W108" s="982"/>
      <c r="X108" s="982"/>
      <c r="Y108" s="982"/>
      <c r="Z108" s="982"/>
      <c r="AA108" s="982"/>
      <c r="AB108" s="982"/>
      <c r="AC108" s="982"/>
      <c r="AD108" s="982"/>
      <c r="AE108" s="982"/>
      <c r="AF108" s="982"/>
      <c r="AG108" s="970">
        <v>0</v>
      </c>
      <c r="AH108" s="971"/>
      <c r="AI108" s="971"/>
      <c r="AJ108" s="971"/>
      <c r="AK108" s="971"/>
      <c r="AL108" s="971"/>
      <c r="AM108" s="971"/>
      <c r="AN108" s="970">
        <v>0</v>
      </c>
      <c r="AO108" s="971"/>
      <c r="AP108" s="971"/>
      <c r="AQ108" s="84" t="s">
        <v>79</v>
      </c>
      <c r="AR108" s="49"/>
      <c r="AS108" s="85">
        <v>0</v>
      </c>
      <c r="AT108" s="86" t="e">
        <f t="shared" si="0"/>
        <v>#REF!</v>
      </c>
      <c r="AU108" s="87" t="e">
        <f>#REF!</f>
        <v>#REF!</v>
      </c>
      <c r="AV108" s="86" t="e">
        <f>#REF!</f>
        <v>#REF!</v>
      </c>
      <c r="AW108" s="86" t="e">
        <f>#REF!</f>
        <v>#REF!</v>
      </c>
      <c r="AX108" s="86" t="e">
        <f>#REF!</f>
        <v>#REF!</v>
      </c>
      <c r="AY108" s="86" t="e">
        <f>#REF!</f>
        <v>#REF!</v>
      </c>
      <c r="AZ108" s="86" t="e">
        <f>#REF!</f>
        <v>#REF!</v>
      </c>
      <c r="BA108" s="86" t="e">
        <f>#REF!</f>
        <v>#REF!</v>
      </c>
      <c r="BB108" s="86" t="e">
        <f>#REF!</f>
        <v>#REF!</v>
      </c>
      <c r="BC108" s="86" t="e">
        <f>#REF!</f>
        <v>#REF!</v>
      </c>
      <c r="BD108" s="88" t="e">
        <f>#REF!</f>
        <v>#REF!</v>
      </c>
      <c r="BT108" s="181" t="s">
        <v>80</v>
      </c>
      <c r="BV108" s="181" t="s">
        <v>72</v>
      </c>
      <c r="BW108" s="181" t="s">
        <v>84</v>
      </c>
      <c r="BX108" s="181" t="s">
        <v>78</v>
      </c>
      <c r="CL108" s="181" t="s">
        <v>1</v>
      </c>
    </row>
    <row r="109" spans="1:90" s="184" customFormat="1" ht="16.5" customHeight="1">
      <c r="A109" s="182"/>
      <c r="B109" s="49"/>
      <c r="C109" s="183"/>
      <c r="D109" s="183"/>
      <c r="E109" s="982">
        <v>16</v>
      </c>
      <c r="F109" s="982"/>
      <c r="G109" s="982"/>
      <c r="H109" s="982"/>
      <c r="I109" s="982"/>
      <c r="J109" s="183"/>
      <c r="K109" s="982" t="s">
        <v>3853</v>
      </c>
      <c r="L109" s="982"/>
      <c r="M109" s="982"/>
      <c r="N109" s="982"/>
      <c r="O109" s="982"/>
      <c r="P109" s="982"/>
      <c r="Q109" s="982"/>
      <c r="R109" s="982"/>
      <c r="S109" s="982"/>
      <c r="T109" s="982"/>
      <c r="U109" s="982"/>
      <c r="V109" s="982"/>
      <c r="W109" s="982"/>
      <c r="X109" s="982"/>
      <c r="Y109" s="982"/>
      <c r="Z109" s="982"/>
      <c r="AA109" s="982"/>
      <c r="AB109" s="982"/>
      <c r="AC109" s="982"/>
      <c r="AD109" s="982"/>
      <c r="AE109" s="982"/>
      <c r="AF109" s="982"/>
      <c r="AG109" s="970">
        <v>0</v>
      </c>
      <c r="AH109" s="971"/>
      <c r="AI109" s="971"/>
      <c r="AJ109" s="971"/>
      <c r="AK109" s="971"/>
      <c r="AL109" s="971"/>
      <c r="AM109" s="971"/>
      <c r="AN109" s="970">
        <v>0</v>
      </c>
      <c r="AO109" s="971"/>
      <c r="AP109" s="971"/>
      <c r="AQ109" s="84" t="s">
        <v>79</v>
      </c>
      <c r="AR109" s="49"/>
      <c r="AS109" s="85">
        <v>0</v>
      </c>
      <c r="AT109" s="86" t="e">
        <f t="shared" si="0"/>
        <v>#REF!</v>
      </c>
      <c r="AU109" s="87" t="e">
        <f>#REF!</f>
        <v>#REF!</v>
      </c>
      <c r="AV109" s="86" t="e">
        <f>#REF!</f>
        <v>#REF!</v>
      </c>
      <c r="AW109" s="86" t="e">
        <f>#REF!</f>
        <v>#REF!</v>
      </c>
      <c r="AX109" s="86" t="e">
        <f>#REF!</f>
        <v>#REF!</v>
      </c>
      <c r="AY109" s="86" t="e">
        <f>#REF!</f>
        <v>#REF!</v>
      </c>
      <c r="AZ109" s="86" t="e">
        <f>#REF!</f>
        <v>#REF!</v>
      </c>
      <c r="BA109" s="86" t="e">
        <f>#REF!</f>
        <v>#REF!</v>
      </c>
      <c r="BB109" s="86" t="e">
        <f>#REF!</f>
        <v>#REF!</v>
      </c>
      <c r="BC109" s="86" t="e">
        <f>#REF!</f>
        <v>#REF!</v>
      </c>
      <c r="BD109" s="88" t="e">
        <f>#REF!</f>
        <v>#REF!</v>
      </c>
      <c r="BT109" s="181" t="s">
        <v>80</v>
      </c>
      <c r="BV109" s="181" t="s">
        <v>72</v>
      </c>
      <c r="BW109" s="181" t="s">
        <v>84</v>
      </c>
      <c r="BX109" s="181" t="s">
        <v>78</v>
      </c>
      <c r="CL109" s="181" t="s">
        <v>1</v>
      </c>
    </row>
    <row r="110" spans="1:90" s="184" customFormat="1" ht="16.5" customHeight="1">
      <c r="A110" s="182"/>
      <c r="B110" s="49"/>
      <c r="C110" s="183"/>
      <c r="D110" s="183"/>
      <c r="E110" s="982">
        <v>17</v>
      </c>
      <c r="F110" s="982"/>
      <c r="G110" s="982"/>
      <c r="H110" s="982"/>
      <c r="I110" s="982"/>
      <c r="J110" s="183"/>
      <c r="K110" s="982" t="s">
        <v>2742</v>
      </c>
      <c r="L110" s="982"/>
      <c r="M110" s="982"/>
      <c r="N110" s="982"/>
      <c r="O110" s="982"/>
      <c r="P110" s="982"/>
      <c r="Q110" s="982"/>
      <c r="R110" s="982"/>
      <c r="S110" s="982"/>
      <c r="T110" s="982"/>
      <c r="U110" s="982"/>
      <c r="V110" s="982"/>
      <c r="W110" s="982"/>
      <c r="X110" s="982"/>
      <c r="Y110" s="982"/>
      <c r="Z110" s="982"/>
      <c r="AA110" s="982"/>
      <c r="AB110" s="982"/>
      <c r="AC110" s="982"/>
      <c r="AD110" s="982"/>
      <c r="AE110" s="982"/>
      <c r="AF110" s="982"/>
      <c r="AG110" s="970">
        <v>0</v>
      </c>
      <c r="AH110" s="971"/>
      <c r="AI110" s="971"/>
      <c r="AJ110" s="971"/>
      <c r="AK110" s="971"/>
      <c r="AL110" s="971"/>
      <c r="AM110" s="971"/>
      <c r="AN110" s="970">
        <v>0</v>
      </c>
      <c r="AO110" s="971"/>
      <c r="AP110" s="971"/>
      <c r="AQ110" s="84" t="s">
        <v>79</v>
      </c>
      <c r="AR110" s="49"/>
      <c r="AS110" s="85">
        <v>0</v>
      </c>
      <c r="AT110" s="86" t="e">
        <f t="shared" si="0"/>
        <v>#REF!</v>
      </c>
      <c r="AU110" s="87" t="e">
        <f>#REF!</f>
        <v>#REF!</v>
      </c>
      <c r="AV110" s="86" t="e">
        <f>#REF!</f>
        <v>#REF!</v>
      </c>
      <c r="AW110" s="86" t="e">
        <f>#REF!</f>
        <v>#REF!</v>
      </c>
      <c r="AX110" s="86" t="e">
        <f>#REF!</f>
        <v>#REF!</v>
      </c>
      <c r="AY110" s="86" t="e">
        <f>#REF!</f>
        <v>#REF!</v>
      </c>
      <c r="AZ110" s="86" t="e">
        <f>#REF!</f>
        <v>#REF!</v>
      </c>
      <c r="BA110" s="86" t="e">
        <f>#REF!</f>
        <v>#REF!</v>
      </c>
      <c r="BB110" s="86" t="e">
        <f>#REF!</f>
        <v>#REF!</v>
      </c>
      <c r="BC110" s="86" t="e">
        <f>#REF!</f>
        <v>#REF!</v>
      </c>
      <c r="BD110" s="88" t="e">
        <f>#REF!</f>
        <v>#REF!</v>
      </c>
      <c r="BT110" s="181" t="s">
        <v>80</v>
      </c>
      <c r="BV110" s="181" t="s">
        <v>72</v>
      </c>
      <c r="BW110" s="181" t="s">
        <v>84</v>
      </c>
      <c r="BX110" s="181" t="s">
        <v>78</v>
      </c>
      <c r="CL110" s="181" t="s">
        <v>1</v>
      </c>
    </row>
    <row r="111" spans="1:90" s="184" customFormat="1" ht="16.5" customHeight="1">
      <c r="A111" s="182"/>
      <c r="B111" s="49"/>
      <c r="C111" s="183"/>
      <c r="D111" s="183"/>
      <c r="E111" s="982">
        <v>18</v>
      </c>
      <c r="F111" s="982"/>
      <c r="G111" s="982"/>
      <c r="H111" s="982"/>
      <c r="I111" s="982"/>
      <c r="J111" s="183"/>
      <c r="K111" s="982" t="s">
        <v>2743</v>
      </c>
      <c r="L111" s="982"/>
      <c r="M111" s="982"/>
      <c r="N111" s="982"/>
      <c r="O111" s="982"/>
      <c r="P111" s="982"/>
      <c r="Q111" s="982"/>
      <c r="R111" s="982"/>
      <c r="S111" s="982"/>
      <c r="T111" s="982"/>
      <c r="U111" s="982"/>
      <c r="V111" s="982"/>
      <c r="W111" s="982"/>
      <c r="X111" s="982"/>
      <c r="Y111" s="982"/>
      <c r="Z111" s="982"/>
      <c r="AA111" s="982"/>
      <c r="AB111" s="982"/>
      <c r="AC111" s="982"/>
      <c r="AD111" s="982"/>
      <c r="AE111" s="982"/>
      <c r="AF111" s="982"/>
      <c r="AG111" s="970">
        <v>0</v>
      </c>
      <c r="AH111" s="971"/>
      <c r="AI111" s="971"/>
      <c r="AJ111" s="971"/>
      <c r="AK111" s="971"/>
      <c r="AL111" s="971"/>
      <c r="AM111" s="971"/>
      <c r="AN111" s="970">
        <v>0</v>
      </c>
      <c r="AO111" s="971"/>
      <c r="AP111" s="971"/>
      <c r="AQ111" s="84" t="s">
        <v>79</v>
      </c>
      <c r="AR111" s="49"/>
      <c r="AS111" s="85">
        <v>0</v>
      </c>
      <c r="AT111" s="86" t="e">
        <f t="shared" si="0"/>
        <v>#REF!</v>
      </c>
      <c r="AU111" s="87" t="e">
        <f>#REF!</f>
        <v>#REF!</v>
      </c>
      <c r="AV111" s="86" t="e">
        <f>#REF!</f>
        <v>#REF!</v>
      </c>
      <c r="AW111" s="86" t="e">
        <f>#REF!</f>
        <v>#REF!</v>
      </c>
      <c r="AX111" s="86" t="e">
        <f>#REF!</f>
        <v>#REF!</v>
      </c>
      <c r="AY111" s="86" t="e">
        <f>#REF!</f>
        <v>#REF!</v>
      </c>
      <c r="AZ111" s="86" t="e">
        <f>#REF!</f>
        <v>#REF!</v>
      </c>
      <c r="BA111" s="86" t="e">
        <f>#REF!</f>
        <v>#REF!</v>
      </c>
      <c r="BB111" s="86" t="e">
        <f>#REF!</f>
        <v>#REF!</v>
      </c>
      <c r="BC111" s="86" t="e">
        <f>#REF!</f>
        <v>#REF!</v>
      </c>
      <c r="BD111" s="88" t="e">
        <f>#REF!</f>
        <v>#REF!</v>
      </c>
      <c r="BT111" s="181" t="s">
        <v>80</v>
      </c>
      <c r="BV111" s="181" t="s">
        <v>72</v>
      </c>
      <c r="BW111" s="181" t="s">
        <v>84</v>
      </c>
      <c r="BX111" s="181" t="s">
        <v>78</v>
      </c>
      <c r="CL111" s="181" t="s">
        <v>1</v>
      </c>
    </row>
    <row r="112" spans="1:90" s="184" customFormat="1" ht="16.5" customHeight="1">
      <c r="A112" s="182"/>
      <c r="B112" s="49"/>
      <c r="C112" s="183"/>
      <c r="D112" s="183"/>
      <c r="E112" s="982">
        <v>19</v>
      </c>
      <c r="F112" s="982"/>
      <c r="G112" s="982"/>
      <c r="H112" s="982"/>
      <c r="I112" s="982"/>
      <c r="J112" s="183"/>
      <c r="K112" s="982" t="s">
        <v>3854</v>
      </c>
      <c r="L112" s="982"/>
      <c r="M112" s="982"/>
      <c r="N112" s="982"/>
      <c r="O112" s="982"/>
      <c r="P112" s="982"/>
      <c r="Q112" s="982"/>
      <c r="R112" s="982"/>
      <c r="S112" s="982"/>
      <c r="T112" s="982"/>
      <c r="U112" s="982"/>
      <c r="V112" s="982"/>
      <c r="W112" s="982"/>
      <c r="X112" s="982"/>
      <c r="Y112" s="982"/>
      <c r="Z112" s="982"/>
      <c r="AA112" s="982"/>
      <c r="AB112" s="982"/>
      <c r="AC112" s="982"/>
      <c r="AD112" s="982"/>
      <c r="AE112" s="982"/>
      <c r="AF112" s="982"/>
      <c r="AG112" s="970">
        <v>0</v>
      </c>
      <c r="AH112" s="971"/>
      <c r="AI112" s="971"/>
      <c r="AJ112" s="971"/>
      <c r="AK112" s="971"/>
      <c r="AL112" s="971"/>
      <c r="AM112" s="971"/>
      <c r="AN112" s="970">
        <v>0</v>
      </c>
      <c r="AO112" s="971"/>
      <c r="AP112" s="971"/>
      <c r="AQ112" s="84" t="s">
        <v>79</v>
      </c>
      <c r="AR112" s="49"/>
      <c r="AS112" s="85">
        <v>0</v>
      </c>
      <c r="AT112" s="86" t="e">
        <f t="shared" si="0"/>
        <v>#REF!</v>
      </c>
      <c r="AU112" s="87" t="e">
        <f>#REF!</f>
        <v>#REF!</v>
      </c>
      <c r="AV112" s="86" t="e">
        <f>#REF!</f>
        <v>#REF!</v>
      </c>
      <c r="AW112" s="86" t="e">
        <f>#REF!</f>
        <v>#REF!</v>
      </c>
      <c r="AX112" s="86" t="e">
        <f>#REF!</f>
        <v>#REF!</v>
      </c>
      <c r="AY112" s="86" t="e">
        <f>#REF!</f>
        <v>#REF!</v>
      </c>
      <c r="AZ112" s="86" t="e">
        <f>#REF!</f>
        <v>#REF!</v>
      </c>
      <c r="BA112" s="86" t="e">
        <f>#REF!</f>
        <v>#REF!</v>
      </c>
      <c r="BB112" s="86" t="e">
        <f>#REF!</f>
        <v>#REF!</v>
      </c>
      <c r="BC112" s="86" t="e">
        <f>#REF!</f>
        <v>#REF!</v>
      </c>
      <c r="BD112" s="88" t="e">
        <f>#REF!</f>
        <v>#REF!</v>
      </c>
      <c r="BT112" s="181" t="s">
        <v>80</v>
      </c>
      <c r="BV112" s="181" t="s">
        <v>72</v>
      </c>
      <c r="BW112" s="181" t="s">
        <v>84</v>
      </c>
      <c r="BX112" s="181" t="s">
        <v>78</v>
      </c>
      <c r="CL112" s="181" t="s">
        <v>1</v>
      </c>
    </row>
    <row r="113" spans="1:90" s="184" customFormat="1" ht="16.5" customHeight="1">
      <c r="A113" s="182"/>
      <c r="B113" s="49"/>
      <c r="C113" s="183"/>
      <c r="D113" s="183"/>
      <c r="E113" s="982">
        <v>20</v>
      </c>
      <c r="F113" s="982"/>
      <c r="G113" s="982"/>
      <c r="H113" s="982"/>
      <c r="I113" s="982"/>
      <c r="J113" s="183"/>
      <c r="K113" s="982" t="s">
        <v>3855</v>
      </c>
      <c r="L113" s="982"/>
      <c r="M113" s="982"/>
      <c r="N113" s="982"/>
      <c r="O113" s="982"/>
      <c r="P113" s="982"/>
      <c r="Q113" s="982"/>
      <c r="R113" s="982"/>
      <c r="S113" s="982"/>
      <c r="T113" s="982"/>
      <c r="U113" s="982"/>
      <c r="V113" s="982"/>
      <c r="W113" s="982"/>
      <c r="X113" s="982"/>
      <c r="Y113" s="982"/>
      <c r="Z113" s="982"/>
      <c r="AA113" s="982"/>
      <c r="AB113" s="982"/>
      <c r="AC113" s="982"/>
      <c r="AD113" s="982"/>
      <c r="AE113" s="982"/>
      <c r="AF113" s="982"/>
      <c r="AG113" s="970">
        <v>0</v>
      </c>
      <c r="AH113" s="971"/>
      <c r="AI113" s="971"/>
      <c r="AJ113" s="971"/>
      <c r="AK113" s="971"/>
      <c r="AL113" s="971"/>
      <c r="AM113" s="971"/>
      <c r="AN113" s="970">
        <v>0</v>
      </c>
      <c r="AO113" s="971"/>
      <c r="AP113" s="971"/>
      <c r="AQ113" s="84" t="s">
        <v>79</v>
      </c>
      <c r="AR113" s="49"/>
      <c r="AS113" s="85">
        <v>0</v>
      </c>
      <c r="AT113" s="86" t="e">
        <f t="shared" si="0"/>
        <v>#REF!</v>
      </c>
      <c r="AU113" s="87" t="e">
        <f>#REF!</f>
        <v>#REF!</v>
      </c>
      <c r="AV113" s="86" t="e">
        <f>#REF!</f>
        <v>#REF!</v>
      </c>
      <c r="AW113" s="86" t="e">
        <f>#REF!</f>
        <v>#REF!</v>
      </c>
      <c r="AX113" s="86" t="e">
        <f>#REF!</f>
        <v>#REF!</v>
      </c>
      <c r="AY113" s="86" t="e">
        <f>#REF!</f>
        <v>#REF!</v>
      </c>
      <c r="AZ113" s="86" t="e">
        <f>#REF!</f>
        <v>#REF!</v>
      </c>
      <c r="BA113" s="86" t="e">
        <f>#REF!</f>
        <v>#REF!</v>
      </c>
      <c r="BB113" s="86" t="e">
        <f>#REF!</f>
        <v>#REF!</v>
      </c>
      <c r="BC113" s="86" t="e">
        <f>#REF!</f>
        <v>#REF!</v>
      </c>
      <c r="BD113" s="88" t="e">
        <f>#REF!</f>
        <v>#REF!</v>
      </c>
      <c r="BT113" s="181" t="s">
        <v>80</v>
      </c>
      <c r="BV113" s="181" t="s">
        <v>72</v>
      </c>
      <c r="BW113" s="181" t="s">
        <v>84</v>
      </c>
      <c r="BX113" s="181" t="s">
        <v>78</v>
      </c>
      <c r="CL113" s="181" t="s">
        <v>1</v>
      </c>
    </row>
    <row r="114" spans="1:90" s="184" customFormat="1" ht="16.5" customHeight="1">
      <c r="A114" s="182"/>
      <c r="B114" s="49"/>
      <c r="C114" s="183"/>
      <c r="D114" s="183"/>
      <c r="E114" s="982">
        <v>21</v>
      </c>
      <c r="F114" s="982"/>
      <c r="G114" s="982"/>
      <c r="H114" s="982"/>
      <c r="I114" s="982"/>
      <c r="J114" s="183"/>
      <c r="K114" s="982" t="s">
        <v>3856</v>
      </c>
      <c r="L114" s="982"/>
      <c r="M114" s="982"/>
      <c r="N114" s="982"/>
      <c r="O114" s="982"/>
      <c r="P114" s="982"/>
      <c r="Q114" s="982"/>
      <c r="R114" s="982"/>
      <c r="S114" s="982"/>
      <c r="T114" s="982"/>
      <c r="U114" s="982"/>
      <c r="V114" s="982"/>
      <c r="W114" s="982"/>
      <c r="X114" s="982"/>
      <c r="Y114" s="982"/>
      <c r="Z114" s="982"/>
      <c r="AA114" s="982"/>
      <c r="AB114" s="982"/>
      <c r="AC114" s="982"/>
      <c r="AD114" s="982"/>
      <c r="AE114" s="982"/>
      <c r="AF114" s="982"/>
      <c r="AG114" s="970">
        <v>0</v>
      </c>
      <c r="AH114" s="971"/>
      <c r="AI114" s="971"/>
      <c r="AJ114" s="971"/>
      <c r="AK114" s="971"/>
      <c r="AL114" s="971"/>
      <c r="AM114" s="971"/>
      <c r="AN114" s="970">
        <v>0</v>
      </c>
      <c r="AO114" s="971"/>
      <c r="AP114" s="971"/>
      <c r="AQ114" s="84" t="s">
        <v>79</v>
      </c>
      <c r="AR114" s="49"/>
      <c r="AS114" s="85">
        <v>0</v>
      </c>
      <c r="AT114" s="86" t="e">
        <f t="shared" si="0"/>
        <v>#REF!</v>
      </c>
      <c r="AU114" s="87" t="e">
        <f>#REF!</f>
        <v>#REF!</v>
      </c>
      <c r="AV114" s="86" t="e">
        <f>#REF!</f>
        <v>#REF!</v>
      </c>
      <c r="AW114" s="86" t="e">
        <f>#REF!</f>
        <v>#REF!</v>
      </c>
      <c r="AX114" s="86" t="e">
        <f>#REF!</f>
        <v>#REF!</v>
      </c>
      <c r="AY114" s="86" t="e">
        <f>#REF!</f>
        <v>#REF!</v>
      </c>
      <c r="AZ114" s="86" t="e">
        <f>#REF!</f>
        <v>#REF!</v>
      </c>
      <c r="BA114" s="86" t="e">
        <f>#REF!</f>
        <v>#REF!</v>
      </c>
      <c r="BB114" s="86" t="e">
        <f>#REF!</f>
        <v>#REF!</v>
      </c>
      <c r="BC114" s="86" t="e">
        <f>#REF!</f>
        <v>#REF!</v>
      </c>
      <c r="BD114" s="88" t="e">
        <f>#REF!</f>
        <v>#REF!</v>
      </c>
      <c r="BT114" s="181" t="s">
        <v>80</v>
      </c>
      <c r="BV114" s="181" t="s">
        <v>72</v>
      </c>
      <c r="BW114" s="181" t="s">
        <v>84</v>
      </c>
      <c r="BX114" s="181" t="s">
        <v>78</v>
      </c>
      <c r="CL114" s="181" t="s">
        <v>1</v>
      </c>
    </row>
    <row r="115" spans="1:90" s="184" customFormat="1" ht="16.5" customHeight="1">
      <c r="A115" s="182"/>
      <c r="B115" s="49"/>
      <c r="C115" s="183"/>
      <c r="D115" s="183"/>
      <c r="E115" s="982">
        <v>22</v>
      </c>
      <c r="F115" s="982"/>
      <c r="G115" s="982"/>
      <c r="H115" s="982"/>
      <c r="I115" s="982"/>
      <c r="J115" s="183"/>
      <c r="K115" s="982" t="s">
        <v>3857</v>
      </c>
      <c r="L115" s="982"/>
      <c r="M115" s="982"/>
      <c r="N115" s="982"/>
      <c r="O115" s="982"/>
      <c r="P115" s="982"/>
      <c r="Q115" s="982"/>
      <c r="R115" s="982"/>
      <c r="S115" s="982"/>
      <c r="T115" s="982"/>
      <c r="U115" s="982"/>
      <c r="V115" s="982"/>
      <c r="W115" s="982"/>
      <c r="X115" s="982"/>
      <c r="Y115" s="982"/>
      <c r="Z115" s="982"/>
      <c r="AA115" s="982"/>
      <c r="AB115" s="982"/>
      <c r="AC115" s="982"/>
      <c r="AD115" s="982"/>
      <c r="AE115" s="982"/>
      <c r="AF115" s="982"/>
      <c r="AG115" s="970">
        <v>0</v>
      </c>
      <c r="AH115" s="971"/>
      <c r="AI115" s="971"/>
      <c r="AJ115" s="971"/>
      <c r="AK115" s="971"/>
      <c r="AL115" s="971"/>
      <c r="AM115" s="971"/>
      <c r="AN115" s="970">
        <v>0</v>
      </c>
      <c r="AO115" s="971"/>
      <c r="AP115" s="971"/>
      <c r="AQ115" s="84" t="s">
        <v>79</v>
      </c>
      <c r="AR115" s="49"/>
      <c r="AS115" s="85">
        <v>0</v>
      </c>
      <c r="AT115" s="86" t="e">
        <f t="shared" si="0"/>
        <v>#REF!</v>
      </c>
      <c r="AU115" s="87" t="e">
        <f>#REF!</f>
        <v>#REF!</v>
      </c>
      <c r="AV115" s="86" t="e">
        <f>#REF!</f>
        <v>#REF!</v>
      </c>
      <c r="AW115" s="86" t="e">
        <f>#REF!</f>
        <v>#REF!</v>
      </c>
      <c r="AX115" s="86" t="e">
        <f>#REF!</f>
        <v>#REF!</v>
      </c>
      <c r="AY115" s="86" t="e">
        <f>#REF!</f>
        <v>#REF!</v>
      </c>
      <c r="AZ115" s="86" t="e">
        <f>#REF!</f>
        <v>#REF!</v>
      </c>
      <c r="BA115" s="86" t="e">
        <f>#REF!</f>
        <v>#REF!</v>
      </c>
      <c r="BB115" s="86" t="e">
        <f>#REF!</f>
        <v>#REF!</v>
      </c>
      <c r="BC115" s="86" t="e">
        <f>#REF!</f>
        <v>#REF!</v>
      </c>
      <c r="BD115" s="88" t="e">
        <f>#REF!</f>
        <v>#REF!</v>
      </c>
      <c r="BT115" s="181" t="s">
        <v>80</v>
      </c>
      <c r="BV115" s="181" t="s">
        <v>72</v>
      </c>
      <c r="BW115" s="181" t="s">
        <v>84</v>
      </c>
      <c r="BX115" s="181" t="s">
        <v>78</v>
      </c>
      <c r="CL115" s="181" t="s">
        <v>1</v>
      </c>
    </row>
    <row r="116" spans="1:90" s="184" customFormat="1" ht="16.5" customHeight="1">
      <c r="A116" s="182"/>
      <c r="B116" s="49"/>
      <c r="C116" s="183"/>
      <c r="D116" s="183"/>
      <c r="E116" s="982">
        <v>23</v>
      </c>
      <c r="F116" s="982"/>
      <c r="G116" s="982"/>
      <c r="H116" s="982"/>
      <c r="I116" s="982"/>
      <c r="J116" s="183"/>
      <c r="K116" s="982" t="s">
        <v>3858</v>
      </c>
      <c r="L116" s="982"/>
      <c r="M116" s="982"/>
      <c r="N116" s="982"/>
      <c r="O116" s="982"/>
      <c r="P116" s="982"/>
      <c r="Q116" s="982"/>
      <c r="R116" s="982"/>
      <c r="S116" s="982"/>
      <c r="T116" s="982"/>
      <c r="U116" s="982"/>
      <c r="V116" s="982"/>
      <c r="W116" s="982"/>
      <c r="X116" s="982"/>
      <c r="Y116" s="982"/>
      <c r="Z116" s="982"/>
      <c r="AA116" s="982"/>
      <c r="AB116" s="982"/>
      <c r="AC116" s="982"/>
      <c r="AD116" s="982"/>
      <c r="AE116" s="982"/>
      <c r="AF116" s="982"/>
      <c r="AG116" s="970">
        <v>0</v>
      </c>
      <c r="AH116" s="971"/>
      <c r="AI116" s="971"/>
      <c r="AJ116" s="971"/>
      <c r="AK116" s="971"/>
      <c r="AL116" s="971"/>
      <c r="AM116" s="971"/>
      <c r="AN116" s="970">
        <v>0</v>
      </c>
      <c r="AO116" s="971"/>
      <c r="AP116" s="971"/>
      <c r="AQ116" s="84" t="s">
        <v>79</v>
      </c>
      <c r="AR116" s="49"/>
      <c r="AS116" s="85">
        <v>0</v>
      </c>
      <c r="AT116" s="86" t="e">
        <f t="shared" si="0"/>
        <v>#REF!</v>
      </c>
      <c r="AU116" s="87" t="e">
        <f>#REF!</f>
        <v>#REF!</v>
      </c>
      <c r="AV116" s="86" t="e">
        <f>#REF!</f>
        <v>#REF!</v>
      </c>
      <c r="AW116" s="86" t="e">
        <f>#REF!</f>
        <v>#REF!</v>
      </c>
      <c r="AX116" s="86" t="e">
        <f>#REF!</f>
        <v>#REF!</v>
      </c>
      <c r="AY116" s="86" t="e">
        <f>#REF!</f>
        <v>#REF!</v>
      </c>
      <c r="AZ116" s="86" t="e">
        <f>#REF!</f>
        <v>#REF!</v>
      </c>
      <c r="BA116" s="86" t="e">
        <f>#REF!</f>
        <v>#REF!</v>
      </c>
      <c r="BB116" s="86" t="e">
        <f>#REF!</f>
        <v>#REF!</v>
      </c>
      <c r="BC116" s="86" t="e">
        <f>#REF!</f>
        <v>#REF!</v>
      </c>
      <c r="BD116" s="88" t="e">
        <f>#REF!</f>
        <v>#REF!</v>
      </c>
      <c r="BT116" s="181" t="s">
        <v>80</v>
      </c>
      <c r="BV116" s="181" t="s">
        <v>72</v>
      </c>
      <c r="BW116" s="181" t="s">
        <v>84</v>
      </c>
      <c r="BX116" s="181" t="s">
        <v>78</v>
      </c>
      <c r="CL116" s="181" t="s">
        <v>1</v>
      </c>
    </row>
    <row r="117" spans="1:90" s="184" customFormat="1" ht="16.5" customHeight="1">
      <c r="A117" s="182"/>
      <c r="B117" s="49"/>
      <c r="C117" s="183"/>
      <c r="D117" s="183"/>
      <c r="E117" s="982">
        <v>24</v>
      </c>
      <c r="F117" s="982"/>
      <c r="G117" s="982"/>
      <c r="H117" s="982"/>
      <c r="I117" s="982"/>
      <c r="J117" s="183"/>
      <c r="K117" s="982" t="s">
        <v>3859</v>
      </c>
      <c r="L117" s="982"/>
      <c r="M117" s="982"/>
      <c r="N117" s="982"/>
      <c r="O117" s="982"/>
      <c r="P117" s="982"/>
      <c r="Q117" s="982"/>
      <c r="R117" s="982"/>
      <c r="S117" s="982"/>
      <c r="T117" s="982"/>
      <c r="U117" s="982"/>
      <c r="V117" s="982"/>
      <c r="W117" s="982"/>
      <c r="X117" s="982"/>
      <c r="Y117" s="982"/>
      <c r="Z117" s="982"/>
      <c r="AA117" s="982"/>
      <c r="AB117" s="982"/>
      <c r="AC117" s="982"/>
      <c r="AD117" s="982"/>
      <c r="AE117" s="982"/>
      <c r="AF117" s="982"/>
      <c r="AG117" s="970">
        <v>0</v>
      </c>
      <c r="AH117" s="971"/>
      <c r="AI117" s="971"/>
      <c r="AJ117" s="971"/>
      <c r="AK117" s="971"/>
      <c r="AL117" s="971"/>
      <c r="AM117" s="971"/>
      <c r="AN117" s="970">
        <v>0</v>
      </c>
      <c r="AO117" s="971"/>
      <c r="AP117" s="971"/>
      <c r="AQ117" s="84" t="s">
        <v>79</v>
      </c>
      <c r="AR117" s="49"/>
      <c r="AS117" s="85">
        <v>0</v>
      </c>
      <c r="AT117" s="86" t="e">
        <f t="shared" ref="AT117:AT128" si="3">ROUND(SUM(AV117:AW117),2)</f>
        <v>#REF!</v>
      </c>
      <c r="AU117" s="87" t="e">
        <f>#REF!</f>
        <v>#REF!</v>
      </c>
      <c r="AV117" s="86" t="e">
        <f>#REF!</f>
        <v>#REF!</v>
      </c>
      <c r="AW117" s="86" t="e">
        <f>#REF!</f>
        <v>#REF!</v>
      </c>
      <c r="AX117" s="86" t="e">
        <f>#REF!</f>
        <v>#REF!</v>
      </c>
      <c r="AY117" s="86" t="e">
        <f>#REF!</f>
        <v>#REF!</v>
      </c>
      <c r="AZ117" s="86" t="e">
        <f>#REF!</f>
        <v>#REF!</v>
      </c>
      <c r="BA117" s="86" t="e">
        <f>#REF!</f>
        <v>#REF!</v>
      </c>
      <c r="BB117" s="86" t="e">
        <f>#REF!</f>
        <v>#REF!</v>
      </c>
      <c r="BC117" s="86" t="e">
        <f>#REF!</f>
        <v>#REF!</v>
      </c>
      <c r="BD117" s="88" t="e">
        <f>#REF!</f>
        <v>#REF!</v>
      </c>
      <c r="BT117" s="181" t="s">
        <v>80</v>
      </c>
      <c r="BV117" s="181" t="s">
        <v>72</v>
      </c>
      <c r="BW117" s="181" t="s">
        <v>84</v>
      </c>
      <c r="BX117" s="181" t="s">
        <v>78</v>
      </c>
      <c r="CL117" s="181" t="s">
        <v>1</v>
      </c>
    </row>
    <row r="118" spans="1:90" s="184" customFormat="1" ht="16.5" customHeight="1">
      <c r="A118" s="182"/>
      <c r="B118" s="49"/>
      <c r="C118" s="183"/>
      <c r="D118" s="183"/>
      <c r="E118" s="982">
        <v>25</v>
      </c>
      <c r="F118" s="982"/>
      <c r="G118" s="982"/>
      <c r="H118" s="982"/>
      <c r="I118" s="982"/>
      <c r="J118" s="183"/>
      <c r="K118" s="982" t="s">
        <v>3860</v>
      </c>
      <c r="L118" s="982"/>
      <c r="M118" s="982"/>
      <c r="N118" s="982"/>
      <c r="O118" s="982"/>
      <c r="P118" s="982"/>
      <c r="Q118" s="982"/>
      <c r="R118" s="982"/>
      <c r="S118" s="982"/>
      <c r="T118" s="982"/>
      <c r="U118" s="982"/>
      <c r="V118" s="982"/>
      <c r="W118" s="982"/>
      <c r="X118" s="982"/>
      <c r="Y118" s="982"/>
      <c r="Z118" s="982"/>
      <c r="AA118" s="982"/>
      <c r="AB118" s="982"/>
      <c r="AC118" s="982"/>
      <c r="AD118" s="982"/>
      <c r="AE118" s="982"/>
      <c r="AF118" s="982"/>
      <c r="AG118" s="970">
        <v>0</v>
      </c>
      <c r="AH118" s="971"/>
      <c r="AI118" s="971"/>
      <c r="AJ118" s="971"/>
      <c r="AK118" s="971"/>
      <c r="AL118" s="971"/>
      <c r="AM118" s="971"/>
      <c r="AN118" s="970">
        <v>0</v>
      </c>
      <c r="AO118" s="971"/>
      <c r="AP118" s="971"/>
      <c r="AQ118" s="84" t="s">
        <v>79</v>
      </c>
      <c r="AR118" s="49"/>
      <c r="AS118" s="85">
        <v>0</v>
      </c>
      <c r="AT118" s="86" t="e">
        <f t="shared" si="3"/>
        <v>#REF!</v>
      </c>
      <c r="AU118" s="87" t="e">
        <f>#REF!</f>
        <v>#REF!</v>
      </c>
      <c r="AV118" s="86" t="e">
        <f>#REF!</f>
        <v>#REF!</v>
      </c>
      <c r="AW118" s="86" t="e">
        <f>#REF!</f>
        <v>#REF!</v>
      </c>
      <c r="AX118" s="86" t="e">
        <f>#REF!</f>
        <v>#REF!</v>
      </c>
      <c r="AY118" s="86" t="e">
        <f>#REF!</f>
        <v>#REF!</v>
      </c>
      <c r="AZ118" s="86" t="e">
        <f>#REF!</f>
        <v>#REF!</v>
      </c>
      <c r="BA118" s="86" t="e">
        <f>#REF!</f>
        <v>#REF!</v>
      </c>
      <c r="BB118" s="86" t="e">
        <f>#REF!</f>
        <v>#REF!</v>
      </c>
      <c r="BC118" s="86" t="e">
        <f>#REF!</f>
        <v>#REF!</v>
      </c>
      <c r="BD118" s="88" t="e">
        <f>#REF!</f>
        <v>#REF!</v>
      </c>
      <c r="BT118" s="181" t="s">
        <v>80</v>
      </c>
      <c r="BV118" s="181" t="s">
        <v>72</v>
      </c>
      <c r="BW118" s="181" t="s">
        <v>84</v>
      </c>
      <c r="BX118" s="181" t="s">
        <v>78</v>
      </c>
      <c r="CL118" s="181" t="s">
        <v>1</v>
      </c>
    </row>
    <row r="119" spans="1:90" s="184" customFormat="1" ht="16.5" customHeight="1">
      <c r="A119" s="182"/>
      <c r="B119" s="49"/>
      <c r="C119" s="183"/>
      <c r="D119" s="183"/>
      <c r="E119" s="982">
        <v>26</v>
      </c>
      <c r="F119" s="982"/>
      <c r="G119" s="982"/>
      <c r="H119" s="982"/>
      <c r="I119" s="982"/>
      <c r="J119" s="183"/>
      <c r="K119" s="982" t="s">
        <v>3861</v>
      </c>
      <c r="L119" s="982"/>
      <c r="M119" s="982"/>
      <c r="N119" s="982"/>
      <c r="O119" s="982"/>
      <c r="P119" s="982"/>
      <c r="Q119" s="982"/>
      <c r="R119" s="982"/>
      <c r="S119" s="982"/>
      <c r="T119" s="982"/>
      <c r="U119" s="982"/>
      <c r="V119" s="982"/>
      <c r="W119" s="982"/>
      <c r="X119" s="982"/>
      <c r="Y119" s="982"/>
      <c r="Z119" s="982"/>
      <c r="AA119" s="982"/>
      <c r="AB119" s="982"/>
      <c r="AC119" s="982"/>
      <c r="AD119" s="982"/>
      <c r="AE119" s="982"/>
      <c r="AF119" s="982"/>
      <c r="AG119" s="970">
        <v>0</v>
      </c>
      <c r="AH119" s="971"/>
      <c r="AI119" s="971"/>
      <c r="AJ119" s="971"/>
      <c r="AK119" s="971"/>
      <c r="AL119" s="971"/>
      <c r="AM119" s="971"/>
      <c r="AN119" s="970">
        <v>0</v>
      </c>
      <c r="AO119" s="971"/>
      <c r="AP119" s="971"/>
      <c r="AQ119" s="84" t="s">
        <v>79</v>
      </c>
      <c r="AR119" s="49"/>
      <c r="AS119" s="85">
        <v>0</v>
      </c>
      <c r="AT119" s="86" t="e">
        <f t="shared" si="3"/>
        <v>#REF!</v>
      </c>
      <c r="AU119" s="87" t="e">
        <f>#REF!</f>
        <v>#REF!</v>
      </c>
      <c r="AV119" s="86" t="e">
        <f>#REF!</f>
        <v>#REF!</v>
      </c>
      <c r="AW119" s="86" t="e">
        <f>#REF!</f>
        <v>#REF!</v>
      </c>
      <c r="AX119" s="86" t="e">
        <f>#REF!</f>
        <v>#REF!</v>
      </c>
      <c r="AY119" s="86" t="e">
        <f>#REF!</f>
        <v>#REF!</v>
      </c>
      <c r="AZ119" s="86" t="e">
        <f>#REF!</f>
        <v>#REF!</v>
      </c>
      <c r="BA119" s="86" t="e">
        <f>#REF!</f>
        <v>#REF!</v>
      </c>
      <c r="BB119" s="86" t="e">
        <f>#REF!</f>
        <v>#REF!</v>
      </c>
      <c r="BC119" s="86" t="e">
        <f>#REF!</f>
        <v>#REF!</v>
      </c>
      <c r="BD119" s="88" t="e">
        <f>#REF!</f>
        <v>#REF!</v>
      </c>
      <c r="BT119" s="181" t="s">
        <v>80</v>
      </c>
      <c r="BV119" s="181" t="s">
        <v>72</v>
      </c>
      <c r="BW119" s="181" t="s">
        <v>84</v>
      </c>
      <c r="BX119" s="181" t="s">
        <v>78</v>
      </c>
      <c r="CL119" s="181" t="s">
        <v>1</v>
      </c>
    </row>
    <row r="120" spans="1:90" s="184" customFormat="1" ht="16.5" customHeight="1">
      <c r="A120" s="182"/>
      <c r="B120" s="49"/>
      <c r="C120" s="183"/>
      <c r="D120" s="183"/>
      <c r="E120" s="982">
        <v>27</v>
      </c>
      <c r="F120" s="982"/>
      <c r="G120" s="982"/>
      <c r="H120" s="982"/>
      <c r="I120" s="982"/>
      <c r="J120" s="183"/>
      <c r="K120" s="982" t="s">
        <v>3862</v>
      </c>
      <c r="L120" s="982"/>
      <c r="M120" s="982"/>
      <c r="N120" s="982"/>
      <c r="O120" s="982"/>
      <c r="P120" s="982"/>
      <c r="Q120" s="982"/>
      <c r="R120" s="982"/>
      <c r="S120" s="982"/>
      <c r="T120" s="982"/>
      <c r="U120" s="982"/>
      <c r="V120" s="982"/>
      <c r="W120" s="982"/>
      <c r="X120" s="982"/>
      <c r="Y120" s="982"/>
      <c r="Z120" s="982"/>
      <c r="AA120" s="982"/>
      <c r="AB120" s="982"/>
      <c r="AC120" s="982"/>
      <c r="AD120" s="982"/>
      <c r="AE120" s="982"/>
      <c r="AF120" s="982"/>
      <c r="AG120" s="970">
        <v>0</v>
      </c>
      <c r="AH120" s="971"/>
      <c r="AI120" s="971"/>
      <c r="AJ120" s="971"/>
      <c r="AK120" s="971"/>
      <c r="AL120" s="971"/>
      <c r="AM120" s="971"/>
      <c r="AN120" s="970">
        <v>0</v>
      </c>
      <c r="AO120" s="971"/>
      <c r="AP120" s="971"/>
      <c r="AQ120" s="84" t="s">
        <v>79</v>
      </c>
      <c r="AR120" s="49"/>
      <c r="AS120" s="85">
        <v>0</v>
      </c>
      <c r="AT120" s="86" t="e">
        <f t="shared" si="3"/>
        <v>#REF!</v>
      </c>
      <c r="AU120" s="87" t="e">
        <f>#REF!</f>
        <v>#REF!</v>
      </c>
      <c r="AV120" s="86" t="e">
        <f>#REF!</f>
        <v>#REF!</v>
      </c>
      <c r="AW120" s="86" t="e">
        <f>#REF!</f>
        <v>#REF!</v>
      </c>
      <c r="AX120" s="86" t="e">
        <f>#REF!</f>
        <v>#REF!</v>
      </c>
      <c r="AY120" s="86" t="e">
        <f>#REF!</f>
        <v>#REF!</v>
      </c>
      <c r="AZ120" s="86" t="e">
        <f>#REF!</f>
        <v>#REF!</v>
      </c>
      <c r="BA120" s="86" t="e">
        <f>#REF!</f>
        <v>#REF!</v>
      </c>
      <c r="BB120" s="86" t="e">
        <f>#REF!</f>
        <v>#REF!</v>
      </c>
      <c r="BC120" s="86" t="e">
        <f>#REF!</f>
        <v>#REF!</v>
      </c>
      <c r="BD120" s="88" t="e">
        <f>#REF!</f>
        <v>#REF!</v>
      </c>
      <c r="BT120" s="181" t="s">
        <v>80</v>
      </c>
      <c r="BV120" s="181" t="s">
        <v>72</v>
      </c>
      <c r="BW120" s="181" t="s">
        <v>84</v>
      </c>
      <c r="BX120" s="181" t="s">
        <v>78</v>
      </c>
      <c r="CL120" s="181" t="s">
        <v>1</v>
      </c>
    </row>
    <row r="121" spans="1:90" s="184" customFormat="1" ht="16.5" customHeight="1">
      <c r="A121" s="182"/>
      <c r="B121" s="49"/>
      <c r="C121" s="183"/>
      <c r="D121" s="183"/>
      <c r="E121" s="982">
        <v>28</v>
      </c>
      <c r="F121" s="982"/>
      <c r="G121" s="982"/>
      <c r="H121" s="982"/>
      <c r="I121" s="982"/>
      <c r="J121" s="183"/>
      <c r="K121" s="982" t="s">
        <v>3863</v>
      </c>
      <c r="L121" s="982"/>
      <c r="M121" s="982"/>
      <c r="N121" s="982"/>
      <c r="O121" s="982"/>
      <c r="P121" s="982"/>
      <c r="Q121" s="982"/>
      <c r="R121" s="982"/>
      <c r="S121" s="982"/>
      <c r="T121" s="982"/>
      <c r="U121" s="982"/>
      <c r="V121" s="982"/>
      <c r="W121" s="982"/>
      <c r="X121" s="982"/>
      <c r="Y121" s="982"/>
      <c r="Z121" s="982"/>
      <c r="AA121" s="982"/>
      <c r="AB121" s="982"/>
      <c r="AC121" s="982"/>
      <c r="AD121" s="982"/>
      <c r="AE121" s="982"/>
      <c r="AF121" s="982"/>
      <c r="AG121" s="970">
        <v>0</v>
      </c>
      <c r="AH121" s="971"/>
      <c r="AI121" s="971"/>
      <c r="AJ121" s="971"/>
      <c r="AK121" s="971"/>
      <c r="AL121" s="971"/>
      <c r="AM121" s="971"/>
      <c r="AN121" s="970">
        <v>0</v>
      </c>
      <c r="AO121" s="971"/>
      <c r="AP121" s="971"/>
      <c r="AQ121" s="84" t="s">
        <v>79</v>
      </c>
      <c r="AR121" s="49"/>
      <c r="AS121" s="85">
        <v>0</v>
      </c>
      <c r="AT121" s="86" t="e">
        <f t="shared" si="3"/>
        <v>#REF!</v>
      </c>
      <c r="AU121" s="87" t="e">
        <f>#REF!</f>
        <v>#REF!</v>
      </c>
      <c r="AV121" s="86" t="e">
        <f>#REF!</f>
        <v>#REF!</v>
      </c>
      <c r="AW121" s="86" t="e">
        <f>#REF!</f>
        <v>#REF!</v>
      </c>
      <c r="AX121" s="86" t="e">
        <f>#REF!</f>
        <v>#REF!</v>
      </c>
      <c r="AY121" s="86" t="e">
        <f>#REF!</f>
        <v>#REF!</v>
      </c>
      <c r="AZ121" s="86" t="e">
        <f>#REF!</f>
        <v>#REF!</v>
      </c>
      <c r="BA121" s="86" t="e">
        <f>#REF!</f>
        <v>#REF!</v>
      </c>
      <c r="BB121" s="86" t="e">
        <f>#REF!</f>
        <v>#REF!</v>
      </c>
      <c r="BC121" s="86" t="e">
        <f>#REF!</f>
        <v>#REF!</v>
      </c>
      <c r="BD121" s="88" t="e">
        <f>#REF!</f>
        <v>#REF!</v>
      </c>
      <c r="BT121" s="181" t="s">
        <v>80</v>
      </c>
      <c r="BV121" s="181" t="s">
        <v>72</v>
      </c>
      <c r="BW121" s="181" t="s">
        <v>84</v>
      </c>
      <c r="BX121" s="181" t="s">
        <v>78</v>
      </c>
      <c r="CL121" s="181" t="s">
        <v>1</v>
      </c>
    </row>
    <row r="122" spans="1:90" s="184" customFormat="1" ht="16.5" customHeight="1">
      <c r="A122" s="182"/>
      <c r="B122" s="49"/>
      <c r="C122" s="183"/>
      <c r="D122" s="183"/>
      <c r="E122" s="982">
        <v>29</v>
      </c>
      <c r="F122" s="982"/>
      <c r="G122" s="982"/>
      <c r="H122" s="982"/>
      <c r="I122" s="982"/>
      <c r="J122" s="183"/>
      <c r="K122" s="982" t="s">
        <v>2928</v>
      </c>
      <c r="L122" s="982"/>
      <c r="M122" s="982"/>
      <c r="N122" s="982"/>
      <c r="O122" s="982"/>
      <c r="P122" s="982"/>
      <c r="Q122" s="982"/>
      <c r="R122" s="982"/>
      <c r="S122" s="982"/>
      <c r="T122" s="982"/>
      <c r="U122" s="982"/>
      <c r="V122" s="982"/>
      <c r="W122" s="982"/>
      <c r="X122" s="982"/>
      <c r="Y122" s="982"/>
      <c r="Z122" s="982"/>
      <c r="AA122" s="982"/>
      <c r="AB122" s="982"/>
      <c r="AC122" s="982"/>
      <c r="AD122" s="982"/>
      <c r="AE122" s="982"/>
      <c r="AF122" s="982"/>
      <c r="AG122" s="970">
        <v>0</v>
      </c>
      <c r="AH122" s="971"/>
      <c r="AI122" s="971"/>
      <c r="AJ122" s="971"/>
      <c r="AK122" s="971"/>
      <c r="AL122" s="971"/>
      <c r="AM122" s="971"/>
      <c r="AN122" s="970">
        <v>0</v>
      </c>
      <c r="AO122" s="971"/>
      <c r="AP122" s="971"/>
      <c r="AQ122" s="84" t="s">
        <v>79</v>
      </c>
      <c r="AR122" s="49"/>
      <c r="AS122" s="85">
        <v>0</v>
      </c>
      <c r="AT122" s="86" t="e">
        <f t="shared" si="3"/>
        <v>#REF!</v>
      </c>
      <c r="AU122" s="87" t="e">
        <f>#REF!</f>
        <v>#REF!</v>
      </c>
      <c r="AV122" s="86" t="e">
        <f>#REF!</f>
        <v>#REF!</v>
      </c>
      <c r="AW122" s="86" t="e">
        <f>#REF!</f>
        <v>#REF!</v>
      </c>
      <c r="AX122" s="86" t="e">
        <f>#REF!</f>
        <v>#REF!</v>
      </c>
      <c r="AY122" s="86" t="e">
        <f>#REF!</f>
        <v>#REF!</v>
      </c>
      <c r="AZ122" s="86" t="e">
        <f>#REF!</f>
        <v>#REF!</v>
      </c>
      <c r="BA122" s="86" t="e">
        <f>#REF!</f>
        <v>#REF!</v>
      </c>
      <c r="BB122" s="86" t="e">
        <f>#REF!</f>
        <v>#REF!</v>
      </c>
      <c r="BC122" s="86" t="e">
        <f>#REF!</f>
        <v>#REF!</v>
      </c>
      <c r="BD122" s="88" t="e">
        <f>#REF!</f>
        <v>#REF!</v>
      </c>
      <c r="BT122" s="181" t="s">
        <v>80</v>
      </c>
      <c r="BV122" s="181" t="s">
        <v>72</v>
      </c>
      <c r="BW122" s="181" t="s">
        <v>84</v>
      </c>
      <c r="BX122" s="181" t="s">
        <v>78</v>
      </c>
      <c r="CL122" s="181" t="s">
        <v>1</v>
      </c>
    </row>
    <row r="123" spans="1:90" s="184" customFormat="1" ht="16.5" customHeight="1">
      <c r="A123" s="182"/>
      <c r="B123" s="49"/>
      <c r="C123" s="183"/>
      <c r="D123" s="183"/>
      <c r="E123" s="982">
        <v>30</v>
      </c>
      <c r="F123" s="982"/>
      <c r="G123" s="982"/>
      <c r="H123" s="982"/>
      <c r="I123" s="982"/>
      <c r="J123" s="183"/>
      <c r="K123" s="982" t="s">
        <v>3225</v>
      </c>
      <c r="L123" s="982"/>
      <c r="M123" s="982"/>
      <c r="N123" s="982"/>
      <c r="O123" s="982"/>
      <c r="P123" s="982"/>
      <c r="Q123" s="982"/>
      <c r="R123" s="982"/>
      <c r="S123" s="982"/>
      <c r="T123" s="982"/>
      <c r="U123" s="982"/>
      <c r="V123" s="982"/>
      <c r="W123" s="982"/>
      <c r="X123" s="982"/>
      <c r="Y123" s="982"/>
      <c r="Z123" s="982"/>
      <c r="AA123" s="982"/>
      <c r="AB123" s="982"/>
      <c r="AC123" s="982"/>
      <c r="AD123" s="982"/>
      <c r="AE123" s="982"/>
      <c r="AF123" s="982"/>
      <c r="AG123" s="970">
        <v>0</v>
      </c>
      <c r="AH123" s="971"/>
      <c r="AI123" s="971"/>
      <c r="AJ123" s="971"/>
      <c r="AK123" s="971"/>
      <c r="AL123" s="971"/>
      <c r="AM123" s="971"/>
      <c r="AN123" s="970">
        <v>0</v>
      </c>
      <c r="AO123" s="971"/>
      <c r="AP123" s="971"/>
      <c r="AQ123" s="84" t="s">
        <v>79</v>
      </c>
      <c r="AR123" s="49"/>
      <c r="AS123" s="85">
        <v>0</v>
      </c>
      <c r="AT123" s="86" t="e">
        <f t="shared" si="3"/>
        <v>#REF!</v>
      </c>
      <c r="AU123" s="87" t="e">
        <f>#REF!</f>
        <v>#REF!</v>
      </c>
      <c r="AV123" s="86" t="e">
        <f>#REF!</f>
        <v>#REF!</v>
      </c>
      <c r="AW123" s="86" t="e">
        <f>#REF!</f>
        <v>#REF!</v>
      </c>
      <c r="AX123" s="86" t="e">
        <f>#REF!</f>
        <v>#REF!</v>
      </c>
      <c r="AY123" s="86" t="e">
        <f>#REF!</f>
        <v>#REF!</v>
      </c>
      <c r="AZ123" s="86" t="e">
        <f>#REF!</f>
        <v>#REF!</v>
      </c>
      <c r="BA123" s="86" t="e">
        <f>#REF!</f>
        <v>#REF!</v>
      </c>
      <c r="BB123" s="86" t="e">
        <f>#REF!</f>
        <v>#REF!</v>
      </c>
      <c r="BC123" s="86" t="e">
        <f>#REF!</f>
        <v>#REF!</v>
      </c>
      <c r="BD123" s="88" t="e">
        <f>#REF!</f>
        <v>#REF!</v>
      </c>
      <c r="BT123" s="181" t="s">
        <v>80</v>
      </c>
      <c r="BV123" s="181" t="s">
        <v>72</v>
      </c>
      <c r="BW123" s="181" t="s">
        <v>84</v>
      </c>
      <c r="BX123" s="181" t="s">
        <v>78</v>
      </c>
      <c r="CL123" s="181" t="s">
        <v>1</v>
      </c>
    </row>
    <row r="124" spans="1:90" s="184" customFormat="1" ht="16.5" customHeight="1">
      <c r="A124" s="182"/>
      <c r="B124" s="49"/>
      <c r="C124" s="183"/>
      <c r="D124" s="183"/>
      <c r="E124" s="982">
        <v>31</v>
      </c>
      <c r="F124" s="982"/>
      <c r="G124" s="982"/>
      <c r="H124" s="982"/>
      <c r="I124" s="982"/>
      <c r="J124" s="183"/>
      <c r="K124" s="982" t="s">
        <v>3335</v>
      </c>
      <c r="L124" s="982"/>
      <c r="M124" s="982"/>
      <c r="N124" s="982"/>
      <c r="O124" s="982"/>
      <c r="P124" s="982"/>
      <c r="Q124" s="982"/>
      <c r="R124" s="982"/>
      <c r="S124" s="982"/>
      <c r="T124" s="982"/>
      <c r="U124" s="982"/>
      <c r="V124" s="982"/>
      <c r="W124" s="982"/>
      <c r="X124" s="982"/>
      <c r="Y124" s="982"/>
      <c r="Z124" s="982"/>
      <c r="AA124" s="982"/>
      <c r="AB124" s="982"/>
      <c r="AC124" s="982"/>
      <c r="AD124" s="982"/>
      <c r="AE124" s="982"/>
      <c r="AF124" s="982"/>
      <c r="AG124" s="970">
        <v>0</v>
      </c>
      <c r="AH124" s="971"/>
      <c r="AI124" s="971"/>
      <c r="AJ124" s="971"/>
      <c r="AK124" s="971"/>
      <c r="AL124" s="971"/>
      <c r="AM124" s="971"/>
      <c r="AN124" s="970">
        <v>0</v>
      </c>
      <c r="AO124" s="971"/>
      <c r="AP124" s="971"/>
      <c r="AQ124" s="84" t="s">
        <v>79</v>
      </c>
      <c r="AR124" s="49"/>
      <c r="AS124" s="85">
        <v>0</v>
      </c>
      <c r="AT124" s="86" t="e">
        <f t="shared" si="3"/>
        <v>#REF!</v>
      </c>
      <c r="AU124" s="87" t="e">
        <f>#REF!</f>
        <v>#REF!</v>
      </c>
      <c r="AV124" s="86" t="e">
        <f>#REF!</f>
        <v>#REF!</v>
      </c>
      <c r="AW124" s="86" t="e">
        <f>#REF!</f>
        <v>#REF!</v>
      </c>
      <c r="AX124" s="86" t="e">
        <f>#REF!</f>
        <v>#REF!</v>
      </c>
      <c r="AY124" s="86" t="e">
        <f>#REF!</f>
        <v>#REF!</v>
      </c>
      <c r="AZ124" s="86" t="e">
        <f>#REF!</f>
        <v>#REF!</v>
      </c>
      <c r="BA124" s="86" t="e">
        <f>#REF!</f>
        <v>#REF!</v>
      </c>
      <c r="BB124" s="86" t="e">
        <f>#REF!</f>
        <v>#REF!</v>
      </c>
      <c r="BC124" s="86" t="e">
        <f>#REF!</f>
        <v>#REF!</v>
      </c>
      <c r="BD124" s="88" t="e">
        <f>#REF!</f>
        <v>#REF!</v>
      </c>
      <c r="BT124" s="181" t="s">
        <v>80</v>
      </c>
      <c r="BV124" s="181" t="s">
        <v>72</v>
      </c>
      <c r="BW124" s="181" t="s">
        <v>84</v>
      </c>
      <c r="BX124" s="181" t="s">
        <v>78</v>
      </c>
      <c r="CL124" s="181" t="s">
        <v>1</v>
      </c>
    </row>
    <row r="125" spans="1:90" s="184" customFormat="1" ht="16.5" customHeight="1">
      <c r="A125" s="182"/>
      <c r="B125" s="49"/>
      <c r="C125" s="183"/>
      <c r="D125" s="183"/>
      <c r="E125" s="982">
        <v>32</v>
      </c>
      <c r="F125" s="982"/>
      <c r="G125" s="982"/>
      <c r="H125" s="982"/>
      <c r="I125" s="982"/>
      <c r="J125" s="183"/>
      <c r="K125" s="982" t="s">
        <v>3334</v>
      </c>
      <c r="L125" s="982"/>
      <c r="M125" s="982"/>
      <c r="N125" s="982"/>
      <c r="O125" s="982"/>
      <c r="P125" s="982"/>
      <c r="Q125" s="982"/>
      <c r="R125" s="982"/>
      <c r="S125" s="982"/>
      <c r="T125" s="982"/>
      <c r="U125" s="982"/>
      <c r="V125" s="982"/>
      <c r="W125" s="982"/>
      <c r="X125" s="982"/>
      <c r="Y125" s="982"/>
      <c r="Z125" s="982"/>
      <c r="AA125" s="982"/>
      <c r="AB125" s="982"/>
      <c r="AC125" s="982"/>
      <c r="AD125" s="982"/>
      <c r="AE125" s="982"/>
      <c r="AF125" s="982"/>
      <c r="AG125" s="970">
        <v>0</v>
      </c>
      <c r="AH125" s="971"/>
      <c r="AI125" s="971"/>
      <c r="AJ125" s="971"/>
      <c r="AK125" s="971"/>
      <c r="AL125" s="971"/>
      <c r="AM125" s="971"/>
      <c r="AN125" s="970">
        <v>0</v>
      </c>
      <c r="AO125" s="971"/>
      <c r="AP125" s="971"/>
      <c r="AQ125" s="84" t="s">
        <v>79</v>
      </c>
      <c r="AR125" s="49"/>
      <c r="AS125" s="85">
        <v>0</v>
      </c>
      <c r="AT125" s="86" t="e">
        <f t="shared" si="3"/>
        <v>#REF!</v>
      </c>
      <c r="AU125" s="87" t="e">
        <f>#REF!</f>
        <v>#REF!</v>
      </c>
      <c r="AV125" s="86" t="e">
        <f>#REF!</f>
        <v>#REF!</v>
      </c>
      <c r="AW125" s="86" t="e">
        <f>#REF!</f>
        <v>#REF!</v>
      </c>
      <c r="AX125" s="86" t="e">
        <f>#REF!</f>
        <v>#REF!</v>
      </c>
      <c r="AY125" s="86" t="e">
        <f>#REF!</f>
        <v>#REF!</v>
      </c>
      <c r="AZ125" s="86" t="e">
        <f>#REF!</f>
        <v>#REF!</v>
      </c>
      <c r="BA125" s="86" t="e">
        <f>#REF!</f>
        <v>#REF!</v>
      </c>
      <c r="BB125" s="86" t="e">
        <f>#REF!</f>
        <v>#REF!</v>
      </c>
      <c r="BC125" s="86" t="e">
        <f>#REF!</f>
        <v>#REF!</v>
      </c>
      <c r="BD125" s="88" t="e">
        <f>#REF!</f>
        <v>#REF!</v>
      </c>
      <c r="BT125" s="181" t="s">
        <v>80</v>
      </c>
      <c r="BV125" s="181" t="s">
        <v>72</v>
      </c>
      <c r="BW125" s="181" t="s">
        <v>84</v>
      </c>
      <c r="BX125" s="181" t="s">
        <v>78</v>
      </c>
      <c r="CL125" s="181" t="s">
        <v>1</v>
      </c>
    </row>
    <row r="126" spans="1:90" s="184" customFormat="1" ht="16.5" customHeight="1">
      <c r="A126" s="182"/>
      <c r="B126" s="49"/>
      <c r="C126" s="183"/>
      <c r="D126" s="183"/>
      <c r="E126" s="982">
        <v>33</v>
      </c>
      <c r="F126" s="982"/>
      <c r="G126" s="982"/>
      <c r="H126" s="982"/>
      <c r="I126" s="982"/>
      <c r="J126" s="183"/>
      <c r="K126" s="982" t="s">
        <v>3336</v>
      </c>
      <c r="L126" s="982"/>
      <c r="M126" s="982"/>
      <c r="N126" s="982"/>
      <c r="O126" s="982"/>
      <c r="P126" s="982"/>
      <c r="Q126" s="982"/>
      <c r="R126" s="982"/>
      <c r="S126" s="982"/>
      <c r="T126" s="982"/>
      <c r="U126" s="982"/>
      <c r="V126" s="982"/>
      <c r="W126" s="982"/>
      <c r="X126" s="982"/>
      <c r="Y126" s="982"/>
      <c r="Z126" s="982"/>
      <c r="AA126" s="982"/>
      <c r="AB126" s="982"/>
      <c r="AC126" s="982"/>
      <c r="AD126" s="982"/>
      <c r="AE126" s="982"/>
      <c r="AF126" s="982"/>
      <c r="AG126" s="970">
        <v>0</v>
      </c>
      <c r="AH126" s="971"/>
      <c r="AI126" s="971"/>
      <c r="AJ126" s="971"/>
      <c r="AK126" s="971"/>
      <c r="AL126" s="971"/>
      <c r="AM126" s="971"/>
      <c r="AN126" s="970">
        <v>0</v>
      </c>
      <c r="AO126" s="971"/>
      <c r="AP126" s="971"/>
      <c r="AQ126" s="84" t="s">
        <v>79</v>
      </c>
      <c r="AR126" s="49"/>
      <c r="AS126" s="85">
        <v>0</v>
      </c>
      <c r="AT126" s="86" t="e">
        <f t="shared" si="3"/>
        <v>#REF!</v>
      </c>
      <c r="AU126" s="87" t="e">
        <f>#REF!</f>
        <v>#REF!</v>
      </c>
      <c r="AV126" s="86" t="e">
        <f>#REF!</f>
        <v>#REF!</v>
      </c>
      <c r="AW126" s="86" t="e">
        <f>#REF!</f>
        <v>#REF!</v>
      </c>
      <c r="AX126" s="86" t="e">
        <f>#REF!</f>
        <v>#REF!</v>
      </c>
      <c r="AY126" s="86" t="e">
        <f>#REF!</f>
        <v>#REF!</v>
      </c>
      <c r="AZ126" s="86" t="e">
        <f>#REF!</f>
        <v>#REF!</v>
      </c>
      <c r="BA126" s="86" t="e">
        <f>#REF!</f>
        <v>#REF!</v>
      </c>
      <c r="BB126" s="86" t="e">
        <f>#REF!</f>
        <v>#REF!</v>
      </c>
      <c r="BC126" s="86" t="e">
        <f>#REF!</f>
        <v>#REF!</v>
      </c>
      <c r="BD126" s="88" t="e">
        <f>#REF!</f>
        <v>#REF!</v>
      </c>
      <c r="BT126" s="181" t="s">
        <v>80</v>
      </c>
      <c r="BV126" s="181" t="s">
        <v>72</v>
      </c>
      <c r="BW126" s="181" t="s">
        <v>84</v>
      </c>
      <c r="BX126" s="181" t="s">
        <v>78</v>
      </c>
      <c r="CL126" s="181" t="s">
        <v>1</v>
      </c>
    </row>
    <row r="127" spans="1:90" s="184" customFormat="1" ht="15" customHeight="1">
      <c r="A127" s="182"/>
      <c r="B127" s="49"/>
      <c r="C127" s="183"/>
      <c r="D127" s="183"/>
      <c r="E127" s="982">
        <v>34</v>
      </c>
      <c r="F127" s="982"/>
      <c r="G127" s="982"/>
      <c r="H127" s="982"/>
      <c r="I127" s="982"/>
      <c r="J127" s="183"/>
      <c r="K127" s="982" t="s">
        <v>3337</v>
      </c>
      <c r="L127" s="982"/>
      <c r="M127" s="982"/>
      <c r="N127" s="982"/>
      <c r="O127" s="982"/>
      <c r="P127" s="982"/>
      <c r="Q127" s="982"/>
      <c r="R127" s="982"/>
      <c r="S127" s="982"/>
      <c r="T127" s="982"/>
      <c r="U127" s="982"/>
      <c r="V127" s="982"/>
      <c r="W127" s="982"/>
      <c r="X127" s="982"/>
      <c r="Y127" s="982"/>
      <c r="Z127" s="982"/>
      <c r="AA127" s="982"/>
      <c r="AB127" s="982"/>
      <c r="AC127" s="982"/>
      <c r="AD127" s="982"/>
      <c r="AE127" s="982"/>
      <c r="AF127" s="982"/>
      <c r="AG127" s="970">
        <v>0</v>
      </c>
      <c r="AH127" s="971"/>
      <c r="AI127" s="971"/>
      <c r="AJ127" s="971"/>
      <c r="AK127" s="971"/>
      <c r="AL127" s="971"/>
      <c r="AM127" s="971"/>
      <c r="AN127" s="970">
        <v>0</v>
      </c>
      <c r="AO127" s="971"/>
      <c r="AP127" s="971"/>
      <c r="AQ127" s="84" t="s">
        <v>79</v>
      </c>
      <c r="AR127" s="49"/>
      <c r="AS127" s="85">
        <v>0</v>
      </c>
      <c r="AT127" s="86" t="e">
        <f t="shared" si="3"/>
        <v>#REF!</v>
      </c>
      <c r="AU127" s="87" t="e">
        <f>#REF!</f>
        <v>#REF!</v>
      </c>
      <c r="AV127" s="86" t="e">
        <f>#REF!</f>
        <v>#REF!</v>
      </c>
      <c r="AW127" s="86" t="e">
        <f>#REF!</f>
        <v>#REF!</v>
      </c>
      <c r="AX127" s="86" t="e">
        <f>#REF!</f>
        <v>#REF!</v>
      </c>
      <c r="AY127" s="86" t="e">
        <f>#REF!</f>
        <v>#REF!</v>
      </c>
      <c r="AZ127" s="86" t="e">
        <f>#REF!</f>
        <v>#REF!</v>
      </c>
      <c r="BA127" s="86" t="e">
        <f>#REF!</f>
        <v>#REF!</v>
      </c>
      <c r="BB127" s="86" t="e">
        <f>#REF!</f>
        <v>#REF!</v>
      </c>
      <c r="BC127" s="86" t="e">
        <f>#REF!</f>
        <v>#REF!</v>
      </c>
      <c r="BD127" s="88" t="e">
        <f>#REF!</f>
        <v>#REF!</v>
      </c>
      <c r="BT127" s="181" t="s">
        <v>80</v>
      </c>
      <c r="BV127" s="181" t="s">
        <v>72</v>
      </c>
      <c r="BW127" s="181" t="s">
        <v>84</v>
      </c>
      <c r="BX127" s="181" t="s">
        <v>78</v>
      </c>
      <c r="CL127" s="181" t="s">
        <v>1</v>
      </c>
    </row>
    <row r="128" spans="1:90" s="184" customFormat="1" ht="16.5" customHeight="1">
      <c r="A128" s="182"/>
      <c r="B128" s="49"/>
      <c r="C128" s="183"/>
      <c r="D128" s="183"/>
      <c r="E128" s="982">
        <v>35</v>
      </c>
      <c r="F128" s="982"/>
      <c r="G128" s="982"/>
      <c r="H128" s="982"/>
      <c r="I128" s="982"/>
      <c r="J128" s="183"/>
      <c r="K128" s="982" t="s">
        <v>3338</v>
      </c>
      <c r="L128" s="982"/>
      <c r="M128" s="982"/>
      <c r="N128" s="982"/>
      <c r="O128" s="982"/>
      <c r="P128" s="982"/>
      <c r="Q128" s="982"/>
      <c r="R128" s="982"/>
      <c r="S128" s="982"/>
      <c r="T128" s="982"/>
      <c r="U128" s="982"/>
      <c r="V128" s="982"/>
      <c r="W128" s="982"/>
      <c r="X128" s="982"/>
      <c r="Y128" s="982"/>
      <c r="Z128" s="982"/>
      <c r="AA128" s="982"/>
      <c r="AB128" s="982"/>
      <c r="AC128" s="982"/>
      <c r="AD128" s="982"/>
      <c r="AE128" s="982"/>
      <c r="AF128" s="982"/>
      <c r="AG128" s="970">
        <v>0</v>
      </c>
      <c r="AH128" s="971"/>
      <c r="AI128" s="971"/>
      <c r="AJ128" s="971"/>
      <c r="AK128" s="971"/>
      <c r="AL128" s="971"/>
      <c r="AM128" s="971"/>
      <c r="AN128" s="970">
        <v>0</v>
      </c>
      <c r="AO128" s="971"/>
      <c r="AP128" s="971"/>
      <c r="AQ128" s="84" t="s">
        <v>79</v>
      </c>
      <c r="AR128" s="49"/>
      <c r="AS128" s="85">
        <v>0</v>
      </c>
      <c r="AT128" s="86" t="e">
        <f t="shared" si="3"/>
        <v>#REF!</v>
      </c>
      <c r="AU128" s="87" t="e">
        <f>#REF!</f>
        <v>#REF!</v>
      </c>
      <c r="AV128" s="86" t="e">
        <f>#REF!</f>
        <v>#REF!</v>
      </c>
      <c r="AW128" s="86" t="e">
        <f>#REF!</f>
        <v>#REF!</v>
      </c>
      <c r="AX128" s="86" t="e">
        <f>#REF!</f>
        <v>#REF!</v>
      </c>
      <c r="AY128" s="86" t="e">
        <f>#REF!</f>
        <v>#REF!</v>
      </c>
      <c r="AZ128" s="86" t="e">
        <f>#REF!</f>
        <v>#REF!</v>
      </c>
      <c r="BA128" s="86" t="e">
        <f>#REF!</f>
        <v>#REF!</v>
      </c>
      <c r="BB128" s="86" t="e">
        <f>#REF!</f>
        <v>#REF!</v>
      </c>
      <c r="BC128" s="86" t="e">
        <f>#REF!</f>
        <v>#REF!</v>
      </c>
      <c r="BD128" s="88" t="e">
        <f>#REF!</f>
        <v>#REF!</v>
      </c>
      <c r="BT128" s="181" t="s">
        <v>80</v>
      </c>
      <c r="BV128" s="181" t="s">
        <v>72</v>
      </c>
      <c r="BW128" s="181" t="s">
        <v>84</v>
      </c>
      <c r="BX128" s="181" t="s">
        <v>78</v>
      </c>
      <c r="CL128" s="181" t="s">
        <v>1</v>
      </c>
    </row>
    <row r="129" spans="1:90" s="184" customFormat="1" ht="16.5" customHeight="1">
      <c r="A129" s="182"/>
      <c r="B129" s="49"/>
      <c r="C129" s="183"/>
      <c r="D129" s="183"/>
      <c r="E129" s="982">
        <v>36</v>
      </c>
      <c r="F129" s="982"/>
      <c r="G129" s="982"/>
      <c r="H129" s="982"/>
      <c r="I129" s="982"/>
      <c r="J129" s="183"/>
      <c r="K129" s="982" t="s">
        <v>3339</v>
      </c>
      <c r="L129" s="982"/>
      <c r="M129" s="982"/>
      <c r="N129" s="982"/>
      <c r="O129" s="982"/>
      <c r="P129" s="982"/>
      <c r="Q129" s="982"/>
      <c r="R129" s="982"/>
      <c r="S129" s="982"/>
      <c r="T129" s="982"/>
      <c r="U129" s="982"/>
      <c r="V129" s="982"/>
      <c r="W129" s="982"/>
      <c r="X129" s="982"/>
      <c r="Y129" s="982"/>
      <c r="Z129" s="982"/>
      <c r="AA129" s="982"/>
      <c r="AB129" s="982"/>
      <c r="AC129" s="982"/>
      <c r="AD129" s="982"/>
      <c r="AE129" s="982"/>
      <c r="AF129" s="982"/>
      <c r="AG129" s="970">
        <v>0</v>
      </c>
      <c r="AH129" s="971"/>
      <c r="AI129" s="971"/>
      <c r="AJ129" s="971"/>
      <c r="AK129" s="971"/>
      <c r="AL129" s="971"/>
      <c r="AM129" s="971"/>
      <c r="AN129" s="970">
        <v>0</v>
      </c>
      <c r="AO129" s="971"/>
      <c r="AP129" s="971"/>
      <c r="AQ129" s="84" t="s">
        <v>79</v>
      </c>
      <c r="AR129" s="49"/>
      <c r="AS129" s="85">
        <v>0</v>
      </c>
      <c r="AT129" s="86" t="e">
        <f t="shared" ref="AT129:AT133" si="4">ROUND(SUM(AV129:AW129),2)</f>
        <v>#REF!</v>
      </c>
      <c r="AU129" s="87" t="e">
        <f>#REF!</f>
        <v>#REF!</v>
      </c>
      <c r="AV129" s="86" t="e">
        <f>#REF!</f>
        <v>#REF!</v>
      </c>
      <c r="AW129" s="86" t="e">
        <f>#REF!</f>
        <v>#REF!</v>
      </c>
      <c r="AX129" s="86" t="e">
        <f>#REF!</f>
        <v>#REF!</v>
      </c>
      <c r="AY129" s="86" t="e">
        <f>#REF!</f>
        <v>#REF!</v>
      </c>
      <c r="AZ129" s="86" t="e">
        <f>#REF!</f>
        <v>#REF!</v>
      </c>
      <c r="BA129" s="86" t="e">
        <f>#REF!</f>
        <v>#REF!</v>
      </c>
      <c r="BB129" s="86" t="e">
        <f>#REF!</f>
        <v>#REF!</v>
      </c>
      <c r="BC129" s="86" t="e">
        <f>#REF!</f>
        <v>#REF!</v>
      </c>
      <c r="BD129" s="88" t="e">
        <f>#REF!</f>
        <v>#REF!</v>
      </c>
      <c r="BT129" s="181" t="s">
        <v>80</v>
      </c>
      <c r="BV129" s="181" t="s">
        <v>72</v>
      </c>
      <c r="BW129" s="181" t="s">
        <v>84</v>
      </c>
      <c r="BX129" s="181" t="s">
        <v>78</v>
      </c>
      <c r="CL129" s="181" t="s">
        <v>1</v>
      </c>
    </row>
    <row r="130" spans="1:90" s="184" customFormat="1" ht="16.5" customHeight="1">
      <c r="A130" s="182"/>
      <c r="B130" s="49"/>
      <c r="C130" s="183"/>
      <c r="D130" s="183"/>
      <c r="E130" s="982">
        <v>37</v>
      </c>
      <c r="F130" s="982"/>
      <c r="G130" s="982"/>
      <c r="H130" s="982"/>
      <c r="I130" s="982"/>
      <c r="J130" s="183"/>
      <c r="K130" s="982" t="s">
        <v>3340</v>
      </c>
      <c r="L130" s="982"/>
      <c r="M130" s="982"/>
      <c r="N130" s="982"/>
      <c r="O130" s="982"/>
      <c r="P130" s="982"/>
      <c r="Q130" s="982"/>
      <c r="R130" s="982"/>
      <c r="S130" s="982"/>
      <c r="T130" s="982"/>
      <c r="U130" s="982"/>
      <c r="V130" s="982"/>
      <c r="W130" s="982"/>
      <c r="X130" s="982"/>
      <c r="Y130" s="982"/>
      <c r="Z130" s="982"/>
      <c r="AA130" s="982"/>
      <c r="AB130" s="982"/>
      <c r="AC130" s="982"/>
      <c r="AD130" s="982"/>
      <c r="AE130" s="982"/>
      <c r="AF130" s="982"/>
      <c r="AG130" s="970">
        <v>0</v>
      </c>
      <c r="AH130" s="971"/>
      <c r="AI130" s="971"/>
      <c r="AJ130" s="971"/>
      <c r="AK130" s="971"/>
      <c r="AL130" s="971"/>
      <c r="AM130" s="971"/>
      <c r="AN130" s="970">
        <v>0</v>
      </c>
      <c r="AO130" s="971"/>
      <c r="AP130" s="971"/>
      <c r="AQ130" s="84" t="s">
        <v>79</v>
      </c>
      <c r="AR130" s="49"/>
      <c r="AS130" s="85">
        <v>0</v>
      </c>
      <c r="AT130" s="86" t="e">
        <f t="shared" si="4"/>
        <v>#REF!</v>
      </c>
      <c r="AU130" s="87" t="e">
        <f>#REF!</f>
        <v>#REF!</v>
      </c>
      <c r="AV130" s="86" t="e">
        <f>#REF!</f>
        <v>#REF!</v>
      </c>
      <c r="AW130" s="86" t="e">
        <f>#REF!</f>
        <v>#REF!</v>
      </c>
      <c r="AX130" s="86" t="e">
        <f>#REF!</f>
        <v>#REF!</v>
      </c>
      <c r="AY130" s="86" t="e">
        <f>#REF!</f>
        <v>#REF!</v>
      </c>
      <c r="AZ130" s="86" t="e">
        <f>#REF!</f>
        <v>#REF!</v>
      </c>
      <c r="BA130" s="86" t="e">
        <f>#REF!</f>
        <v>#REF!</v>
      </c>
      <c r="BB130" s="86" t="e">
        <f>#REF!</f>
        <v>#REF!</v>
      </c>
      <c r="BC130" s="86" t="e">
        <f>#REF!</f>
        <v>#REF!</v>
      </c>
      <c r="BD130" s="88" t="e">
        <f>#REF!</f>
        <v>#REF!</v>
      </c>
      <c r="BT130" s="181" t="s">
        <v>80</v>
      </c>
      <c r="BV130" s="181" t="s">
        <v>72</v>
      </c>
      <c r="BW130" s="181" t="s">
        <v>84</v>
      </c>
      <c r="BX130" s="181" t="s">
        <v>78</v>
      </c>
      <c r="CL130" s="181" t="s">
        <v>1</v>
      </c>
    </row>
    <row r="131" spans="1:90" s="184" customFormat="1" ht="16.5" customHeight="1">
      <c r="A131" s="182"/>
      <c r="B131" s="49"/>
      <c r="C131" s="183"/>
      <c r="D131" s="183"/>
      <c r="E131" s="982">
        <v>38</v>
      </c>
      <c r="F131" s="982"/>
      <c r="G131" s="982"/>
      <c r="H131" s="982"/>
      <c r="I131" s="982"/>
      <c r="J131" s="183"/>
      <c r="K131" s="982" t="s">
        <v>3341</v>
      </c>
      <c r="L131" s="982"/>
      <c r="M131" s="982"/>
      <c r="N131" s="982"/>
      <c r="O131" s="982"/>
      <c r="P131" s="982"/>
      <c r="Q131" s="982"/>
      <c r="R131" s="982"/>
      <c r="S131" s="982"/>
      <c r="T131" s="982"/>
      <c r="U131" s="982"/>
      <c r="V131" s="982"/>
      <c r="W131" s="982"/>
      <c r="X131" s="982"/>
      <c r="Y131" s="982"/>
      <c r="Z131" s="982"/>
      <c r="AA131" s="982"/>
      <c r="AB131" s="982"/>
      <c r="AC131" s="982"/>
      <c r="AD131" s="982"/>
      <c r="AE131" s="982"/>
      <c r="AF131" s="982"/>
      <c r="AG131" s="970">
        <v>0</v>
      </c>
      <c r="AH131" s="971"/>
      <c r="AI131" s="971"/>
      <c r="AJ131" s="971"/>
      <c r="AK131" s="971"/>
      <c r="AL131" s="971"/>
      <c r="AM131" s="971"/>
      <c r="AN131" s="970">
        <v>0</v>
      </c>
      <c r="AO131" s="971"/>
      <c r="AP131" s="971"/>
      <c r="AQ131" s="84" t="s">
        <v>79</v>
      </c>
      <c r="AR131" s="49"/>
      <c r="AS131" s="85">
        <v>0</v>
      </c>
      <c r="AT131" s="86" t="e">
        <f t="shared" si="4"/>
        <v>#REF!</v>
      </c>
      <c r="AU131" s="87" t="e">
        <f>#REF!</f>
        <v>#REF!</v>
      </c>
      <c r="AV131" s="86" t="e">
        <f>#REF!</f>
        <v>#REF!</v>
      </c>
      <c r="AW131" s="86" t="e">
        <f>#REF!</f>
        <v>#REF!</v>
      </c>
      <c r="AX131" s="86" t="e">
        <f>#REF!</f>
        <v>#REF!</v>
      </c>
      <c r="AY131" s="86" t="e">
        <f>#REF!</f>
        <v>#REF!</v>
      </c>
      <c r="AZ131" s="86" t="e">
        <f>#REF!</f>
        <v>#REF!</v>
      </c>
      <c r="BA131" s="86" t="e">
        <f>#REF!</f>
        <v>#REF!</v>
      </c>
      <c r="BB131" s="86" t="e">
        <f>#REF!</f>
        <v>#REF!</v>
      </c>
      <c r="BC131" s="86" t="e">
        <f>#REF!</f>
        <v>#REF!</v>
      </c>
      <c r="BD131" s="88" t="e">
        <f>#REF!</f>
        <v>#REF!</v>
      </c>
      <c r="BT131" s="181" t="s">
        <v>80</v>
      </c>
      <c r="BV131" s="181" t="s">
        <v>72</v>
      </c>
      <c r="BW131" s="181" t="s">
        <v>84</v>
      </c>
      <c r="BX131" s="181" t="s">
        <v>78</v>
      </c>
      <c r="CL131" s="181" t="s">
        <v>1</v>
      </c>
    </row>
    <row r="132" spans="1:90" s="184" customFormat="1" ht="16.5" customHeight="1">
      <c r="A132" s="182"/>
      <c r="B132" s="49"/>
      <c r="C132" s="183"/>
      <c r="D132" s="183"/>
      <c r="E132" s="982">
        <v>39</v>
      </c>
      <c r="F132" s="982"/>
      <c r="G132" s="982"/>
      <c r="H132" s="982"/>
      <c r="I132" s="982"/>
      <c r="J132" s="183"/>
      <c r="K132" s="982" t="s">
        <v>3519</v>
      </c>
      <c r="L132" s="982"/>
      <c r="M132" s="982"/>
      <c r="N132" s="982"/>
      <c r="O132" s="982"/>
      <c r="P132" s="982"/>
      <c r="Q132" s="982"/>
      <c r="R132" s="982"/>
      <c r="S132" s="982"/>
      <c r="T132" s="982"/>
      <c r="U132" s="982"/>
      <c r="V132" s="982"/>
      <c r="W132" s="982"/>
      <c r="X132" s="982"/>
      <c r="Y132" s="982"/>
      <c r="Z132" s="982"/>
      <c r="AA132" s="982"/>
      <c r="AB132" s="982"/>
      <c r="AC132" s="982"/>
      <c r="AD132" s="982"/>
      <c r="AE132" s="982"/>
      <c r="AF132" s="982"/>
      <c r="AG132" s="970">
        <v>0</v>
      </c>
      <c r="AH132" s="971"/>
      <c r="AI132" s="971"/>
      <c r="AJ132" s="971"/>
      <c r="AK132" s="971"/>
      <c r="AL132" s="971"/>
      <c r="AM132" s="971"/>
      <c r="AN132" s="970">
        <v>0</v>
      </c>
      <c r="AO132" s="971"/>
      <c r="AP132" s="971"/>
      <c r="AQ132" s="84" t="s">
        <v>79</v>
      </c>
      <c r="AR132" s="49"/>
      <c r="AS132" s="85">
        <v>0</v>
      </c>
      <c r="AT132" s="86" t="e">
        <f t="shared" si="4"/>
        <v>#REF!</v>
      </c>
      <c r="AU132" s="87" t="e">
        <f>#REF!</f>
        <v>#REF!</v>
      </c>
      <c r="AV132" s="86" t="e">
        <f>#REF!</f>
        <v>#REF!</v>
      </c>
      <c r="AW132" s="86" t="e">
        <f>#REF!</f>
        <v>#REF!</v>
      </c>
      <c r="AX132" s="86" t="e">
        <f>#REF!</f>
        <v>#REF!</v>
      </c>
      <c r="AY132" s="86" t="e">
        <f>#REF!</f>
        <v>#REF!</v>
      </c>
      <c r="AZ132" s="86" t="e">
        <f>#REF!</f>
        <v>#REF!</v>
      </c>
      <c r="BA132" s="86" t="e">
        <f>#REF!</f>
        <v>#REF!</v>
      </c>
      <c r="BB132" s="86" t="e">
        <f>#REF!</f>
        <v>#REF!</v>
      </c>
      <c r="BC132" s="86" t="e">
        <f>#REF!</f>
        <v>#REF!</v>
      </c>
      <c r="BD132" s="88" t="e">
        <f>#REF!</f>
        <v>#REF!</v>
      </c>
      <c r="BT132" s="181" t="s">
        <v>80</v>
      </c>
      <c r="BV132" s="181" t="s">
        <v>72</v>
      </c>
      <c r="BW132" s="181" t="s">
        <v>84</v>
      </c>
      <c r="BX132" s="181" t="s">
        <v>78</v>
      </c>
      <c r="CL132" s="181" t="s">
        <v>1</v>
      </c>
    </row>
    <row r="133" spans="1:90" s="187" customFormat="1" ht="16.5" customHeight="1">
      <c r="A133" s="186"/>
      <c r="B133" s="49"/>
      <c r="C133" s="185"/>
      <c r="D133" s="185"/>
      <c r="E133" s="982">
        <v>40</v>
      </c>
      <c r="F133" s="982"/>
      <c r="G133" s="982"/>
      <c r="H133" s="982"/>
      <c r="I133" s="982"/>
      <c r="J133" s="185"/>
      <c r="K133" s="982" t="s">
        <v>3719</v>
      </c>
      <c r="L133" s="982"/>
      <c r="M133" s="982"/>
      <c r="N133" s="982"/>
      <c r="O133" s="982"/>
      <c r="P133" s="982"/>
      <c r="Q133" s="982"/>
      <c r="R133" s="982"/>
      <c r="S133" s="982"/>
      <c r="T133" s="982"/>
      <c r="U133" s="982"/>
      <c r="V133" s="982"/>
      <c r="W133" s="982"/>
      <c r="X133" s="982"/>
      <c r="Y133" s="982"/>
      <c r="Z133" s="982"/>
      <c r="AA133" s="982"/>
      <c r="AB133" s="982"/>
      <c r="AC133" s="982"/>
      <c r="AD133" s="982"/>
      <c r="AE133" s="982"/>
      <c r="AF133" s="982"/>
      <c r="AG133" s="970">
        <v>0</v>
      </c>
      <c r="AH133" s="971"/>
      <c r="AI133" s="971"/>
      <c r="AJ133" s="971"/>
      <c r="AK133" s="971"/>
      <c r="AL133" s="971"/>
      <c r="AM133" s="971"/>
      <c r="AN133" s="970">
        <v>0</v>
      </c>
      <c r="AO133" s="971"/>
      <c r="AP133" s="971"/>
      <c r="AQ133" s="84" t="s">
        <v>79</v>
      </c>
      <c r="AR133" s="49"/>
      <c r="AS133" s="85">
        <v>0</v>
      </c>
      <c r="AT133" s="86" t="e">
        <f t="shared" si="4"/>
        <v>#REF!</v>
      </c>
      <c r="AU133" s="87" t="e">
        <f>#REF!</f>
        <v>#REF!</v>
      </c>
      <c r="AV133" s="86" t="e">
        <f>#REF!</f>
        <v>#REF!</v>
      </c>
      <c r="AW133" s="86" t="e">
        <f>#REF!</f>
        <v>#REF!</v>
      </c>
      <c r="AX133" s="86" t="e">
        <f>#REF!</f>
        <v>#REF!</v>
      </c>
      <c r="AY133" s="86" t="e">
        <f>#REF!</f>
        <v>#REF!</v>
      </c>
      <c r="AZ133" s="86" t="e">
        <f>#REF!</f>
        <v>#REF!</v>
      </c>
      <c r="BA133" s="86" t="e">
        <f>#REF!</f>
        <v>#REF!</v>
      </c>
      <c r="BB133" s="86" t="e">
        <f>#REF!</f>
        <v>#REF!</v>
      </c>
      <c r="BC133" s="86" t="e">
        <f>#REF!</f>
        <v>#REF!</v>
      </c>
      <c r="BD133" s="88" t="e">
        <f>#REF!</f>
        <v>#REF!</v>
      </c>
      <c r="BT133" s="188" t="s">
        <v>80</v>
      </c>
      <c r="BV133" s="188" t="s">
        <v>72</v>
      </c>
      <c r="BW133" s="188" t="s">
        <v>84</v>
      </c>
      <c r="BX133" s="188" t="s">
        <v>78</v>
      </c>
      <c r="CL133" s="188" t="s">
        <v>1</v>
      </c>
    </row>
    <row r="134" spans="1:90" s="187" customFormat="1" ht="16.5" customHeight="1">
      <c r="A134" s="186"/>
      <c r="B134" s="49"/>
      <c r="C134" s="185"/>
      <c r="D134" s="185"/>
      <c r="E134" s="982">
        <v>41</v>
      </c>
      <c r="F134" s="982"/>
      <c r="G134" s="982"/>
      <c r="H134" s="982"/>
      <c r="I134" s="982"/>
      <c r="J134" s="185"/>
      <c r="K134" s="982" t="s">
        <v>3661</v>
      </c>
      <c r="L134" s="982"/>
      <c r="M134" s="982"/>
      <c r="N134" s="982"/>
      <c r="O134" s="982"/>
      <c r="P134" s="982"/>
      <c r="Q134" s="982"/>
      <c r="R134" s="982"/>
      <c r="S134" s="982"/>
      <c r="T134" s="982"/>
      <c r="U134" s="982"/>
      <c r="V134" s="982"/>
      <c r="W134" s="982"/>
      <c r="X134" s="982"/>
      <c r="Y134" s="982"/>
      <c r="Z134" s="982"/>
      <c r="AA134" s="982"/>
      <c r="AB134" s="982"/>
      <c r="AC134" s="982"/>
      <c r="AD134" s="982"/>
      <c r="AE134" s="982"/>
      <c r="AF134" s="982"/>
      <c r="AG134" s="970">
        <v>0</v>
      </c>
      <c r="AH134" s="971"/>
      <c r="AI134" s="971"/>
      <c r="AJ134" s="971"/>
      <c r="AK134" s="971"/>
      <c r="AL134" s="971"/>
      <c r="AM134" s="971"/>
      <c r="AN134" s="970">
        <v>0</v>
      </c>
      <c r="AO134" s="971"/>
      <c r="AP134" s="971"/>
      <c r="AQ134" s="84" t="s">
        <v>79</v>
      </c>
      <c r="AR134" s="49"/>
      <c r="AS134" s="85">
        <v>0</v>
      </c>
      <c r="AT134" s="86" t="e">
        <f t="shared" ref="AT134:AT138" si="5">ROUND(SUM(AV134:AW134),2)</f>
        <v>#REF!</v>
      </c>
      <c r="AU134" s="87" t="e">
        <f>#REF!</f>
        <v>#REF!</v>
      </c>
      <c r="AV134" s="86" t="e">
        <f>#REF!</f>
        <v>#REF!</v>
      </c>
      <c r="AW134" s="86" t="e">
        <f>#REF!</f>
        <v>#REF!</v>
      </c>
      <c r="AX134" s="86" t="e">
        <f>#REF!</f>
        <v>#REF!</v>
      </c>
      <c r="AY134" s="86" t="e">
        <f>#REF!</f>
        <v>#REF!</v>
      </c>
      <c r="AZ134" s="86" t="e">
        <f>#REF!</f>
        <v>#REF!</v>
      </c>
      <c r="BA134" s="86" t="e">
        <f>#REF!</f>
        <v>#REF!</v>
      </c>
      <c r="BB134" s="86" t="e">
        <f>#REF!</f>
        <v>#REF!</v>
      </c>
      <c r="BC134" s="86" t="e">
        <f>#REF!</f>
        <v>#REF!</v>
      </c>
      <c r="BD134" s="88" t="e">
        <f>#REF!</f>
        <v>#REF!</v>
      </c>
      <c r="BT134" s="188" t="s">
        <v>80</v>
      </c>
      <c r="BV134" s="188" t="s">
        <v>72</v>
      </c>
      <c r="BW134" s="188" t="s">
        <v>84</v>
      </c>
      <c r="BX134" s="188" t="s">
        <v>78</v>
      </c>
      <c r="CL134" s="188" t="s">
        <v>1</v>
      </c>
    </row>
    <row r="135" spans="1:90" s="187" customFormat="1" ht="16.5" customHeight="1">
      <c r="A135" s="186"/>
      <c r="B135" s="49"/>
      <c r="C135" s="185"/>
      <c r="D135" s="185"/>
      <c r="E135" s="982">
        <v>42</v>
      </c>
      <c r="F135" s="982"/>
      <c r="G135" s="982"/>
      <c r="H135" s="982"/>
      <c r="I135" s="982"/>
      <c r="J135" s="185"/>
      <c r="K135" s="982" t="s">
        <v>3718</v>
      </c>
      <c r="L135" s="982"/>
      <c r="M135" s="982"/>
      <c r="N135" s="982"/>
      <c r="O135" s="982"/>
      <c r="P135" s="982"/>
      <c r="Q135" s="982"/>
      <c r="R135" s="982"/>
      <c r="S135" s="982"/>
      <c r="T135" s="982"/>
      <c r="U135" s="982"/>
      <c r="V135" s="982"/>
      <c r="W135" s="982"/>
      <c r="X135" s="982"/>
      <c r="Y135" s="982"/>
      <c r="Z135" s="982"/>
      <c r="AA135" s="982"/>
      <c r="AB135" s="982"/>
      <c r="AC135" s="982"/>
      <c r="AD135" s="982"/>
      <c r="AE135" s="982"/>
      <c r="AF135" s="982"/>
      <c r="AG135" s="970">
        <v>0</v>
      </c>
      <c r="AH135" s="971"/>
      <c r="AI135" s="971"/>
      <c r="AJ135" s="971"/>
      <c r="AK135" s="971"/>
      <c r="AL135" s="971"/>
      <c r="AM135" s="971"/>
      <c r="AN135" s="970">
        <v>0</v>
      </c>
      <c r="AO135" s="971"/>
      <c r="AP135" s="971"/>
      <c r="AQ135" s="84" t="s">
        <v>79</v>
      </c>
      <c r="AR135" s="49"/>
      <c r="AS135" s="85">
        <v>0</v>
      </c>
      <c r="AT135" s="86" t="e">
        <f t="shared" si="5"/>
        <v>#REF!</v>
      </c>
      <c r="AU135" s="87" t="e">
        <f>#REF!</f>
        <v>#REF!</v>
      </c>
      <c r="AV135" s="86" t="e">
        <f>#REF!</f>
        <v>#REF!</v>
      </c>
      <c r="AW135" s="86" t="e">
        <f>#REF!</f>
        <v>#REF!</v>
      </c>
      <c r="AX135" s="86" t="e">
        <f>#REF!</f>
        <v>#REF!</v>
      </c>
      <c r="AY135" s="86" t="e">
        <f>#REF!</f>
        <v>#REF!</v>
      </c>
      <c r="AZ135" s="86" t="e">
        <f>#REF!</f>
        <v>#REF!</v>
      </c>
      <c r="BA135" s="86" t="e">
        <f>#REF!</f>
        <v>#REF!</v>
      </c>
      <c r="BB135" s="86" t="e">
        <f>#REF!</f>
        <v>#REF!</v>
      </c>
      <c r="BC135" s="86" t="e">
        <f>#REF!</f>
        <v>#REF!</v>
      </c>
      <c r="BD135" s="88" t="e">
        <f>#REF!</f>
        <v>#REF!</v>
      </c>
      <c r="BT135" s="188" t="s">
        <v>80</v>
      </c>
      <c r="BV135" s="188" t="s">
        <v>72</v>
      </c>
      <c r="BW135" s="188" t="s">
        <v>84</v>
      </c>
      <c r="BX135" s="188" t="s">
        <v>78</v>
      </c>
      <c r="CL135" s="188" t="s">
        <v>1</v>
      </c>
    </row>
    <row r="136" spans="1:90" s="187" customFormat="1" ht="16.5" customHeight="1">
      <c r="A136" s="186"/>
      <c r="B136" s="49"/>
      <c r="C136" s="185"/>
      <c r="D136" s="185"/>
      <c r="E136" s="982">
        <v>43</v>
      </c>
      <c r="F136" s="982"/>
      <c r="G136" s="982"/>
      <c r="H136" s="982"/>
      <c r="I136" s="982"/>
      <c r="J136" s="185"/>
      <c r="K136" s="982" t="s">
        <v>3720</v>
      </c>
      <c r="L136" s="982"/>
      <c r="M136" s="982"/>
      <c r="N136" s="982"/>
      <c r="O136" s="982"/>
      <c r="P136" s="982"/>
      <c r="Q136" s="982"/>
      <c r="R136" s="982"/>
      <c r="S136" s="982"/>
      <c r="T136" s="982"/>
      <c r="U136" s="982"/>
      <c r="V136" s="982"/>
      <c r="W136" s="982"/>
      <c r="X136" s="982"/>
      <c r="Y136" s="982"/>
      <c r="Z136" s="982"/>
      <c r="AA136" s="982"/>
      <c r="AB136" s="982"/>
      <c r="AC136" s="982"/>
      <c r="AD136" s="982"/>
      <c r="AE136" s="982"/>
      <c r="AF136" s="982"/>
      <c r="AG136" s="970">
        <v>0</v>
      </c>
      <c r="AH136" s="971"/>
      <c r="AI136" s="971"/>
      <c r="AJ136" s="971"/>
      <c r="AK136" s="971"/>
      <c r="AL136" s="971"/>
      <c r="AM136" s="971"/>
      <c r="AN136" s="970">
        <v>0</v>
      </c>
      <c r="AO136" s="971"/>
      <c r="AP136" s="971"/>
      <c r="AQ136" s="84" t="s">
        <v>79</v>
      </c>
      <c r="AR136" s="49"/>
      <c r="AS136" s="85">
        <v>0</v>
      </c>
      <c r="AT136" s="86" t="e">
        <f t="shared" si="5"/>
        <v>#REF!</v>
      </c>
      <c r="AU136" s="87" t="e">
        <f>#REF!</f>
        <v>#REF!</v>
      </c>
      <c r="AV136" s="86" t="e">
        <f>#REF!</f>
        <v>#REF!</v>
      </c>
      <c r="AW136" s="86" t="e">
        <f>#REF!</f>
        <v>#REF!</v>
      </c>
      <c r="AX136" s="86" t="e">
        <f>#REF!</f>
        <v>#REF!</v>
      </c>
      <c r="AY136" s="86" t="e">
        <f>#REF!</f>
        <v>#REF!</v>
      </c>
      <c r="AZ136" s="86" t="e">
        <f>#REF!</f>
        <v>#REF!</v>
      </c>
      <c r="BA136" s="86" t="e">
        <f>#REF!</f>
        <v>#REF!</v>
      </c>
      <c r="BB136" s="86" t="e">
        <f>#REF!</f>
        <v>#REF!</v>
      </c>
      <c r="BC136" s="86" t="e">
        <f>#REF!</f>
        <v>#REF!</v>
      </c>
      <c r="BD136" s="88" t="e">
        <f>#REF!</f>
        <v>#REF!</v>
      </c>
      <c r="BT136" s="188" t="s">
        <v>80</v>
      </c>
      <c r="BV136" s="188" t="s">
        <v>72</v>
      </c>
      <c r="BW136" s="188" t="s">
        <v>84</v>
      </c>
      <c r="BX136" s="188" t="s">
        <v>78</v>
      </c>
      <c r="CL136" s="188" t="s">
        <v>1</v>
      </c>
    </row>
    <row r="137" spans="1:90" s="187" customFormat="1" ht="16.5" customHeight="1">
      <c r="A137" s="186"/>
      <c r="B137" s="49"/>
      <c r="C137" s="185"/>
      <c r="D137" s="185"/>
      <c r="E137" s="982">
        <v>44</v>
      </c>
      <c r="F137" s="982"/>
      <c r="G137" s="982"/>
      <c r="H137" s="982"/>
      <c r="I137" s="982"/>
      <c r="J137" s="185"/>
      <c r="K137" s="982" t="s">
        <v>3721</v>
      </c>
      <c r="L137" s="982"/>
      <c r="M137" s="982"/>
      <c r="N137" s="982"/>
      <c r="O137" s="982"/>
      <c r="P137" s="982"/>
      <c r="Q137" s="982"/>
      <c r="R137" s="982"/>
      <c r="S137" s="982"/>
      <c r="T137" s="982"/>
      <c r="U137" s="982"/>
      <c r="V137" s="982"/>
      <c r="W137" s="982"/>
      <c r="X137" s="982"/>
      <c r="Y137" s="982"/>
      <c r="Z137" s="982"/>
      <c r="AA137" s="982"/>
      <c r="AB137" s="982"/>
      <c r="AC137" s="982"/>
      <c r="AD137" s="982"/>
      <c r="AE137" s="982"/>
      <c r="AF137" s="982"/>
      <c r="AG137" s="970">
        <v>0</v>
      </c>
      <c r="AH137" s="971"/>
      <c r="AI137" s="971"/>
      <c r="AJ137" s="971"/>
      <c r="AK137" s="971"/>
      <c r="AL137" s="971"/>
      <c r="AM137" s="971"/>
      <c r="AN137" s="970">
        <v>0</v>
      </c>
      <c r="AO137" s="971"/>
      <c r="AP137" s="971"/>
      <c r="AQ137" s="84" t="s">
        <v>79</v>
      </c>
      <c r="AR137" s="49"/>
      <c r="AS137" s="85">
        <v>0</v>
      </c>
      <c r="AT137" s="86" t="e">
        <f t="shared" si="5"/>
        <v>#REF!</v>
      </c>
      <c r="AU137" s="87" t="e">
        <f>#REF!</f>
        <v>#REF!</v>
      </c>
      <c r="AV137" s="86" t="e">
        <f>#REF!</f>
        <v>#REF!</v>
      </c>
      <c r="AW137" s="86" t="e">
        <f>#REF!</f>
        <v>#REF!</v>
      </c>
      <c r="AX137" s="86" t="e">
        <f>#REF!</f>
        <v>#REF!</v>
      </c>
      <c r="AY137" s="86" t="e">
        <f>#REF!</f>
        <v>#REF!</v>
      </c>
      <c r="AZ137" s="86" t="e">
        <f>#REF!</f>
        <v>#REF!</v>
      </c>
      <c r="BA137" s="86" t="e">
        <f>#REF!</f>
        <v>#REF!</v>
      </c>
      <c r="BB137" s="86" t="e">
        <f>#REF!</f>
        <v>#REF!</v>
      </c>
      <c r="BC137" s="86" t="e">
        <f>#REF!</f>
        <v>#REF!</v>
      </c>
      <c r="BD137" s="88" t="e">
        <f>#REF!</f>
        <v>#REF!</v>
      </c>
      <c r="BT137" s="188" t="s">
        <v>80</v>
      </c>
      <c r="BV137" s="188" t="s">
        <v>72</v>
      </c>
      <c r="BW137" s="188" t="s">
        <v>84</v>
      </c>
      <c r="BX137" s="188" t="s">
        <v>78</v>
      </c>
      <c r="CL137" s="188" t="s">
        <v>1</v>
      </c>
    </row>
    <row r="138" spans="1:90" s="187" customFormat="1" ht="16.5" customHeight="1">
      <c r="A138" s="186"/>
      <c r="B138" s="49"/>
      <c r="C138" s="185"/>
      <c r="D138" s="185"/>
      <c r="E138" s="982">
        <v>45</v>
      </c>
      <c r="F138" s="982"/>
      <c r="G138" s="982"/>
      <c r="H138" s="982"/>
      <c r="I138" s="982"/>
      <c r="J138" s="185"/>
      <c r="K138" s="982" t="s">
        <v>3722</v>
      </c>
      <c r="L138" s="982"/>
      <c r="M138" s="982"/>
      <c r="N138" s="982"/>
      <c r="O138" s="982"/>
      <c r="P138" s="982"/>
      <c r="Q138" s="982"/>
      <c r="R138" s="982"/>
      <c r="S138" s="982"/>
      <c r="T138" s="982"/>
      <c r="U138" s="982"/>
      <c r="V138" s="982"/>
      <c r="W138" s="982"/>
      <c r="X138" s="982"/>
      <c r="Y138" s="982"/>
      <c r="Z138" s="982"/>
      <c r="AA138" s="982"/>
      <c r="AB138" s="982"/>
      <c r="AC138" s="982"/>
      <c r="AD138" s="982"/>
      <c r="AE138" s="982"/>
      <c r="AF138" s="982"/>
      <c r="AG138" s="970">
        <v>0</v>
      </c>
      <c r="AH138" s="971"/>
      <c r="AI138" s="971"/>
      <c r="AJ138" s="971"/>
      <c r="AK138" s="971"/>
      <c r="AL138" s="971"/>
      <c r="AM138" s="971"/>
      <c r="AN138" s="970">
        <v>0</v>
      </c>
      <c r="AO138" s="971"/>
      <c r="AP138" s="971"/>
      <c r="AQ138" s="84" t="s">
        <v>79</v>
      </c>
      <c r="AR138" s="49"/>
      <c r="AS138" s="85">
        <v>0</v>
      </c>
      <c r="AT138" s="86" t="e">
        <f t="shared" si="5"/>
        <v>#REF!</v>
      </c>
      <c r="AU138" s="87" t="e">
        <f>#REF!</f>
        <v>#REF!</v>
      </c>
      <c r="AV138" s="86" t="e">
        <f>#REF!</f>
        <v>#REF!</v>
      </c>
      <c r="AW138" s="86" t="e">
        <f>#REF!</f>
        <v>#REF!</v>
      </c>
      <c r="AX138" s="86" t="e">
        <f>#REF!</f>
        <v>#REF!</v>
      </c>
      <c r="AY138" s="86" t="e">
        <f>#REF!</f>
        <v>#REF!</v>
      </c>
      <c r="AZ138" s="86" t="e">
        <f>#REF!</f>
        <v>#REF!</v>
      </c>
      <c r="BA138" s="86" t="e">
        <f>#REF!</f>
        <v>#REF!</v>
      </c>
      <c r="BB138" s="86" t="e">
        <f>#REF!</f>
        <v>#REF!</v>
      </c>
      <c r="BC138" s="86" t="e">
        <f>#REF!</f>
        <v>#REF!</v>
      </c>
      <c r="BD138" s="88" t="e">
        <f>#REF!</f>
        <v>#REF!</v>
      </c>
      <c r="BT138" s="188" t="s">
        <v>80</v>
      </c>
      <c r="BV138" s="188" t="s">
        <v>72</v>
      </c>
      <c r="BW138" s="188" t="s">
        <v>84</v>
      </c>
      <c r="BX138" s="188" t="s">
        <v>78</v>
      </c>
      <c r="CL138" s="188" t="s">
        <v>1</v>
      </c>
    </row>
    <row r="139" spans="1:90" s="184" customFormat="1" ht="16.5" customHeight="1">
      <c r="A139" s="182"/>
      <c r="B139" s="49"/>
      <c r="C139" s="183"/>
      <c r="D139" s="183"/>
      <c r="E139" s="982">
        <v>46</v>
      </c>
      <c r="F139" s="982"/>
      <c r="G139" s="982"/>
      <c r="H139" s="982"/>
      <c r="I139" s="982"/>
      <c r="J139" s="183"/>
      <c r="K139" s="982" t="s">
        <v>3834</v>
      </c>
      <c r="L139" s="982"/>
      <c r="M139" s="982"/>
      <c r="N139" s="982"/>
      <c r="O139" s="982"/>
      <c r="P139" s="982"/>
      <c r="Q139" s="982"/>
      <c r="R139" s="982"/>
      <c r="S139" s="982"/>
      <c r="T139" s="982"/>
      <c r="U139" s="982"/>
      <c r="V139" s="982"/>
      <c r="W139" s="982"/>
      <c r="X139" s="982"/>
      <c r="Y139" s="982"/>
      <c r="Z139" s="982"/>
      <c r="AA139" s="982"/>
      <c r="AB139" s="982"/>
      <c r="AC139" s="982"/>
      <c r="AD139" s="982"/>
      <c r="AE139" s="982"/>
      <c r="AF139" s="982"/>
      <c r="AG139" s="970">
        <v>0</v>
      </c>
      <c r="AH139" s="971"/>
      <c r="AI139" s="971"/>
      <c r="AJ139" s="971"/>
      <c r="AK139" s="971"/>
      <c r="AL139" s="971"/>
      <c r="AM139" s="971"/>
      <c r="AN139" s="970">
        <v>0</v>
      </c>
      <c r="AO139" s="971"/>
      <c r="AP139" s="971"/>
      <c r="AQ139" s="84" t="s">
        <v>79</v>
      </c>
      <c r="AR139" s="49"/>
      <c r="AS139" s="85">
        <v>0</v>
      </c>
      <c r="AT139" s="86" t="e">
        <f t="shared" ref="AT139" si="6">ROUND(SUM(AV139:AW139),2)</f>
        <v>#REF!</v>
      </c>
      <c r="AU139" s="87" t="e">
        <f>#REF!</f>
        <v>#REF!</v>
      </c>
      <c r="AV139" s="86" t="e">
        <f>#REF!</f>
        <v>#REF!</v>
      </c>
      <c r="AW139" s="86" t="e">
        <f>#REF!</f>
        <v>#REF!</v>
      </c>
      <c r="AX139" s="86" t="e">
        <f>#REF!</f>
        <v>#REF!</v>
      </c>
      <c r="AY139" s="86" t="e">
        <f>#REF!</f>
        <v>#REF!</v>
      </c>
      <c r="AZ139" s="86" t="e">
        <f>#REF!</f>
        <v>#REF!</v>
      </c>
      <c r="BA139" s="86" t="e">
        <f>#REF!</f>
        <v>#REF!</v>
      </c>
      <c r="BB139" s="86" t="e">
        <f>#REF!</f>
        <v>#REF!</v>
      </c>
      <c r="BC139" s="86" t="e">
        <f>#REF!</f>
        <v>#REF!</v>
      </c>
      <c r="BD139" s="88" t="e">
        <f>#REF!</f>
        <v>#REF!</v>
      </c>
      <c r="BT139" s="181" t="s">
        <v>80</v>
      </c>
      <c r="BV139" s="181" t="s">
        <v>72</v>
      </c>
      <c r="BW139" s="181" t="s">
        <v>84</v>
      </c>
      <c r="BX139" s="181" t="s">
        <v>78</v>
      </c>
      <c r="CL139" s="181" t="s">
        <v>1</v>
      </c>
    </row>
    <row r="140" spans="1:90">
      <c r="B140" s="17"/>
      <c r="AR140" s="17"/>
    </row>
    <row r="141" spans="1:90" s="2" customFormat="1" ht="30" customHeight="1">
      <c r="A141" s="28"/>
      <c r="B141" s="29"/>
      <c r="C141" s="66" t="s">
        <v>85</v>
      </c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974">
        <f>ROUND(SUM(AG142:AG145), 2)</f>
        <v>0</v>
      </c>
      <c r="AH141" s="974"/>
      <c r="AI141" s="974"/>
      <c r="AJ141" s="974"/>
      <c r="AK141" s="974"/>
      <c r="AL141" s="974"/>
      <c r="AM141" s="974"/>
      <c r="AN141" s="974">
        <f>ROUND(SUM(AN142:AN145), 2)</f>
        <v>0</v>
      </c>
      <c r="AO141" s="974"/>
      <c r="AP141" s="974"/>
      <c r="AQ141" s="90"/>
      <c r="AR141" s="29"/>
      <c r="AS141" s="59" t="s">
        <v>86</v>
      </c>
      <c r="AT141" s="60" t="s">
        <v>87</v>
      </c>
      <c r="AU141" s="60" t="s">
        <v>34</v>
      </c>
      <c r="AV141" s="61" t="s">
        <v>57</v>
      </c>
      <c r="AW141" s="28"/>
      <c r="AX141" s="28"/>
      <c r="AY141" s="28"/>
      <c r="AZ141" s="28"/>
      <c r="BA141" s="28"/>
      <c r="BB141" s="28"/>
      <c r="BC141" s="28"/>
      <c r="BD141" s="28"/>
      <c r="BE141" s="28"/>
    </row>
    <row r="142" spans="1:90" s="2" customFormat="1" ht="19.899999999999999" customHeight="1">
      <c r="A142" s="28"/>
      <c r="B142" s="29"/>
      <c r="C142" s="28"/>
      <c r="D142" s="1013" t="s">
        <v>88</v>
      </c>
      <c r="E142" s="1013"/>
      <c r="F142" s="1013"/>
      <c r="G142" s="1013"/>
      <c r="H142" s="1013"/>
      <c r="I142" s="1013"/>
      <c r="J142" s="1013"/>
      <c r="K142" s="1013"/>
      <c r="L142" s="1013"/>
      <c r="M142" s="1013"/>
      <c r="N142" s="1013"/>
      <c r="O142" s="1013"/>
      <c r="P142" s="1013"/>
      <c r="Q142" s="1013"/>
      <c r="R142" s="1013"/>
      <c r="S142" s="1013"/>
      <c r="T142" s="1013"/>
      <c r="U142" s="1013"/>
      <c r="V142" s="1013"/>
      <c r="W142" s="1013"/>
      <c r="X142" s="1013"/>
      <c r="Y142" s="1013"/>
      <c r="Z142" s="1013"/>
      <c r="AA142" s="1013"/>
      <c r="AB142" s="1013"/>
      <c r="AC142" s="28"/>
      <c r="AD142" s="28"/>
      <c r="AE142" s="28"/>
      <c r="AF142" s="28"/>
      <c r="AG142" s="977">
        <f>ROUND(AG94 * AS142, 2)</f>
        <v>0</v>
      </c>
      <c r="AH142" s="970"/>
      <c r="AI142" s="970"/>
      <c r="AJ142" s="970"/>
      <c r="AK142" s="970"/>
      <c r="AL142" s="970"/>
      <c r="AM142" s="970"/>
      <c r="AN142" s="970">
        <f>ROUND(AG142 + AV142, 2)</f>
        <v>0</v>
      </c>
      <c r="AO142" s="970"/>
      <c r="AP142" s="970"/>
      <c r="AQ142" s="28"/>
      <c r="AR142" s="29"/>
      <c r="AS142" s="91">
        <v>0</v>
      </c>
      <c r="AT142" s="92" t="s">
        <v>89</v>
      </c>
      <c r="AU142" s="92" t="s">
        <v>35</v>
      </c>
      <c r="AV142" s="88">
        <f>ROUND(IF(AU142="základná",AG142*L32,IF(AU142="znížená",AG142*L33,0)), 2)</f>
        <v>0</v>
      </c>
      <c r="AW142" s="28"/>
      <c r="AX142" s="28"/>
      <c r="AY142" s="28"/>
      <c r="AZ142" s="28"/>
      <c r="BA142" s="28"/>
      <c r="BB142" s="28"/>
      <c r="BC142" s="28"/>
      <c r="BD142" s="28"/>
      <c r="BE142" s="28"/>
      <c r="BV142" s="14" t="s">
        <v>90</v>
      </c>
      <c r="BY142" s="93">
        <f>IF(AU142="základná",AV142,0)</f>
        <v>0</v>
      </c>
      <c r="BZ142" s="93">
        <f>IF(AU142="znížená",AV142,0)</f>
        <v>0</v>
      </c>
      <c r="CA142" s="93">
        <v>0</v>
      </c>
      <c r="CB142" s="93">
        <v>0</v>
      </c>
      <c r="CC142" s="93">
        <v>0</v>
      </c>
      <c r="CD142" s="93">
        <f>IF(AU142="základná",AG142,0)</f>
        <v>0</v>
      </c>
      <c r="CE142" s="93">
        <f>IF(AU142="znížená",AG142,0)</f>
        <v>0</v>
      </c>
      <c r="CF142" s="93">
        <f>IF(AU142="zákl. prenesená",AG142,0)</f>
        <v>0</v>
      </c>
      <c r="CG142" s="93">
        <f>IF(AU142="zníž. prenesená",AG142,0)</f>
        <v>0</v>
      </c>
      <c r="CH142" s="93">
        <f>IF(AU142="nulová",AG142,0)</f>
        <v>0</v>
      </c>
      <c r="CI142" s="14">
        <f>IF(AU142="základná",1,IF(AU142="znížená",2,IF(AU142="zákl. prenesená",4,IF(AU142="zníž. prenesená",5,3))))</f>
        <v>1</v>
      </c>
      <c r="CJ142" s="14">
        <f>IF(AT142="stavebná časť",1,IF(AT142="investičná časť",2,3))</f>
        <v>1</v>
      </c>
      <c r="CK142" s="14" t="str">
        <f>IF(D142="Vyplň vlastné","","x")</f>
        <v>x</v>
      </c>
    </row>
    <row r="143" spans="1:90" s="2" customFormat="1" ht="19.899999999999999" customHeight="1">
      <c r="A143" s="28"/>
      <c r="B143" s="29"/>
      <c r="C143" s="28"/>
      <c r="D143" s="1014" t="s">
        <v>91</v>
      </c>
      <c r="E143" s="1013"/>
      <c r="F143" s="1013"/>
      <c r="G143" s="1013"/>
      <c r="H143" s="1013"/>
      <c r="I143" s="1013"/>
      <c r="J143" s="1013"/>
      <c r="K143" s="1013"/>
      <c r="L143" s="1013"/>
      <c r="M143" s="1013"/>
      <c r="N143" s="1013"/>
      <c r="O143" s="1013"/>
      <c r="P143" s="1013"/>
      <c r="Q143" s="1013"/>
      <c r="R143" s="1013"/>
      <c r="S143" s="1013"/>
      <c r="T143" s="1013"/>
      <c r="U143" s="1013"/>
      <c r="V143" s="1013"/>
      <c r="W143" s="1013"/>
      <c r="X143" s="1013"/>
      <c r="Y143" s="1013"/>
      <c r="Z143" s="1013"/>
      <c r="AA143" s="1013"/>
      <c r="AB143" s="1013"/>
      <c r="AC143" s="28"/>
      <c r="AD143" s="28"/>
      <c r="AE143" s="28"/>
      <c r="AF143" s="28"/>
      <c r="AG143" s="977">
        <f>ROUND(AG94 * AS143, 2)</f>
        <v>0</v>
      </c>
      <c r="AH143" s="970"/>
      <c r="AI143" s="970"/>
      <c r="AJ143" s="970"/>
      <c r="AK143" s="970"/>
      <c r="AL143" s="970"/>
      <c r="AM143" s="970"/>
      <c r="AN143" s="970">
        <f>ROUND(AG143 + AV143, 2)</f>
        <v>0</v>
      </c>
      <c r="AO143" s="970"/>
      <c r="AP143" s="970"/>
      <c r="AQ143" s="28"/>
      <c r="AR143" s="29"/>
      <c r="AS143" s="91">
        <v>0</v>
      </c>
      <c r="AT143" s="92" t="s">
        <v>89</v>
      </c>
      <c r="AU143" s="92" t="s">
        <v>35</v>
      </c>
      <c r="AV143" s="88">
        <f>ROUND(IF(AU143="základná",AG143*L32,IF(AU143="znížená",AG143*L33,0)), 2)</f>
        <v>0</v>
      </c>
      <c r="AW143" s="28"/>
      <c r="AX143" s="28"/>
      <c r="AY143" s="28"/>
      <c r="AZ143" s="28"/>
      <c r="BA143" s="28"/>
      <c r="BB143" s="28"/>
      <c r="BC143" s="28"/>
      <c r="BD143" s="28"/>
      <c r="BE143" s="28"/>
      <c r="BV143" s="14" t="s">
        <v>92</v>
      </c>
      <c r="BY143" s="93">
        <f>IF(AU143="základná",AV143,0)</f>
        <v>0</v>
      </c>
      <c r="BZ143" s="93">
        <f>IF(AU143="znížená",AV143,0)</f>
        <v>0</v>
      </c>
      <c r="CA143" s="93">
        <v>0</v>
      </c>
      <c r="CB143" s="93">
        <v>0</v>
      </c>
      <c r="CC143" s="93">
        <v>0</v>
      </c>
      <c r="CD143" s="93">
        <f>IF(AU143="základná",AG143,0)</f>
        <v>0</v>
      </c>
      <c r="CE143" s="93">
        <f>IF(AU143="znížená",AG143,0)</f>
        <v>0</v>
      </c>
      <c r="CF143" s="93">
        <f>IF(AU143="zákl. prenesená",AG143,0)</f>
        <v>0</v>
      </c>
      <c r="CG143" s="93">
        <f>IF(AU143="zníž. prenesená",AG143,0)</f>
        <v>0</v>
      </c>
      <c r="CH143" s="93">
        <f>IF(AU143="nulová",AG143,0)</f>
        <v>0</v>
      </c>
      <c r="CI143" s="14">
        <f>IF(AU143="základná",1,IF(AU143="znížená",2,IF(AU143="zákl. prenesená",4,IF(AU143="zníž. prenesená",5,3))))</f>
        <v>1</v>
      </c>
      <c r="CJ143" s="14">
        <f>IF(AT143="stavebná časť",1,IF(AT143="investičná časť",2,3))</f>
        <v>1</v>
      </c>
      <c r="CK143" s="14" t="str">
        <f>IF(D143="Vyplň vlastné","","x")</f>
        <v/>
      </c>
    </row>
    <row r="144" spans="1:90" s="2" customFormat="1" ht="19.899999999999999" customHeight="1">
      <c r="A144" s="28"/>
      <c r="B144" s="29"/>
      <c r="C144" s="28"/>
      <c r="D144" s="1014" t="s">
        <v>91</v>
      </c>
      <c r="E144" s="1013"/>
      <c r="F144" s="1013"/>
      <c r="G144" s="1013"/>
      <c r="H144" s="1013"/>
      <c r="I144" s="1013"/>
      <c r="J144" s="1013"/>
      <c r="K144" s="1013"/>
      <c r="L144" s="1013"/>
      <c r="M144" s="1013"/>
      <c r="N144" s="1013"/>
      <c r="O144" s="1013"/>
      <c r="P144" s="1013"/>
      <c r="Q144" s="1013"/>
      <c r="R144" s="1013"/>
      <c r="S144" s="1013"/>
      <c r="T144" s="1013"/>
      <c r="U144" s="1013"/>
      <c r="V144" s="1013"/>
      <c r="W144" s="1013"/>
      <c r="X144" s="1013"/>
      <c r="Y144" s="1013"/>
      <c r="Z144" s="1013"/>
      <c r="AA144" s="1013"/>
      <c r="AB144" s="1013"/>
      <c r="AC144" s="28"/>
      <c r="AD144" s="28"/>
      <c r="AE144" s="28"/>
      <c r="AF144" s="28"/>
      <c r="AG144" s="977">
        <f>ROUND(AG94 * AS144, 2)</f>
        <v>0</v>
      </c>
      <c r="AH144" s="970"/>
      <c r="AI144" s="970"/>
      <c r="AJ144" s="970"/>
      <c r="AK144" s="970"/>
      <c r="AL144" s="970"/>
      <c r="AM144" s="970"/>
      <c r="AN144" s="970">
        <f>ROUND(AG144 + AV144, 2)</f>
        <v>0</v>
      </c>
      <c r="AO144" s="970"/>
      <c r="AP144" s="970"/>
      <c r="AQ144" s="28"/>
      <c r="AR144" s="29"/>
      <c r="AS144" s="91">
        <v>0</v>
      </c>
      <c r="AT144" s="92" t="s">
        <v>89</v>
      </c>
      <c r="AU144" s="92" t="s">
        <v>35</v>
      </c>
      <c r="AV144" s="88">
        <f>ROUND(IF(AU144="základná",AG144*L32,IF(AU144="znížená",AG144*L33,0)), 2)</f>
        <v>0</v>
      </c>
      <c r="AW144" s="28"/>
      <c r="AX144" s="28"/>
      <c r="AY144" s="28"/>
      <c r="AZ144" s="28"/>
      <c r="BA144" s="28"/>
      <c r="BB144" s="28"/>
      <c r="BC144" s="28"/>
      <c r="BD144" s="28"/>
      <c r="BE144" s="28"/>
      <c r="BV144" s="14" t="s">
        <v>92</v>
      </c>
      <c r="BY144" s="93">
        <f>IF(AU144="základná",AV144,0)</f>
        <v>0</v>
      </c>
      <c r="BZ144" s="93">
        <f>IF(AU144="znížená",AV144,0)</f>
        <v>0</v>
      </c>
      <c r="CA144" s="93">
        <v>0</v>
      </c>
      <c r="CB144" s="93">
        <v>0</v>
      </c>
      <c r="CC144" s="93">
        <v>0</v>
      </c>
      <c r="CD144" s="93">
        <f>IF(AU144="základná",AG144,0)</f>
        <v>0</v>
      </c>
      <c r="CE144" s="93">
        <f>IF(AU144="znížená",AG144,0)</f>
        <v>0</v>
      </c>
      <c r="CF144" s="93">
        <f>IF(AU144="zákl. prenesená",AG144,0)</f>
        <v>0</v>
      </c>
      <c r="CG144" s="93">
        <f>IF(AU144="zníž. prenesená",AG144,0)</f>
        <v>0</v>
      </c>
      <c r="CH144" s="93">
        <f>IF(AU144="nulová",AG144,0)</f>
        <v>0</v>
      </c>
      <c r="CI144" s="14">
        <f>IF(AU144="základná",1,IF(AU144="znížená",2,IF(AU144="zákl. prenesená",4,IF(AU144="zníž. prenesená",5,3))))</f>
        <v>1</v>
      </c>
      <c r="CJ144" s="14">
        <f>IF(AT144="stavebná časť",1,IF(AT144="investičná časť",2,3))</f>
        <v>1</v>
      </c>
      <c r="CK144" s="14" t="str">
        <f>IF(D144="Vyplň vlastné","","x")</f>
        <v/>
      </c>
    </row>
    <row r="145" spans="1:89" s="2" customFormat="1" ht="19.899999999999999" customHeight="1">
      <c r="A145" s="28"/>
      <c r="B145" s="29"/>
      <c r="C145" s="28"/>
      <c r="D145" s="1014" t="s">
        <v>91</v>
      </c>
      <c r="E145" s="1013"/>
      <c r="F145" s="1013"/>
      <c r="G145" s="1013"/>
      <c r="H145" s="1013"/>
      <c r="I145" s="1013"/>
      <c r="J145" s="1013"/>
      <c r="K145" s="1013"/>
      <c r="L145" s="1013"/>
      <c r="M145" s="1013"/>
      <c r="N145" s="1013"/>
      <c r="O145" s="1013"/>
      <c r="P145" s="1013"/>
      <c r="Q145" s="1013"/>
      <c r="R145" s="1013"/>
      <c r="S145" s="1013"/>
      <c r="T145" s="1013"/>
      <c r="U145" s="1013"/>
      <c r="V145" s="1013"/>
      <c r="W145" s="1013"/>
      <c r="X145" s="1013"/>
      <c r="Y145" s="1013"/>
      <c r="Z145" s="1013"/>
      <c r="AA145" s="1013"/>
      <c r="AB145" s="1013"/>
      <c r="AC145" s="28"/>
      <c r="AD145" s="28"/>
      <c r="AE145" s="28"/>
      <c r="AF145" s="28"/>
      <c r="AG145" s="977">
        <f>ROUND(AG94 * AS145, 2)</f>
        <v>0</v>
      </c>
      <c r="AH145" s="970"/>
      <c r="AI145" s="970"/>
      <c r="AJ145" s="970"/>
      <c r="AK145" s="970"/>
      <c r="AL145" s="970"/>
      <c r="AM145" s="970"/>
      <c r="AN145" s="970">
        <f>ROUND(AG145 + AV145, 2)</f>
        <v>0</v>
      </c>
      <c r="AO145" s="970"/>
      <c r="AP145" s="970"/>
      <c r="AQ145" s="28"/>
      <c r="AR145" s="29"/>
      <c r="AS145" s="94">
        <v>0</v>
      </c>
      <c r="AT145" s="95" t="s">
        <v>89</v>
      </c>
      <c r="AU145" s="95" t="s">
        <v>35</v>
      </c>
      <c r="AV145" s="89">
        <f>ROUND(IF(AU145="základná",AG145*L32,IF(AU145="znížená",AG145*L33,0)), 2)</f>
        <v>0</v>
      </c>
      <c r="AW145" s="28"/>
      <c r="AX145" s="28"/>
      <c r="AY145" s="28"/>
      <c r="AZ145" s="28"/>
      <c r="BA145" s="28"/>
      <c r="BB145" s="28"/>
      <c r="BC145" s="28"/>
      <c r="BD145" s="28"/>
      <c r="BE145" s="28"/>
      <c r="BV145" s="14" t="s">
        <v>92</v>
      </c>
      <c r="BY145" s="93">
        <f>IF(AU145="základná",AV145,0)</f>
        <v>0</v>
      </c>
      <c r="BZ145" s="93">
        <f>IF(AU145="znížená",AV145,0)</f>
        <v>0</v>
      </c>
      <c r="CA145" s="93">
        <v>0</v>
      </c>
      <c r="CB145" s="93">
        <v>0</v>
      </c>
      <c r="CC145" s="93">
        <v>0</v>
      </c>
      <c r="CD145" s="93">
        <f>IF(AU145="základná",AG145,0)</f>
        <v>0</v>
      </c>
      <c r="CE145" s="93">
        <f>IF(AU145="znížená",AG145,0)</f>
        <v>0</v>
      </c>
      <c r="CF145" s="93">
        <f>IF(AU145="zákl. prenesená",AG145,0)</f>
        <v>0</v>
      </c>
      <c r="CG145" s="93">
        <f>IF(AU145="zníž. prenesená",AG145,0)</f>
        <v>0</v>
      </c>
      <c r="CH145" s="93">
        <f>IF(AU145="nulová",AG145,0)</f>
        <v>0</v>
      </c>
      <c r="CI145" s="14">
        <f>IF(AU145="základná",1,IF(AU145="znížená",2,IF(AU145="zákl. prenesená",4,IF(AU145="zníž. prenesená",5,3))))</f>
        <v>1</v>
      </c>
      <c r="CJ145" s="14">
        <f>IF(AT145="stavebná časť",1,IF(AT145="investičná časť",2,3))</f>
        <v>1</v>
      </c>
      <c r="CK145" s="14" t="str">
        <f>IF(D145="Vyplň vlastné","","x")</f>
        <v/>
      </c>
    </row>
    <row r="146" spans="1:89" s="2" customFormat="1" ht="10.9" customHeight="1">
      <c r="A146" s="28"/>
      <c r="B146" s="29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9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</row>
    <row r="147" spans="1:89" s="2" customFormat="1" ht="30" customHeight="1">
      <c r="A147" s="28"/>
      <c r="B147" s="29"/>
      <c r="C147" s="96" t="s">
        <v>93</v>
      </c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  <c r="Y147" s="97"/>
      <c r="Z147" s="97"/>
      <c r="AA147" s="97"/>
      <c r="AB147" s="97"/>
      <c r="AC147" s="97"/>
      <c r="AD147" s="97"/>
      <c r="AE147" s="97"/>
      <c r="AF147" s="97"/>
      <c r="AG147" s="965">
        <f>ROUND(AG94 + AG141, 2)</f>
        <v>0</v>
      </c>
      <c r="AH147" s="965"/>
      <c r="AI147" s="965"/>
      <c r="AJ147" s="965"/>
      <c r="AK147" s="965"/>
      <c r="AL147" s="965"/>
      <c r="AM147" s="965"/>
      <c r="AN147" s="965">
        <f>ROUND(AN94 + AN141, 2)</f>
        <v>0</v>
      </c>
      <c r="AO147" s="965"/>
      <c r="AP147" s="965"/>
      <c r="AQ147" s="97"/>
      <c r="AR147" s="29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</row>
    <row r="148" spans="1:89" s="2" customFormat="1" ht="6.95" customHeight="1">
      <c r="A148" s="28"/>
      <c r="B148" s="45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29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</row>
  </sheetData>
  <mergeCells count="236">
    <mergeCell ref="E131:I131"/>
    <mergeCell ref="K131:AF131"/>
    <mergeCell ref="AG131:AM131"/>
    <mergeCell ref="AN131:AP131"/>
    <mergeCell ref="E132:I132"/>
    <mergeCell ref="K132:AF132"/>
    <mergeCell ref="AG132:AM132"/>
    <mergeCell ref="AN132:AP132"/>
    <mergeCell ref="E129:I129"/>
    <mergeCell ref="K129:AF129"/>
    <mergeCell ref="AG129:AM129"/>
    <mergeCell ref="AN129:AP129"/>
    <mergeCell ref="E130:I130"/>
    <mergeCell ref="K130:AF130"/>
    <mergeCell ref="AG130:AM130"/>
    <mergeCell ref="AN130:AP130"/>
    <mergeCell ref="E127:I127"/>
    <mergeCell ref="K127:AF127"/>
    <mergeCell ref="AG127:AM127"/>
    <mergeCell ref="AN127:AP127"/>
    <mergeCell ref="E128:I128"/>
    <mergeCell ref="K128:AF128"/>
    <mergeCell ref="AG128:AM128"/>
    <mergeCell ref="AN128:AP128"/>
    <mergeCell ref="E125:I125"/>
    <mergeCell ref="K125:AF125"/>
    <mergeCell ref="AG125:AM125"/>
    <mergeCell ref="AN125:AP125"/>
    <mergeCell ref="E126:I126"/>
    <mergeCell ref="K126:AF126"/>
    <mergeCell ref="AG126:AM126"/>
    <mergeCell ref="AN126:AP126"/>
    <mergeCell ref="E123:I123"/>
    <mergeCell ref="K123:AF123"/>
    <mergeCell ref="AG123:AM123"/>
    <mergeCell ref="AN123:AP123"/>
    <mergeCell ref="E124:I124"/>
    <mergeCell ref="K124:AF124"/>
    <mergeCell ref="AG124:AM124"/>
    <mergeCell ref="AN124:AP124"/>
    <mergeCell ref="E121:I121"/>
    <mergeCell ref="K121:AF121"/>
    <mergeCell ref="AG121:AM121"/>
    <mergeCell ref="AN121:AP121"/>
    <mergeCell ref="E122:I122"/>
    <mergeCell ref="K122:AF122"/>
    <mergeCell ref="AG122:AM122"/>
    <mergeCell ref="AN122:AP122"/>
    <mergeCell ref="E119:I119"/>
    <mergeCell ref="K119:AF119"/>
    <mergeCell ref="AG119:AM119"/>
    <mergeCell ref="AN119:AP119"/>
    <mergeCell ref="E120:I120"/>
    <mergeCell ref="K120:AF120"/>
    <mergeCell ref="AG120:AM120"/>
    <mergeCell ref="AN120:AP120"/>
    <mergeCell ref="E117:I117"/>
    <mergeCell ref="K117:AF117"/>
    <mergeCell ref="AG117:AM117"/>
    <mergeCell ref="AN117:AP117"/>
    <mergeCell ref="E118:I118"/>
    <mergeCell ref="K118:AF118"/>
    <mergeCell ref="AG118:AM118"/>
    <mergeCell ref="AN118:AP118"/>
    <mergeCell ref="E115:I115"/>
    <mergeCell ref="K115:AF115"/>
    <mergeCell ref="AG115:AM115"/>
    <mergeCell ref="AN115:AP115"/>
    <mergeCell ref="E116:I116"/>
    <mergeCell ref="K116:AF116"/>
    <mergeCell ref="AG116:AM116"/>
    <mergeCell ref="AN116:AP116"/>
    <mergeCell ref="E113:I113"/>
    <mergeCell ref="K113:AF113"/>
    <mergeCell ref="AG113:AM113"/>
    <mergeCell ref="AN113:AP113"/>
    <mergeCell ref="E114:I114"/>
    <mergeCell ref="K114:AF114"/>
    <mergeCell ref="AG114:AM114"/>
    <mergeCell ref="AN114:AP114"/>
    <mergeCell ref="K111:AF111"/>
    <mergeCell ref="AG111:AM111"/>
    <mergeCell ref="AN111:AP111"/>
    <mergeCell ref="E112:I112"/>
    <mergeCell ref="K112:AF112"/>
    <mergeCell ref="AG112:AM112"/>
    <mergeCell ref="AN112:AP112"/>
    <mergeCell ref="E109:I109"/>
    <mergeCell ref="K109:AF109"/>
    <mergeCell ref="AG109:AM109"/>
    <mergeCell ref="AN109:AP109"/>
    <mergeCell ref="E110:I110"/>
    <mergeCell ref="K110:AF110"/>
    <mergeCell ref="AG110:AM110"/>
    <mergeCell ref="AN110:AP110"/>
    <mergeCell ref="J95:AF95"/>
    <mergeCell ref="K105:AF105"/>
    <mergeCell ref="K98:AF98"/>
    <mergeCell ref="K97:AF97"/>
    <mergeCell ref="K103:AF103"/>
    <mergeCell ref="E104:I104"/>
    <mergeCell ref="K104:AF104"/>
    <mergeCell ref="E99:I99"/>
    <mergeCell ref="K99:AF99"/>
    <mergeCell ref="D95:H95"/>
    <mergeCell ref="E100:I100"/>
    <mergeCell ref="K100:AF100"/>
    <mergeCell ref="E101:I101"/>
    <mergeCell ref="K101:AF101"/>
    <mergeCell ref="E102:I102"/>
    <mergeCell ref="K102:AF102"/>
    <mergeCell ref="E103:I103"/>
    <mergeCell ref="D142:AB142"/>
    <mergeCell ref="D144:AB144"/>
    <mergeCell ref="D145:AB145"/>
    <mergeCell ref="D143:AB143"/>
    <mergeCell ref="E98:I98"/>
    <mergeCell ref="E97:I97"/>
    <mergeCell ref="E105:I105"/>
    <mergeCell ref="E96:I96"/>
    <mergeCell ref="E139:I139"/>
    <mergeCell ref="K139:AF139"/>
    <mergeCell ref="E108:I108"/>
    <mergeCell ref="K108:AF108"/>
    <mergeCell ref="E107:I107"/>
    <mergeCell ref="K107:AF107"/>
    <mergeCell ref="E106:I106"/>
    <mergeCell ref="K96:AF96"/>
    <mergeCell ref="E133:I133"/>
    <mergeCell ref="E134:I134"/>
    <mergeCell ref="E135:I135"/>
    <mergeCell ref="E136:I136"/>
    <mergeCell ref="E137:I137"/>
    <mergeCell ref="E138:I138"/>
    <mergeCell ref="K106:AF106"/>
    <mergeCell ref="E111:I111"/>
    <mergeCell ref="AK31:AO31"/>
    <mergeCell ref="W31:AE31"/>
    <mergeCell ref="L31:P31"/>
    <mergeCell ref="AK32:AO32"/>
    <mergeCell ref="C92:G92"/>
    <mergeCell ref="L32:P32"/>
    <mergeCell ref="W32:AE32"/>
    <mergeCell ref="W33:AE33"/>
    <mergeCell ref="AK33:AO33"/>
    <mergeCell ref="L33:P33"/>
    <mergeCell ref="W36:AE36"/>
    <mergeCell ref="L36:P36"/>
    <mergeCell ref="AK38:AO38"/>
    <mergeCell ref="X38:AB38"/>
    <mergeCell ref="I92:AF92"/>
    <mergeCell ref="AK34:AO34"/>
    <mergeCell ref="L34:P34"/>
    <mergeCell ref="W34:AE34"/>
    <mergeCell ref="W35:AE35"/>
    <mergeCell ref="L35:P35"/>
    <mergeCell ref="AK35:AO35"/>
    <mergeCell ref="AN92:AP92"/>
    <mergeCell ref="AR2:BE2"/>
    <mergeCell ref="AG141:AM141"/>
    <mergeCell ref="AG143:AM143"/>
    <mergeCell ref="AK36:AO36"/>
    <mergeCell ref="K133:AF133"/>
    <mergeCell ref="K134:AF134"/>
    <mergeCell ref="K135:AF135"/>
    <mergeCell ref="K136:AF136"/>
    <mergeCell ref="K137:AF137"/>
    <mergeCell ref="K138:AF138"/>
    <mergeCell ref="L85:AO85"/>
    <mergeCell ref="BE5:BE34"/>
    <mergeCell ref="K5:AO5"/>
    <mergeCell ref="K6:AO6"/>
    <mergeCell ref="E14:AJ14"/>
    <mergeCell ref="E23:AN23"/>
    <mergeCell ref="AK26:AO26"/>
    <mergeCell ref="AK27:AO27"/>
    <mergeCell ref="AG92:AM92"/>
    <mergeCell ref="AG105:AM105"/>
    <mergeCell ref="AM90:AP90"/>
    <mergeCell ref="AM89:AP89"/>
    <mergeCell ref="AM87:AN87"/>
    <mergeCell ref="AK29:AO29"/>
    <mergeCell ref="AN142:AP142"/>
    <mergeCell ref="AG144:AM144"/>
    <mergeCell ref="AG106:AM106"/>
    <mergeCell ref="AN106:AP106"/>
    <mergeCell ref="AG100:AM100"/>
    <mergeCell ref="AN100:AP100"/>
    <mergeCell ref="AG101:AM101"/>
    <mergeCell ref="AN101:AP101"/>
    <mergeCell ref="AG102:AM102"/>
    <mergeCell ref="AN102:AP102"/>
    <mergeCell ref="AG147:AM147"/>
    <mergeCell ref="AG94:AM94"/>
    <mergeCell ref="AG97:AM97"/>
    <mergeCell ref="AG95:AM95"/>
    <mergeCell ref="AG98:AM98"/>
    <mergeCell ref="AG142:AM142"/>
    <mergeCell ref="AG139:AM139"/>
    <mergeCell ref="AG108:AM108"/>
    <mergeCell ref="AG107:AM107"/>
    <mergeCell ref="AG103:AM103"/>
    <mergeCell ref="AG104:AM104"/>
    <mergeCell ref="AG99:AM99"/>
    <mergeCell ref="AG133:AM133"/>
    <mergeCell ref="AG134:AM134"/>
    <mergeCell ref="AG135:AM135"/>
    <mergeCell ref="AG136:AM136"/>
    <mergeCell ref="AG137:AM137"/>
    <mergeCell ref="AG138:AM138"/>
    <mergeCell ref="AG145:AM145"/>
    <mergeCell ref="AG96:AM96"/>
    <mergeCell ref="AN147:AP147"/>
    <mergeCell ref="AS89:AT91"/>
    <mergeCell ref="AN105:AP105"/>
    <mergeCell ref="AN97:AP97"/>
    <mergeCell ref="AN96:AP96"/>
    <mergeCell ref="AN95:AP95"/>
    <mergeCell ref="AN139:AP139"/>
    <mergeCell ref="AN108:AP108"/>
    <mergeCell ref="AN107:AP107"/>
    <mergeCell ref="AN103:AP103"/>
    <mergeCell ref="AN104:AP104"/>
    <mergeCell ref="AN99:AP99"/>
    <mergeCell ref="AN133:AP133"/>
    <mergeCell ref="AN134:AP134"/>
    <mergeCell ref="AN135:AP135"/>
    <mergeCell ref="AN136:AP136"/>
    <mergeCell ref="AN137:AP137"/>
    <mergeCell ref="AN138:AP138"/>
    <mergeCell ref="AN145:AP145"/>
    <mergeCell ref="AN143:AP143"/>
    <mergeCell ref="AN144:AP144"/>
    <mergeCell ref="AN98:AP98"/>
    <mergeCell ref="AN141:AP141"/>
    <mergeCell ref="AN94:AP94"/>
  </mergeCells>
  <dataValidations count="2">
    <dataValidation type="list" allowBlank="1" showInputMessage="1" showErrorMessage="1" error="Povolené sú hodnoty základná, znížená, nulová." sqref="AU141:AU145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41:AT145" xr:uid="{00000000-0002-0000-0000-000001000000}">
      <formula1>"stavebná časť, technologická časť, investičná časť"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T65"/>
  <sheetViews>
    <sheetView showGridLines="0" topLeftCell="A35" zoomScaleNormal="100" workbookViewId="0">
      <selection activeCell="J69" sqref="J69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2870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  <c r="J11" s="191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  <c r="J12" s="191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30</v>
      </c>
      <c r="G13" s="944"/>
      <c r="H13" s="944"/>
      <c r="I13" s="944"/>
      <c r="J13" s="191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39</v>
      </c>
      <c r="G14" s="944"/>
      <c r="H14" s="944"/>
      <c r="I14" s="944"/>
      <c r="J14" s="191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11</v>
      </c>
      <c r="G15" s="944"/>
      <c r="H15" s="944"/>
      <c r="I15" s="944"/>
      <c r="J15" s="191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32</v>
      </c>
      <c r="G16" s="944"/>
      <c r="H16" s="944"/>
      <c r="I16" s="944"/>
      <c r="J16" s="191"/>
    </row>
    <row r="17" spans="1:10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26</v>
      </c>
      <c r="G17" s="944"/>
      <c r="H17" s="944"/>
      <c r="I17" s="944"/>
      <c r="J17" s="191"/>
    </row>
    <row r="18" spans="1:10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20</v>
      </c>
      <c r="G18" s="944"/>
      <c r="H18" s="944"/>
      <c r="I18" s="944"/>
      <c r="J18" s="191"/>
    </row>
    <row r="19" spans="1:10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32</v>
      </c>
      <c r="G19" s="944"/>
      <c r="H19" s="944"/>
      <c r="I19" s="944"/>
      <c r="J19" s="191"/>
    </row>
    <row r="20" spans="1:10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26</v>
      </c>
      <c r="G20" s="944"/>
      <c r="H20" s="944"/>
      <c r="I20" s="944"/>
      <c r="J20" s="191"/>
    </row>
    <row r="21" spans="1:10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20</v>
      </c>
      <c r="G21" s="944"/>
      <c r="H21" s="944"/>
      <c r="I21" s="944"/>
      <c r="J21" s="191"/>
    </row>
    <row r="22" spans="1:10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7</v>
      </c>
      <c r="G22" s="944"/>
      <c r="H22" s="944"/>
      <c r="I22" s="944"/>
      <c r="J22" s="191"/>
    </row>
    <row r="23" spans="1:10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7</v>
      </c>
      <c r="G23" s="944"/>
      <c r="H23" s="944"/>
      <c r="I23" s="944"/>
      <c r="J23" s="191"/>
    </row>
    <row r="24" spans="1:10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6</v>
      </c>
      <c r="G24" s="944"/>
      <c r="H24" s="944"/>
      <c r="I24" s="944"/>
      <c r="J24" s="191"/>
    </row>
    <row r="25" spans="1:10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6</v>
      </c>
      <c r="G25" s="944"/>
      <c r="H25" s="944"/>
      <c r="I25" s="944"/>
      <c r="J25" s="191"/>
    </row>
    <row r="26" spans="1:10" s="233" customFormat="1" ht="25.5">
      <c r="A26" s="197">
        <v>14</v>
      </c>
      <c r="B26" s="220" t="s">
        <v>2802</v>
      </c>
      <c r="C26" s="219" t="s">
        <v>2799</v>
      </c>
      <c r="D26" s="218" t="s">
        <v>2801</v>
      </c>
      <c r="E26" s="235" t="s">
        <v>266</v>
      </c>
      <c r="F26" s="234">
        <v>35</v>
      </c>
      <c r="G26" s="944"/>
      <c r="H26" s="944"/>
      <c r="I26" s="944"/>
      <c r="J26" s="191"/>
    </row>
    <row r="27" spans="1:10" s="233" customFormat="1" ht="25.5">
      <c r="A27" s="197">
        <v>15</v>
      </c>
      <c r="B27" s="220" t="s">
        <v>2800</v>
      </c>
      <c r="C27" s="219" t="s">
        <v>2799</v>
      </c>
      <c r="D27" s="218" t="s">
        <v>2798</v>
      </c>
      <c r="E27" s="235" t="s">
        <v>266</v>
      </c>
      <c r="F27" s="234">
        <v>16</v>
      </c>
      <c r="G27" s="944"/>
      <c r="H27" s="944"/>
      <c r="I27" s="944"/>
      <c r="J27" s="191"/>
    </row>
    <row r="28" spans="1:10">
      <c r="A28" s="197">
        <v>16</v>
      </c>
      <c r="B28" s="211" t="s">
        <v>2746</v>
      </c>
      <c r="C28" s="195" t="s">
        <v>2854</v>
      </c>
      <c r="D28" s="231" t="s">
        <v>2853</v>
      </c>
      <c r="E28" s="193" t="s">
        <v>266</v>
      </c>
      <c r="F28" s="212">
        <v>2</v>
      </c>
      <c r="G28" s="944"/>
      <c r="H28" s="944"/>
      <c r="I28" s="944"/>
      <c r="J28" s="191"/>
    </row>
    <row r="29" spans="1:10" s="233" customFormat="1">
      <c r="A29" s="197">
        <v>17</v>
      </c>
      <c r="B29" s="220" t="s">
        <v>2852</v>
      </c>
      <c r="C29" s="219" t="s">
        <v>2851</v>
      </c>
      <c r="D29" s="218" t="s">
        <v>2808</v>
      </c>
      <c r="E29" s="235" t="s">
        <v>266</v>
      </c>
      <c r="F29" s="234">
        <f>F28</f>
        <v>2</v>
      </c>
      <c r="G29" s="944"/>
      <c r="H29" s="944"/>
      <c r="I29" s="944"/>
      <c r="J29" s="191"/>
    </row>
    <row r="30" spans="1:10">
      <c r="A30" s="197">
        <v>18</v>
      </c>
      <c r="B30" s="211" t="s">
        <v>2746</v>
      </c>
      <c r="C30" s="195" t="s">
        <v>2850</v>
      </c>
      <c r="D30" s="217" t="s">
        <v>2849</v>
      </c>
      <c r="E30" s="193" t="s">
        <v>266</v>
      </c>
      <c r="F30" s="212">
        <v>3</v>
      </c>
      <c r="G30" s="944"/>
      <c r="H30" s="944"/>
      <c r="I30" s="944"/>
      <c r="J30" s="191"/>
    </row>
    <row r="31" spans="1:10" s="233" customFormat="1">
      <c r="A31" s="197">
        <v>19</v>
      </c>
      <c r="B31" s="220" t="s">
        <v>2848</v>
      </c>
      <c r="C31" s="219" t="s">
        <v>2847</v>
      </c>
      <c r="D31" s="218" t="s">
        <v>2747</v>
      </c>
      <c r="E31" s="235" t="s">
        <v>266</v>
      </c>
      <c r="F31" s="234">
        <v>3</v>
      </c>
      <c r="G31" s="944"/>
      <c r="H31" s="944"/>
      <c r="I31" s="944"/>
      <c r="J31" s="191"/>
    </row>
    <row r="32" spans="1:10" s="233" customFormat="1">
      <c r="A32" s="197">
        <v>20</v>
      </c>
      <c r="B32" s="220" t="s">
        <v>2797</v>
      </c>
      <c r="C32" s="219" t="s">
        <v>2796</v>
      </c>
      <c r="D32" s="218" t="s">
        <v>2795</v>
      </c>
      <c r="E32" s="235" t="s">
        <v>244</v>
      </c>
      <c r="F32" s="234">
        <f>SUM(F13:F14)</f>
        <v>69</v>
      </c>
      <c r="G32" s="944"/>
      <c r="H32" s="944"/>
      <c r="I32" s="944"/>
      <c r="J32" s="191"/>
    </row>
    <row r="33" spans="1:10" s="233" customFormat="1">
      <c r="A33" s="197">
        <v>21</v>
      </c>
      <c r="B33" s="220" t="s">
        <v>2846</v>
      </c>
      <c r="C33" s="219" t="s">
        <v>2796</v>
      </c>
      <c r="D33" s="218" t="s">
        <v>2845</v>
      </c>
      <c r="E33" s="235" t="s">
        <v>244</v>
      </c>
      <c r="F33" s="234">
        <f>SUM(F15)</f>
        <v>11</v>
      </c>
      <c r="G33" s="944"/>
      <c r="H33" s="944"/>
      <c r="I33" s="944"/>
      <c r="J33" s="191"/>
    </row>
    <row r="34" spans="1:10" s="233" customFormat="1" ht="13.5" thickBot="1">
      <c r="A34" s="197">
        <v>22</v>
      </c>
      <c r="B34" s="220" t="s">
        <v>2794</v>
      </c>
      <c r="C34" s="219" t="s">
        <v>2793</v>
      </c>
      <c r="D34" s="218" t="s">
        <v>2792</v>
      </c>
      <c r="E34" s="235" t="s">
        <v>244</v>
      </c>
      <c r="F34" s="234">
        <f>SUM(F16:F18)</f>
        <v>78</v>
      </c>
      <c r="G34" s="944"/>
      <c r="H34" s="944"/>
      <c r="I34" s="944"/>
      <c r="J34" s="191"/>
    </row>
    <row r="35" spans="1:10" s="221" customFormat="1">
      <c r="A35" s="229"/>
      <c r="B35" s="228" t="s">
        <v>2757</v>
      </c>
      <c r="C35" s="227"/>
      <c r="D35" s="226"/>
      <c r="E35" s="225"/>
      <c r="F35" s="224"/>
      <c r="G35" s="950"/>
      <c r="H35" s="950"/>
      <c r="I35" s="950"/>
    </row>
    <row r="36" spans="1:10">
      <c r="A36" s="197">
        <v>23</v>
      </c>
      <c r="B36" s="220" t="s">
        <v>2791</v>
      </c>
      <c r="C36" s="219" t="s">
        <v>2790</v>
      </c>
      <c r="D36" s="218" t="s">
        <v>2754</v>
      </c>
      <c r="E36" s="193" t="s">
        <v>997</v>
      </c>
      <c r="F36" s="216">
        <v>1</v>
      </c>
      <c r="G36" s="948"/>
      <c r="H36" s="948"/>
      <c r="I36" s="948"/>
    </row>
    <row r="37" spans="1:10" ht="26.25" thickBot="1">
      <c r="A37" s="197">
        <v>24</v>
      </c>
      <c r="B37" s="211" t="s">
        <v>2789</v>
      </c>
      <c r="C37" s="195" t="s">
        <v>2752</v>
      </c>
      <c r="D37" s="217" t="s">
        <v>2751</v>
      </c>
      <c r="E37" s="193" t="s">
        <v>997</v>
      </c>
      <c r="F37" s="216">
        <v>1</v>
      </c>
      <c r="G37" s="948"/>
      <c r="H37" s="948"/>
      <c r="I37" s="948"/>
    </row>
    <row r="38" spans="1:10" s="199" customFormat="1">
      <c r="A38" s="215"/>
      <c r="B38" s="206" t="str">
        <f>CONCATENATE("CELKOM ",C5," :")</f>
        <v>CELKOM VNÚTORNÁ KANALIZÁCIA :</v>
      </c>
      <c r="C38" s="205"/>
      <c r="D38" s="214"/>
      <c r="E38" s="203"/>
      <c r="F38" s="202"/>
      <c r="G38" s="201"/>
      <c r="H38" s="200"/>
    </row>
    <row r="39" spans="1:10">
      <c r="D39" s="217"/>
      <c r="F39" s="212"/>
      <c r="G39" s="944"/>
      <c r="H39" s="944"/>
      <c r="I39" s="944"/>
    </row>
    <row r="40" spans="1:10">
      <c r="C40" s="213" t="str">
        <f>CONCATENATE(A7," ",B7," ",C7)</f>
        <v>II. C 721 A05 ZARIAĎOVACIE PREDMETY</v>
      </c>
      <c r="D40" s="217"/>
      <c r="F40" s="212"/>
      <c r="G40" s="944"/>
      <c r="H40" s="944"/>
      <c r="I40" s="944"/>
    </row>
    <row r="41" spans="1:10">
      <c r="A41" s="197">
        <v>1</v>
      </c>
      <c r="B41" s="211" t="s">
        <v>2746</v>
      </c>
      <c r="C41" s="195" t="s">
        <v>2788</v>
      </c>
      <c r="D41" s="231" t="s">
        <v>2784</v>
      </c>
      <c r="E41" s="193" t="s">
        <v>266</v>
      </c>
      <c r="F41" s="209">
        <v>16</v>
      </c>
      <c r="G41" s="944"/>
      <c r="H41" s="944"/>
      <c r="I41" s="944"/>
    </row>
    <row r="42" spans="1:10">
      <c r="A42" s="197">
        <v>2</v>
      </c>
      <c r="B42" s="211" t="s">
        <v>2746</v>
      </c>
      <c r="C42" s="195" t="s">
        <v>2787</v>
      </c>
      <c r="D42" s="231" t="s">
        <v>2784</v>
      </c>
      <c r="E42" s="193" t="s">
        <v>266</v>
      </c>
      <c r="F42" s="209">
        <f>F41</f>
        <v>16</v>
      </c>
      <c r="G42" s="944"/>
      <c r="H42" s="944"/>
      <c r="I42" s="944"/>
    </row>
    <row r="43" spans="1:10">
      <c r="A43" s="197">
        <v>3</v>
      </c>
      <c r="B43" s="211" t="s">
        <v>2746</v>
      </c>
      <c r="C43" s="195" t="s">
        <v>2786</v>
      </c>
      <c r="D43" s="231" t="s">
        <v>2784</v>
      </c>
      <c r="E43" s="193" t="s">
        <v>266</v>
      </c>
      <c r="F43" s="209">
        <f>F41</f>
        <v>16</v>
      </c>
      <c r="G43" s="944"/>
      <c r="H43" s="944"/>
      <c r="I43" s="944"/>
    </row>
    <row r="44" spans="1:10">
      <c r="A44" s="197">
        <v>4</v>
      </c>
      <c r="B44" s="211" t="s">
        <v>2746</v>
      </c>
      <c r="C44" s="195" t="s">
        <v>2785</v>
      </c>
      <c r="D44" s="231" t="s">
        <v>2784</v>
      </c>
      <c r="E44" s="193" t="s">
        <v>266</v>
      </c>
      <c r="F44" s="209">
        <f>F41</f>
        <v>16</v>
      </c>
      <c r="G44" s="944"/>
      <c r="H44" s="944"/>
      <c r="I44" s="944"/>
    </row>
    <row r="45" spans="1:10" ht="25.5">
      <c r="A45" s="197">
        <v>5</v>
      </c>
      <c r="B45" s="211" t="s">
        <v>2783</v>
      </c>
      <c r="C45" s="195" t="s">
        <v>2782</v>
      </c>
      <c r="D45" s="217"/>
      <c r="E45" s="193" t="s">
        <v>266</v>
      </c>
      <c r="F45" s="209">
        <f>F41</f>
        <v>16</v>
      </c>
      <c r="G45" s="944"/>
      <c r="H45" s="944"/>
      <c r="I45" s="944"/>
    </row>
    <row r="46" spans="1:10">
      <c r="A46" s="197">
        <v>6</v>
      </c>
      <c r="B46" s="211" t="s">
        <v>2781</v>
      </c>
      <c r="C46" s="195" t="s">
        <v>2780</v>
      </c>
      <c r="D46" s="217"/>
      <c r="E46" s="193" t="s">
        <v>266</v>
      </c>
      <c r="F46" s="209">
        <f>F43</f>
        <v>16</v>
      </c>
      <c r="G46" s="944"/>
      <c r="H46" s="944"/>
      <c r="I46" s="944"/>
    </row>
    <row r="47" spans="1:10">
      <c r="A47" s="197">
        <v>7</v>
      </c>
      <c r="B47" s="211" t="s">
        <v>2779</v>
      </c>
      <c r="C47" s="195" t="s">
        <v>2778</v>
      </c>
      <c r="D47" s="217"/>
      <c r="E47" s="193" t="s">
        <v>266</v>
      </c>
      <c r="F47" s="209">
        <f>F41</f>
        <v>16</v>
      </c>
      <c r="G47" s="944"/>
      <c r="H47" s="944"/>
      <c r="I47" s="944"/>
    </row>
    <row r="48" spans="1:10">
      <c r="A48" s="197">
        <v>8</v>
      </c>
      <c r="B48" s="211" t="s">
        <v>2777</v>
      </c>
      <c r="C48" s="195" t="s">
        <v>2776</v>
      </c>
      <c r="D48" s="217"/>
      <c r="E48" s="193" t="s">
        <v>266</v>
      </c>
      <c r="F48" s="209">
        <f>F42</f>
        <v>16</v>
      </c>
      <c r="G48" s="944"/>
      <c r="H48" s="944"/>
      <c r="I48" s="944"/>
    </row>
    <row r="49" spans="1:254" ht="12.75" customHeight="1">
      <c r="A49" s="197">
        <v>9</v>
      </c>
      <c r="B49" s="232" t="s">
        <v>2746</v>
      </c>
      <c r="C49" s="195" t="s">
        <v>2844</v>
      </c>
      <c r="D49" s="231" t="s">
        <v>2843</v>
      </c>
      <c r="E49" s="193" t="s">
        <v>266</v>
      </c>
      <c r="F49" s="209">
        <v>24</v>
      </c>
      <c r="G49" s="944"/>
      <c r="H49" s="944"/>
      <c r="I49" s="944"/>
    </row>
    <row r="50" spans="1:254">
      <c r="A50" s="197">
        <v>10</v>
      </c>
      <c r="B50" s="211" t="s">
        <v>2842</v>
      </c>
      <c r="C50" s="195" t="s">
        <v>2841</v>
      </c>
      <c r="D50" s="254"/>
      <c r="E50" s="193" t="s">
        <v>266</v>
      </c>
      <c r="F50" s="209">
        <f>F49</f>
        <v>24</v>
      </c>
      <c r="G50" s="944"/>
      <c r="H50" s="944"/>
      <c r="I50" s="944"/>
    </row>
    <row r="51" spans="1:254">
      <c r="A51" s="197">
        <v>11</v>
      </c>
      <c r="B51" s="211" t="s">
        <v>2746</v>
      </c>
      <c r="C51" s="195" t="s">
        <v>2775</v>
      </c>
      <c r="D51" s="231" t="s">
        <v>2768</v>
      </c>
      <c r="E51" s="193" t="s">
        <v>266</v>
      </c>
      <c r="F51" s="209">
        <v>10</v>
      </c>
      <c r="G51" s="944"/>
      <c r="H51" s="944"/>
      <c r="I51" s="944"/>
    </row>
    <row r="52" spans="1:254">
      <c r="A52" s="197">
        <v>12</v>
      </c>
      <c r="B52" s="211" t="s">
        <v>2774</v>
      </c>
      <c r="C52" s="195" t="s">
        <v>2773</v>
      </c>
      <c r="D52" s="231"/>
      <c r="E52" s="193" t="s">
        <v>266</v>
      </c>
      <c r="F52" s="209">
        <f>SUM(F51:F51)</f>
        <v>10</v>
      </c>
      <c r="G52" s="944"/>
      <c r="H52" s="944"/>
      <c r="I52" s="944"/>
    </row>
    <row r="53" spans="1:254">
      <c r="A53" s="197">
        <v>13</v>
      </c>
      <c r="B53" s="211" t="s">
        <v>2746</v>
      </c>
      <c r="C53" s="195" t="s">
        <v>2839</v>
      </c>
      <c r="D53" s="231" t="s">
        <v>2833</v>
      </c>
      <c r="E53" s="193" t="s">
        <v>266</v>
      </c>
      <c r="F53" s="209">
        <v>1</v>
      </c>
      <c r="G53" s="944"/>
      <c r="H53" s="944"/>
      <c r="I53" s="944"/>
    </row>
    <row r="54" spans="1:254">
      <c r="A54" s="197">
        <v>14</v>
      </c>
      <c r="B54" s="211" t="s">
        <v>2838</v>
      </c>
      <c r="C54" s="195" t="s">
        <v>2837</v>
      </c>
      <c r="D54" s="217"/>
      <c r="E54" s="193" t="s">
        <v>266</v>
      </c>
      <c r="F54" s="209">
        <f>F53</f>
        <v>1</v>
      </c>
      <c r="G54" s="944"/>
      <c r="H54" s="944"/>
      <c r="I54" s="944"/>
    </row>
    <row r="55" spans="1:254">
      <c r="A55" s="197">
        <v>15</v>
      </c>
      <c r="B55" s="211" t="s">
        <v>2746</v>
      </c>
      <c r="C55" s="195" t="s">
        <v>2769</v>
      </c>
      <c r="D55" s="231" t="s">
        <v>2768</v>
      </c>
      <c r="E55" s="193" t="s">
        <v>266</v>
      </c>
      <c r="F55" s="209">
        <v>10</v>
      </c>
      <c r="G55" s="944"/>
      <c r="H55" s="944"/>
      <c r="I55" s="944"/>
    </row>
    <row r="56" spans="1:254">
      <c r="A56" s="197">
        <v>16</v>
      </c>
      <c r="B56" s="211" t="s">
        <v>2767</v>
      </c>
      <c r="C56" s="195" t="s">
        <v>2766</v>
      </c>
      <c r="D56" s="217" t="s">
        <v>2765</v>
      </c>
      <c r="E56" s="193" t="s">
        <v>266</v>
      </c>
      <c r="F56" s="209">
        <f>SUM(F55:F55)</f>
        <v>10</v>
      </c>
      <c r="G56" s="944"/>
      <c r="H56" s="944"/>
      <c r="I56" s="944"/>
    </row>
    <row r="57" spans="1:254">
      <c r="A57" s="197">
        <v>17</v>
      </c>
      <c r="B57" s="232" t="s">
        <v>2746</v>
      </c>
      <c r="C57" s="230" t="s">
        <v>2834</v>
      </c>
      <c r="D57" s="231" t="s">
        <v>2833</v>
      </c>
      <c r="E57" s="193" t="s">
        <v>266</v>
      </c>
      <c r="F57" s="209">
        <v>1</v>
      </c>
      <c r="G57" s="944"/>
      <c r="H57" s="944"/>
      <c r="I57" s="944"/>
    </row>
    <row r="58" spans="1:254">
      <c r="A58" s="197">
        <v>18</v>
      </c>
      <c r="B58" s="211" t="s">
        <v>2832</v>
      </c>
      <c r="C58" s="230" t="s">
        <v>2831</v>
      </c>
      <c r="D58" s="217" t="s">
        <v>2760</v>
      </c>
      <c r="E58" s="193" t="s">
        <v>266</v>
      </c>
      <c r="F58" s="209">
        <f>F57</f>
        <v>1</v>
      </c>
      <c r="G58" s="944"/>
      <c r="H58" s="944"/>
      <c r="I58" s="944"/>
    </row>
    <row r="59" spans="1:254">
      <c r="A59" s="197">
        <v>19</v>
      </c>
      <c r="B59" s="211" t="s">
        <v>2830</v>
      </c>
      <c r="C59" s="195" t="s">
        <v>2829</v>
      </c>
      <c r="D59" s="217" t="s">
        <v>2765</v>
      </c>
      <c r="E59" s="193" t="s">
        <v>266</v>
      </c>
      <c r="F59" s="209">
        <f>F49</f>
        <v>24</v>
      </c>
      <c r="G59" s="944"/>
      <c r="H59" s="944"/>
      <c r="I59" s="944"/>
    </row>
    <row r="60" spans="1:254">
      <c r="A60" s="197">
        <v>20</v>
      </c>
      <c r="B60" s="211" t="s">
        <v>2746</v>
      </c>
      <c r="C60" s="195" t="s">
        <v>2759</v>
      </c>
      <c r="D60" s="217"/>
      <c r="E60" s="193" t="s">
        <v>266</v>
      </c>
      <c r="F60" s="209">
        <v>13</v>
      </c>
      <c r="G60" s="944"/>
      <c r="H60" s="944"/>
      <c r="I60" s="944"/>
    </row>
    <row r="61" spans="1:254" ht="13.5" thickBot="1">
      <c r="A61" s="197">
        <v>21</v>
      </c>
      <c r="B61" s="211" t="s">
        <v>2746</v>
      </c>
      <c r="C61" s="195" t="s">
        <v>2758</v>
      </c>
      <c r="D61" s="217"/>
      <c r="E61" s="193" t="s">
        <v>266</v>
      </c>
      <c r="F61" s="209">
        <f>SUM(F60:F60)</f>
        <v>13</v>
      </c>
      <c r="G61" s="944"/>
      <c r="H61" s="944"/>
      <c r="I61" s="944"/>
    </row>
    <row r="62" spans="1:254" s="198" customFormat="1">
      <c r="A62" s="229"/>
      <c r="B62" s="228" t="s">
        <v>2757</v>
      </c>
      <c r="C62" s="227"/>
      <c r="D62" s="226"/>
      <c r="E62" s="225"/>
      <c r="F62" s="224"/>
      <c r="G62" s="950"/>
      <c r="H62" s="950"/>
      <c r="I62" s="950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</row>
    <row r="63" spans="1:254">
      <c r="A63" s="197">
        <v>22</v>
      </c>
      <c r="B63" s="220" t="s">
        <v>2756</v>
      </c>
      <c r="C63" s="219" t="s">
        <v>2755</v>
      </c>
      <c r="D63" s="218" t="s">
        <v>2754</v>
      </c>
      <c r="E63" s="193" t="s">
        <v>997</v>
      </c>
      <c r="F63" s="216">
        <v>0.3</v>
      </c>
      <c r="G63" s="948"/>
      <c r="H63" s="948"/>
      <c r="I63" s="948"/>
    </row>
    <row r="64" spans="1:254" ht="26.25" thickBot="1">
      <c r="A64" s="197">
        <v>23</v>
      </c>
      <c r="B64" s="211" t="s">
        <v>2753</v>
      </c>
      <c r="C64" s="195" t="s">
        <v>2752</v>
      </c>
      <c r="D64" s="217" t="s">
        <v>2751</v>
      </c>
      <c r="E64" s="193" t="s">
        <v>997</v>
      </c>
      <c r="F64" s="216">
        <v>0.3</v>
      </c>
      <c r="G64" s="948"/>
      <c r="H64" s="948"/>
      <c r="I64" s="948"/>
    </row>
    <row r="65" spans="1:8" s="199" customFormat="1">
      <c r="A65" s="215"/>
      <c r="B65" s="206" t="str">
        <f>CONCATENATE("CELKOM ",C7," :")</f>
        <v>CELKOM ZARIAĎOVACIE PREDMETY :</v>
      </c>
      <c r="C65" s="205"/>
      <c r="D65" s="214"/>
      <c r="E65" s="203"/>
      <c r="F65" s="202"/>
      <c r="G65" s="201"/>
      <c r="H65" s="200"/>
    </row>
  </sheetData>
  <conditionalFormatting sqref="F26:F27 F29 F19:F21 F31:F34 F44:F48 F60">
    <cfRule type="cellIs" dxfId="336" priority="24" stopIfTrue="1" operator="equal">
      <formula>0</formula>
    </cfRule>
  </conditionalFormatting>
  <conditionalFormatting sqref="F37">
    <cfRule type="cellIs" dxfId="335" priority="23" stopIfTrue="1" operator="equal">
      <formula>0</formula>
    </cfRule>
  </conditionalFormatting>
  <conditionalFormatting sqref="F36">
    <cfRule type="cellIs" dxfId="334" priority="22" stopIfTrue="1" operator="equal">
      <formula>0</formula>
    </cfRule>
  </conditionalFormatting>
  <conditionalFormatting sqref="F30">
    <cfRule type="cellIs" dxfId="333" priority="21" stopIfTrue="1" operator="equal">
      <formula>0</formula>
    </cfRule>
  </conditionalFormatting>
  <conditionalFormatting sqref="F64">
    <cfRule type="cellIs" dxfId="332" priority="20" stopIfTrue="1" operator="equal">
      <formula>0</formula>
    </cfRule>
  </conditionalFormatting>
  <conditionalFormatting sqref="F63">
    <cfRule type="cellIs" dxfId="331" priority="19" stopIfTrue="1" operator="equal">
      <formula>0</formula>
    </cfRule>
  </conditionalFormatting>
  <conditionalFormatting sqref="F28">
    <cfRule type="cellIs" dxfId="330" priority="18" stopIfTrue="1" operator="equal">
      <formula>0</formula>
    </cfRule>
  </conditionalFormatting>
  <conditionalFormatting sqref="F61">
    <cfRule type="cellIs" dxfId="329" priority="17" stopIfTrue="1" operator="equal">
      <formula>0</formula>
    </cfRule>
  </conditionalFormatting>
  <conditionalFormatting sqref="F41:F43">
    <cfRule type="cellIs" dxfId="328" priority="16" stopIfTrue="1" operator="equal">
      <formula>0</formula>
    </cfRule>
  </conditionalFormatting>
  <conditionalFormatting sqref="F52">
    <cfRule type="cellIs" dxfId="327" priority="15" stopIfTrue="1" operator="equal">
      <formula>0</formula>
    </cfRule>
  </conditionalFormatting>
  <conditionalFormatting sqref="F13:F15">
    <cfRule type="cellIs" dxfId="326" priority="14" stopIfTrue="1" operator="equal">
      <formula>0</formula>
    </cfRule>
  </conditionalFormatting>
  <conditionalFormatting sqref="F16">
    <cfRule type="cellIs" dxfId="325" priority="13" stopIfTrue="1" operator="equal">
      <formula>0</formula>
    </cfRule>
  </conditionalFormatting>
  <conditionalFormatting sqref="F17">
    <cfRule type="cellIs" dxfId="324" priority="12" stopIfTrue="1" operator="equal">
      <formula>0</formula>
    </cfRule>
  </conditionalFormatting>
  <conditionalFormatting sqref="F18">
    <cfRule type="cellIs" dxfId="323" priority="11" stopIfTrue="1" operator="equal">
      <formula>0</formula>
    </cfRule>
  </conditionalFormatting>
  <conditionalFormatting sqref="F23 F25">
    <cfRule type="cellIs" dxfId="322" priority="10" stopIfTrue="1" operator="equal">
      <formula>0</formula>
    </cfRule>
  </conditionalFormatting>
  <conditionalFormatting sqref="F22">
    <cfRule type="cellIs" dxfId="321" priority="9" stopIfTrue="1" operator="equal">
      <formula>0</formula>
    </cfRule>
  </conditionalFormatting>
  <conditionalFormatting sqref="F24">
    <cfRule type="cellIs" dxfId="320" priority="8" stopIfTrue="1" operator="equal">
      <formula>0</formula>
    </cfRule>
  </conditionalFormatting>
  <conditionalFormatting sqref="F50">
    <cfRule type="cellIs" dxfId="319" priority="7" stopIfTrue="1" operator="equal">
      <formula>0</formula>
    </cfRule>
  </conditionalFormatting>
  <conditionalFormatting sqref="F49">
    <cfRule type="cellIs" dxfId="318" priority="6" stopIfTrue="1" operator="equal">
      <formula>0</formula>
    </cfRule>
  </conditionalFormatting>
  <conditionalFormatting sqref="F51">
    <cfRule type="cellIs" dxfId="317" priority="5" stopIfTrue="1" operator="equal">
      <formula>0</formula>
    </cfRule>
  </conditionalFormatting>
  <conditionalFormatting sqref="F53:F54">
    <cfRule type="cellIs" dxfId="316" priority="4" stopIfTrue="1" operator="equal">
      <formula>0</formula>
    </cfRule>
  </conditionalFormatting>
  <conditionalFormatting sqref="F55:F56">
    <cfRule type="cellIs" dxfId="315" priority="3" stopIfTrue="1" operator="equal">
      <formula>0</formula>
    </cfRule>
  </conditionalFormatting>
  <conditionalFormatting sqref="F59">
    <cfRule type="cellIs" dxfId="314" priority="2" stopIfTrue="1" operator="equal">
      <formula>0</formula>
    </cfRule>
  </conditionalFormatting>
  <conditionalFormatting sqref="F57:F58">
    <cfRule type="cellIs" dxfId="313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T77"/>
  <sheetViews>
    <sheetView showGridLines="0" topLeftCell="A48" zoomScaleNormal="100" workbookViewId="0">
      <selection activeCell="K69" sqref="K69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2873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27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30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11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23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16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16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23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16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16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4</v>
      </c>
      <c r="G22" s="944"/>
      <c r="H22" s="944"/>
      <c r="I22" s="944"/>
    </row>
    <row r="23" spans="1:9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4</v>
      </c>
      <c r="G23" s="944"/>
      <c r="H23" s="944"/>
      <c r="I23" s="944"/>
    </row>
    <row r="24" spans="1:9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7</v>
      </c>
      <c r="G24" s="944"/>
      <c r="H24" s="944"/>
      <c r="I24" s="944"/>
    </row>
    <row r="25" spans="1:9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7</v>
      </c>
      <c r="G25" s="944"/>
      <c r="H25" s="944"/>
      <c r="I25" s="944"/>
    </row>
    <row r="26" spans="1:9" s="233" customFormat="1" ht="25.5">
      <c r="A26" s="197">
        <v>14</v>
      </c>
      <c r="B26" s="220" t="s">
        <v>2802</v>
      </c>
      <c r="C26" s="219" t="s">
        <v>2799</v>
      </c>
      <c r="D26" s="218" t="s">
        <v>2801</v>
      </c>
      <c r="E26" s="235" t="s">
        <v>266</v>
      </c>
      <c r="F26" s="234">
        <v>25</v>
      </c>
      <c r="G26" s="944"/>
      <c r="H26" s="944"/>
      <c r="I26" s="944"/>
    </row>
    <row r="27" spans="1:9" s="233" customFormat="1" ht="25.5">
      <c r="A27" s="197">
        <v>15</v>
      </c>
      <c r="B27" s="220" t="s">
        <v>2800</v>
      </c>
      <c r="C27" s="219" t="s">
        <v>2799</v>
      </c>
      <c r="D27" s="218" t="s">
        <v>2798</v>
      </c>
      <c r="E27" s="235" t="s">
        <v>266</v>
      </c>
      <c r="F27" s="234">
        <v>11</v>
      </c>
      <c r="G27" s="944"/>
      <c r="H27" s="944"/>
      <c r="I27" s="944"/>
    </row>
    <row r="28" spans="1:9">
      <c r="A28" s="197">
        <v>16</v>
      </c>
      <c r="B28" s="211" t="s">
        <v>2746</v>
      </c>
      <c r="C28" s="195" t="s">
        <v>2854</v>
      </c>
      <c r="D28" s="231" t="s">
        <v>2853</v>
      </c>
      <c r="E28" s="193" t="s">
        <v>266</v>
      </c>
      <c r="F28" s="212">
        <v>1</v>
      </c>
      <c r="G28" s="944"/>
      <c r="H28" s="944"/>
      <c r="I28" s="944"/>
    </row>
    <row r="29" spans="1:9" s="233" customFormat="1">
      <c r="A29" s="197">
        <v>17</v>
      </c>
      <c r="B29" s="220" t="s">
        <v>2852</v>
      </c>
      <c r="C29" s="219" t="s">
        <v>2851</v>
      </c>
      <c r="D29" s="218" t="s">
        <v>2808</v>
      </c>
      <c r="E29" s="235" t="s">
        <v>266</v>
      </c>
      <c r="F29" s="234">
        <f>F28</f>
        <v>1</v>
      </c>
      <c r="G29" s="944"/>
      <c r="H29" s="944"/>
      <c r="I29" s="944"/>
    </row>
    <row r="30" spans="1:9">
      <c r="A30" s="197">
        <v>18</v>
      </c>
      <c r="B30" s="211" t="s">
        <v>2746</v>
      </c>
      <c r="C30" s="195" t="s">
        <v>2850</v>
      </c>
      <c r="D30" s="217" t="s">
        <v>2849</v>
      </c>
      <c r="E30" s="193" t="s">
        <v>266</v>
      </c>
      <c r="F30" s="212">
        <v>3</v>
      </c>
      <c r="G30" s="944"/>
      <c r="H30" s="944"/>
      <c r="I30" s="944"/>
    </row>
    <row r="31" spans="1:9" s="233" customFormat="1">
      <c r="A31" s="197">
        <v>19</v>
      </c>
      <c r="B31" s="220" t="s">
        <v>2848</v>
      </c>
      <c r="C31" s="219" t="s">
        <v>2847</v>
      </c>
      <c r="D31" s="218" t="s">
        <v>2747</v>
      </c>
      <c r="E31" s="235" t="s">
        <v>266</v>
      </c>
      <c r="F31" s="234">
        <v>3</v>
      </c>
      <c r="G31" s="944"/>
      <c r="H31" s="944"/>
      <c r="I31" s="944"/>
    </row>
    <row r="32" spans="1:9" s="233" customFormat="1">
      <c r="A32" s="197">
        <v>20</v>
      </c>
      <c r="B32" s="220" t="s">
        <v>2797</v>
      </c>
      <c r="C32" s="219" t="s">
        <v>2796</v>
      </c>
      <c r="D32" s="218" t="s">
        <v>2795</v>
      </c>
      <c r="E32" s="235" t="s">
        <v>244</v>
      </c>
      <c r="F32" s="234">
        <f>SUM(F13:F14)</f>
        <v>57</v>
      </c>
      <c r="G32" s="944"/>
      <c r="H32" s="944"/>
      <c r="I32" s="944"/>
    </row>
    <row r="33" spans="1:9" s="233" customFormat="1">
      <c r="A33" s="197">
        <v>21</v>
      </c>
      <c r="B33" s="220" t="s">
        <v>2846</v>
      </c>
      <c r="C33" s="219" t="s">
        <v>2796</v>
      </c>
      <c r="D33" s="218" t="s">
        <v>2845</v>
      </c>
      <c r="E33" s="235" t="s">
        <v>244</v>
      </c>
      <c r="F33" s="234">
        <f>SUM(F15)</f>
        <v>11</v>
      </c>
      <c r="G33" s="944"/>
      <c r="H33" s="944"/>
      <c r="I33" s="944"/>
    </row>
    <row r="34" spans="1:9" s="233" customFormat="1" ht="13.5" thickBot="1">
      <c r="A34" s="197">
        <v>22</v>
      </c>
      <c r="B34" s="220" t="s">
        <v>2794</v>
      </c>
      <c r="C34" s="219" t="s">
        <v>2793</v>
      </c>
      <c r="D34" s="218" t="s">
        <v>2792</v>
      </c>
      <c r="E34" s="235" t="s">
        <v>244</v>
      </c>
      <c r="F34" s="234">
        <f>SUM(F16:F18)</f>
        <v>55</v>
      </c>
      <c r="G34" s="944"/>
      <c r="H34" s="944"/>
      <c r="I34" s="944"/>
    </row>
    <row r="35" spans="1:9" s="221" customFormat="1">
      <c r="A35" s="229"/>
      <c r="B35" s="228" t="s">
        <v>2757</v>
      </c>
      <c r="C35" s="227"/>
      <c r="D35" s="226"/>
      <c r="E35" s="225"/>
      <c r="F35" s="224"/>
      <c r="G35" s="950"/>
      <c r="H35" s="950"/>
      <c r="I35" s="950"/>
    </row>
    <row r="36" spans="1:9">
      <c r="A36" s="197">
        <v>23</v>
      </c>
      <c r="B36" s="220" t="s">
        <v>2791</v>
      </c>
      <c r="C36" s="219" t="s">
        <v>2790</v>
      </c>
      <c r="D36" s="218" t="s">
        <v>2754</v>
      </c>
      <c r="E36" s="193" t="s">
        <v>997</v>
      </c>
      <c r="F36" s="216">
        <v>1</v>
      </c>
      <c r="G36" s="948"/>
      <c r="H36" s="948"/>
      <c r="I36" s="948"/>
    </row>
    <row r="37" spans="1:9" ht="26.25" thickBot="1">
      <c r="A37" s="197">
        <v>24</v>
      </c>
      <c r="B37" s="211" t="s">
        <v>2789</v>
      </c>
      <c r="C37" s="195" t="s">
        <v>2752</v>
      </c>
      <c r="D37" s="217" t="s">
        <v>2751</v>
      </c>
      <c r="E37" s="193" t="s">
        <v>997</v>
      </c>
      <c r="F37" s="216">
        <v>1</v>
      </c>
      <c r="G37" s="948"/>
      <c r="H37" s="948"/>
      <c r="I37" s="948"/>
    </row>
    <row r="38" spans="1:9" s="199" customFormat="1">
      <c r="A38" s="215"/>
      <c r="B38" s="206" t="str">
        <f>CONCATENATE("CELKOM ",C5," :")</f>
        <v>CELKOM VNÚTORNÁ KANALIZÁCIA :</v>
      </c>
      <c r="C38" s="205"/>
      <c r="D38" s="214"/>
      <c r="E38" s="203"/>
      <c r="F38" s="202"/>
      <c r="G38" s="201"/>
      <c r="H38" s="200"/>
    </row>
    <row r="39" spans="1:9">
      <c r="D39" s="217"/>
      <c r="F39" s="212"/>
      <c r="G39" s="944"/>
      <c r="H39" s="944"/>
      <c r="I39" s="944"/>
    </row>
    <row r="40" spans="1:9">
      <c r="C40" s="213" t="str">
        <f>CONCATENATE(A7," ",B7," ",C7)</f>
        <v>II. C 721 A05 ZARIAĎOVACIE PREDMETY</v>
      </c>
      <c r="D40" s="217"/>
      <c r="F40" s="212"/>
      <c r="G40" s="944"/>
      <c r="H40" s="944"/>
      <c r="I40" s="944"/>
    </row>
    <row r="41" spans="1:9">
      <c r="A41" s="197">
        <v>1</v>
      </c>
      <c r="B41" s="211" t="s">
        <v>2746</v>
      </c>
      <c r="C41" s="195" t="s">
        <v>2788</v>
      </c>
      <c r="D41" s="231" t="s">
        <v>2784</v>
      </c>
      <c r="E41" s="193" t="s">
        <v>266</v>
      </c>
      <c r="F41" s="209">
        <v>11</v>
      </c>
      <c r="G41" s="944"/>
      <c r="H41" s="944"/>
      <c r="I41" s="944"/>
    </row>
    <row r="42" spans="1:9">
      <c r="A42" s="197">
        <v>2</v>
      </c>
      <c r="B42" s="211" t="s">
        <v>2746</v>
      </c>
      <c r="C42" s="195" t="s">
        <v>2787</v>
      </c>
      <c r="D42" s="231" t="s">
        <v>2784</v>
      </c>
      <c r="E42" s="193" t="s">
        <v>266</v>
      </c>
      <c r="F42" s="209">
        <f>F41</f>
        <v>11</v>
      </c>
      <c r="G42" s="944"/>
      <c r="H42" s="944"/>
      <c r="I42" s="944"/>
    </row>
    <row r="43" spans="1:9">
      <c r="A43" s="197">
        <v>3</v>
      </c>
      <c r="B43" s="211" t="s">
        <v>2746</v>
      </c>
      <c r="C43" s="195" t="s">
        <v>2786</v>
      </c>
      <c r="D43" s="231" t="s">
        <v>2784</v>
      </c>
      <c r="E43" s="193" t="s">
        <v>266</v>
      </c>
      <c r="F43" s="209">
        <f>F41</f>
        <v>11</v>
      </c>
      <c r="G43" s="944"/>
      <c r="H43" s="944"/>
      <c r="I43" s="944"/>
    </row>
    <row r="44" spans="1:9">
      <c r="A44" s="197">
        <v>4</v>
      </c>
      <c r="B44" s="211" t="s">
        <v>2746</v>
      </c>
      <c r="C44" s="195" t="s">
        <v>2785</v>
      </c>
      <c r="D44" s="231" t="s">
        <v>2784</v>
      </c>
      <c r="E44" s="193" t="s">
        <v>266</v>
      </c>
      <c r="F44" s="209">
        <f>F41</f>
        <v>11</v>
      </c>
      <c r="G44" s="944"/>
      <c r="H44" s="944"/>
      <c r="I44" s="944"/>
    </row>
    <row r="45" spans="1:9" ht="25.5">
      <c r="A45" s="197">
        <v>5</v>
      </c>
      <c r="B45" s="211" t="s">
        <v>2783</v>
      </c>
      <c r="C45" s="195" t="s">
        <v>2782</v>
      </c>
      <c r="D45" s="217"/>
      <c r="E45" s="193" t="s">
        <v>266</v>
      </c>
      <c r="F45" s="209">
        <f>F41</f>
        <v>11</v>
      </c>
      <c r="G45" s="944"/>
      <c r="H45" s="944"/>
      <c r="I45" s="944"/>
    </row>
    <row r="46" spans="1:9">
      <c r="A46" s="197">
        <v>6</v>
      </c>
      <c r="B46" s="211" t="s">
        <v>2781</v>
      </c>
      <c r="C46" s="195" t="s">
        <v>2780</v>
      </c>
      <c r="D46" s="217"/>
      <c r="E46" s="193" t="s">
        <v>266</v>
      </c>
      <c r="F46" s="209">
        <f>F43</f>
        <v>11</v>
      </c>
      <c r="G46" s="944"/>
      <c r="H46" s="944"/>
      <c r="I46" s="944"/>
    </row>
    <row r="47" spans="1:9">
      <c r="A47" s="197">
        <v>7</v>
      </c>
      <c r="B47" s="211" t="s">
        <v>2779</v>
      </c>
      <c r="C47" s="195" t="s">
        <v>2778</v>
      </c>
      <c r="D47" s="217"/>
      <c r="E47" s="193" t="s">
        <v>266</v>
      </c>
      <c r="F47" s="209">
        <f>F41</f>
        <v>11</v>
      </c>
      <c r="G47" s="944"/>
      <c r="H47" s="944"/>
      <c r="I47" s="944"/>
    </row>
    <row r="48" spans="1:9">
      <c r="A48" s="197">
        <v>8</v>
      </c>
      <c r="B48" s="211" t="s">
        <v>2777</v>
      </c>
      <c r="C48" s="195" t="s">
        <v>2776</v>
      </c>
      <c r="D48" s="217"/>
      <c r="E48" s="193" t="s">
        <v>266</v>
      </c>
      <c r="F48" s="209">
        <f>F42</f>
        <v>11</v>
      </c>
      <c r="G48" s="944"/>
      <c r="H48" s="944"/>
      <c r="I48" s="944"/>
    </row>
    <row r="49" spans="1:9" ht="12.75" customHeight="1">
      <c r="A49" s="197">
        <v>9</v>
      </c>
      <c r="B49" s="232" t="s">
        <v>2746</v>
      </c>
      <c r="C49" s="195" t="s">
        <v>2844</v>
      </c>
      <c r="D49" s="231" t="s">
        <v>2843</v>
      </c>
      <c r="E49" s="193" t="s">
        <v>266</v>
      </c>
      <c r="F49" s="209">
        <v>12</v>
      </c>
      <c r="G49" s="944"/>
      <c r="H49" s="944"/>
      <c r="I49" s="944"/>
    </row>
    <row r="50" spans="1:9">
      <c r="A50" s="197">
        <v>10</v>
      </c>
      <c r="B50" s="211" t="s">
        <v>2842</v>
      </c>
      <c r="C50" s="195" t="s">
        <v>2841</v>
      </c>
      <c r="D50" s="254"/>
      <c r="E50" s="193" t="s">
        <v>266</v>
      </c>
      <c r="F50" s="209">
        <f>F49</f>
        <v>12</v>
      </c>
      <c r="G50" s="944"/>
      <c r="H50" s="944"/>
      <c r="I50" s="944"/>
    </row>
    <row r="51" spans="1:9">
      <c r="A51" s="197">
        <v>11</v>
      </c>
      <c r="B51" s="211" t="s">
        <v>2746</v>
      </c>
      <c r="C51" s="195" t="s">
        <v>2775</v>
      </c>
      <c r="D51" s="231" t="s">
        <v>2768</v>
      </c>
      <c r="E51" s="193" t="s">
        <v>266</v>
      </c>
      <c r="F51" s="209">
        <v>9</v>
      </c>
      <c r="G51" s="944"/>
      <c r="H51" s="944"/>
      <c r="I51" s="944"/>
    </row>
    <row r="52" spans="1:9">
      <c r="A52" s="197">
        <v>12</v>
      </c>
      <c r="B52" s="211" t="s">
        <v>2774</v>
      </c>
      <c r="C52" s="195" t="s">
        <v>2773</v>
      </c>
      <c r="D52" s="231"/>
      <c r="E52" s="193" t="s">
        <v>266</v>
      </c>
      <c r="F52" s="209">
        <f>SUM(F51:F51)</f>
        <v>9</v>
      </c>
      <c r="G52" s="944"/>
      <c r="H52" s="944"/>
      <c r="I52" s="944"/>
    </row>
    <row r="53" spans="1:9">
      <c r="A53" s="197">
        <v>13</v>
      </c>
      <c r="B53" s="211" t="s">
        <v>2746</v>
      </c>
      <c r="C53" s="195" t="s">
        <v>2839</v>
      </c>
      <c r="D53" s="231" t="s">
        <v>2833</v>
      </c>
      <c r="E53" s="193" t="s">
        <v>266</v>
      </c>
      <c r="F53" s="209">
        <v>2</v>
      </c>
      <c r="G53" s="944"/>
      <c r="H53" s="944"/>
      <c r="I53" s="944"/>
    </row>
    <row r="54" spans="1:9">
      <c r="A54" s="197">
        <v>14</v>
      </c>
      <c r="B54" s="211" t="s">
        <v>2838</v>
      </c>
      <c r="C54" s="195" t="s">
        <v>2837</v>
      </c>
      <c r="D54" s="217"/>
      <c r="E54" s="193" t="s">
        <v>266</v>
      </c>
      <c r="F54" s="209">
        <f>F53</f>
        <v>2</v>
      </c>
      <c r="G54" s="944"/>
      <c r="H54" s="944"/>
      <c r="I54" s="944"/>
    </row>
    <row r="55" spans="1:9">
      <c r="A55" s="197">
        <v>15</v>
      </c>
      <c r="B55" s="232" t="s">
        <v>2746</v>
      </c>
      <c r="C55" s="195" t="s">
        <v>2772</v>
      </c>
      <c r="D55" s="231" t="s">
        <v>2872</v>
      </c>
      <c r="E55" s="193" t="s">
        <v>266</v>
      </c>
      <c r="F55" s="209">
        <v>1</v>
      </c>
      <c r="G55" s="944"/>
      <c r="H55" s="944"/>
      <c r="I55" s="944"/>
    </row>
    <row r="56" spans="1:9">
      <c r="A56" s="197">
        <v>16</v>
      </c>
      <c r="B56" s="211" t="s">
        <v>2771</v>
      </c>
      <c r="C56" s="230" t="s">
        <v>2770</v>
      </c>
      <c r="D56" s="217"/>
      <c r="E56" s="193" t="s">
        <v>266</v>
      </c>
      <c r="F56" s="209">
        <f>F55</f>
        <v>1</v>
      </c>
      <c r="G56" s="944"/>
      <c r="H56" s="944"/>
      <c r="I56" s="944"/>
    </row>
    <row r="57" spans="1:9">
      <c r="A57" s="197">
        <v>17</v>
      </c>
      <c r="B57" s="211" t="s">
        <v>2746</v>
      </c>
      <c r="C57" s="195" t="s">
        <v>2769</v>
      </c>
      <c r="D57" s="231" t="s">
        <v>2866</v>
      </c>
      <c r="E57" s="193" t="s">
        <v>266</v>
      </c>
      <c r="F57" s="209">
        <v>10</v>
      </c>
      <c r="G57" s="944"/>
      <c r="H57" s="944"/>
      <c r="I57" s="944"/>
    </row>
    <row r="58" spans="1:9">
      <c r="A58" s="197">
        <v>18</v>
      </c>
      <c r="B58" s="211" t="s">
        <v>2767</v>
      </c>
      <c r="C58" s="195" t="s">
        <v>2766</v>
      </c>
      <c r="D58" s="217" t="s">
        <v>2765</v>
      </c>
      <c r="E58" s="193" t="s">
        <v>266</v>
      </c>
      <c r="F58" s="209">
        <f>SUM(F57:F57)</f>
        <v>10</v>
      </c>
      <c r="G58" s="944"/>
      <c r="H58" s="944"/>
      <c r="I58" s="944"/>
    </row>
    <row r="59" spans="1:9">
      <c r="A59" s="197">
        <v>19</v>
      </c>
      <c r="B59" s="211" t="s">
        <v>2746</v>
      </c>
      <c r="C59" s="195" t="s">
        <v>2764</v>
      </c>
      <c r="D59" s="231" t="s">
        <v>2872</v>
      </c>
      <c r="E59" s="193" t="s">
        <v>266</v>
      </c>
      <c r="F59" s="209">
        <v>1</v>
      </c>
      <c r="G59" s="944"/>
      <c r="H59" s="944"/>
      <c r="I59" s="944"/>
    </row>
    <row r="60" spans="1:9">
      <c r="A60" s="197">
        <v>20</v>
      </c>
      <c r="B60" s="211" t="s">
        <v>2762</v>
      </c>
      <c r="C60" s="230" t="s">
        <v>2761</v>
      </c>
      <c r="D60" s="217" t="s">
        <v>2760</v>
      </c>
      <c r="E60" s="193" t="s">
        <v>266</v>
      </c>
      <c r="F60" s="209">
        <f>F59</f>
        <v>1</v>
      </c>
      <c r="G60" s="944"/>
      <c r="H60" s="944"/>
      <c r="I60" s="944"/>
    </row>
    <row r="61" spans="1:9">
      <c r="A61" s="197">
        <v>21</v>
      </c>
      <c r="B61" s="232" t="s">
        <v>2746</v>
      </c>
      <c r="C61" s="230" t="s">
        <v>2834</v>
      </c>
      <c r="D61" s="231" t="s">
        <v>2833</v>
      </c>
      <c r="E61" s="193" t="s">
        <v>266</v>
      </c>
      <c r="F61" s="209">
        <v>2</v>
      </c>
      <c r="G61" s="944"/>
      <c r="H61" s="944"/>
      <c r="I61" s="944"/>
    </row>
    <row r="62" spans="1:9">
      <c r="A62" s="197">
        <v>22</v>
      </c>
      <c r="B62" s="211" t="s">
        <v>2832</v>
      </c>
      <c r="C62" s="230" t="s">
        <v>2831</v>
      </c>
      <c r="D62" s="217" t="s">
        <v>2760</v>
      </c>
      <c r="E62" s="193" t="s">
        <v>266</v>
      </c>
      <c r="F62" s="209">
        <f>F61</f>
        <v>2</v>
      </c>
      <c r="G62" s="944"/>
      <c r="H62" s="944"/>
      <c r="I62" s="944"/>
    </row>
    <row r="63" spans="1:9">
      <c r="A63" s="197">
        <v>23</v>
      </c>
      <c r="B63" s="211" t="s">
        <v>2830</v>
      </c>
      <c r="C63" s="195" t="s">
        <v>2829</v>
      </c>
      <c r="D63" s="217" t="s">
        <v>2765</v>
      </c>
      <c r="E63" s="193" t="s">
        <v>266</v>
      </c>
      <c r="F63" s="209">
        <f>F49</f>
        <v>12</v>
      </c>
      <c r="G63" s="944"/>
      <c r="H63" s="944"/>
      <c r="I63" s="944"/>
    </row>
    <row r="64" spans="1:9">
      <c r="A64" s="197">
        <v>24</v>
      </c>
      <c r="B64" s="211" t="s">
        <v>2746</v>
      </c>
      <c r="C64" s="195" t="s">
        <v>2759</v>
      </c>
      <c r="D64" s="217"/>
      <c r="E64" s="193" t="s">
        <v>266</v>
      </c>
      <c r="F64" s="209">
        <v>10</v>
      </c>
      <c r="G64" s="944"/>
      <c r="H64" s="944"/>
      <c r="I64" s="944"/>
    </row>
    <row r="65" spans="1:254">
      <c r="A65" s="197">
        <v>25</v>
      </c>
      <c r="B65" s="211" t="s">
        <v>2746</v>
      </c>
      <c r="C65" s="195" t="s">
        <v>2871</v>
      </c>
      <c r="D65" s="217"/>
      <c r="E65" s="193" t="s">
        <v>266</v>
      </c>
      <c r="F65" s="209">
        <v>1</v>
      </c>
      <c r="G65" s="944"/>
      <c r="H65" s="944"/>
      <c r="I65" s="944"/>
    </row>
    <row r="66" spans="1:254" ht="13.5" thickBot="1">
      <c r="A66" s="197">
        <v>26</v>
      </c>
      <c r="B66" s="211" t="s">
        <v>2746</v>
      </c>
      <c r="C66" s="195" t="s">
        <v>2758</v>
      </c>
      <c r="D66" s="217"/>
      <c r="E66" s="193" t="s">
        <v>266</v>
      </c>
      <c r="F66" s="209">
        <f>SUM(F64:F65)</f>
        <v>11</v>
      </c>
      <c r="G66" s="944"/>
      <c r="H66" s="944"/>
      <c r="I66" s="944"/>
    </row>
    <row r="67" spans="1:254" s="198" customFormat="1">
      <c r="A67" s="229"/>
      <c r="B67" s="228" t="s">
        <v>2757</v>
      </c>
      <c r="C67" s="227"/>
      <c r="D67" s="226"/>
      <c r="E67" s="225"/>
      <c r="F67" s="224"/>
      <c r="G67" s="950"/>
      <c r="H67" s="950"/>
      <c r="I67" s="950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1"/>
      <c r="BN67" s="221"/>
      <c r="BO67" s="221"/>
      <c r="BP67" s="221"/>
      <c r="BQ67" s="221"/>
      <c r="BR67" s="221"/>
      <c r="BS67" s="221"/>
      <c r="BT67" s="221"/>
      <c r="BU67" s="221"/>
      <c r="BV67" s="221"/>
      <c r="BW67" s="221"/>
      <c r="BX67" s="221"/>
      <c r="BY67" s="221"/>
      <c r="BZ67" s="221"/>
      <c r="CA67" s="221"/>
      <c r="CB67" s="221"/>
      <c r="CC67" s="221"/>
      <c r="CD67" s="221"/>
      <c r="CE67" s="221"/>
      <c r="CF67" s="221"/>
      <c r="CG67" s="221"/>
      <c r="CH67" s="221"/>
      <c r="CI67" s="221"/>
      <c r="CJ67" s="221"/>
      <c r="CK67" s="221"/>
      <c r="CL67" s="221"/>
      <c r="CM67" s="221"/>
      <c r="CN67" s="221"/>
      <c r="CO67" s="221"/>
      <c r="CP67" s="221"/>
      <c r="CQ67" s="221"/>
      <c r="CR67" s="221"/>
      <c r="CS67" s="221"/>
      <c r="CT67" s="221"/>
      <c r="CU67" s="221"/>
      <c r="CV67" s="221"/>
      <c r="CW67" s="221"/>
      <c r="CX67" s="221"/>
      <c r="CY67" s="221"/>
      <c r="CZ67" s="221"/>
      <c r="DA67" s="221"/>
      <c r="DB67" s="221"/>
      <c r="DC67" s="221"/>
      <c r="DD67" s="221"/>
      <c r="DE67" s="221"/>
      <c r="DF67" s="221"/>
      <c r="DG67" s="221"/>
      <c r="DH67" s="221"/>
      <c r="DI67" s="221"/>
      <c r="DJ67" s="221"/>
      <c r="DK67" s="221"/>
      <c r="DL67" s="221"/>
      <c r="DM67" s="221"/>
      <c r="DN67" s="221"/>
      <c r="DO67" s="221"/>
      <c r="DP67" s="221"/>
      <c r="DQ67" s="221"/>
      <c r="DR67" s="221"/>
      <c r="DS67" s="221"/>
      <c r="DT67" s="221"/>
      <c r="DU67" s="221"/>
      <c r="DV67" s="221"/>
      <c r="DW67" s="221"/>
      <c r="DX67" s="221"/>
      <c r="DY67" s="221"/>
      <c r="DZ67" s="221"/>
      <c r="EA67" s="221"/>
      <c r="EB67" s="221"/>
      <c r="EC67" s="221"/>
      <c r="ED67" s="221"/>
      <c r="EE67" s="221"/>
      <c r="EF67" s="221"/>
      <c r="EG67" s="221"/>
      <c r="EH67" s="221"/>
      <c r="EI67" s="221"/>
      <c r="EJ67" s="221"/>
      <c r="EK67" s="221"/>
      <c r="EL67" s="221"/>
      <c r="EM67" s="221"/>
      <c r="EN67" s="221"/>
      <c r="EO67" s="221"/>
      <c r="EP67" s="221"/>
      <c r="EQ67" s="221"/>
      <c r="ER67" s="221"/>
      <c r="ES67" s="221"/>
      <c r="ET67" s="221"/>
      <c r="EU67" s="221"/>
      <c r="EV67" s="221"/>
      <c r="EW67" s="221"/>
      <c r="EX67" s="221"/>
      <c r="EY67" s="221"/>
      <c r="EZ67" s="221"/>
      <c r="FA67" s="221"/>
      <c r="FB67" s="221"/>
      <c r="FC67" s="221"/>
      <c r="FD67" s="221"/>
      <c r="FE67" s="221"/>
      <c r="FF67" s="221"/>
      <c r="FG67" s="221"/>
      <c r="FH67" s="221"/>
      <c r="FI67" s="221"/>
      <c r="FJ67" s="221"/>
      <c r="FK67" s="221"/>
      <c r="FL67" s="221"/>
      <c r="FM67" s="221"/>
      <c r="FN67" s="221"/>
      <c r="FO67" s="221"/>
      <c r="FP67" s="221"/>
      <c r="FQ67" s="221"/>
      <c r="FR67" s="221"/>
      <c r="FS67" s="221"/>
      <c r="FT67" s="221"/>
      <c r="FU67" s="221"/>
      <c r="FV67" s="221"/>
      <c r="FW67" s="221"/>
      <c r="FX67" s="221"/>
      <c r="FY67" s="221"/>
      <c r="FZ67" s="221"/>
      <c r="GA67" s="221"/>
      <c r="GB67" s="221"/>
      <c r="GC67" s="221"/>
      <c r="GD67" s="221"/>
      <c r="GE67" s="221"/>
      <c r="GF67" s="221"/>
      <c r="GG67" s="221"/>
      <c r="GH67" s="221"/>
      <c r="GI67" s="221"/>
      <c r="GJ67" s="221"/>
      <c r="GK67" s="221"/>
      <c r="GL67" s="221"/>
      <c r="GM67" s="221"/>
      <c r="GN67" s="221"/>
      <c r="GO67" s="221"/>
      <c r="GP67" s="221"/>
      <c r="GQ67" s="221"/>
      <c r="GR67" s="221"/>
      <c r="GS67" s="221"/>
      <c r="GT67" s="221"/>
      <c r="GU67" s="221"/>
      <c r="GV67" s="221"/>
      <c r="GW67" s="221"/>
      <c r="GX67" s="221"/>
      <c r="GY67" s="221"/>
      <c r="GZ67" s="221"/>
      <c r="HA67" s="221"/>
      <c r="HB67" s="221"/>
      <c r="HC67" s="221"/>
      <c r="HD67" s="221"/>
      <c r="HE67" s="221"/>
      <c r="HF67" s="221"/>
      <c r="HG67" s="221"/>
      <c r="HH67" s="221"/>
      <c r="HI67" s="221"/>
      <c r="HJ67" s="221"/>
      <c r="HK67" s="221"/>
      <c r="HL67" s="221"/>
      <c r="HM67" s="221"/>
      <c r="HN67" s="221"/>
      <c r="HO67" s="221"/>
      <c r="HP67" s="221"/>
      <c r="HQ67" s="221"/>
      <c r="HR67" s="221"/>
      <c r="HS67" s="221"/>
      <c r="HT67" s="221"/>
      <c r="HU67" s="221"/>
      <c r="HV67" s="221"/>
      <c r="HW67" s="221"/>
      <c r="HX67" s="221"/>
      <c r="HY67" s="221"/>
      <c r="HZ67" s="221"/>
      <c r="IA67" s="221"/>
      <c r="IB67" s="221"/>
      <c r="IC67" s="221"/>
      <c r="ID67" s="221"/>
      <c r="IE67" s="221"/>
      <c r="IF67" s="221"/>
      <c r="IG67" s="221"/>
      <c r="IH67" s="221"/>
      <c r="II67" s="221"/>
      <c r="IJ67" s="221"/>
      <c r="IK67" s="221"/>
      <c r="IL67" s="221"/>
      <c r="IM67" s="221"/>
      <c r="IN67" s="221"/>
      <c r="IO67" s="221"/>
      <c r="IP67" s="221"/>
      <c r="IQ67" s="221"/>
      <c r="IR67" s="221"/>
      <c r="IS67" s="221"/>
      <c r="IT67" s="221"/>
    </row>
    <row r="68" spans="1:254">
      <c r="A68" s="197">
        <v>27</v>
      </c>
      <c r="B68" s="220" t="s">
        <v>2756</v>
      </c>
      <c r="C68" s="219" t="s">
        <v>2755</v>
      </c>
      <c r="D68" s="218" t="s">
        <v>2754</v>
      </c>
      <c r="E68" s="193" t="s">
        <v>997</v>
      </c>
      <c r="F68" s="216">
        <v>0.3</v>
      </c>
      <c r="G68" s="948"/>
      <c r="H68" s="948"/>
      <c r="I68" s="948"/>
    </row>
    <row r="69" spans="1:254" ht="26.25" thickBot="1">
      <c r="A69" s="197">
        <v>28</v>
      </c>
      <c r="B69" s="211" t="s">
        <v>2753</v>
      </c>
      <c r="C69" s="195" t="s">
        <v>2752</v>
      </c>
      <c r="D69" s="217" t="s">
        <v>2751</v>
      </c>
      <c r="E69" s="193" t="s">
        <v>997</v>
      </c>
      <c r="F69" s="216">
        <v>0.3</v>
      </c>
      <c r="G69" s="948"/>
      <c r="H69" s="948"/>
      <c r="I69" s="948"/>
    </row>
    <row r="70" spans="1:254" s="199" customFormat="1">
      <c r="A70" s="215"/>
      <c r="B70" s="206" t="str">
        <f>CONCATENATE("CELKOM ",C7," :")</f>
        <v>CELKOM ZARIAĎOVACIE PREDMETY :</v>
      </c>
      <c r="C70" s="205"/>
      <c r="D70" s="214"/>
      <c r="E70" s="203"/>
      <c r="F70" s="202"/>
      <c r="G70" s="201"/>
      <c r="H70" s="200"/>
    </row>
    <row r="72" spans="1:254" ht="16.5">
      <c r="B72" s="910" t="s">
        <v>3933</v>
      </c>
    </row>
    <row r="73" spans="1:254">
      <c r="B73" t="s">
        <v>3930</v>
      </c>
    </row>
    <row r="74" spans="1:254">
      <c r="B74"/>
    </row>
    <row r="75" spans="1:254">
      <c r="B75" t="s">
        <v>3931</v>
      </c>
    </row>
    <row r="76" spans="1:254">
      <c r="B76"/>
    </row>
    <row r="77" spans="1:254">
      <c r="B77" t="s">
        <v>3932</v>
      </c>
    </row>
  </sheetData>
  <conditionalFormatting sqref="F26:F27 F29 F19:F21 F31:F34 F44:F48 F64">
    <cfRule type="cellIs" dxfId="312" priority="27" stopIfTrue="1" operator="equal">
      <formula>0</formula>
    </cfRule>
  </conditionalFormatting>
  <conditionalFormatting sqref="F37">
    <cfRule type="cellIs" dxfId="311" priority="26" stopIfTrue="1" operator="equal">
      <formula>0</formula>
    </cfRule>
  </conditionalFormatting>
  <conditionalFormatting sqref="F36">
    <cfRule type="cellIs" dxfId="310" priority="25" stopIfTrue="1" operator="equal">
      <formula>0</formula>
    </cfRule>
  </conditionalFormatting>
  <conditionalFormatting sqref="F30">
    <cfRule type="cellIs" dxfId="309" priority="24" stopIfTrue="1" operator="equal">
      <formula>0</formula>
    </cfRule>
  </conditionalFormatting>
  <conditionalFormatting sqref="F69">
    <cfRule type="cellIs" dxfId="308" priority="23" stopIfTrue="1" operator="equal">
      <formula>0</formula>
    </cfRule>
  </conditionalFormatting>
  <conditionalFormatting sqref="F68">
    <cfRule type="cellIs" dxfId="307" priority="22" stopIfTrue="1" operator="equal">
      <formula>0</formula>
    </cfRule>
  </conditionalFormatting>
  <conditionalFormatting sqref="F28">
    <cfRule type="cellIs" dxfId="306" priority="21" stopIfTrue="1" operator="equal">
      <formula>0</formula>
    </cfRule>
  </conditionalFormatting>
  <conditionalFormatting sqref="F66">
    <cfRule type="cellIs" dxfId="305" priority="20" stopIfTrue="1" operator="equal">
      <formula>0</formula>
    </cfRule>
  </conditionalFormatting>
  <conditionalFormatting sqref="F41:F43">
    <cfRule type="cellIs" dxfId="304" priority="19" stopIfTrue="1" operator="equal">
      <formula>0</formula>
    </cfRule>
  </conditionalFormatting>
  <conditionalFormatting sqref="F52">
    <cfRule type="cellIs" dxfId="303" priority="18" stopIfTrue="1" operator="equal">
      <formula>0</formula>
    </cfRule>
  </conditionalFormatting>
  <conditionalFormatting sqref="F65">
    <cfRule type="cellIs" dxfId="302" priority="17" stopIfTrue="1" operator="equal">
      <formula>0</formula>
    </cfRule>
  </conditionalFormatting>
  <conditionalFormatting sqref="F13:F15">
    <cfRule type="cellIs" dxfId="301" priority="16" stopIfTrue="1" operator="equal">
      <formula>0</formula>
    </cfRule>
  </conditionalFormatting>
  <conditionalFormatting sqref="F16">
    <cfRule type="cellIs" dxfId="300" priority="15" stopIfTrue="1" operator="equal">
      <formula>0</formula>
    </cfRule>
  </conditionalFormatting>
  <conditionalFormatting sqref="F17">
    <cfRule type="cellIs" dxfId="299" priority="14" stopIfTrue="1" operator="equal">
      <formula>0</formula>
    </cfRule>
  </conditionalFormatting>
  <conditionalFormatting sqref="F18">
    <cfRule type="cellIs" dxfId="298" priority="13" stopIfTrue="1" operator="equal">
      <formula>0</formula>
    </cfRule>
  </conditionalFormatting>
  <conditionalFormatting sqref="F23 F25">
    <cfRule type="cellIs" dxfId="297" priority="12" stopIfTrue="1" operator="equal">
      <formula>0</formula>
    </cfRule>
  </conditionalFormatting>
  <conditionalFormatting sqref="F22">
    <cfRule type="cellIs" dxfId="296" priority="11" stopIfTrue="1" operator="equal">
      <formula>0</formula>
    </cfRule>
  </conditionalFormatting>
  <conditionalFormatting sqref="F24">
    <cfRule type="cellIs" dxfId="295" priority="10" stopIfTrue="1" operator="equal">
      <formula>0</formula>
    </cfRule>
  </conditionalFormatting>
  <conditionalFormatting sqref="F50">
    <cfRule type="cellIs" dxfId="294" priority="9" stopIfTrue="1" operator="equal">
      <formula>0</formula>
    </cfRule>
  </conditionalFormatting>
  <conditionalFormatting sqref="F49">
    <cfRule type="cellIs" dxfId="293" priority="8" stopIfTrue="1" operator="equal">
      <formula>0</formula>
    </cfRule>
  </conditionalFormatting>
  <conditionalFormatting sqref="F51">
    <cfRule type="cellIs" dxfId="292" priority="7" stopIfTrue="1" operator="equal">
      <formula>0</formula>
    </cfRule>
  </conditionalFormatting>
  <conditionalFormatting sqref="F53:F54">
    <cfRule type="cellIs" dxfId="291" priority="6" stopIfTrue="1" operator="equal">
      <formula>0</formula>
    </cfRule>
  </conditionalFormatting>
  <conditionalFormatting sqref="F55:F56">
    <cfRule type="cellIs" dxfId="290" priority="5" stopIfTrue="1" operator="equal">
      <formula>0</formula>
    </cfRule>
  </conditionalFormatting>
  <conditionalFormatting sqref="F57:F58">
    <cfRule type="cellIs" dxfId="289" priority="4" stopIfTrue="1" operator="equal">
      <formula>0</formula>
    </cfRule>
  </conditionalFormatting>
  <conditionalFormatting sqref="F59:F60">
    <cfRule type="cellIs" dxfId="288" priority="3" stopIfTrue="1" operator="equal">
      <formula>0</formula>
    </cfRule>
  </conditionalFormatting>
  <conditionalFormatting sqref="F63">
    <cfRule type="cellIs" dxfId="287" priority="2" stopIfTrue="1" operator="equal">
      <formula>0</formula>
    </cfRule>
  </conditionalFormatting>
  <conditionalFormatting sqref="F61:F62">
    <cfRule type="cellIs" dxfId="286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7"/>
  <sheetViews>
    <sheetView showGridLines="0" topLeftCell="A57" zoomScaleNormal="100" workbookViewId="0">
      <selection activeCell="K76" sqref="K76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2886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32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32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11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25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16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17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25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16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17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4</v>
      </c>
      <c r="G22" s="944"/>
      <c r="H22" s="944"/>
      <c r="I22" s="944"/>
    </row>
    <row r="23" spans="1:9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4</v>
      </c>
      <c r="G23" s="944"/>
      <c r="H23" s="944"/>
      <c r="I23" s="944"/>
    </row>
    <row r="24" spans="1:9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7</v>
      </c>
      <c r="G24" s="944"/>
      <c r="H24" s="944"/>
      <c r="I24" s="944"/>
    </row>
    <row r="25" spans="1:9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7</v>
      </c>
      <c r="G25" s="944"/>
      <c r="H25" s="944"/>
      <c r="I25" s="944"/>
    </row>
    <row r="26" spans="1:9" s="233" customFormat="1" ht="25.5">
      <c r="A26" s="197">
        <v>14</v>
      </c>
      <c r="B26" s="220" t="s">
        <v>2802</v>
      </c>
      <c r="C26" s="219" t="s">
        <v>2799</v>
      </c>
      <c r="D26" s="218" t="s">
        <v>2801</v>
      </c>
      <c r="E26" s="235" t="s">
        <v>266</v>
      </c>
      <c r="F26" s="234">
        <v>26</v>
      </c>
      <c r="G26" s="944"/>
      <c r="H26" s="944"/>
      <c r="I26" s="944"/>
    </row>
    <row r="27" spans="1:9" s="233" customFormat="1" ht="25.5">
      <c r="A27" s="197">
        <v>15</v>
      </c>
      <c r="B27" s="220" t="s">
        <v>2800</v>
      </c>
      <c r="C27" s="219" t="s">
        <v>2799</v>
      </c>
      <c r="D27" s="218" t="s">
        <v>2798</v>
      </c>
      <c r="E27" s="235" t="s">
        <v>266</v>
      </c>
      <c r="F27" s="234">
        <v>12</v>
      </c>
      <c r="G27" s="944"/>
      <c r="H27" s="944"/>
      <c r="I27" s="944"/>
    </row>
    <row r="28" spans="1:9">
      <c r="A28" s="197">
        <v>16</v>
      </c>
      <c r="B28" s="211" t="s">
        <v>2746</v>
      </c>
      <c r="C28" s="195" t="s">
        <v>2854</v>
      </c>
      <c r="D28" s="231" t="s">
        <v>2853</v>
      </c>
      <c r="E28" s="193" t="s">
        <v>266</v>
      </c>
      <c r="F28" s="212">
        <v>1</v>
      </c>
      <c r="G28" s="944"/>
      <c r="H28" s="944"/>
      <c r="I28" s="944"/>
    </row>
    <row r="29" spans="1:9" s="233" customFormat="1">
      <c r="A29" s="197">
        <v>17</v>
      </c>
      <c r="B29" s="220" t="s">
        <v>2852</v>
      </c>
      <c r="C29" s="219" t="s">
        <v>2851</v>
      </c>
      <c r="D29" s="218" t="s">
        <v>2808</v>
      </c>
      <c r="E29" s="235" t="s">
        <v>266</v>
      </c>
      <c r="F29" s="234">
        <f>F28</f>
        <v>1</v>
      </c>
      <c r="G29" s="944"/>
      <c r="H29" s="944"/>
      <c r="I29" s="944"/>
    </row>
    <row r="30" spans="1:9">
      <c r="A30" s="197">
        <v>18</v>
      </c>
      <c r="B30" s="211" t="s">
        <v>2746</v>
      </c>
      <c r="C30" s="195" t="s">
        <v>2850</v>
      </c>
      <c r="D30" s="217" t="s">
        <v>2849</v>
      </c>
      <c r="E30" s="193" t="s">
        <v>266</v>
      </c>
      <c r="F30" s="212">
        <v>3</v>
      </c>
      <c r="G30" s="944"/>
      <c r="H30" s="944"/>
      <c r="I30" s="944"/>
    </row>
    <row r="31" spans="1:9" s="233" customFormat="1">
      <c r="A31" s="197">
        <v>19</v>
      </c>
      <c r="B31" s="220" t="s">
        <v>2848</v>
      </c>
      <c r="C31" s="219" t="s">
        <v>2847</v>
      </c>
      <c r="D31" s="218" t="s">
        <v>2747</v>
      </c>
      <c r="E31" s="235" t="s">
        <v>266</v>
      </c>
      <c r="F31" s="234">
        <v>3</v>
      </c>
      <c r="G31" s="944"/>
      <c r="H31" s="944"/>
      <c r="I31" s="944"/>
    </row>
    <row r="32" spans="1:9" s="233" customFormat="1">
      <c r="A32" s="197">
        <v>20</v>
      </c>
      <c r="B32" s="220" t="s">
        <v>2797</v>
      </c>
      <c r="C32" s="219" t="s">
        <v>2796</v>
      </c>
      <c r="D32" s="218" t="s">
        <v>2795</v>
      </c>
      <c r="E32" s="235" t="s">
        <v>244</v>
      </c>
      <c r="F32" s="234">
        <f>SUM(F13:F14)</f>
        <v>64</v>
      </c>
      <c r="G32" s="944"/>
      <c r="H32" s="944"/>
      <c r="I32" s="944"/>
    </row>
    <row r="33" spans="1:9" s="233" customFormat="1">
      <c r="A33" s="197">
        <v>21</v>
      </c>
      <c r="B33" s="220" t="s">
        <v>2846</v>
      </c>
      <c r="C33" s="219" t="s">
        <v>2796</v>
      </c>
      <c r="D33" s="218" t="s">
        <v>2845</v>
      </c>
      <c r="E33" s="235" t="s">
        <v>244</v>
      </c>
      <c r="F33" s="234">
        <f>SUM(F15)</f>
        <v>11</v>
      </c>
      <c r="G33" s="944"/>
      <c r="H33" s="944"/>
      <c r="I33" s="944"/>
    </row>
    <row r="34" spans="1:9" s="233" customFormat="1" ht="13.5" thickBot="1">
      <c r="A34" s="197">
        <v>22</v>
      </c>
      <c r="B34" s="220" t="s">
        <v>2794</v>
      </c>
      <c r="C34" s="219" t="s">
        <v>2793</v>
      </c>
      <c r="D34" s="218" t="s">
        <v>2792</v>
      </c>
      <c r="E34" s="235" t="s">
        <v>244</v>
      </c>
      <c r="F34" s="234">
        <f>SUM(F16:F18)</f>
        <v>58</v>
      </c>
      <c r="G34" s="944"/>
      <c r="H34" s="944"/>
      <c r="I34" s="944"/>
    </row>
    <row r="35" spans="1:9" s="221" customFormat="1">
      <c r="A35" s="229"/>
      <c r="B35" s="228" t="s">
        <v>2757</v>
      </c>
      <c r="C35" s="227"/>
      <c r="D35" s="226"/>
      <c r="E35" s="225"/>
      <c r="F35" s="224"/>
      <c r="G35" s="950"/>
      <c r="H35" s="950"/>
      <c r="I35" s="950"/>
    </row>
    <row r="36" spans="1:9">
      <c r="A36" s="197">
        <v>23</v>
      </c>
      <c r="B36" s="220" t="s">
        <v>2791</v>
      </c>
      <c r="C36" s="219" t="s">
        <v>2790</v>
      </c>
      <c r="D36" s="218" t="s">
        <v>2754</v>
      </c>
      <c r="E36" s="193" t="s">
        <v>997</v>
      </c>
      <c r="F36" s="216">
        <v>1</v>
      </c>
      <c r="G36" s="948"/>
      <c r="H36" s="948"/>
      <c r="I36" s="948"/>
    </row>
    <row r="37" spans="1:9" ht="26.25" thickBot="1">
      <c r="A37" s="197">
        <v>24</v>
      </c>
      <c r="B37" s="211" t="s">
        <v>2789</v>
      </c>
      <c r="C37" s="195" t="s">
        <v>2752</v>
      </c>
      <c r="D37" s="217" t="s">
        <v>2751</v>
      </c>
      <c r="E37" s="193" t="s">
        <v>997</v>
      </c>
      <c r="F37" s="216">
        <v>1</v>
      </c>
      <c r="G37" s="948"/>
      <c r="H37" s="948"/>
      <c r="I37" s="948"/>
    </row>
    <row r="38" spans="1:9" s="199" customFormat="1">
      <c r="A38" s="215"/>
      <c r="B38" s="206" t="str">
        <f>CONCATENATE("CELKOM ",C5," :")</f>
        <v>CELKOM VNÚTORNÁ KANALIZÁCIA :</v>
      </c>
      <c r="C38" s="205"/>
      <c r="D38" s="214"/>
      <c r="E38" s="203"/>
      <c r="F38" s="202"/>
      <c r="G38" s="201"/>
      <c r="H38" s="200"/>
    </row>
    <row r="39" spans="1:9">
      <c r="D39" s="217"/>
      <c r="F39" s="212"/>
      <c r="G39" s="944"/>
      <c r="H39" s="944"/>
      <c r="I39" s="944"/>
    </row>
    <row r="40" spans="1:9">
      <c r="C40" s="213" t="str">
        <f>CONCATENATE(A7," ",B7," ",C7)</f>
        <v>II. C 721 A05 ZARIAĎOVACIE PREDMETY</v>
      </c>
      <c r="D40" s="217"/>
      <c r="F40" s="212"/>
      <c r="G40" s="944"/>
      <c r="H40" s="944"/>
      <c r="I40" s="944"/>
    </row>
    <row r="41" spans="1:9">
      <c r="A41" s="197">
        <v>1</v>
      </c>
      <c r="B41" s="211" t="s">
        <v>2746</v>
      </c>
      <c r="C41" s="195" t="s">
        <v>2788</v>
      </c>
      <c r="D41" s="231" t="s">
        <v>2784</v>
      </c>
      <c r="E41" s="193" t="s">
        <v>266</v>
      </c>
      <c r="F41" s="209">
        <v>11</v>
      </c>
      <c r="G41" s="944"/>
      <c r="H41" s="944"/>
      <c r="I41" s="944"/>
    </row>
    <row r="42" spans="1:9">
      <c r="A42" s="197">
        <v>2</v>
      </c>
      <c r="B42" s="211" t="s">
        <v>2746</v>
      </c>
      <c r="C42" s="195" t="s">
        <v>2787</v>
      </c>
      <c r="D42" s="231" t="s">
        <v>2784</v>
      </c>
      <c r="E42" s="193" t="s">
        <v>266</v>
      </c>
      <c r="F42" s="209">
        <f>F41</f>
        <v>11</v>
      </c>
      <c r="G42" s="944"/>
      <c r="H42" s="944"/>
      <c r="I42" s="944"/>
    </row>
    <row r="43" spans="1:9">
      <c r="A43" s="197">
        <v>3</v>
      </c>
      <c r="B43" s="211" t="s">
        <v>2746</v>
      </c>
      <c r="C43" s="195" t="s">
        <v>2786</v>
      </c>
      <c r="D43" s="231" t="s">
        <v>2784</v>
      </c>
      <c r="E43" s="193" t="s">
        <v>266</v>
      </c>
      <c r="F43" s="209">
        <f>F41</f>
        <v>11</v>
      </c>
      <c r="G43" s="944"/>
      <c r="H43" s="944"/>
      <c r="I43" s="944"/>
    </row>
    <row r="44" spans="1:9">
      <c r="A44" s="197">
        <v>4</v>
      </c>
      <c r="B44" s="211" t="s">
        <v>2746</v>
      </c>
      <c r="C44" s="195" t="s">
        <v>2885</v>
      </c>
      <c r="D44" s="231" t="s">
        <v>2883</v>
      </c>
      <c r="E44" s="193" t="s">
        <v>266</v>
      </c>
      <c r="F44" s="209">
        <v>1</v>
      </c>
      <c r="G44" s="944"/>
      <c r="H44" s="944"/>
      <c r="I44" s="944"/>
    </row>
    <row r="45" spans="1:9">
      <c r="A45" s="197">
        <v>5</v>
      </c>
      <c r="B45" s="211" t="s">
        <v>2746</v>
      </c>
      <c r="C45" s="195" t="s">
        <v>2787</v>
      </c>
      <c r="D45" s="231" t="s">
        <v>2883</v>
      </c>
      <c r="E45" s="193" t="s">
        <v>266</v>
      </c>
      <c r="F45" s="209">
        <f>F44</f>
        <v>1</v>
      </c>
      <c r="G45" s="944"/>
      <c r="H45" s="944"/>
      <c r="I45" s="944"/>
    </row>
    <row r="46" spans="1:9">
      <c r="A46" s="197">
        <v>6</v>
      </c>
      <c r="B46" s="211" t="s">
        <v>2746</v>
      </c>
      <c r="C46" s="195" t="s">
        <v>2884</v>
      </c>
      <c r="D46" s="231" t="s">
        <v>2883</v>
      </c>
      <c r="E46" s="193" t="s">
        <v>266</v>
      </c>
      <c r="F46" s="209">
        <f>F44</f>
        <v>1</v>
      </c>
      <c r="G46" s="944"/>
      <c r="H46" s="944"/>
      <c r="I46" s="944"/>
    </row>
    <row r="47" spans="1:9">
      <c r="A47" s="197">
        <v>7</v>
      </c>
      <c r="B47" s="211" t="s">
        <v>2746</v>
      </c>
      <c r="C47" s="195" t="s">
        <v>2785</v>
      </c>
      <c r="D47" s="231" t="s">
        <v>2882</v>
      </c>
      <c r="E47" s="193" t="s">
        <v>266</v>
      </c>
      <c r="F47" s="209">
        <f>F41+F44</f>
        <v>12</v>
      </c>
      <c r="G47" s="944"/>
      <c r="H47" s="944"/>
      <c r="I47" s="944"/>
    </row>
    <row r="48" spans="1:9" ht="25.5">
      <c r="A48" s="197">
        <v>8</v>
      </c>
      <c r="B48" s="211" t="s">
        <v>2783</v>
      </c>
      <c r="C48" s="195" t="s">
        <v>2782</v>
      </c>
      <c r="D48" s="217"/>
      <c r="E48" s="193" t="s">
        <v>266</v>
      </c>
      <c r="F48" s="209">
        <f>F41</f>
        <v>11</v>
      </c>
      <c r="G48" s="944"/>
      <c r="H48" s="944"/>
      <c r="I48" s="944"/>
    </row>
    <row r="49" spans="1:9">
      <c r="A49" s="197">
        <v>9</v>
      </c>
      <c r="B49" s="211" t="s">
        <v>2881</v>
      </c>
      <c r="C49" s="195" t="s">
        <v>2880</v>
      </c>
      <c r="D49" s="217"/>
      <c r="E49" s="193" t="s">
        <v>266</v>
      </c>
      <c r="F49" s="209">
        <f>F44</f>
        <v>1</v>
      </c>
      <c r="G49" s="944"/>
      <c r="H49" s="944"/>
      <c r="I49" s="944"/>
    </row>
    <row r="50" spans="1:9">
      <c r="A50" s="197">
        <v>10</v>
      </c>
      <c r="B50" s="211" t="s">
        <v>2781</v>
      </c>
      <c r="C50" s="195" t="s">
        <v>2780</v>
      </c>
      <c r="D50" s="217"/>
      <c r="E50" s="193" t="s">
        <v>266</v>
      </c>
      <c r="F50" s="209">
        <f>F43+F46</f>
        <v>12</v>
      </c>
      <c r="G50" s="944"/>
      <c r="H50" s="944"/>
      <c r="I50" s="944"/>
    </row>
    <row r="51" spans="1:9">
      <c r="A51" s="197">
        <v>11</v>
      </c>
      <c r="B51" s="211" t="s">
        <v>2779</v>
      </c>
      <c r="C51" s="195" t="s">
        <v>2778</v>
      </c>
      <c r="D51" s="217"/>
      <c r="E51" s="193" t="s">
        <v>266</v>
      </c>
      <c r="F51" s="209">
        <f>F41+F44</f>
        <v>12</v>
      </c>
      <c r="G51" s="944"/>
      <c r="H51" s="944"/>
      <c r="I51" s="944"/>
    </row>
    <row r="52" spans="1:9">
      <c r="A52" s="197">
        <v>12</v>
      </c>
      <c r="B52" s="211" t="s">
        <v>2777</v>
      </c>
      <c r="C52" s="195" t="s">
        <v>2776</v>
      </c>
      <c r="D52" s="217"/>
      <c r="E52" s="193" t="s">
        <v>266</v>
      </c>
      <c r="F52" s="209">
        <f>F42+F45</f>
        <v>12</v>
      </c>
      <c r="G52" s="944"/>
      <c r="H52" s="944"/>
      <c r="I52" s="944"/>
    </row>
    <row r="53" spans="1:9" ht="12.75" customHeight="1">
      <c r="A53" s="197">
        <v>13</v>
      </c>
      <c r="B53" s="232" t="s">
        <v>2746</v>
      </c>
      <c r="C53" s="195" t="s">
        <v>2844</v>
      </c>
      <c r="D53" s="231" t="s">
        <v>2843</v>
      </c>
      <c r="E53" s="193" t="s">
        <v>266</v>
      </c>
      <c r="F53" s="209">
        <v>12</v>
      </c>
      <c r="G53" s="944"/>
      <c r="H53" s="944"/>
      <c r="I53" s="944"/>
    </row>
    <row r="54" spans="1:9">
      <c r="A54" s="197">
        <v>14</v>
      </c>
      <c r="B54" s="211" t="s">
        <v>2842</v>
      </c>
      <c r="C54" s="195" t="s">
        <v>2841</v>
      </c>
      <c r="D54" s="254"/>
      <c r="E54" s="193" t="s">
        <v>266</v>
      </c>
      <c r="F54" s="209">
        <f>F53</f>
        <v>12</v>
      </c>
      <c r="G54" s="944"/>
      <c r="H54" s="944"/>
      <c r="I54" s="944"/>
    </row>
    <row r="55" spans="1:9">
      <c r="A55" s="197">
        <v>15</v>
      </c>
      <c r="B55" s="211" t="s">
        <v>2746</v>
      </c>
      <c r="C55" s="195" t="s">
        <v>2775</v>
      </c>
      <c r="D55" s="231" t="s">
        <v>2768</v>
      </c>
      <c r="E55" s="193" t="s">
        <v>266</v>
      </c>
      <c r="F55" s="209">
        <v>9</v>
      </c>
      <c r="G55" s="944"/>
      <c r="H55" s="944"/>
      <c r="I55" s="944"/>
    </row>
    <row r="56" spans="1:9">
      <c r="A56" s="197">
        <v>16</v>
      </c>
      <c r="B56" s="211" t="s">
        <v>2746</v>
      </c>
      <c r="C56" s="195" t="s">
        <v>2879</v>
      </c>
      <c r="D56" s="231" t="s">
        <v>2876</v>
      </c>
      <c r="E56" s="193" t="s">
        <v>266</v>
      </c>
      <c r="F56" s="209">
        <v>1</v>
      </c>
      <c r="G56" s="944"/>
      <c r="H56" s="944"/>
      <c r="I56" s="944"/>
    </row>
    <row r="57" spans="1:9">
      <c r="A57" s="197">
        <v>17</v>
      </c>
      <c r="B57" s="211" t="s">
        <v>2774</v>
      </c>
      <c r="C57" s="195" t="s">
        <v>2773</v>
      </c>
      <c r="D57" s="231"/>
      <c r="E57" s="193" t="s">
        <v>266</v>
      </c>
      <c r="F57" s="209">
        <f>SUM(F55:F56)</f>
        <v>10</v>
      </c>
      <c r="G57" s="944"/>
      <c r="H57" s="944"/>
      <c r="I57" s="944"/>
    </row>
    <row r="58" spans="1:9">
      <c r="A58" s="197">
        <v>18</v>
      </c>
      <c r="B58" s="211" t="s">
        <v>2746</v>
      </c>
      <c r="C58" s="195" t="s">
        <v>2839</v>
      </c>
      <c r="D58" s="231" t="s">
        <v>2833</v>
      </c>
      <c r="E58" s="193" t="s">
        <v>266</v>
      </c>
      <c r="F58" s="209">
        <v>2</v>
      </c>
      <c r="G58" s="944"/>
      <c r="H58" s="944"/>
      <c r="I58" s="944"/>
    </row>
    <row r="59" spans="1:9">
      <c r="A59" s="197">
        <v>19</v>
      </c>
      <c r="B59" s="211" t="s">
        <v>2838</v>
      </c>
      <c r="C59" s="195" t="s">
        <v>2837</v>
      </c>
      <c r="D59" s="217"/>
      <c r="E59" s="193" t="s">
        <v>266</v>
      </c>
      <c r="F59" s="209">
        <f>F58</f>
        <v>2</v>
      </c>
      <c r="G59" s="944"/>
      <c r="H59" s="944"/>
      <c r="I59" s="944"/>
    </row>
    <row r="60" spans="1:9">
      <c r="A60" s="197">
        <v>20</v>
      </c>
      <c r="B60" s="232" t="s">
        <v>2746</v>
      </c>
      <c r="C60" s="195" t="s">
        <v>2772</v>
      </c>
      <c r="D60" s="231" t="s">
        <v>2872</v>
      </c>
      <c r="E60" s="193" t="s">
        <v>266</v>
      </c>
      <c r="F60" s="209">
        <v>1</v>
      </c>
      <c r="G60" s="944"/>
      <c r="H60" s="944"/>
      <c r="I60" s="944"/>
    </row>
    <row r="61" spans="1:9">
      <c r="A61" s="197">
        <v>21</v>
      </c>
      <c r="B61" s="211" t="s">
        <v>2771</v>
      </c>
      <c r="C61" s="230" t="s">
        <v>2770</v>
      </c>
      <c r="D61" s="217"/>
      <c r="E61" s="193" t="s">
        <v>266</v>
      </c>
      <c r="F61" s="209">
        <f>F60</f>
        <v>1</v>
      </c>
      <c r="G61" s="944"/>
      <c r="H61" s="944"/>
      <c r="I61" s="944"/>
    </row>
    <row r="62" spans="1:9">
      <c r="A62" s="197">
        <v>22</v>
      </c>
      <c r="B62" s="211" t="s">
        <v>2746</v>
      </c>
      <c r="C62" s="195" t="s">
        <v>2769</v>
      </c>
      <c r="D62" s="231" t="s">
        <v>2866</v>
      </c>
      <c r="E62" s="193" t="s">
        <v>266</v>
      </c>
      <c r="F62" s="209">
        <v>10</v>
      </c>
      <c r="G62" s="944"/>
      <c r="H62" s="944"/>
      <c r="I62" s="944"/>
    </row>
    <row r="63" spans="1:9">
      <c r="A63" s="197">
        <v>23</v>
      </c>
      <c r="B63" s="211" t="s">
        <v>2767</v>
      </c>
      <c r="C63" s="195" t="s">
        <v>2766</v>
      </c>
      <c r="D63" s="217" t="s">
        <v>2765</v>
      </c>
      <c r="E63" s="193" t="s">
        <v>266</v>
      </c>
      <c r="F63" s="209">
        <f>SUM(F62:F62)</f>
        <v>10</v>
      </c>
      <c r="G63" s="944"/>
      <c r="H63" s="944"/>
      <c r="I63" s="944"/>
    </row>
    <row r="64" spans="1:9">
      <c r="A64" s="197">
        <v>24</v>
      </c>
      <c r="B64" s="232" t="s">
        <v>2746</v>
      </c>
      <c r="C64" s="230" t="s">
        <v>2878</v>
      </c>
      <c r="D64" s="231" t="s">
        <v>2876</v>
      </c>
      <c r="E64" s="193" t="s">
        <v>266</v>
      </c>
      <c r="F64" s="209">
        <v>1</v>
      </c>
      <c r="G64" s="944"/>
      <c r="H64" s="944"/>
      <c r="I64" s="944"/>
    </row>
    <row r="65" spans="1:254">
      <c r="A65" s="197">
        <v>25</v>
      </c>
      <c r="B65" s="232" t="s">
        <v>2746</v>
      </c>
      <c r="C65" s="230" t="s">
        <v>2877</v>
      </c>
      <c r="D65" s="231" t="s">
        <v>2876</v>
      </c>
      <c r="E65" s="193" t="s">
        <v>266</v>
      </c>
      <c r="F65" s="209">
        <f>F64</f>
        <v>1</v>
      </c>
      <c r="G65" s="944"/>
      <c r="H65" s="944"/>
      <c r="I65" s="944"/>
    </row>
    <row r="66" spans="1:254" ht="25.5">
      <c r="A66" s="197">
        <v>26</v>
      </c>
      <c r="B66" s="211" t="s">
        <v>2875</v>
      </c>
      <c r="C66" s="230" t="s">
        <v>2874</v>
      </c>
      <c r="D66" s="217" t="s">
        <v>2760</v>
      </c>
      <c r="F66" s="209">
        <f>F64</f>
        <v>1</v>
      </c>
      <c r="G66" s="944"/>
      <c r="H66" s="944"/>
      <c r="I66" s="944"/>
    </row>
    <row r="67" spans="1:254">
      <c r="A67" s="197">
        <v>27</v>
      </c>
      <c r="B67" s="211" t="s">
        <v>2746</v>
      </c>
      <c r="C67" s="195" t="s">
        <v>2764</v>
      </c>
      <c r="D67" s="231" t="s">
        <v>2872</v>
      </c>
      <c r="E67" s="193" t="s">
        <v>266</v>
      </c>
      <c r="F67" s="209">
        <v>1</v>
      </c>
      <c r="G67" s="944"/>
      <c r="H67" s="944"/>
      <c r="I67" s="944"/>
    </row>
    <row r="68" spans="1:254">
      <c r="A68" s="197">
        <v>28</v>
      </c>
      <c r="B68" s="211" t="s">
        <v>2762</v>
      </c>
      <c r="C68" s="230" t="s">
        <v>2761</v>
      </c>
      <c r="D68" s="217" t="s">
        <v>2760</v>
      </c>
      <c r="E68" s="193" t="s">
        <v>266</v>
      </c>
      <c r="F68" s="209">
        <f>F67</f>
        <v>1</v>
      </c>
      <c r="G68" s="944"/>
      <c r="H68" s="944"/>
      <c r="I68" s="944"/>
    </row>
    <row r="69" spans="1:254">
      <c r="A69" s="197">
        <v>29</v>
      </c>
      <c r="B69" s="232" t="s">
        <v>2746</v>
      </c>
      <c r="C69" s="230" t="s">
        <v>2834</v>
      </c>
      <c r="D69" s="231" t="s">
        <v>2833</v>
      </c>
      <c r="E69" s="193" t="s">
        <v>266</v>
      </c>
      <c r="F69" s="209">
        <v>2</v>
      </c>
      <c r="G69" s="944"/>
      <c r="H69" s="944"/>
      <c r="I69" s="944"/>
    </row>
    <row r="70" spans="1:254">
      <c r="A70" s="197">
        <v>30</v>
      </c>
      <c r="B70" s="211" t="s">
        <v>2832</v>
      </c>
      <c r="C70" s="230" t="s">
        <v>2831</v>
      </c>
      <c r="D70" s="217" t="s">
        <v>2760</v>
      </c>
      <c r="E70" s="193" t="s">
        <v>266</v>
      </c>
      <c r="F70" s="209">
        <f>F69</f>
        <v>2</v>
      </c>
      <c r="G70" s="944"/>
      <c r="H70" s="944"/>
      <c r="I70" s="944"/>
    </row>
    <row r="71" spans="1:254">
      <c r="A71" s="197">
        <v>31</v>
      </c>
      <c r="B71" s="211" t="s">
        <v>2830</v>
      </c>
      <c r="C71" s="195" t="s">
        <v>2829</v>
      </c>
      <c r="D71" s="217" t="s">
        <v>2765</v>
      </c>
      <c r="E71" s="193" t="s">
        <v>266</v>
      </c>
      <c r="F71" s="209">
        <f>F53</f>
        <v>12</v>
      </c>
      <c r="G71" s="944"/>
      <c r="H71" s="944"/>
      <c r="I71" s="944"/>
    </row>
    <row r="72" spans="1:254">
      <c r="A72" s="197">
        <v>32</v>
      </c>
      <c r="B72" s="211" t="s">
        <v>2746</v>
      </c>
      <c r="C72" s="195" t="s">
        <v>2759</v>
      </c>
      <c r="D72" s="217"/>
      <c r="E72" s="193" t="s">
        <v>266</v>
      </c>
      <c r="F72" s="209">
        <v>10</v>
      </c>
      <c r="G72" s="944"/>
      <c r="H72" s="944"/>
      <c r="I72" s="944"/>
    </row>
    <row r="73" spans="1:254" ht="13.5" thickBot="1">
      <c r="A73" s="197">
        <v>33</v>
      </c>
      <c r="B73" s="211" t="s">
        <v>2746</v>
      </c>
      <c r="C73" s="195" t="s">
        <v>2758</v>
      </c>
      <c r="D73" s="217"/>
      <c r="E73" s="193" t="s">
        <v>266</v>
      </c>
      <c r="F73" s="209">
        <f>SUM(F72:F72)</f>
        <v>10</v>
      </c>
      <c r="G73" s="944"/>
      <c r="H73" s="944"/>
      <c r="I73" s="944"/>
    </row>
    <row r="74" spans="1:254" s="198" customFormat="1">
      <c r="A74" s="229"/>
      <c r="B74" s="228" t="s">
        <v>2757</v>
      </c>
      <c r="C74" s="227"/>
      <c r="D74" s="226"/>
      <c r="E74" s="225"/>
      <c r="F74" s="224"/>
      <c r="G74" s="950"/>
      <c r="H74" s="950"/>
      <c r="I74" s="950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M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C74" s="221"/>
      <c r="CD74" s="221"/>
      <c r="CE74" s="221"/>
      <c r="CF74" s="221"/>
      <c r="CG74" s="221"/>
      <c r="CH74" s="221"/>
      <c r="CI74" s="221"/>
      <c r="CJ74" s="221"/>
      <c r="CK74" s="221"/>
      <c r="CL74" s="221"/>
      <c r="CM74" s="221"/>
      <c r="CN74" s="221"/>
      <c r="CO74" s="221"/>
      <c r="CP74" s="221"/>
      <c r="CQ74" s="221"/>
      <c r="CR74" s="221"/>
      <c r="CS74" s="221"/>
      <c r="CT74" s="221"/>
      <c r="CU74" s="221"/>
      <c r="CV74" s="221"/>
      <c r="CW74" s="221"/>
      <c r="CX74" s="221"/>
      <c r="CY74" s="221"/>
      <c r="CZ74" s="221"/>
      <c r="DA74" s="221"/>
      <c r="DB74" s="221"/>
      <c r="DC74" s="221"/>
      <c r="DD74" s="221"/>
      <c r="DE74" s="221"/>
      <c r="DF74" s="221"/>
      <c r="DG74" s="221"/>
      <c r="DH74" s="221"/>
      <c r="DI74" s="221"/>
      <c r="DJ74" s="221"/>
      <c r="DK74" s="221"/>
      <c r="DL74" s="221"/>
      <c r="DM74" s="221"/>
      <c r="DN74" s="221"/>
      <c r="DO74" s="221"/>
      <c r="DP74" s="221"/>
      <c r="DQ74" s="221"/>
      <c r="DR74" s="221"/>
      <c r="DS74" s="221"/>
      <c r="DT74" s="221"/>
      <c r="DU74" s="221"/>
      <c r="DV74" s="221"/>
      <c r="DW74" s="221"/>
      <c r="DX74" s="221"/>
      <c r="DY74" s="221"/>
      <c r="DZ74" s="221"/>
      <c r="EA74" s="221"/>
      <c r="EB74" s="221"/>
      <c r="EC74" s="221"/>
      <c r="ED74" s="221"/>
      <c r="EE74" s="221"/>
      <c r="EF74" s="221"/>
      <c r="EG74" s="221"/>
      <c r="EH74" s="221"/>
      <c r="EI74" s="221"/>
      <c r="EJ74" s="221"/>
      <c r="EK74" s="221"/>
      <c r="EL74" s="221"/>
      <c r="EM74" s="221"/>
      <c r="EN74" s="221"/>
      <c r="EO74" s="221"/>
      <c r="EP74" s="221"/>
      <c r="EQ74" s="221"/>
      <c r="ER74" s="221"/>
      <c r="ES74" s="221"/>
      <c r="ET74" s="221"/>
      <c r="EU74" s="221"/>
      <c r="EV74" s="221"/>
      <c r="EW74" s="221"/>
      <c r="EX74" s="221"/>
      <c r="EY74" s="221"/>
      <c r="EZ74" s="221"/>
      <c r="FA74" s="221"/>
      <c r="FB74" s="221"/>
      <c r="FC74" s="221"/>
      <c r="FD74" s="221"/>
      <c r="FE74" s="221"/>
      <c r="FF74" s="221"/>
      <c r="FG74" s="221"/>
      <c r="FH74" s="221"/>
      <c r="FI74" s="221"/>
      <c r="FJ74" s="221"/>
      <c r="FK74" s="221"/>
      <c r="FL74" s="221"/>
      <c r="FM74" s="221"/>
      <c r="FN74" s="221"/>
      <c r="FO74" s="221"/>
      <c r="FP74" s="221"/>
      <c r="FQ74" s="221"/>
      <c r="FR74" s="221"/>
      <c r="FS74" s="221"/>
      <c r="FT74" s="221"/>
      <c r="FU74" s="221"/>
      <c r="FV74" s="221"/>
      <c r="FW74" s="221"/>
      <c r="FX74" s="221"/>
      <c r="FY74" s="221"/>
      <c r="FZ74" s="221"/>
      <c r="GA74" s="221"/>
      <c r="GB74" s="221"/>
      <c r="GC74" s="221"/>
      <c r="GD74" s="221"/>
      <c r="GE74" s="221"/>
      <c r="GF74" s="221"/>
      <c r="GG74" s="221"/>
      <c r="GH74" s="221"/>
      <c r="GI74" s="221"/>
      <c r="GJ74" s="221"/>
      <c r="GK74" s="221"/>
      <c r="GL74" s="221"/>
      <c r="GM74" s="221"/>
      <c r="GN74" s="221"/>
      <c r="GO74" s="221"/>
      <c r="GP74" s="221"/>
      <c r="GQ74" s="221"/>
      <c r="GR74" s="221"/>
      <c r="GS74" s="221"/>
      <c r="GT74" s="221"/>
      <c r="GU74" s="221"/>
      <c r="GV74" s="221"/>
      <c r="GW74" s="221"/>
      <c r="GX74" s="221"/>
      <c r="GY74" s="221"/>
      <c r="GZ74" s="221"/>
      <c r="HA74" s="221"/>
      <c r="HB74" s="221"/>
      <c r="HC74" s="221"/>
      <c r="HD74" s="221"/>
      <c r="HE74" s="221"/>
      <c r="HF74" s="221"/>
      <c r="HG74" s="221"/>
      <c r="HH74" s="221"/>
      <c r="HI74" s="221"/>
      <c r="HJ74" s="221"/>
      <c r="HK74" s="221"/>
      <c r="HL74" s="221"/>
      <c r="HM74" s="221"/>
      <c r="HN74" s="221"/>
      <c r="HO74" s="221"/>
      <c r="HP74" s="221"/>
      <c r="HQ74" s="221"/>
      <c r="HR74" s="221"/>
      <c r="HS74" s="221"/>
      <c r="HT74" s="221"/>
      <c r="HU74" s="221"/>
      <c r="HV74" s="221"/>
      <c r="HW74" s="221"/>
      <c r="HX74" s="221"/>
      <c r="HY74" s="221"/>
      <c r="HZ74" s="221"/>
      <c r="IA74" s="221"/>
      <c r="IB74" s="221"/>
      <c r="IC74" s="221"/>
      <c r="ID74" s="221"/>
      <c r="IE74" s="221"/>
      <c r="IF74" s="221"/>
      <c r="IG74" s="221"/>
      <c r="IH74" s="221"/>
      <c r="II74" s="221"/>
      <c r="IJ74" s="221"/>
      <c r="IK74" s="221"/>
      <c r="IL74" s="221"/>
      <c r="IM74" s="221"/>
      <c r="IN74" s="221"/>
      <c r="IO74" s="221"/>
      <c r="IP74" s="221"/>
      <c r="IQ74" s="221"/>
      <c r="IR74" s="221"/>
      <c r="IS74" s="221"/>
      <c r="IT74" s="221"/>
    </row>
    <row r="75" spans="1:254">
      <c r="A75" s="197">
        <v>34</v>
      </c>
      <c r="B75" s="220" t="s">
        <v>2756</v>
      </c>
      <c r="C75" s="219" t="s">
        <v>2755</v>
      </c>
      <c r="D75" s="218" t="s">
        <v>2754</v>
      </c>
      <c r="E75" s="193" t="s">
        <v>997</v>
      </c>
      <c r="F75" s="216">
        <v>0.3</v>
      </c>
      <c r="G75" s="948"/>
      <c r="H75" s="948"/>
      <c r="I75" s="948"/>
    </row>
    <row r="76" spans="1:254" ht="26.25" thickBot="1">
      <c r="A76" s="197">
        <v>35</v>
      </c>
      <c r="B76" s="211" t="s">
        <v>2753</v>
      </c>
      <c r="C76" s="195" t="s">
        <v>2752</v>
      </c>
      <c r="D76" s="217" t="s">
        <v>2751</v>
      </c>
      <c r="E76" s="193" t="s">
        <v>997</v>
      </c>
      <c r="F76" s="216">
        <v>0.3</v>
      </c>
      <c r="G76" s="948"/>
      <c r="H76" s="948"/>
      <c r="I76" s="948"/>
    </row>
    <row r="77" spans="1:254" s="199" customFormat="1">
      <c r="A77" s="215"/>
      <c r="B77" s="206" t="str">
        <f>CONCATENATE("CELKOM ",C7," :")</f>
        <v>CELKOM ZARIAĎOVACIE PREDMETY :</v>
      </c>
      <c r="C77" s="205"/>
      <c r="D77" s="214"/>
      <c r="E77" s="203"/>
      <c r="F77" s="202"/>
      <c r="G77" s="201"/>
      <c r="H77" s="200"/>
    </row>
  </sheetData>
  <conditionalFormatting sqref="F26:F27 F29 F19:F21 F31:F34 F72">
    <cfRule type="cellIs" dxfId="285" priority="27" stopIfTrue="1" operator="equal">
      <formula>0</formula>
    </cfRule>
  </conditionalFormatting>
  <conditionalFormatting sqref="F37">
    <cfRule type="cellIs" dxfId="284" priority="26" stopIfTrue="1" operator="equal">
      <formula>0</formula>
    </cfRule>
  </conditionalFormatting>
  <conditionalFormatting sqref="F36">
    <cfRule type="cellIs" dxfId="283" priority="25" stopIfTrue="1" operator="equal">
      <formula>0</formula>
    </cfRule>
  </conditionalFormatting>
  <conditionalFormatting sqref="F30">
    <cfRule type="cellIs" dxfId="282" priority="24" stopIfTrue="1" operator="equal">
      <formula>0</formula>
    </cfRule>
  </conditionalFormatting>
  <conditionalFormatting sqref="F28">
    <cfRule type="cellIs" dxfId="281" priority="23" stopIfTrue="1" operator="equal">
      <formula>0</formula>
    </cfRule>
  </conditionalFormatting>
  <conditionalFormatting sqref="F13:F15">
    <cfRule type="cellIs" dxfId="280" priority="22" stopIfTrue="1" operator="equal">
      <formula>0</formula>
    </cfRule>
  </conditionalFormatting>
  <conditionalFormatting sqref="F16">
    <cfRule type="cellIs" dxfId="279" priority="21" stopIfTrue="1" operator="equal">
      <formula>0</formula>
    </cfRule>
  </conditionalFormatting>
  <conditionalFormatting sqref="F17">
    <cfRule type="cellIs" dxfId="278" priority="20" stopIfTrue="1" operator="equal">
      <formula>0</formula>
    </cfRule>
  </conditionalFormatting>
  <conditionalFormatting sqref="F18">
    <cfRule type="cellIs" dxfId="277" priority="19" stopIfTrue="1" operator="equal">
      <formula>0</formula>
    </cfRule>
  </conditionalFormatting>
  <conditionalFormatting sqref="F23 F25">
    <cfRule type="cellIs" dxfId="276" priority="18" stopIfTrue="1" operator="equal">
      <formula>0</formula>
    </cfRule>
  </conditionalFormatting>
  <conditionalFormatting sqref="F22">
    <cfRule type="cellIs" dxfId="275" priority="17" stopIfTrue="1" operator="equal">
      <formula>0</formula>
    </cfRule>
  </conditionalFormatting>
  <conditionalFormatting sqref="F24">
    <cfRule type="cellIs" dxfId="274" priority="16" stopIfTrue="1" operator="equal">
      <formula>0</formula>
    </cfRule>
  </conditionalFormatting>
  <conditionalFormatting sqref="F76">
    <cfRule type="cellIs" dxfId="273" priority="15" stopIfTrue="1" operator="equal">
      <formula>0</formula>
    </cfRule>
  </conditionalFormatting>
  <conditionalFormatting sqref="F75">
    <cfRule type="cellIs" dxfId="272" priority="14" stopIfTrue="1" operator="equal">
      <formula>0</formula>
    </cfRule>
  </conditionalFormatting>
  <conditionalFormatting sqref="F48:F52 F73">
    <cfRule type="cellIs" dxfId="271" priority="13" stopIfTrue="1" operator="equal">
      <formula>0</formula>
    </cfRule>
  </conditionalFormatting>
  <conditionalFormatting sqref="F41:F43">
    <cfRule type="cellIs" dxfId="270" priority="12" stopIfTrue="1" operator="equal">
      <formula>0</formula>
    </cfRule>
  </conditionalFormatting>
  <conditionalFormatting sqref="F44:F47">
    <cfRule type="cellIs" dxfId="269" priority="11" stopIfTrue="1" operator="equal">
      <formula>0</formula>
    </cfRule>
  </conditionalFormatting>
  <conditionalFormatting sqref="F57">
    <cfRule type="cellIs" dxfId="268" priority="10" stopIfTrue="1" operator="equal">
      <formula>0</formula>
    </cfRule>
  </conditionalFormatting>
  <conditionalFormatting sqref="F54">
    <cfRule type="cellIs" dxfId="267" priority="9" stopIfTrue="1" operator="equal">
      <formula>0</formula>
    </cfRule>
  </conditionalFormatting>
  <conditionalFormatting sqref="F53">
    <cfRule type="cellIs" dxfId="266" priority="8" stopIfTrue="1" operator="equal">
      <formula>0</formula>
    </cfRule>
  </conditionalFormatting>
  <conditionalFormatting sqref="F55:F56">
    <cfRule type="cellIs" dxfId="265" priority="7" stopIfTrue="1" operator="equal">
      <formula>0</formula>
    </cfRule>
  </conditionalFormatting>
  <conditionalFormatting sqref="F58:F59">
    <cfRule type="cellIs" dxfId="264" priority="6" stopIfTrue="1" operator="equal">
      <formula>0</formula>
    </cfRule>
  </conditionalFormatting>
  <conditionalFormatting sqref="F60:F61">
    <cfRule type="cellIs" dxfId="263" priority="5" stopIfTrue="1" operator="equal">
      <formula>0</formula>
    </cfRule>
  </conditionalFormatting>
  <conditionalFormatting sqref="F62:F66">
    <cfRule type="cellIs" dxfId="262" priority="4" stopIfTrue="1" operator="equal">
      <formula>0</formula>
    </cfRule>
  </conditionalFormatting>
  <conditionalFormatting sqref="F67:F68">
    <cfRule type="cellIs" dxfId="261" priority="3" stopIfTrue="1" operator="equal">
      <formula>0</formula>
    </cfRule>
  </conditionalFormatting>
  <conditionalFormatting sqref="F71">
    <cfRule type="cellIs" dxfId="260" priority="2" stopIfTrue="1" operator="equal">
      <formula>0</formula>
    </cfRule>
  </conditionalFormatting>
  <conditionalFormatting sqref="F69:F70">
    <cfRule type="cellIs" dxfId="259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T75"/>
  <sheetViews>
    <sheetView showGridLines="0" topLeftCell="A44" zoomScaleNormal="100" workbookViewId="0">
      <selection activeCell="G66" sqref="G66:I66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2887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41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7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8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17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8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4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17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8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4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1</v>
      </c>
      <c r="G22" s="944"/>
      <c r="H22" s="944"/>
      <c r="I22" s="944"/>
    </row>
    <row r="23" spans="1:9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1</v>
      </c>
      <c r="G23" s="944"/>
      <c r="H23" s="944"/>
      <c r="I23" s="944"/>
    </row>
    <row r="24" spans="1:9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2</v>
      </c>
      <c r="G24" s="944"/>
      <c r="H24" s="944"/>
      <c r="I24" s="944"/>
    </row>
    <row r="25" spans="1:9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2</v>
      </c>
      <c r="G25" s="944"/>
      <c r="H25" s="944"/>
      <c r="I25" s="944"/>
    </row>
    <row r="26" spans="1:9" s="233" customFormat="1" ht="25.5">
      <c r="A26" s="197">
        <v>14</v>
      </c>
      <c r="B26" s="220" t="s">
        <v>2802</v>
      </c>
      <c r="C26" s="219" t="s">
        <v>2799</v>
      </c>
      <c r="D26" s="218" t="s">
        <v>2801</v>
      </c>
      <c r="E26" s="235" t="s">
        <v>266</v>
      </c>
      <c r="F26" s="234">
        <v>11</v>
      </c>
      <c r="G26" s="944"/>
      <c r="H26" s="944"/>
      <c r="I26" s="944"/>
    </row>
    <row r="27" spans="1:9" s="233" customFormat="1" ht="25.5">
      <c r="A27" s="197">
        <v>15</v>
      </c>
      <c r="B27" s="220" t="s">
        <v>2800</v>
      </c>
      <c r="C27" s="219" t="s">
        <v>2799</v>
      </c>
      <c r="D27" s="218" t="s">
        <v>2798</v>
      </c>
      <c r="E27" s="235" t="s">
        <v>266</v>
      </c>
      <c r="F27" s="234">
        <v>1</v>
      </c>
      <c r="G27" s="944"/>
      <c r="H27" s="944"/>
      <c r="I27" s="944"/>
    </row>
    <row r="28" spans="1:9">
      <c r="A28" s="197">
        <v>16</v>
      </c>
      <c r="B28" s="211" t="s">
        <v>2746</v>
      </c>
      <c r="C28" s="195" t="s">
        <v>2854</v>
      </c>
      <c r="D28" s="231" t="s">
        <v>2853</v>
      </c>
      <c r="E28" s="193" t="s">
        <v>266</v>
      </c>
      <c r="F28" s="212">
        <v>3</v>
      </c>
      <c r="G28" s="944"/>
      <c r="H28" s="944"/>
      <c r="I28" s="944"/>
    </row>
    <row r="29" spans="1:9" s="233" customFormat="1">
      <c r="A29" s="197">
        <v>17</v>
      </c>
      <c r="B29" s="220" t="s">
        <v>2852</v>
      </c>
      <c r="C29" s="219" t="s">
        <v>2851</v>
      </c>
      <c r="D29" s="218" t="s">
        <v>2808</v>
      </c>
      <c r="E29" s="235" t="s">
        <v>266</v>
      </c>
      <c r="F29" s="234">
        <f>F28</f>
        <v>3</v>
      </c>
      <c r="G29" s="944"/>
      <c r="H29" s="944"/>
      <c r="I29" s="944"/>
    </row>
    <row r="30" spans="1:9">
      <c r="A30" s="197">
        <v>18</v>
      </c>
      <c r="B30" s="211" t="s">
        <v>2746</v>
      </c>
      <c r="C30" s="195" t="s">
        <v>2850</v>
      </c>
      <c r="D30" s="217" t="s">
        <v>2849</v>
      </c>
      <c r="E30" s="193" t="s">
        <v>266</v>
      </c>
      <c r="F30" s="212">
        <v>2</v>
      </c>
      <c r="G30" s="944"/>
      <c r="H30" s="944"/>
      <c r="I30" s="944"/>
    </row>
    <row r="31" spans="1:9" s="233" customFormat="1">
      <c r="A31" s="197">
        <v>19</v>
      </c>
      <c r="B31" s="220" t="s">
        <v>2868</v>
      </c>
      <c r="C31" s="219" t="s">
        <v>2847</v>
      </c>
      <c r="D31" s="218" t="s">
        <v>2858</v>
      </c>
      <c r="E31" s="235" t="s">
        <v>266</v>
      </c>
      <c r="F31" s="234">
        <v>1</v>
      </c>
      <c r="G31" s="944"/>
      <c r="H31" s="944"/>
      <c r="I31" s="944"/>
    </row>
    <row r="32" spans="1:9" s="233" customFormat="1">
      <c r="A32" s="197">
        <v>20</v>
      </c>
      <c r="B32" s="220" t="s">
        <v>2848</v>
      </c>
      <c r="C32" s="219" t="s">
        <v>2847</v>
      </c>
      <c r="D32" s="218" t="s">
        <v>2747</v>
      </c>
      <c r="E32" s="235" t="s">
        <v>266</v>
      </c>
      <c r="F32" s="234">
        <v>1</v>
      </c>
      <c r="G32" s="944"/>
      <c r="H32" s="944"/>
      <c r="I32" s="944"/>
    </row>
    <row r="33" spans="1:9" s="233" customFormat="1">
      <c r="A33" s="197">
        <v>21</v>
      </c>
      <c r="B33" s="220" t="s">
        <v>2746</v>
      </c>
      <c r="C33" s="219" t="s">
        <v>2867</v>
      </c>
      <c r="D33" s="218"/>
      <c r="E33" s="235" t="s">
        <v>266</v>
      </c>
      <c r="F33" s="234">
        <v>1</v>
      </c>
      <c r="G33" s="944"/>
      <c r="H33" s="944"/>
      <c r="I33" s="944"/>
    </row>
    <row r="34" spans="1:9" s="233" customFormat="1">
      <c r="A34" s="197">
        <v>22</v>
      </c>
      <c r="B34" s="220" t="s">
        <v>2797</v>
      </c>
      <c r="C34" s="219" t="s">
        <v>2796</v>
      </c>
      <c r="D34" s="218" t="s">
        <v>2795</v>
      </c>
      <c r="E34" s="235" t="s">
        <v>244</v>
      </c>
      <c r="F34" s="234">
        <f>SUM(F13:F14)</f>
        <v>48</v>
      </c>
      <c r="G34" s="944"/>
      <c r="H34" s="944"/>
      <c r="I34" s="944"/>
    </row>
    <row r="35" spans="1:9" s="233" customFormat="1">
      <c r="A35" s="197">
        <v>23</v>
      </c>
      <c r="B35" s="220" t="s">
        <v>2846</v>
      </c>
      <c r="C35" s="219" t="s">
        <v>2796</v>
      </c>
      <c r="D35" s="218" t="s">
        <v>2845</v>
      </c>
      <c r="E35" s="235" t="s">
        <v>244</v>
      </c>
      <c r="F35" s="234">
        <f>SUM(F15)</f>
        <v>8</v>
      </c>
      <c r="G35" s="944"/>
      <c r="H35" s="944"/>
      <c r="I35" s="944"/>
    </row>
    <row r="36" spans="1:9" s="233" customFormat="1" ht="13.5" thickBot="1">
      <c r="A36" s="197">
        <v>24</v>
      </c>
      <c r="B36" s="220" t="s">
        <v>2794</v>
      </c>
      <c r="C36" s="219" t="s">
        <v>2793</v>
      </c>
      <c r="D36" s="218" t="s">
        <v>2792</v>
      </c>
      <c r="E36" s="235" t="s">
        <v>244</v>
      </c>
      <c r="F36" s="234">
        <f>SUM(F16:F18)</f>
        <v>29</v>
      </c>
      <c r="G36" s="944"/>
      <c r="H36" s="944"/>
      <c r="I36" s="944"/>
    </row>
    <row r="37" spans="1:9" s="221" customFormat="1">
      <c r="A37" s="229"/>
      <c r="B37" s="228" t="s">
        <v>2757</v>
      </c>
      <c r="C37" s="227"/>
      <c r="D37" s="226"/>
      <c r="E37" s="225"/>
      <c r="F37" s="224"/>
      <c r="G37" s="950"/>
      <c r="H37" s="950"/>
      <c r="I37" s="950"/>
    </row>
    <row r="38" spans="1:9">
      <c r="A38" s="197">
        <v>25</v>
      </c>
      <c r="B38" s="220" t="s">
        <v>2791</v>
      </c>
      <c r="C38" s="219" t="s">
        <v>2790</v>
      </c>
      <c r="D38" s="218" t="s">
        <v>2754</v>
      </c>
      <c r="E38" s="193" t="s">
        <v>997</v>
      </c>
      <c r="F38" s="216">
        <v>1</v>
      </c>
      <c r="G38" s="948"/>
      <c r="H38" s="948"/>
      <c r="I38" s="948"/>
    </row>
    <row r="39" spans="1:9" ht="26.25" thickBot="1">
      <c r="A39" s="197">
        <v>26</v>
      </c>
      <c r="B39" s="211" t="s">
        <v>2789</v>
      </c>
      <c r="C39" s="195" t="s">
        <v>2752</v>
      </c>
      <c r="D39" s="217" t="s">
        <v>2751</v>
      </c>
      <c r="E39" s="193" t="s">
        <v>997</v>
      </c>
      <c r="F39" s="216">
        <v>1</v>
      </c>
      <c r="G39" s="948"/>
      <c r="H39" s="948"/>
      <c r="I39" s="948"/>
    </row>
    <row r="40" spans="1:9" s="199" customFormat="1">
      <c r="A40" s="215"/>
      <c r="B40" s="206" t="str">
        <f>CONCATENATE("CELKOM ",C5," :")</f>
        <v>CELKOM VNÚTORNÁ KANALIZÁCIA :</v>
      </c>
      <c r="C40" s="205"/>
      <c r="D40" s="214"/>
      <c r="E40" s="203"/>
      <c r="F40" s="202"/>
      <c r="G40" s="201"/>
      <c r="H40" s="200"/>
    </row>
    <row r="41" spans="1:9">
      <c r="D41" s="217"/>
      <c r="F41" s="212"/>
      <c r="G41" s="944"/>
      <c r="H41" s="944"/>
      <c r="I41" s="944"/>
    </row>
    <row r="42" spans="1:9">
      <c r="C42" s="213" t="str">
        <f>CONCATENATE(A7," ",B7," ",C7)</f>
        <v>II. C 721 A05 ZARIAĎOVACIE PREDMETY</v>
      </c>
      <c r="D42" s="217"/>
      <c r="F42" s="212"/>
      <c r="G42" s="944"/>
      <c r="H42" s="944"/>
      <c r="I42" s="944"/>
    </row>
    <row r="43" spans="1:9">
      <c r="A43" s="197">
        <v>1</v>
      </c>
      <c r="B43" s="211" t="s">
        <v>2746</v>
      </c>
      <c r="C43" s="195" t="s">
        <v>2788</v>
      </c>
      <c r="D43" s="231" t="s">
        <v>2784</v>
      </c>
      <c r="E43" s="193" t="s">
        <v>266</v>
      </c>
      <c r="F43" s="209">
        <v>1</v>
      </c>
      <c r="G43" s="944"/>
      <c r="H43" s="944"/>
      <c r="I43" s="944"/>
    </row>
    <row r="44" spans="1:9">
      <c r="A44" s="197">
        <v>2</v>
      </c>
      <c r="B44" s="211" t="s">
        <v>2746</v>
      </c>
      <c r="C44" s="195" t="s">
        <v>2787</v>
      </c>
      <c r="D44" s="231" t="s">
        <v>2784</v>
      </c>
      <c r="E44" s="193" t="s">
        <v>266</v>
      </c>
      <c r="F44" s="209">
        <f>F43</f>
        <v>1</v>
      </c>
      <c r="G44" s="944"/>
      <c r="H44" s="944"/>
      <c r="I44" s="944"/>
    </row>
    <row r="45" spans="1:9">
      <c r="A45" s="197">
        <v>3</v>
      </c>
      <c r="B45" s="211" t="s">
        <v>2746</v>
      </c>
      <c r="C45" s="195" t="s">
        <v>2786</v>
      </c>
      <c r="D45" s="231" t="s">
        <v>2784</v>
      </c>
      <c r="E45" s="193" t="s">
        <v>266</v>
      </c>
      <c r="F45" s="209">
        <f>F43</f>
        <v>1</v>
      </c>
      <c r="G45" s="944"/>
      <c r="H45" s="944"/>
      <c r="I45" s="944"/>
    </row>
    <row r="46" spans="1:9">
      <c r="A46" s="197">
        <v>4</v>
      </c>
      <c r="B46" s="211" t="s">
        <v>2746</v>
      </c>
      <c r="C46" s="195" t="s">
        <v>2785</v>
      </c>
      <c r="D46" s="231" t="s">
        <v>2784</v>
      </c>
      <c r="E46" s="193" t="s">
        <v>266</v>
      </c>
      <c r="F46" s="209">
        <f>F43</f>
        <v>1</v>
      </c>
      <c r="G46" s="944"/>
      <c r="H46" s="944"/>
      <c r="I46" s="944"/>
    </row>
    <row r="47" spans="1:9" ht="25.5">
      <c r="A47" s="197">
        <v>5</v>
      </c>
      <c r="B47" s="211" t="s">
        <v>2783</v>
      </c>
      <c r="C47" s="195" t="s">
        <v>2782</v>
      </c>
      <c r="D47" s="217"/>
      <c r="E47" s="193" t="s">
        <v>266</v>
      </c>
      <c r="F47" s="209">
        <f>F43</f>
        <v>1</v>
      </c>
      <c r="G47" s="944"/>
      <c r="H47" s="944"/>
      <c r="I47" s="944"/>
    </row>
    <row r="48" spans="1:9">
      <c r="A48" s="197">
        <v>6</v>
      </c>
      <c r="B48" s="211" t="s">
        <v>2781</v>
      </c>
      <c r="C48" s="195" t="s">
        <v>2780</v>
      </c>
      <c r="D48" s="217"/>
      <c r="E48" s="193" t="s">
        <v>266</v>
      </c>
      <c r="F48" s="209">
        <f>F45</f>
        <v>1</v>
      </c>
      <c r="G48" s="944"/>
      <c r="H48" s="944"/>
      <c r="I48" s="944"/>
    </row>
    <row r="49" spans="1:9">
      <c r="A49" s="197">
        <v>7</v>
      </c>
      <c r="B49" s="211" t="s">
        <v>2779</v>
      </c>
      <c r="C49" s="195" t="s">
        <v>2778</v>
      </c>
      <c r="D49" s="217"/>
      <c r="E49" s="193" t="s">
        <v>266</v>
      </c>
      <c r="F49" s="209">
        <f>F43</f>
        <v>1</v>
      </c>
      <c r="G49" s="944"/>
      <c r="H49" s="944"/>
      <c r="I49" s="944"/>
    </row>
    <row r="50" spans="1:9">
      <c r="A50" s="197">
        <v>8</v>
      </c>
      <c r="B50" s="211" t="s">
        <v>2777</v>
      </c>
      <c r="C50" s="195" t="s">
        <v>2776</v>
      </c>
      <c r="D50" s="217"/>
      <c r="E50" s="193" t="s">
        <v>266</v>
      </c>
      <c r="F50" s="209">
        <f>F44</f>
        <v>1</v>
      </c>
      <c r="G50" s="944"/>
      <c r="H50" s="944"/>
      <c r="I50" s="944"/>
    </row>
    <row r="51" spans="1:9">
      <c r="A51" s="197">
        <v>9</v>
      </c>
      <c r="B51" s="211" t="s">
        <v>2746</v>
      </c>
      <c r="C51" s="195" t="s">
        <v>2775</v>
      </c>
      <c r="D51" s="231" t="s">
        <v>2768</v>
      </c>
      <c r="E51" s="193" t="s">
        <v>266</v>
      </c>
      <c r="F51" s="209">
        <v>1</v>
      </c>
      <c r="G51" s="944"/>
      <c r="H51" s="944"/>
      <c r="I51" s="944"/>
    </row>
    <row r="52" spans="1:9">
      <c r="A52" s="197">
        <v>10</v>
      </c>
      <c r="B52" s="211" t="s">
        <v>2774</v>
      </c>
      <c r="C52" s="195" t="s">
        <v>2773</v>
      </c>
      <c r="D52" s="231"/>
      <c r="E52" s="193" t="s">
        <v>266</v>
      </c>
      <c r="F52" s="209">
        <f>SUM(F51:F51)</f>
        <v>1</v>
      </c>
      <c r="G52" s="944"/>
      <c r="H52" s="944"/>
      <c r="I52" s="944"/>
    </row>
    <row r="53" spans="1:9">
      <c r="A53" s="197">
        <v>11</v>
      </c>
      <c r="B53" s="211" t="s">
        <v>2746</v>
      </c>
      <c r="C53" s="195" t="s">
        <v>2839</v>
      </c>
      <c r="D53" s="231" t="s">
        <v>2833</v>
      </c>
      <c r="E53" s="193" t="s">
        <v>266</v>
      </c>
      <c r="F53" s="209">
        <v>1</v>
      </c>
      <c r="G53" s="944"/>
      <c r="H53" s="944"/>
      <c r="I53" s="944"/>
    </row>
    <row r="54" spans="1:9">
      <c r="A54" s="197">
        <v>12</v>
      </c>
      <c r="B54" s="211" t="s">
        <v>2838</v>
      </c>
      <c r="C54" s="195" t="s">
        <v>2837</v>
      </c>
      <c r="D54" s="217"/>
      <c r="E54" s="193" t="s">
        <v>266</v>
      </c>
      <c r="F54" s="209">
        <f>F53</f>
        <v>1</v>
      </c>
      <c r="G54" s="944"/>
      <c r="H54" s="944"/>
      <c r="I54" s="944"/>
    </row>
    <row r="55" spans="1:9">
      <c r="A55" s="197">
        <v>13</v>
      </c>
      <c r="B55" s="232" t="s">
        <v>2746</v>
      </c>
      <c r="C55" s="195" t="s">
        <v>2772</v>
      </c>
      <c r="D55" s="231" t="s">
        <v>2865</v>
      </c>
      <c r="E55" s="193" t="s">
        <v>266</v>
      </c>
      <c r="F55" s="209">
        <v>7</v>
      </c>
      <c r="G55" s="944"/>
      <c r="H55" s="944"/>
      <c r="I55" s="944"/>
    </row>
    <row r="56" spans="1:9">
      <c r="A56" s="197">
        <v>14</v>
      </c>
      <c r="B56" s="211" t="s">
        <v>2771</v>
      </c>
      <c r="C56" s="230" t="s">
        <v>2770</v>
      </c>
      <c r="D56" s="217"/>
      <c r="E56" s="193" t="s">
        <v>266</v>
      </c>
      <c r="F56" s="209">
        <f>F55</f>
        <v>7</v>
      </c>
      <c r="G56" s="944"/>
      <c r="H56" s="944"/>
      <c r="I56" s="944"/>
    </row>
    <row r="57" spans="1:9">
      <c r="A57" s="197">
        <v>15</v>
      </c>
      <c r="B57" s="211" t="s">
        <v>2746</v>
      </c>
      <c r="C57" s="195" t="s">
        <v>2769</v>
      </c>
      <c r="D57" s="231" t="s">
        <v>2866</v>
      </c>
      <c r="E57" s="193" t="s">
        <v>266</v>
      </c>
      <c r="F57" s="209">
        <v>3</v>
      </c>
      <c r="G57" s="944"/>
      <c r="H57" s="944"/>
      <c r="I57" s="944"/>
    </row>
    <row r="58" spans="1:9">
      <c r="A58" s="197">
        <v>16</v>
      </c>
      <c r="B58" s="211" t="s">
        <v>2767</v>
      </c>
      <c r="C58" s="195" t="s">
        <v>2766</v>
      </c>
      <c r="D58" s="217" t="s">
        <v>2765</v>
      </c>
      <c r="E58" s="193" t="s">
        <v>266</v>
      </c>
      <c r="F58" s="209">
        <f>SUM(F57:F57)</f>
        <v>3</v>
      </c>
      <c r="G58" s="944"/>
      <c r="H58" s="944"/>
      <c r="I58" s="944"/>
    </row>
    <row r="59" spans="1:9">
      <c r="A59" s="197">
        <v>17</v>
      </c>
      <c r="B59" s="211" t="s">
        <v>2746</v>
      </c>
      <c r="C59" s="195" t="s">
        <v>2764</v>
      </c>
      <c r="D59" s="231" t="s">
        <v>2865</v>
      </c>
      <c r="E59" s="193" t="s">
        <v>266</v>
      </c>
      <c r="F59" s="209">
        <v>7</v>
      </c>
      <c r="G59" s="944"/>
      <c r="H59" s="944"/>
      <c r="I59" s="944"/>
    </row>
    <row r="60" spans="1:9">
      <c r="A60" s="197">
        <v>18</v>
      </c>
      <c r="B60" s="211" t="s">
        <v>2762</v>
      </c>
      <c r="C60" s="230" t="s">
        <v>2761</v>
      </c>
      <c r="D60" s="217" t="s">
        <v>2760</v>
      </c>
      <c r="E60" s="193" t="s">
        <v>266</v>
      </c>
      <c r="F60" s="209">
        <f>F59</f>
        <v>7</v>
      </c>
      <c r="G60" s="944"/>
      <c r="H60" s="944"/>
      <c r="I60" s="944"/>
    </row>
    <row r="61" spans="1:9">
      <c r="A61" s="197">
        <v>19</v>
      </c>
      <c r="B61" s="232" t="s">
        <v>2746</v>
      </c>
      <c r="C61" s="230" t="s">
        <v>2834</v>
      </c>
      <c r="D61" s="231" t="s">
        <v>2833</v>
      </c>
      <c r="E61" s="193" t="s">
        <v>266</v>
      </c>
      <c r="F61" s="209">
        <v>1</v>
      </c>
      <c r="G61" s="944"/>
      <c r="H61" s="944"/>
      <c r="I61" s="944"/>
    </row>
    <row r="62" spans="1:9">
      <c r="A62" s="197">
        <v>20</v>
      </c>
      <c r="B62" s="211" t="s">
        <v>2832</v>
      </c>
      <c r="C62" s="230" t="s">
        <v>2831</v>
      </c>
      <c r="D62" s="217" t="s">
        <v>2760</v>
      </c>
      <c r="E62" s="193" t="s">
        <v>266</v>
      </c>
      <c r="F62" s="209">
        <f>F61</f>
        <v>1</v>
      </c>
      <c r="G62" s="944"/>
      <c r="H62" s="944"/>
      <c r="I62" s="944"/>
    </row>
    <row r="63" spans="1:9">
      <c r="A63" s="197">
        <v>21</v>
      </c>
      <c r="B63" s="211" t="s">
        <v>2746</v>
      </c>
      <c r="C63" s="195" t="s">
        <v>2759</v>
      </c>
      <c r="D63" s="217"/>
      <c r="E63" s="193" t="s">
        <v>266</v>
      </c>
      <c r="F63" s="209">
        <v>3</v>
      </c>
      <c r="G63" s="944"/>
      <c r="H63" s="944"/>
      <c r="I63" s="944"/>
    </row>
    <row r="64" spans="1:9" ht="13.5" thickBot="1">
      <c r="A64" s="197">
        <v>22</v>
      </c>
      <c r="B64" s="211" t="s">
        <v>2746</v>
      </c>
      <c r="C64" s="195" t="s">
        <v>2758</v>
      </c>
      <c r="D64" s="217"/>
      <c r="E64" s="193" t="s">
        <v>266</v>
      </c>
      <c r="F64" s="209">
        <f>SUM(F63:F63)</f>
        <v>3</v>
      </c>
      <c r="G64" s="944"/>
      <c r="H64" s="944"/>
      <c r="I64" s="944"/>
    </row>
    <row r="65" spans="1:254" s="198" customFormat="1">
      <c r="A65" s="229"/>
      <c r="B65" s="228" t="s">
        <v>2757</v>
      </c>
      <c r="C65" s="227"/>
      <c r="D65" s="226"/>
      <c r="E65" s="225"/>
      <c r="F65" s="224"/>
      <c r="G65" s="950"/>
      <c r="H65" s="950"/>
      <c r="I65" s="950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1"/>
      <c r="BY65" s="221"/>
      <c r="BZ65" s="221"/>
      <c r="CA65" s="221"/>
      <c r="CB65" s="221"/>
      <c r="CC65" s="221"/>
      <c r="CD65" s="221"/>
      <c r="CE65" s="221"/>
      <c r="CF65" s="221"/>
      <c r="CG65" s="221"/>
      <c r="CH65" s="221"/>
      <c r="CI65" s="221"/>
      <c r="CJ65" s="221"/>
      <c r="CK65" s="221"/>
      <c r="CL65" s="221"/>
      <c r="CM65" s="221"/>
      <c r="CN65" s="221"/>
      <c r="CO65" s="221"/>
      <c r="CP65" s="221"/>
      <c r="CQ65" s="221"/>
      <c r="CR65" s="221"/>
      <c r="CS65" s="221"/>
      <c r="CT65" s="221"/>
      <c r="CU65" s="221"/>
      <c r="CV65" s="221"/>
      <c r="CW65" s="221"/>
      <c r="CX65" s="221"/>
      <c r="CY65" s="221"/>
      <c r="CZ65" s="221"/>
      <c r="DA65" s="221"/>
      <c r="DB65" s="221"/>
      <c r="DC65" s="221"/>
      <c r="DD65" s="221"/>
      <c r="DE65" s="221"/>
      <c r="DF65" s="221"/>
      <c r="DG65" s="221"/>
      <c r="DH65" s="221"/>
      <c r="DI65" s="221"/>
      <c r="DJ65" s="221"/>
      <c r="DK65" s="221"/>
      <c r="DL65" s="221"/>
      <c r="DM65" s="221"/>
      <c r="DN65" s="221"/>
      <c r="DO65" s="221"/>
      <c r="DP65" s="221"/>
      <c r="DQ65" s="221"/>
      <c r="DR65" s="221"/>
      <c r="DS65" s="221"/>
      <c r="DT65" s="221"/>
      <c r="DU65" s="221"/>
      <c r="DV65" s="221"/>
      <c r="DW65" s="221"/>
      <c r="DX65" s="221"/>
      <c r="DY65" s="221"/>
      <c r="DZ65" s="221"/>
      <c r="EA65" s="221"/>
      <c r="EB65" s="221"/>
      <c r="EC65" s="221"/>
      <c r="ED65" s="221"/>
      <c r="EE65" s="221"/>
      <c r="EF65" s="221"/>
      <c r="EG65" s="221"/>
      <c r="EH65" s="221"/>
      <c r="EI65" s="221"/>
      <c r="EJ65" s="221"/>
      <c r="EK65" s="221"/>
      <c r="EL65" s="221"/>
      <c r="EM65" s="221"/>
      <c r="EN65" s="221"/>
      <c r="EO65" s="221"/>
      <c r="EP65" s="221"/>
      <c r="EQ65" s="221"/>
      <c r="ER65" s="221"/>
      <c r="ES65" s="221"/>
      <c r="ET65" s="221"/>
      <c r="EU65" s="221"/>
      <c r="EV65" s="221"/>
      <c r="EW65" s="221"/>
      <c r="EX65" s="221"/>
      <c r="EY65" s="221"/>
      <c r="EZ65" s="221"/>
      <c r="FA65" s="221"/>
      <c r="FB65" s="221"/>
      <c r="FC65" s="221"/>
      <c r="FD65" s="221"/>
      <c r="FE65" s="221"/>
      <c r="FF65" s="221"/>
      <c r="FG65" s="221"/>
      <c r="FH65" s="221"/>
      <c r="FI65" s="221"/>
      <c r="FJ65" s="221"/>
      <c r="FK65" s="221"/>
      <c r="FL65" s="221"/>
      <c r="FM65" s="221"/>
      <c r="FN65" s="221"/>
      <c r="FO65" s="221"/>
      <c r="FP65" s="221"/>
      <c r="FQ65" s="221"/>
      <c r="FR65" s="221"/>
      <c r="FS65" s="221"/>
      <c r="FT65" s="221"/>
      <c r="FU65" s="221"/>
      <c r="FV65" s="221"/>
      <c r="FW65" s="221"/>
      <c r="FX65" s="221"/>
      <c r="FY65" s="221"/>
      <c r="FZ65" s="221"/>
      <c r="GA65" s="221"/>
      <c r="GB65" s="221"/>
      <c r="GC65" s="221"/>
      <c r="GD65" s="221"/>
      <c r="GE65" s="221"/>
      <c r="GF65" s="221"/>
      <c r="GG65" s="221"/>
      <c r="GH65" s="221"/>
      <c r="GI65" s="221"/>
      <c r="GJ65" s="221"/>
      <c r="GK65" s="221"/>
      <c r="GL65" s="221"/>
      <c r="GM65" s="221"/>
      <c r="GN65" s="221"/>
      <c r="GO65" s="221"/>
      <c r="GP65" s="221"/>
      <c r="GQ65" s="221"/>
      <c r="GR65" s="221"/>
      <c r="GS65" s="221"/>
      <c r="GT65" s="221"/>
      <c r="GU65" s="221"/>
      <c r="GV65" s="221"/>
      <c r="GW65" s="221"/>
      <c r="GX65" s="221"/>
      <c r="GY65" s="221"/>
      <c r="GZ65" s="221"/>
      <c r="HA65" s="221"/>
      <c r="HB65" s="221"/>
      <c r="HC65" s="221"/>
      <c r="HD65" s="221"/>
      <c r="HE65" s="221"/>
      <c r="HF65" s="221"/>
      <c r="HG65" s="221"/>
      <c r="HH65" s="221"/>
      <c r="HI65" s="221"/>
      <c r="HJ65" s="221"/>
      <c r="HK65" s="221"/>
      <c r="HL65" s="221"/>
      <c r="HM65" s="221"/>
      <c r="HN65" s="221"/>
      <c r="HO65" s="221"/>
      <c r="HP65" s="221"/>
      <c r="HQ65" s="221"/>
      <c r="HR65" s="221"/>
      <c r="HS65" s="221"/>
      <c r="HT65" s="221"/>
      <c r="HU65" s="221"/>
      <c r="HV65" s="221"/>
      <c r="HW65" s="221"/>
      <c r="HX65" s="221"/>
      <c r="HY65" s="221"/>
      <c r="HZ65" s="221"/>
      <c r="IA65" s="221"/>
      <c r="IB65" s="221"/>
      <c r="IC65" s="221"/>
      <c r="ID65" s="221"/>
      <c r="IE65" s="221"/>
      <c r="IF65" s="221"/>
      <c r="IG65" s="221"/>
      <c r="IH65" s="221"/>
      <c r="II65" s="221"/>
      <c r="IJ65" s="221"/>
      <c r="IK65" s="221"/>
      <c r="IL65" s="221"/>
      <c r="IM65" s="221"/>
      <c r="IN65" s="221"/>
      <c r="IO65" s="221"/>
      <c r="IP65" s="221"/>
      <c r="IQ65" s="221"/>
      <c r="IR65" s="221"/>
      <c r="IS65" s="221"/>
      <c r="IT65" s="221"/>
    </row>
    <row r="66" spans="1:254">
      <c r="A66" s="197">
        <v>23</v>
      </c>
      <c r="B66" s="220" t="s">
        <v>2756</v>
      </c>
      <c r="C66" s="219" t="s">
        <v>2755</v>
      </c>
      <c r="D66" s="218" t="s">
        <v>2754</v>
      </c>
      <c r="E66" s="193" t="s">
        <v>997</v>
      </c>
      <c r="F66" s="216">
        <v>0.3</v>
      </c>
      <c r="G66" s="948"/>
      <c r="H66" s="948"/>
      <c r="I66" s="948"/>
    </row>
    <row r="67" spans="1:254" ht="26.25" thickBot="1">
      <c r="A67" s="197">
        <v>24</v>
      </c>
      <c r="B67" s="211" t="s">
        <v>2753</v>
      </c>
      <c r="C67" s="195" t="s">
        <v>2752</v>
      </c>
      <c r="D67" s="217" t="s">
        <v>2751</v>
      </c>
      <c r="E67" s="193" t="s">
        <v>997</v>
      </c>
      <c r="F67" s="216">
        <v>0.3</v>
      </c>
      <c r="G67" s="948"/>
      <c r="H67" s="948"/>
      <c r="I67" s="948"/>
    </row>
    <row r="68" spans="1:254" s="199" customFormat="1">
      <c r="A68" s="215"/>
      <c r="B68" s="206" t="str">
        <f>CONCATENATE("CELKOM ",C7," :")</f>
        <v>CELKOM ZARIAĎOVACIE PREDMETY :</v>
      </c>
      <c r="C68" s="205"/>
      <c r="D68" s="214"/>
      <c r="E68" s="203"/>
      <c r="F68" s="202"/>
      <c r="G68" s="201"/>
      <c r="H68" s="200"/>
    </row>
    <row r="70" spans="1:254" ht="16.5">
      <c r="B70" s="910" t="s">
        <v>3933</v>
      </c>
    </row>
    <row r="71" spans="1:254">
      <c r="B71" t="s">
        <v>3930</v>
      </c>
    </row>
    <row r="72" spans="1:254">
      <c r="B72"/>
    </row>
    <row r="73" spans="1:254">
      <c r="B73" t="s">
        <v>3931</v>
      </c>
    </row>
    <row r="74" spans="1:254">
      <c r="B74"/>
    </row>
    <row r="75" spans="1:254">
      <c r="B75" t="s">
        <v>3932</v>
      </c>
    </row>
  </sheetData>
  <conditionalFormatting sqref="F26:F27 F29 F19:F21 F46:F50 F63">
    <cfRule type="cellIs" dxfId="258" priority="24" stopIfTrue="1" operator="equal">
      <formula>0</formula>
    </cfRule>
  </conditionalFormatting>
  <conditionalFormatting sqref="F31:F36">
    <cfRule type="cellIs" dxfId="257" priority="23" stopIfTrue="1" operator="equal">
      <formula>0</formula>
    </cfRule>
  </conditionalFormatting>
  <conditionalFormatting sqref="F39">
    <cfRule type="cellIs" dxfId="256" priority="22" stopIfTrue="1" operator="equal">
      <formula>0</formula>
    </cfRule>
  </conditionalFormatting>
  <conditionalFormatting sqref="F38">
    <cfRule type="cellIs" dxfId="255" priority="21" stopIfTrue="1" operator="equal">
      <formula>0</formula>
    </cfRule>
  </conditionalFormatting>
  <conditionalFormatting sqref="F30">
    <cfRule type="cellIs" dxfId="254" priority="20" stopIfTrue="1" operator="equal">
      <formula>0</formula>
    </cfRule>
  </conditionalFormatting>
  <conditionalFormatting sqref="F67">
    <cfRule type="cellIs" dxfId="253" priority="19" stopIfTrue="1" operator="equal">
      <formula>0</formula>
    </cfRule>
  </conditionalFormatting>
  <conditionalFormatting sqref="F66">
    <cfRule type="cellIs" dxfId="252" priority="18" stopIfTrue="1" operator="equal">
      <formula>0</formula>
    </cfRule>
  </conditionalFormatting>
  <conditionalFormatting sqref="F28">
    <cfRule type="cellIs" dxfId="251" priority="17" stopIfTrue="1" operator="equal">
      <formula>0</formula>
    </cfRule>
  </conditionalFormatting>
  <conditionalFormatting sqref="F64">
    <cfRule type="cellIs" dxfId="250" priority="16" stopIfTrue="1" operator="equal">
      <formula>0</formula>
    </cfRule>
  </conditionalFormatting>
  <conditionalFormatting sqref="F43:F45">
    <cfRule type="cellIs" dxfId="249" priority="15" stopIfTrue="1" operator="equal">
      <formula>0</formula>
    </cfRule>
  </conditionalFormatting>
  <conditionalFormatting sqref="F52">
    <cfRule type="cellIs" dxfId="248" priority="14" stopIfTrue="1" operator="equal">
      <formula>0</formula>
    </cfRule>
  </conditionalFormatting>
  <conditionalFormatting sqref="F13:F15">
    <cfRule type="cellIs" dxfId="247" priority="13" stopIfTrue="1" operator="equal">
      <formula>0</formula>
    </cfRule>
  </conditionalFormatting>
  <conditionalFormatting sqref="F16">
    <cfRule type="cellIs" dxfId="246" priority="12" stopIfTrue="1" operator="equal">
      <formula>0</formula>
    </cfRule>
  </conditionalFormatting>
  <conditionalFormatting sqref="F17">
    <cfRule type="cellIs" dxfId="245" priority="11" stopIfTrue="1" operator="equal">
      <formula>0</formula>
    </cfRule>
  </conditionalFormatting>
  <conditionalFormatting sqref="F18">
    <cfRule type="cellIs" dxfId="244" priority="10" stopIfTrue="1" operator="equal">
      <formula>0</formula>
    </cfRule>
  </conditionalFormatting>
  <conditionalFormatting sqref="F23 F25">
    <cfRule type="cellIs" dxfId="243" priority="9" stopIfTrue="1" operator="equal">
      <formula>0</formula>
    </cfRule>
  </conditionalFormatting>
  <conditionalFormatting sqref="F22">
    <cfRule type="cellIs" dxfId="242" priority="8" stopIfTrue="1" operator="equal">
      <formula>0</formula>
    </cfRule>
  </conditionalFormatting>
  <conditionalFormatting sqref="F24">
    <cfRule type="cellIs" dxfId="241" priority="7" stopIfTrue="1" operator="equal">
      <formula>0</formula>
    </cfRule>
  </conditionalFormatting>
  <conditionalFormatting sqref="F51">
    <cfRule type="cellIs" dxfId="240" priority="6" stopIfTrue="1" operator="equal">
      <formula>0</formula>
    </cfRule>
  </conditionalFormatting>
  <conditionalFormatting sqref="F53:F54">
    <cfRule type="cellIs" dxfId="239" priority="5" stopIfTrue="1" operator="equal">
      <formula>0</formula>
    </cfRule>
  </conditionalFormatting>
  <conditionalFormatting sqref="F55:F56">
    <cfRule type="cellIs" dxfId="238" priority="4" stopIfTrue="1" operator="equal">
      <formula>0</formula>
    </cfRule>
  </conditionalFormatting>
  <conditionalFormatting sqref="F57:F58">
    <cfRule type="cellIs" dxfId="237" priority="3" stopIfTrue="1" operator="equal">
      <formula>0</formula>
    </cfRule>
  </conditionalFormatting>
  <conditionalFormatting sqref="F59:F60">
    <cfRule type="cellIs" dxfId="236" priority="2" stopIfTrue="1" operator="equal">
      <formula>0</formula>
    </cfRule>
  </conditionalFormatting>
  <conditionalFormatting sqref="F61:F62">
    <cfRule type="cellIs" dxfId="235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T65"/>
  <sheetViews>
    <sheetView showGridLines="0" topLeftCell="A44" zoomScaleNormal="100" workbookViewId="0">
      <selection activeCell="G63" sqref="G63:I63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2888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30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40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10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32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26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20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32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26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20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7</v>
      </c>
      <c r="G22" s="944"/>
      <c r="H22" s="944"/>
      <c r="I22" s="944"/>
    </row>
    <row r="23" spans="1:9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7</v>
      </c>
      <c r="G23" s="944"/>
      <c r="H23" s="944"/>
      <c r="I23" s="944"/>
    </row>
    <row r="24" spans="1:9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6</v>
      </c>
      <c r="G24" s="944"/>
      <c r="H24" s="944"/>
      <c r="I24" s="944"/>
    </row>
    <row r="25" spans="1:9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6</v>
      </c>
      <c r="G25" s="944"/>
      <c r="H25" s="944"/>
      <c r="I25" s="944"/>
    </row>
    <row r="26" spans="1:9" s="233" customFormat="1" ht="25.5">
      <c r="A26" s="197">
        <v>14</v>
      </c>
      <c r="B26" s="220" t="s">
        <v>2802</v>
      </c>
      <c r="C26" s="219" t="s">
        <v>2799</v>
      </c>
      <c r="D26" s="218" t="s">
        <v>2801</v>
      </c>
      <c r="E26" s="235" t="s">
        <v>266</v>
      </c>
      <c r="F26" s="234">
        <v>35</v>
      </c>
      <c r="G26" s="944"/>
      <c r="H26" s="944"/>
      <c r="I26" s="944"/>
    </row>
    <row r="27" spans="1:9" s="233" customFormat="1" ht="25.5">
      <c r="A27" s="197">
        <v>15</v>
      </c>
      <c r="B27" s="220" t="s">
        <v>2800</v>
      </c>
      <c r="C27" s="219" t="s">
        <v>2799</v>
      </c>
      <c r="D27" s="218" t="s">
        <v>2798</v>
      </c>
      <c r="E27" s="235" t="s">
        <v>266</v>
      </c>
      <c r="F27" s="234">
        <v>16</v>
      </c>
      <c r="G27" s="944"/>
      <c r="H27" s="944"/>
      <c r="I27" s="944"/>
    </row>
    <row r="28" spans="1:9">
      <c r="A28" s="197">
        <v>16</v>
      </c>
      <c r="B28" s="211" t="s">
        <v>2746</v>
      </c>
      <c r="C28" s="195" t="s">
        <v>2854</v>
      </c>
      <c r="D28" s="231" t="s">
        <v>2853</v>
      </c>
      <c r="E28" s="193" t="s">
        <v>266</v>
      </c>
      <c r="F28" s="212">
        <v>2</v>
      </c>
      <c r="G28" s="944"/>
      <c r="H28" s="944"/>
      <c r="I28" s="944"/>
    </row>
    <row r="29" spans="1:9" s="233" customFormat="1">
      <c r="A29" s="197">
        <v>17</v>
      </c>
      <c r="B29" s="220" t="s">
        <v>2852</v>
      </c>
      <c r="C29" s="219" t="s">
        <v>2851</v>
      </c>
      <c r="D29" s="218" t="s">
        <v>2808</v>
      </c>
      <c r="E29" s="235" t="s">
        <v>266</v>
      </c>
      <c r="F29" s="234">
        <f>F28</f>
        <v>2</v>
      </c>
      <c r="G29" s="944"/>
      <c r="H29" s="944"/>
      <c r="I29" s="944"/>
    </row>
    <row r="30" spans="1:9">
      <c r="A30" s="197">
        <v>18</v>
      </c>
      <c r="B30" s="211" t="s">
        <v>2746</v>
      </c>
      <c r="C30" s="195" t="s">
        <v>2850</v>
      </c>
      <c r="D30" s="217" t="s">
        <v>2849</v>
      </c>
      <c r="E30" s="193" t="s">
        <v>266</v>
      </c>
      <c r="F30" s="212">
        <v>3</v>
      </c>
      <c r="G30" s="944"/>
      <c r="H30" s="944"/>
      <c r="I30" s="944"/>
    </row>
    <row r="31" spans="1:9" s="233" customFormat="1">
      <c r="A31" s="197">
        <v>19</v>
      </c>
      <c r="B31" s="220" t="s">
        <v>2848</v>
      </c>
      <c r="C31" s="219" t="s">
        <v>2847</v>
      </c>
      <c r="D31" s="218" t="s">
        <v>2747</v>
      </c>
      <c r="E31" s="235" t="s">
        <v>266</v>
      </c>
      <c r="F31" s="234">
        <v>3</v>
      </c>
      <c r="G31" s="944"/>
      <c r="H31" s="944"/>
      <c r="I31" s="944"/>
    </row>
    <row r="32" spans="1:9" s="233" customFormat="1">
      <c r="A32" s="197">
        <v>20</v>
      </c>
      <c r="B32" s="220" t="s">
        <v>2797</v>
      </c>
      <c r="C32" s="219" t="s">
        <v>2796</v>
      </c>
      <c r="D32" s="218" t="s">
        <v>2795</v>
      </c>
      <c r="E32" s="235" t="s">
        <v>244</v>
      </c>
      <c r="F32" s="234">
        <f>SUM(F13:F14)</f>
        <v>70</v>
      </c>
      <c r="G32" s="944"/>
      <c r="H32" s="944"/>
      <c r="I32" s="944"/>
    </row>
    <row r="33" spans="1:10" s="233" customFormat="1">
      <c r="A33" s="197">
        <v>21</v>
      </c>
      <c r="B33" s="220" t="s">
        <v>2846</v>
      </c>
      <c r="C33" s="219" t="s">
        <v>2796</v>
      </c>
      <c r="D33" s="218" t="s">
        <v>2845</v>
      </c>
      <c r="E33" s="235" t="s">
        <v>244</v>
      </c>
      <c r="F33" s="234">
        <f>SUM(F15)</f>
        <v>10</v>
      </c>
      <c r="G33" s="944"/>
      <c r="H33" s="944"/>
      <c r="I33" s="944"/>
    </row>
    <row r="34" spans="1:10" s="233" customFormat="1" ht="13.5" thickBot="1">
      <c r="A34" s="197">
        <v>22</v>
      </c>
      <c r="B34" s="220" t="s">
        <v>2794</v>
      </c>
      <c r="C34" s="219" t="s">
        <v>2793</v>
      </c>
      <c r="D34" s="218" t="s">
        <v>2792</v>
      </c>
      <c r="E34" s="235" t="s">
        <v>244</v>
      </c>
      <c r="F34" s="234">
        <f>SUM(F16:F18)</f>
        <v>78</v>
      </c>
      <c r="G34" s="944"/>
      <c r="H34" s="944"/>
      <c r="I34" s="944"/>
    </row>
    <row r="35" spans="1:10" s="221" customFormat="1">
      <c r="A35" s="229"/>
      <c r="B35" s="228" t="s">
        <v>2757</v>
      </c>
      <c r="C35" s="227"/>
      <c r="D35" s="226"/>
      <c r="E35" s="225"/>
      <c r="F35" s="224"/>
      <c r="G35" s="950"/>
      <c r="H35" s="950"/>
      <c r="I35" s="950"/>
    </row>
    <row r="36" spans="1:10">
      <c r="A36" s="197">
        <v>23</v>
      </c>
      <c r="B36" s="220" t="s">
        <v>2791</v>
      </c>
      <c r="C36" s="219" t="s">
        <v>2790</v>
      </c>
      <c r="D36" s="218" t="s">
        <v>2754</v>
      </c>
      <c r="E36" s="193" t="s">
        <v>997</v>
      </c>
      <c r="F36" s="216">
        <v>1</v>
      </c>
      <c r="G36" s="948"/>
      <c r="H36" s="948"/>
      <c r="I36" s="948"/>
    </row>
    <row r="37" spans="1:10" ht="26.25" thickBot="1">
      <c r="A37" s="197">
        <v>24</v>
      </c>
      <c r="B37" s="211" t="s">
        <v>2789</v>
      </c>
      <c r="C37" s="195" t="s">
        <v>2752</v>
      </c>
      <c r="D37" s="217" t="s">
        <v>2751</v>
      </c>
      <c r="E37" s="193" t="s">
        <v>997</v>
      </c>
      <c r="F37" s="216">
        <v>1</v>
      </c>
      <c r="G37" s="948"/>
      <c r="H37" s="948"/>
      <c r="I37" s="948"/>
    </row>
    <row r="38" spans="1:10" s="199" customFormat="1">
      <c r="A38" s="215"/>
      <c r="B38" s="206" t="str">
        <f>CONCATENATE("CELKOM ",C5," :")</f>
        <v>CELKOM VNÚTORNÁ KANALIZÁCIA :</v>
      </c>
      <c r="C38" s="205"/>
      <c r="D38" s="214"/>
      <c r="E38" s="203"/>
      <c r="F38" s="202"/>
      <c r="G38" s="201"/>
      <c r="H38" s="200"/>
    </row>
    <row r="39" spans="1:10">
      <c r="D39" s="217"/>
      <c r="F39" s="212"/>
      <c r="G39" s="944"/>
      <c r="H39" s="944"/>
      <c r="I39" s="944"/>
      <c r="J39" s="191"/>
    </row>
    <row r="40" spans="1:10">
      <c r="C40" s="213" t="str">
        <f>CONCATENATE(A7," ",B7," ",C7)</f>
        <v>II. C 721 A05 ZARIAĎOVACIE PREDMETY</v>
      </c>
      <c r="D40" s="217"/>
      <c r="F40" s="212"/>
      <c r="G40" s="944"/>
      <c r="H40" s="944"/>
      <c r="I40" s="944"/>
      <c r="J40" s="191"/>
    </row>
    <row r="41" spans="1:10">
      <c r="A41" s="197">
        <v>1</v>
      </c>
      <c r="B41" s="211" t="s">
        <v>2746</v>
      </c>
      <c r="C41" s="195" t="s">
        <v>2788</v>
      </c>
      <c r="D41" s="231" t="s">
        <v>2784</v>
      </c>
      <c r="E41" s="193" t="s">
        <v>266</v>
      </c>
      <c r="F41" s="209">
        <v>16</v>
      </c>
      <c r="G41" s="944"/>
      <c r="H41" s="944"/>
      <c r="I41" s="944"/>
      <c r="J41" s="191"/>
    </row>
    <row r="42" spans="1:10">
      <c r="A42" s="197">
        <v>2</v>
      </c>
      <c r="B42" s="211" t="s">
        <v>2746</v>
      </c>
      <c r="C42" s="195" t="s">
        <v>2787</v>
      </c>
      <c r="D42" s="231" t="s">
        <v>2784</v>
      </c>
      <c r="E42" s="193" t="s">
        <v>266</v>
      </c>
      <c r="F42" s="209">
        <f>F41</f>
        <v>16</v>
      </c>
      <c r="G42" s="944"/>
      <c r="H42" s="944"/>
      <c r="I42" s="944"/>
      <c r="J42" s="191"/>
    </row>
    <row r="43" spans="1:10">
      <c r="A43" s="197">
        <v>3</v>
      </c>
      <c r="B43" s="211" t="s">
        <v>2746</v>
      </c>
      <c r="C43" s="195" t="s">
        <v>2786</v>
      </c>
      <c r="D43" s="231" t="s">
        <v>2784</v>
      </c>
      <c r="E43" s="193" t="s">
        <v>266</v>
      </c>
      <c r="F43" s="209">
        <f>F41</f>
        <v>16</v>
      </c>
      <c r="G43" s="944"/>
      <c r="H43" s="944"/>
      <c r="I43" s="944"/>
      <c r="J43" s="191"/>
    </row>
    <row r="44" spans="1:10">
      <c r="A44" s="197">
        <v>4</v>
      </c>
      <c r="B44" s="211" t="s">
        <v>2746</v>
      </c>
      <c r="C44" s="195" t="s">
        <v>2785</v>
      </c>
      <c r="D44" s="231" t="s">
        <v>2784</v>
      </c>
      <c r="E44" s="193" t="s">
        <v>266</v>
      </c>
      <c r="F44" s="209">
        <f>F41</f>
        <v>16</v>
      </c>
      <c r="G44" s="944"/>
      <c r="H44" s="944"/>
      <c r="I44" s="944"/>
      <c r="J44" s="191"/>
    </row>
    <row r="45" spans="1:10" ht="25.5">
      <c r="A45" s="197">
        <v>5</v>
      </c>
      <c r="B45" s="211" t="s">
        <v>2783</v>
      </c>
      <c r="C45" s="195" t="s">
        <v>2782</v>
      </c>
      <c r="D45" s="217"/>
      <c r="E45" s="193" t="s">
        <v>266</v>
      </c>
      <c r="F45" s="209">
        <f>F41</f>
        <v>16</v>
      </c>
      <c r="G45" s="944"/>
      <c r="H45" s="944"/>
      <c r="I45" s="944"/>
      <c r="J45" s="191"/>
    </row>
    <row r="46" spans="1:10">
      <c r="A46" s="197">
        <v>6</v>
      </c>
      <c r="B46" s="211" t="s">
        <v>2781</v>
      </c>
      <c r="C46" s="195" t="s">
        <v>2780</v>
      </c>
      <c r="D46" s="217"/>
      <c r="E46" s="193" t="s">
        <v>266</v>
      </c>
      <c r="F46" s="209">
        <f>F43</f>
        <v>16</v>
      </c>
      <c r="G46" s="944"/>
      <c r="H46" s="944"/>
      <c r="I46" s="944"/>
      <c r="J46" s="191"/>
    </row>
    <row r="47" spans="1:10">
      <c r="A47" s="197">
        <v>7</v>
      </c>
      <c r="B47" s="211" t="s">
        <v>2779</v>
      </c>
      <c r="C47" s="195" t="s">
        <v>2778</v>
      </c>
      <c r="D47" s="217"/>
      <c r="E47" s="193" t="s">
        <v>266</v>
      </c>
      <c r="F47" s="209">
        <f>F41</f>
        <v>16</v>
      </c>
      <c r="G47" s="944"/>
      <c r="H47" s="944"/>
      <c r="I47" s="944"/>
      <c r="J47" s="191"/>
    </row>
    <row r="48" spans="1:10">
      <c r="A48" s="197">
        <v>8</v>
      </c>
      <c r="B48" s="211" t="s">
        <v>2777</v>
      </c>
      <c r="C48" s="195" t="s">
        <v>2776</v>
      </c>
      <c r="D48" s="217"/>
      <c r="E48" s="193" t="s">
        <v>266</v>
      </c>
      <c r="F48" s="209">
        <f>F42</f>
        <v>16</v>
      </c>
      <c r="G48" s="944"/>
      <c r="H48" s="944"/>
      <c r="I48" s="944"/>
      <c r="J48" s="191"/>
    </row>
    <row r="49" spans="1:254" ht="12.75" customHeight="1">
      <c r="A49" s="197">
        <v>9</v>
      </c>
      <c r="B49" s="232" t="s">
        <v>2746</v>
      </c>
      <c r="C49" s="195" t="s">
        <v>2844</v>
      </c>
      <c r="D49" s="231" t="s">
        <v>2843</v>
      </c>
      <c r="E49" s="193" t="s">
        <v>266</v>
      </c>
      <c r="F49" s="209">
        <v>24</v>
      </c>
      <c r="G49" s="944"/>
      <c r="H49" s="944"/>
      <c r="I49" s="944"/>
      <c r="J49" s="191"/>
    </row>
    <row r="50" spans="1:254">
      <c r="A50" s="197">
        <v>10</v>
      </c>
      <c r="B50" s="211" t="s">
        <v>2842</v>
      </c>
      <c r="C50" s="195" t="s">
        <v>2841</v>
      </c>
      <c r="D50" s="254"/>
      <c r="E50" s="193" t="s">
        <v>266</v>
      </c>
      <c r="F50" s="209">
        <f>F49</f>
        <v>24</v>
      </c>
      <c r="G50" s="944"/>
      <c r="H50" s="944"/>
      <c r="I50" s="944"/>
      <c r="J50" s="191"/>
    </row>
    <row r="51" spans="1:254">
      <c r="A51" s="197">
        <v>11</v>
      </c>
      <c r="B51" s="211" t="s">
        <v>2746</v>
      </c>
      <c r="C51" s="195" t="s">
        <v>2775</v>
      </c>
      <c r="D51" s="231" t="s">
        <v>2768</v>
      </c>
      <c r="E51" s="193" t="s">
        <v>266</v>
      </c>
      <c r="F51" s="209">
        <v>10</v>
      </c>
      <c r="G51" s="944"/>
      <c r="H51" s="944"/>
      <c r="I51" s="944"/>
      <c r="J51" s="191"/>
    </row>
    <row r="52" spans="1:254">
      <c r="A52" s="197">
        <v>12</v>
      </c>
      <c r="B52" s="211" t="s">
        <v>2774</v>
      </c>
      <c r="C52" s="195" t="s">
        <v>2773</v>
      </c>
      <c r="D52" s="231"/>
      <c r="E52" s="193" t="s">
        <v>266</v>
      </c>
      <c r="F52" s="209">
        <f>SUM(F51:F51)</f>
        <v>10</v>
      </c>
      <c r="G52" s="944"/>
      <c r="H52" s="944"/>
      <c r="I52" s="944"/>
      <c r="J52" s="191"/>
    </row>
    <row r="53" spans="1:254">
      <c r="A53" s="197">
        <v>13</v>
      </c>
      <c r="B53" s="211" t="s">
        <v>2746</v>
      </c>
      <c r="C53" s="195" t="s">
        <v>2839</v>
      </c>
      <c r="D53" s="231" t="s">
        <v>2833</v>
      </c>
      <c r="E53" s="193" t="s">
        <v>266</v>
      </c>
      <c r="F53" s="209">
        <v>1</v>
      </c>
      <c r="G53" s="944"/>
      <c r="H53" s="944"/>
      <c r="I53" s="944"/>
      <c r="J53" s="191"/>
    </row>
    <row r="54" spans="1:254">
      <c r="A54" s="197">
        <v>14</v>
      </c>
      <c r="B54" s="211" t="s">
        <v>2838</v>
      </c>
      <c r="C54" s="195" t="s">
        <v>2837</v>
      </c>
      <c r="D54" s="217"/>
      <c r="E54" s="193" t="s">
        <v>266</v>
      </c>
      <c r="F54" s="209">
        <f>F53</f>
        <v>1</v>
      </c>
      <c r="G54" s="944"/>
      <c r="H54" s="944"/>
      <c r="I54" s="944"/>
      <c r="J54" s="191"/>
    </row>
    <row r="55" spans="1:254">
      <c r="A55" s="197">
        <v>15</v>
      </c>
      <c r="B55" s="211" t="s">
        <v>2746</v>
      </c>
      <c r="C55" s="195" t="s">
        <v>2769</v>
      </c>
      <c r="D55" s="231" t="s">
        <v>2768</v>
      </c>
      <c r="E55" s="193" t="s">
        <v>266</v>
      </c>
      <c r="F55" s="209">
        <v>10</v>
      </c>
      <c r="G55" s="944"/>
      <c r="H55" s="944"/>
      <c r="I55" s="944"/>
      <c r="J55" s="191"/>
    </row>
    <row r="56" spans="1:254">
      <c r="A56" s="197">
        <v>16</v>
      </c>
      <c r="B56" s="211" t="s">
        <v>2767</v>
      </c>
      <c r="C56" s="195" t="s">
        <v>2766</v>
      </c>
      <c r="D56" s="217" t="s">
        <v>2765</v>
      </c>
      <c r="E56" s="193" t="s">
        <v>266</v>
      </c>
      <c r="F56" s="209">
        <f>SUM(F55:F55)</f>
        <v>10</v>
      </c>
      <c r="G56" s="944"/>
      <c r="H56" s="944"/>
      <c r="I56" s="944"/>
      <c r="J56" s="191"/>
    </row>
    <row r="57" spans="1:254">
      <c r="A57" s="197">
        <v>17</v>
      </c>
      <c r="B57" s="232" t="s">
        <v>2746</v>
      </c>
      <c r="C57" s="230" t="s">
        <v>2834</v>
      </c>
      <c r="D57" s="231" t="s">
        <v>2833</v>
      </c>
      <c r="E57" s="193" t="s">
        <v>266</v>
      </c>
      <c r="F57" s="209">
        <v>1</v>
      </c>
      <c r="G57" s="944"/>
      <c r="H57" s="944"/>
      <c r="I57" s="944"/>
      <c r="J57" s="191"/>
    </row>
    <row r="58" spans="1:254">
      <c r="A58" s="197">
        <v>18</v>
      </c>
      <c r="B58" s="211" t="s">
        <v>2832</v>
      </c>
      <c r="C58" s="230" t="s">
        <v>2831</v>
      </c>
      <c r="D58" s="217" t="s">
        <v>2760</v>
      </c>
      <c r="E58" s="193" t="s">
        <v>266</v>
      </c>
      <c r="F58" s="209">
        <f>F57</f>
        <v>1</v>
      </c>
      <c r="G58" s="944"/>
      <c r="H58" s="944"/>
      <c r="I58" s="944"/>
      <c r="J58" s="191"/>
    </row>
    <row r="59" spans="1:254">
      <c r="A59" s="197">
        <v>19</v>
      </c>
      <c r="B59" s="211" t="s">
        <v>2830</v>
      </c>
      <c r="C59" s="195" t="s">
        <v>2829</v>
      </c>
      <c r="D59" s="217" t="s">
        <v>2765</v>
      </c>
      <c r="E59" s="193" t="s">
        <v>266</v>
      </c>
      <c r="F59" s="209">
        <f>F49</f>
        <v>24</v>
      </c>
      <c r="G59" s="944"/>
      <c r="H59" s="944"/>
      <c r="I59" s="944"/>
      <c r="J59" s="191"/>
    </row>
    <row r="60" spans="1:254">
      <c r="A60" s="197">
        <v>20</v>
      </c>
      <c r="B60" s="211" t="s">
        <v>2746</v>
      </c>
      <c r="C60" s="195" t="s">
        <v>2759</v>
      </c>
      <c r="D60" s="217"/>
      <c r="E60" s="193" t="s">
        <v>266</v>
      </c>
      <c r="F60" s="209">
        <v>13</v>
      </c>
      <c r="G60" s="944"/>
      <c r="H60" s="944"/>
      <c r="I60" s="944"/>
      <c r="J60" s="191"/>
    </row>
    <row r="61" spans="1:254" ht="13.5" thickBot="1">
      <c r="A61" s="197">
        <v>21</v>
      </c>
      <c r="B61" s="211" t="s">
        <v>2746</v>
      </c>
      <c r="C61" s="195" t="s">
        <v>2758</v>
      </c>
      <c r="D61" s="217"/>
      <c r="E61" s="193" t="s">
        <v>266</v>
      </c>
      <c r="F61" s="209">
        <f>SUM(F60:F60)</f>
        <v>13</v>
      </c>
      <c r="G61" s="944"/>
      <c r="H61" s="944"/>
      <c r="I61" s="944"/>
      <c r="J61" s="191"/>
    </row>
    <row r="62" spans="1:254" s="198" customFormat="1">
      <c r="A62" s="229"/>
      <c r="B62" s="228" t="s">
        <v>2757</v>
      </c>
      <c r="C62" s="227"/>
      <c r="D62" s="226"/>
      <c r="E62" s="225"/>
      <c r="F62" s="224"/>
      <c r="G62" s="950"/>
      <c r="H62" s="950"/>
      <c r="I62" s="950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1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21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21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21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21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21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21"/>
      <c r="FF62" s="221"/>
      <c r="FG62" s="221"/>
      <c r="FH62" s="221"/>
      <c r="FI62" s="221"/>
      <c r="FJ62" s="221"/>
      <c r="FK62" s="221"/>
      <c r="FL62" s="221"/>
      <c r="FM62" s="221"/>
      <c r="FN62" s="221"/>
      <c r="FO62" s="221"/>
      <c r="FP62" s="221"/>
      <c r="FQ62" s="221"/>
      <c r="FR62" s="221"/>
      <c r="FS62" s="221"/>
      <c r="FT62" s="221"/>
      <c r="FU62" s="221"/>
      <c r="FV62" s="221"/>
      <c r="FW62" s="221"/>
      <c r="FX62" s="221"/>
      <c r="FY62" s="221"/>
      <c r="FZ62" s="221"/>
      <c r="GA62" s="221"/>
      <c r="GB62" s="221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21"/>
      <c r="GN62" s="221"/>
      <c r="GO62" s="221"/>
      <c r="GP62" s="221"/>
      <c r="GQ62" s="221"/>
      <c r="GR62" s="221"/>
      <c r="GS62" s="221"/>
      <c r="GT62" s="221"/>
      <c r="GU62" s="221"/>
      <c r="GV62" s="221"/>
      <c r="GW62" s="221"/>
      <c r="GX62" s="221"/>
      <c r="GY62" s="221"/>
      <c r="GZ62" s="221"/>
      <c r="HA62" s="221"/>
      <c r="HB62" s="221"/>
      <c r="HC62" s="221"/>
      <c r="HD62" s="221"/>
      <c r="HE62" s="221"/>
      <c r="HF62" s="221"/>
      <c r="HG62" s="221"/>
      <c r="HH62" s="221"/>
      <c r="HI62" s="221"/>
      <c r="HJ62" s="221"/>
      <c r="HK62" s="221"/>
      <c r="HL62" s="221"/>
      <c r="HM62" s="221"/>
      <c r="HN62" s="221"/>
      <c r="HO62" s="221"/>
      <c r="HP62" s="221"/>
      <c r="HQ62" s="221"/>
      <c r="HR62" s="221"/>
      <c r="HS62" s="221"/>
      <c r="HT62" s="221"/>
      <c r="HU62" s="221"/>
      <c r="HV62" s="221"/>
      <c r="HW62" s="221"/>
      <c r="HX62" s="221"/>
      <c r="HY62" s="221"/>
      <c r="HZ62" s="221"/>
      <c r="IA62" s="221"/>
      <c r="IB62" s="221"/>
      <c r="IC62" s="221"/>
      <c r="ID62" s="221"/>
      <c r="IE62" s="221"/>
      <c r="IF62" s="221"/>
      <c r="IG62" s="221"/>
      <c r="IH62" s="221"/>
      <c r="II62" s="221"/>
      <c r="IJ62" s="221"/>
      <c r="IK62" s="221"/>
      <c r="IL62" s="221"/>
      <c r="IM62" s="221"/>
      <c r="IN62" s="221"/>
      <c r="IO62" s="221"/>
      <c r="IP62" s="221"/>
      <c r="IQ62" s="221"/>
      <c r="IR62" s="221"/>
      <c r="IS62" s="221"/>
      <c r="IT62" s="221"/>
    </row>
    <row r="63" spans="1:254">
      <c r="A63" s="197">
        <v>22</v>
      </c>
      <c r="B63" s="220" t="s">
        <v>2756</v>
      </c>
      <c r="C63" s="219" t="s">
        <v>2755</v>
      </c>
      <c r="D63" s="218" t="s">
        <v>2754</v>
      </c>
      <c r="E63" s="193" t="s">
        <v>997</v>
      </c>
      <c r="F63" s="216">
        <v>0.3</v>
      </c>
      <c r="G63" s="948"/>
      <c r="H63" s="948"/>
      <c r="I63" s="948"/>
    </row>
    <row r="64" spans="1:254" ht="26.25" thickBot="1">
      <c r="A64" s="197">
        <v>23</v>
      </c>
      <c r="B64" s="211" t="s">
        <v>2753</v>
      </c>
      <c r="C64" s="195" t="s">
        <v>2752</v>
      </c>
      <c r="D64" s="217" t="s">
        <v>2751</v>
      </c>
      <c r="E64" s="193" t="s">
        <v>997</v>
      </c>
      <c r="F64" s="216">
        <v>0.3</v>
      </c>
      <c r="G64" s="948"/>
      <c r="H64" s="948"/>
      <c r="I64" s="948"/>
    </row>
    <row r="65" spans="1:8" s="199" customFormat="1">
      <c r="A65" s="215"/>
      <c r="B65" s="206" t="str">
        <f>CONCATENATE("CELKOM ",C7," :")</f>
        <v>CELKOM ZARIAĎOVACIE PREDMETY :</v>
      </c>
      <c r="C65" s="205"/>
      <c r="D65" s="214"/>
      <c r="E65" s="203"/>
      <c r="F65" s="202"/>
      <c r="G65" s="201"/>
      <c r="H65" s="200"/>
    </row>
  </sheetData>
  <conditionalFormatting sqref="F26:F27 F29 F19:F21 F31:F34 F44:F48 F60">
    <cfRule type="cellIs" dxfId="234" priority="24" stopIfTrue="1" operator="equal">
      <formula>0</formula>
    </cfRule>
  </conditionalFormatting>
  <conditionalFormatting sqref="F37">
    <cfRule type="cellIs" dxfId="233" priority="23" stopIfTrue="1" operator="equal">
      <formula>0</formula>
    </cfRule>
  </conditionalFormatting>
  <conditionalFormatting sqref="F36">
    <cfRule type="cellIs" dxfId="232" priority="22" stopIfTrue="1" operator="equal">
      <formula>0</formula>
    </cfRule>
  </conditionalFormatting>
  <conditionalFormatting sqref="F30">
    <cfRule type="cellIs" dxfId="231" priority="21" stopIfTrue="1" operator="equal">
      <formula>0</formula>
    </cfRule>
  </conditionalFormatting>
  <conditionalFormatting sqref="F64">
    <cfRule type="cellIs" dxfId="230" priority="20" stopIfTrue="1" operator="equal">
      <formula>0</formula>
    </cfRule>
  </conditionalFormatting>
  <conditionalFormatting sqref="F63">
    <cfRule type="cellIs" dxfId="229" priority="19" stopIfTrue="1" operator="equal">
      <formula>0</formula>
    </cfRule>
  </conditionalFormatting>
  <conditionalFormatting sqref="F28">
    <cfRule type="cellIs" dxfId="228" priority="18" stopIfTrue="1" operator="equal">
      <formula>0</formula>
    </cfRule>
  </conditionalFormatting>
  <conditionalFormatting sqref="F61">
    <cfRule type="cellIs" dxfId="227" priority="17" stopIfTrue="1" operator="equal">
      <formula>0</formula>
    </cfRule>
  </conditionalFormatting>
  <conditionalFormatting sqref="F41:F43">
    <cfRule type="cellIs" dxfId="226" priority="16" stopIfTrue="1" operator="equal">
      <formula>0</formula>
    </cfRule>
  </conditionalFormatting>
  <conditionalFormatting sqref="F52">
    <cfRule type="cellIs" dxfId="225" priority="15" stopIfTrue="1" operator="equal">
      <formula>0</formula>
    </cfRule>
  </conditionalFormatting>
  <conditionalFormatting sqref="F13:F15">
    <cfRule type="cellIs" dxfId="224" priority="14" stopIfTrue="1" operator="equal">
      <formula>0</formula>
    </cfRule>
  </conditionalFormatting>
  <conditionalFormatting sqref="F16">
    <cfRule type="cellIs" dxfId="223" priority="13" stopIfTrue="1" operator="equal">
      <formula>0</formula>
    </cfRule>
  </conditionalFormatting>
  <conditionalFormatting sqref="F17">
    <cfRule type="cellIs" dxfId="222" priority="12" stopIfTrue="1" operator="equal">
      <formula>0</formula>
    </cfRule>
  </conditionalFormatting>
  <conditionalFormatting sqref="F18">
    <cfRule type="cellIs" dxfId="221" priority="11" stopIfTrue="1" operator="equal">
      <formula>0</formula>
    </cfRule>
  </conditionalFormatting>
  <conditionalFormatting sqref="F23 F25">
    <cfRule type="cellIs" dxfId="220" priority="10" stopIfTrue="1" operator="equal">
      <formula>0</formula>
    </cfRule>
  </conditionalFormatting>
  <conditionalFormatting sqref="F22">
    <cfRule type="cellIs" dxfId="219" priority="9" stopIfTrue="1" operator="equal">
      <formula>0</formula>
    </cfRule>
  </conditionalFormatting>
  <conditionalFormatting sqref="F24">
    <cfRule type="cellIs" dxfId="218" priority="8" stopIfTrue="1" operator="equal">
      <formula>0</formula>
    </cfRule>
  </conditionalFormatting>
  <conditionalFormatting sqref="F50">
    <cfRule type="cellIs" dxfId="217" priority="7" stopIfTrue="1" operator="equal">
      <formula>0</formula>
    </cfRule>
  </conditionalFormatting>
  <conditionalFormatting sqref="F49">
    <cfRule type="cellIs" dxfId="216" priority="6" stopIfTrue="1" operator="equal">
      <formula>0</formula>
    </cfRule>
  </conditionalFormatting>
  <conditionalFormatting sqref="F51">
    <cfRule type="cellIs" dxfId="215" priority="5" stopIfTrue="1" operator="equal">
      <formula>0</formula>
    </cfRule>
  </conditionalFormatting>
  <conditionalFormatting sqref="F53:F54">
    <cfRule type="cellIs" dxfId="214" priority="4" stopIfTrue="1" operator="equal">
      <formula>0</formula>
    </cfRule>
  </conditionalFormatting>
  <conditionalFormatting sqref="F55:F56">
    <cfRule type="cellIs" dxfId="213" priority="3" stopIfTrue="1" operator="equal">
      <formula>0</formula>
    </cfRule>
  </conditionalFormatting>
  <conditionalFormatting sqref="F59">
    <cfRule type="cellIs" dxfId="212" priority="2" stopIfTrue="1" operator="equal">
      <formula>0</formula>
    </cfRule>
  </conditionalFormatting>
  <conditionalFormatting sqref="F57:F58">
    <cfRule type="cellIs" dxfId="211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T64"/>
  <sheetViews>
    <sheetView showGridLines="0" topLeftCell="A43" zoomScaleNormal="100" workbookViewId="0">
      <selection activeCell="K62" sqref="K62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2893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12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9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9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2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1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3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2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1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3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2805</v>
      </c>
      <c r="D22" s="217"/>
      <c r="E22" s="193" t="s">
        <v>266</v>
      </c>
      <c r="F22" s="212">
        <v>1</v>
      </c>
      <c r="G22" s="944"/>
      <c r="H22" s="944"/>
      <c r="I22" s="944"/>
    </row>
    <row r="23" spans="1:9" s="233" customFormat="1">
      <c r="A23" s="197">
        <v>11</v>
      </c>
      <c r="B23" s="220" t="s">
        <v>2804</v>
      </c>
      <c r="C23" s="219" t="s">
        <v>2803</v>
      </c>
      <c r="D23" s="218" t="s">
        <v>2747</v>
      </c>
      <c r="E23" s="235" t="s">
        <v>266</v>
      </c>
      <c r="F23" s="234">
        <f>F22</f>
        <v>1</v>
      </c>
      <c r="G23" s="944"/>
      <c r="H23" s="944"/>
      <c r="I23" s="944"/>
    </row>
    <row r="24" spans="1:9" s="233" customFormat="1" ht="25.5">
      <c r="A24" s="197">
        <v>12</v>
      </c>
      <c r="B24" s="220" t="s">
        <v>2802</v>
      </c>
      <c r="C24" s="219" t="s">
        <v>2799</v>
      </c>
      <c r="D24" s="218" t="s">
        <v>2801</v>
      </c>
      <c r="E24" s="235" t="s">
        <v>266</v>
      </c>
      <c r="F24" s="234">
        <v>2</v>
      </c>
      <c r="G24" s="944"/>
      <c r="H24" s="944"/>
      <c r="I24" s="944"/>
    </row>
    <row r="25" spans="1:9" s="233" customFormat="1" ht="25.5">
      <c r="A25" s="197">
        <v>13</v>
      </c>
      <c r="B25" s="220" t="s">
        <v>2800</v>
      </c>
      <c r="C25" s="219" t="s">
        <v>2799</v>
      </c>
      <c r="D25" s="218" t="s">
        <v>2798</v>
      </c>
      <c r="E25" s="235" t="s">
        <v>266</v>
      </c>
      <c r="F25" s="234">
        <v>2</v>
      </c>
      <c r="G25" s="944"/>
      <c r="H25" s="944"/>
      <c r="I25" s="944"/>
    </row>
    <row r="26" spans="1:9">
      <c r="A26" s="197">
        <v>14</v>
      </c>
      <c r="B26" s="211" t="s">
        <v>2746</v>
      </c>
      <c r="C26" s="195" t="s">
        <v>2892</v>
      </c>
      <c r="D26" s="231" t="s">
        <v>2891</v>
      </c>
      <c r="E26" s="193" t="s">
        <v>266</v>
      </c>
      <c r="F26" s="212">
        <v>1</v>
      </c>
      <c r="G26" s="944"/>
      <c r="H26" s="944"/>
      <c r="I26" s="944"/>
    </row>
    <row r="27" spans="1:9" s="233" customFormat="1" ht="25.5">
      <c r="A27" s="197">
        <v>15</v>
      </c>
      <c r="B27" s="220" t="s">
        <v>2890</v>
      </c>
      <c r="C27" s="219" t="s">
        <v>2889</v>
      </c>
      <c r="D27" s="218" t="s">
        <v>2858</v>
      </c>
      <c r="E27" s="235" t="s">
        <v>266</v>
      </c>
      <c r="F27" s="234">
        <f>F26</f>
        <v>1</v>
      </c>
      <c r="G27" s="944"/>
      <c r="H27" s="944"/>
      <c r="I27" s="944"/>
    </row>
    <row r="28" spans="1:9">
      <c r="A28" s="197">
        <v>16</v>
      </c>
      <c r="B28" s="211" t="s">
        <v>2746</v>
      </c>
      <c r="C28" s="195" t="s">
        <v>2850</v>
      </c>
      <c r="D28" s="217" t="s">
        <v>2849</v>
      </c>
      <c r="E28" s="193" t="s">
        <v>266</v>
      </c>
      <c r="F28" s="212">
        <v>1</v>
      </c>
      <c r="G28" s="944"/>
      <c r="H28" s="944"/>
      <c r="I28" s="944"/>
    </row>
    <row r="29" spans="1:9" s="233" customFormat="1">
      <c r="A29" s="197">
        <v>17</v>
      </c>
      <c r="B29" s="220" t="s">
        <v>2848</v>
      </c>
      <c r="C29" s="219" t="s">
        <v>2847</v>
      </c>
      <c r="D29" s="218" t="s">
        <v>2747</v>
      </c>
      <c r="E29" s="235" t="s">
        <v>266</v>
      </c>
      <c r="F29" s="234">
        <v>1</v>
      </c>
      <c r="G29" s="944"/>
      <c r="H29" s="944"/>
      <c r="I29" s="944"/>
    </row>
    <row r="30" spans="1:9" s="233" customFormat="1">
      <c r="A30" s="197">
        <v>18</v>
      </c>
      <c r="B30" s="220" t="s">
        <v>2797</v>
      </c>
      <c r="C30" s="219" t="s">
        <v>2796</v>
      </c>
      <c r="D30" s="218" t="s">
        <v>2795</v>
      </c>
      <c r="E30" s="235" t="s">
        <v>244</v>
      </c>
      <c r="F30" s="234">
        <f>SUM(F13:F14)</f>
        <v>21</v>
      </c>
      <c r="G30" s="944"/>
      <c r="H30" s="944"/>
      <c r="I30" s="944"/>
    </row>
    <row r="31" spans="1:9" s="233" customFormat="1">
      <c r="A31" s="197">
        <v>19</v>
      </c>
      <c r="B31" s="220" t="s">
        <v>2846</v>
      </c>
      <c r="C31" s="219" t="s">
        <v>2796</v>
      </c>
      <c r="D31" s="218" t="s">
        <v>2845</v>
      </c>
      <c r="E31" s="235" t="s">
        <v>244</v>
      </c>
      <c r="F31" s="234">
        <f>SUM(F15)</f>
        <v>9</v>
      </c>
      <c r="G31" s="944"/>
      <c r="H31" s="944"/>
      <c r="I31" s="944"/>
    </row>
    <row r="32" spans="1:9" s="233" customFormat="1" ht="13.5" thickBot="1">
      <c r="A32" s="197">
        <v>20</v>
      </c>
      <c r="B32" s="220" t="s">
        <v>2794</v>
      </c>
      <c r="C32" s="219" t="s">
        <v>2793</v>
      </c>
      <c r="D32" s="218" t="s">
        <v>2792</v>
      </c>
      <c r="E32" s="235" t="s">
        <v>244</v>
      </c>
      <c r="F32" s="234">
        <f>SUM(F16:F18)</f>
        <v>6</v>
      </c>
      <c r="G32" s="944"/>
      <c r="H32" s="944"/>
      <c r="I32" s="944"/>
    </row>
    <row r="33" spans="1:9" s="221" customFormat="1">
      <c r="A33" s="229"/>
      <c r="B33" s="228" t="s">
        <v>2757</v>
      </c>
      <c r="C33" s="227"/>
      <c r="D33" s="226"/>
      <c r="E33" s="225"/>
      <c r="F33" s="224"/>
      <c r="G33" s="950"/>
      <c r="H33" s="950"/>
      <c r="I33" s="950"/>
    </row>
    <row r="34" spans="1:9">
      <c r="A34" s="197">
        <v>21</v>
      </c>
      <c r="B34" s="220" t="s">
        <v>2791</v>
      </c>
      <c r="C34" s="219" t="s">
        <v>2790</v>
      </c>
      <c r="D34" s="218" t="s">
        <v>2754</v>
      </c>
      <c r="E34" s="193" t="s">
        <v>997</v>
      </c>
      <c r="F34" s="216">
        <v>1</v>
      </c>
      <c r="G34" s="948"/>
      <c r="H34" s="948"/>
      <c r="I34" s="948"/>
    </row>
    <row r="35" spans="1:9" ht="26.25" thickBot="1">
      <c r="A35" s="197">
        <v>22</v>
      </c>
      <c r="B35" s="211" t="s">
        <v>2789</v>
      </c>
      <c r="C35" s="195" t="s">
        <v>2752</v>
      </c>
      <c r="D35" s="217" t="s">
        <v>2751</v>
      </c>
      <c r="E35" s="193" t="s">
        <v>997</v>
      </c>
      <c r="F35" s="216">
        <v>1</v>
      </c>
      <c r="G35" s="948"/>
      <c r="H35" s="948"/>
      <c r="I35" s="948"/>
    </row>
    <row r="36" spans="1:9" s="199" customFormat="1">
      <c r="A36" s="215"/>
      <c r="B36" s="206" t="str">
        <f>CONCATENATE("CELKOM ",C5," :")</f>
        <v>CELKOM VNÚTORNÁ KANALIZÁCIA :</v>
      </c>
      <c r="C36" s="205"/>
      <c r="D36" s="214"/>
      <c r="E36" s="203"/>
      <c r="F36" s="202"/>
      <c r="G36" s="201"/>
      <c r="H36" s="200"/>
    </row>
    <row r="37" spans="1:9">
      <c r="D37" s="217"/>
      <c r="F37" s="212"/>
      <c r="G37" s="944"/>
      <c r="H37" s="944"/>
      <c r="I37" s="944"/>
    </row>
    <row r="38" spans="1:9">
      <c r="C38" s="213" t="str">
        <f>CONCATENATE(A7," ",B7," ",C7)</f>
        <v>II. C 721 A05 ZARIAĎOVACIE PREDMETY</v>
      </c>
      <c r="D38" s="217"/>
      <c r="F38" s="212"/>
      <c r="G38" s="944"/>
      <c r="H38" s="944"/>
      <c r="I38" s="944"/>
    </row>
    <row r="39" spans="1:9">
      <c r="A39" s="197">
        <v>1</v>
      </c>
      <c r="B39" s="211" t="s">
        <v>2746</v>
      </c>
      <c r="C39" s="195" t="s">
        <v>2788</v>
      </c>
      <c r="D39" s="231" t="s">
        <v>2784</v>
      </c>
      <c r="E39" s="193" t="s">
        <v>266</v>
      </c>
      <c r="F39" s="209">
        <v>1</v>
      </c>
      <c r="G39" s="944"/>
      <c r="H39" s="944"/>
      <c r="I39" s="944"/>
    </row>
    <row r="40" spans="1:9">
      <c r="A40" s="197">
        <v>2</v>
      </c>
      <c r="B40" s="211" t="s">
        <v>2746</v>
      </c>
      <c r="C40" s="195" t="s">
        <v>2787</v>
      </c>
      <c r="D40" s="231" t="s">
        <v>2784</v>
      </c>
      <c r="E40" s="193" t="s">
        <v>266</v>
      </c>
      <c r="F40" s="209">
        <f>F39</f>
        <v>1</v>
      </c>
      <c r="G40" s="944"/>
      <c r="H40" s="944"/>
      <c r="I40" s="944"/>
    </row>
    <row r="41" spans="1:9">
      <c r="A41" s="197">
        <v>3</v>
      </c>
      <c r="B41" s="211" t="s">
        <v>2746</v>
      </c>
      <c r="C41" s="195" t="s">
        <v>2786</v>
      </c>
      <c r="D41" s="231" t="s">
        <v>2784</v>
      </c>
      <c r="E41" s="193" t="s">
        <v>266</v>
      </c>
      <c r="F41" s="209">
        <f>F39</f>
        <v>1</v>
      </c>
      <c r="G41" s="944"/>
      <c r="H41" s="944"/>
      <c r="I41" s="944"/>
    </row>
    <row r="42" spans="1:9">
      <c r="A42" s="197">
        <v>4</v>
      </c>
      <c r="B42" s="211" t="s">
        <v>2746</v>
      </c>
      <c r="C42" s="195" t="s">
        <v>2885</v>
      </c>
      <c r="D42" s="231" t="s">
        <v>2883</v>
      </c>
      <c r="E42" s="193" t="s">
        <v>266</v>
      </c>
      <c r="F42" s="209">
        <v>1</v>
      </c>
      <c r="G42" s="944"/>
      <c r="H42" s="944"/>
      <c r="I42" s="944"/>
    </row>
    <row r="43" spans="1:9">
      <c r="A43" s="197">
        <v>5</v>
      </c>
      <c r="B43" s="211" t="s">
        <v>2746</v>
      </c>
      <c r="C43" s="195" t="s">
        <v>2787</v>
      </c>
      <c r="D43" s="231" t="s">
        <v>2883</v>
      </c>
      <c r="E43" s="193" t="s">
        <v>266</v>
      </c>
      <c r="F43" s="209">
        <f>F42</f>
        <v>1</v>
      </c>
      <c r="G43" s="944"/>
      <c r="H43" s="944"/>
      <c r="I43" s="944"/>
    </row>
    <row r="44" spans="1:9">
      <c r="A44" s="197">
        <v>6</v>
      </c>
      <c r="B44" s="211" t="s">
        <v>2746</v>
      </c>
      <c r="C44" s="195" t="s">
        <v>2884</v>
      </c>
      <c r="D44" s="231" t="s">
        <v>2883</v>
      </c>
      <c r="E44" s="193" t="s">
        <v>266</v>
      </c>
      <c r="F44" s="209">
        <f>F42</f>
        <v>1</v>
      </c>
      <c r="G44" s="944"/>
      <c r="H44" s="944"/>
      <c r="I44" s="944"/>
    </row>
    <row r="45" spans="1:9">
      <c r="A45" s="197">
        <v>7</v>
      </c>
      <c r="B45" s="211" t="s">
        <v>2746</v>
      </c>
      <c r="C45" s="195" t="s">
        <v>2785</v>
      </c>
      <c r="D45" s="231" t="s">
        <v>2882</v>
      </c>
      <c r="E45" s="193" t="s">
        <v>266</v>
      </c>
      <c r="F45" s="209">
        <f>F39+F42</f>
        <v>2</v>
      </c>
      <c r="G45" s="944"/>
      <c r="H45" s="944"/>
      <c r="I45" s="944"/>
    </row>
    <row r="46" spans="1:9" ht="25.5">
      <c r="A46" s="197">
        <v>8</v>
      </c>
      <c r="B46" s="211" t="s">
        <v>2783</v>
      </c>
      <c r="C46" s="195" t="s">
        <v>2782</v>
      </c>
      <c r="D46" s="217"/>
      <c r="E46" s="193" t="s">
        <v>266</v>
      </c>
      <c r="F46" s="209">
        <f>F39</f>
        <v>1</v>
      </c>
      <c r="G46" s="944"/>
      <c r="H46" s="944"/>
      <c r="I46" s="944"/>
    </row>
    <row r="47" spans="1:9">
      <c r="A47" s="197">
        <v>9</v>
      </c>
      <c r="B47" s="211" t="s">
        <v>2881</v>
      </c>
      <c r="C47" s="195" t="s">
        <v>2880</v>
      </c>
      <c r="D47" s="217"/>
      <c r="E47" s="193" t="s">
        <v>266</v>
      </c>
      <c r="F47" s="209">
        <f>F42</f>
        <v>1</v>
      </c>
      <c r="G47" s="944"/>
      <c r="H47" s="944"/>
      <c r="I47" s="944"/>
    </row>
    <row r="48" spans="1:9">
      <c r="A48" s="197">
        <v>10</v>
      </c>
      <c r="B48" s="211" t="s">
        <v>2781</v>
      </c>
      <c r="C48" s="195" t="s">
        <v>2780</v>
      </c>
      <c r="D48" s="217"/>
      <c r="E48" s="193" t="s">
        <v>266</v>
      </c>
      <c r="F48" s="209">
        <f>F41+F44</f>
        <v>2</v>
      </c>
      <c r="G48" s="944"/>
      <c r="H48" s="944"/>
      <c r="I48" s="944"/>
    </row>
    <row r="49" spans="1:254">
      <c r="A49" s="197">
        <v>11</v>
      </c>
      <c r="B49" s="211" t="s">
        <v>2779</v>
      </c>
      <c r="C49" s="195" t="s">
        <v>2778</v>
      </c>
      <c r="D49" s="217"/>
      <c r="E49" s="193" t="s">
        <v>266</v>
      </c>
      <c r="F49" s="209">
        <f>F39+F42</f>
        <v>2</v>
      </c>
      <c r="G49" s="944"/>
      <c r="H49" s="944"/>
      <c r="I49" s="944"/>
    </row>
    <row r="50" spans="1:254">
      <c r="A50" s="197">
        <v>12</v>
      </c>
      <c r="B50" s="211" t="s">
        <v>2777</v>
      </c>
      <c r="C50" s="195" t="s">
        <v>2776</v>
      </c>
      <c r="D50" s="217"/>
      <c r="E50" s="193" t="s">
        <v>266</v>
      </c>
      <c r="F50" s="209">
        <f>F40+F43</f>
        <v>2</v>
      </c>
      <c r="G50" s="944"/>
      <c r="H50" s="944"/>
      <c r="I50" s="944"/>
    </row>
    <row r="51" spans="1:254">
      <c r="A51" s="197">
        <v>13</v>
      </c>
      <c r="B51" s="211" t="s">
        <v>2746</v>
      </c>
      <c r="C51" s="195" t="s">
        <v>2775</v>
      </c>
      <c r="D51" s="231" t="s">
        <v>2768</v>
      </c>
      <c r="E51" s="193" t="s">
        <v>266</v>
      </c>
      <c r="F51" s="209">
        <v>1</v>
      </c>
      <c r="G51" s="944"/>
      <c r="H51" s="944"/>
      <c r="I51" s="944"/>
    </row>
    <row r="52" spans="1:254">
      <c r="A52" s="197">
        <v>14</v>
      </c>
      <c r="B52" s="211" t="s">
        <v>2746</v>
      </c>
      <c r="C52" s="195" t="s">
        <v>2879</v>
      </c>
      <c r="D52" s="231" t="s">
        <v>2876</v>
      </c>
      <c r="E52" s="193" t="s">
        <v>266</v>
      </c>
      <c r="F52" s="209">
        <v>1</v>
      </c>
      <c r="G52" s="944"/>
      <c r="H52" s="944"/>
      <c r="I52" s="944"/>
    </row>
    <row r="53" spans="1:254">
      <c r="A53" s="197">
        <v>15</v>
      </c>
      <c r="B53" s="211" t="s">
        <v>2774</v>
      </c>
      <c r="C53" s="195" t="s">
        <v>2773</v>
      </c>
      <c r="D53" s="231"/>
      <c r="E53" s="193" t="s">
        <v>266</v>
      </c>
      <c r="F53" s="209">
        <f>SUM(F51:F52)</f>
        <v>2</v>
      </c>
      <c r="G53" s="944"/>
      <c r="H53" s="944"/>
      <c r="I53" s="944"/>
    </row>
    <row r="54" spans="1:254">
      <c r="A54" s="197">
        <v>16</v>
      </c>
      <c r="B54" s="211" t="s">
        <v>2746</v>
      </c>
      <c r="C54" s="195" t="s">
        <v>2769</v>
      </c>
      <c r="D54" s="231" t="s">
        <v>2768</v>
      </c>
      <c r="E54" s="193" t="s">
        <v>266</v>
      </c>
      <c r="F54" s="209">
        <v>1</v>
      </c>
      <c r="G54" s="944"/>
      <c r="H54" s="944"/>
      <c r="I54" s="944"/>
    </row>
    <row r="55" spans="1:254">
      <c r="A55" s="197">
        <v>17</v>
      </c>
      <c r="B55" s="211" t="s">
        <v>2767</v>
      </c>
      <c r="C55" s="195" t="s">
        <v>2766</v>
      </c>
      <c r="D55" s="217" t="s">
        <v>2765</v>
      </c>
      <c r="E55" s="193" t="s">
        <v>266</v>
      </c>
      <c r="F55" s="209">
        <f>SUM(F54:F54)</f>
        <v>1</v>
      </c>
      <c r="G55" s="944"/>
      <c r="H55" s="944"/>
      <c r="I55" s="944"/>
    </row>
    <row r="56" spans="1:254">
      <c r="A56" s="197">
        <v>18</v>
      </c>
      <c r="B56" s="232" t="s">
        <v>2746</v>
      </c>
      <c r="C56" s="230" t="s">
        <v>2878</v>
      </c>
      <c r="D56" s="231" t="s">
        <v>2876</v>
      </c>
      <c r="E56" s="193" t="s">
        <v>266</v>
      </c>
      <c r="F56" s="209">
        <v>1</v>
      </c>
      <c r="G56" s="944"/>
      <c r="H56" s="944"/>
      <c r="I56" s="944"/>
    </row>
    <row r="57" spans="1:254">
      <c r="A57" s="197">
        <v>19</v>
      </c>
      <c r="B57" s="232" t="s">
        <v>2746</v>
      </c>
      <c r="C57" s="230" t="s">
        <v>2877</v>
      </c>
      <c r="D57" s="231" t="s">
        <v>2876</v>
      </c>
      <c r="E57" s="193" t="s">
        <v>266</v>
      </c>
      <c r="F57" s="209">
        <f>F56</f>
        <v>1</v>
      </c>
      <c r="G57" s="944"/>
      <c r="H57" s="944"/>
      <c r="I57" s="944"/>
    </row>
    <row r="58" spans="1:254" ht="25.5">
      <c r="A58" s="197">
        <v>20</v>
      </c>
      <c r="B58" s="211" t="s">
        <v>2875</v>
      </c>
      <c r="C58" s="230" t="s">
        <v>2874</v>
      </c>
      <c r="D58" s="217" t="s">
        <v>2760</v>
      </c>
      <c r="E58" s="193" t="s">
        <v>266</v>
      </c>
      <c r="F58" s="209">
        <f>F56</f>
        <v>1</v>
      </c>
      <c r="G58" s="944"/>
      <c r="H58" s="944"/>
      <c r="I58" s="944"/>
    </row>
    <row r="59" spans="1:254">
      <c r="A59" s="197">
        <v>21</v>
      </c>
      <c r="B59" s="211" t="s">
        <v>2746</v>
      </c>
      <c r="C59" s="195" t="s">
        <v>2871</v>
      </c>
      <c r="D59" s="217"/>
      <c r="E59" s="193" t="s">
        <v>266</v>
      </c>
      <c r="F59" s="209">
        <v>1</v>
      </c>
      <c r="G59" s="944"/>
      <c r="H59" s="944"/>
      <c r="I59" s="944"/>
    </row>
    <row r="60" spans="1:254" ht="13.5" thickBot="1">
      <c r="A60" s="197">
        <v>22</v>
      </c>
      <c r="B60" s="211" t="s">
        <v>2746</v>
      </c>
      <c r="C60" s="195" t="s">
        <v>2758</v>
      </c>
      <c r="D60" s="217"/>
      <c r="E60" s="193" t="s">
        <v>266</v>
      </c>
      <c r="F60" s="209">
        <f>SUM(F59:F59)</f>
        <v>1</v>
      </c>
      <c r="G60" s="944"/>
      <c r="H60" s="944"/>
      <c r="I60" s="944"/>
    </row>
    <row r="61" spans="1:254" s="198" customFormat="1">
      <c r="A61" s="229"/>
      <c r="B61" s="228" t="s">
        <v>2757</v>
      </c>
      <c r="C61" s="227"/>
      <c r="D61" s="226"/>
      <c r="E61" s="225"/>
      <c r="F61" s="224"/>
      <c r="G61" s="950"/>
      <c r="H61" s="950"/>
      <c r="I61" s="950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1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21"/>
      <c r="CD61" s="221"/>
      <c r="CE61" s="221"/>
      <c r="CF61" s="221"/>
      <c r="CG61" s="221"/>
      <c r="CH61" s="221"/>
      <c r="CI61" s="221"/>
      <c r="CJ61" s="221"/>
      <c r="CK61" s="221"/>
      <c r="CL61" s="221"/>
      <c r="CM61" s="221"/>
      <c r="CN61" s="221"/>
      <c r="CO61" s="221"/>
      <c r="CP61" s="221"/>
      <c r="CQ61" s="221"/>
      <c r="CR61" s="221"/>
      <c r="CS61" s="221"/>
      <c r="CT61" s="221"/>
      <c r="CU61" s="221"/>
      <c r="CV61" s="221"/>
      <c r="CW61" s="221"/>
      <c r="CX61" s="221"/>
      <c r="CY61" s="221"/>
      <c r="CZ61" s="221"/>
      <c r="DA61" s="221"/>
      <c r="DB61" s="221"/>
      <c r="DC61" s="221"/>
      <c r="DD61" s="221"/>
      <c r="DE61" s="221"/>
      <c r="DF61" s="221"/>
      <c r="DG61" s="221"/>
      <c r="DH61" s="221"/>
      <c r="DI61" s="221"/>
      <c r="DJ61" s="221"/>
      <c r="DK61" s="221"/>
      <c r="DL61" s="221"/>
      <c r="DM61" s="221"/>
      <c r="DN61" s="221"/>
      <c r="DO61" s="221"/>
      <c r="DP61" s="221"/>
      <c r="DQ61" s="221"/>
      <c r="DR61" s="221"/>
      <c r="DS61" s="221"/>
      <c r="DT61" s="221"/>
      <c r="DU61" s="221"/>
      <c r="DV61" s="221"/>
      <c r="DW61" s="221"/>
      <c r="DX61" s="221"/>
      <c r="DY61" s="221"/>
      <c r="DZ61" s="221"/>
      <c r="EA61" s="221"/>
      <c r="EB61" s="221"/>
      <c r="EC61" s="221"/>
      <c r="ED61" s="221"/>
      <c r="EE61" s="221"/>
      <c r="EF61" s="221"/>
      <c r="EG61" s="221"/>
      <c r="EH61" s="221"/>
      <c r="EI61" s="221"/>
      <c r="EJ61" s="221"/>
      <c r="EK61" s="221"/>
      <c r="EL61" s="221"/>
      <c r="EM61" s="221"/>
      <c r="EN61" s="221"/>
      <c r="EO61" s="221"/>
      <c r="EP61" s="221"/>
      <c r="EQ61" s="221"/>
      <c r="ER61" s="221"/>
      <c r="ES61" s="221"/>
      <c r="ET61" s="221"/>
      <c r="EU61" s="221"/>
      <c r="EV61" s="221"/>
      <c r="EW61" s="221"/>
      <c r="EX61" s="221"/>
      <c r="EY61" s="221"/>
      <c r="EZ61" s="221"/>
      <c r="FA61" s="221"/>
      <c r="FB61" s="221"/>
      <c r="FC61" s="221"/>
      <c r="FD61" s="221"/>
      <c r="FE61" s="221"/>
      <c r="FF61" s="221"/>
      <c r="FG61" s="221"/>
      <c r="FH61" s="221"/>
      <c r="FI61" s="221"/>
      <c r="FJ61" s="221"/>
      <c r="FK61" s="221"/>
      <c r="FL61" s="221"/>
      <c r="FM61" s="221"/>
      <c r="FN61" s="221"/>
      <c r="FO61" s="221"/>
      <c r="FP61" s="221"/>
      <c r="FQ61" s="221"/>
      <c r="FR61" s="221"/>
      <c r="FS61" s="221"/>
      <c r="FT61" s="221"/>
      <c r="FU61" s="221"/>
      <c r="FV61" s="221"/>
      <c r="FW61" s="221"/>
      <c r="FX61" s="221"/>
      <c r="FY61" s="221"/>
      <c r="FZ61" s="221"/>
      <c r="GA61" s="221"/>
      <c r="GB61" s="221"/>
      <c r="GC61" s="221"/>
      <c r="GD61" s="221"/>
      <c r="GE61" s="221"/>
      <c r="GF61" s="221"/>
      <c r="GG61" s="221"/>
      <c r="GH61" s="221"/>
      <c r="GI61" s="221"/>
      <c r="GJ61" s="221"/>
      <c r="GK61" s="221"/>
      <c r="GL61" s="221"/>
      <c r="GM61" s="221"/>
      <c r="GN61" s="221"/>
      <c r="GO61" s="221"/>
      <c r="GP61" s="221"/>
      <c r="GQ61" s="221"/>
      <c r="GR61" s="221"/>
      <c r="GS61" s="221"/>
      <c r="GT61" s="221"/>
      <c r="GU61" s="221"/>
      <c r="GV61" s="221"/>
      <c r="GW61" s="221"/>
      <c r="GX61" s="221"/>
      <c r="GY61" s="221"/>
      <c r="GZ61" s="221"/>
      <c r="HA61" s="221"/>
      <c r="HB61" s="221"/>
      <c r="HC61" s="221"/>
      <c r="HD61" s="221"/>
      <c r="HE61" s="221"/>
      <c r="HF61" s="221"/>
      <c r="HG61" s="221"/>
      <c r="HH61" s="221"/>
      <c r="HI61" s="221"/>
      <c r="HJ61" s="221"/>
      <c r="HK61" s="221"/>
      <c r="HL61" s="221"/>
      <c r="HM61" s="221"/>
      <c r="HN61" s="221"/>
      <c r="HO61" s="221"/>
      <c r="HP61" s="221"/>
      <c r="HQ61" s="221"/>
      <c r="HR61" s="221"/>
      <c r="HS61" s="221"/>
      <c r="HT61" s="221"/>
      <c r="HU61" s="221"/>
      <c r="HV61" s="221"/>
      <c r="HW61" s="221"/>
      <c r="HX61" s="221"/>
      <c r="HY61" s="221"/>
      <c r="HZ61" s="221"/>
      <c r="IA61" s="221"/>
      <c r="IB61" s="221"/>
      <c r="IC61" s="221"/>
      <c r="ID61" s="221"/>
      <c r="IE61" s="221"/>
      <c r="IF61" s="221"/>
      <c r="IG61" s="221"/>
      <c r="IH61" s="221"/>
      <c r="II61" s="221"/>
      <c r="IJ61" s="221"/>
      <c r="IK61" s="221"/>
      <c r="IL61" s="221"/>
      <c r="IM61" s="221"/>
      <c r="IN61" s="221"/>
      <c r="IO61" s="221"/>
      <c r="IP61" s="221"/>
      <c r="IQ61" s="221"/>
      <c r="IR61" s="221"/>
      <c r="IS61" s="221"/>
      <c r="IT61" s="221"/>
    </row>
    <row r="62" spans="1:254">
      <c r="A62" s="197">
        <v>23</v>
      </c>
      <c r="B62" s="220" t="s">
        <v>2756</v>
      </c>
      <c r="C62" s="219" t="s">
        <v>2755</v>
      </c>
      <c r="D62" s="218" t="s">
        <v>2754</v>
      </c>
      <c r="E62" s="193" t="s">
        <v>997</v>
      </c>
      <c r="F62" s="216">
        <v>0.3</v>
      </c>
      <c r="G62" s="948"/>
      <c r="H62" s="948"/>
      <c r="I62" s="948"/>
    </row>
    <row r="63" spans="1:254" ht="26.25" thickBot="1">
      <c r="A63" s="197">
        <v>24</v>
      </c>
      <c r="B63" s="211" t="s">
        <v>2753</v>
      </c>
      <c r="C63" s="195" t="s">
        <v>2752</v>
      </c>
      <c r="D63" s="217" t="s">
        <v>2751</v>
      </c>
      <c r="E63" s="193" t="s">
        <v>997</v>
      </c>
      <c r="F63" s="216">
        <v>0.3</v>
      </c>
      <c r="G63" s="948"/>
      <c r="H63" s="948"/>
      <c r="I63" s="948"/>
    </row>
    <row r="64" spans="1:254" s="199" customFormat="1">
      <c r="A64" s="215"/>
      <c r="B64" s="206" t="str">
        <f>CONCATENATE("CELKOM ",C7," :")</f>
        <v>CELKOM ZARIAĎOVACIE PREDMETY :</v>
      </c>
      <c r="C64" s="205"/>
      <c r="D64" s="214"/>
      <c r="E64" s="203"/>
      <c r="F64" s="202"/>
      <c r="G64" s="201"/>
      <c r="H64" s="200"/>
    </row>
  </sheetData>
  <conditionalFormatting sqref="F24:F25 F19:F21 F27 F29:F32">
    <cfRule type="cellIs" dxfId="210" priority="20" stopIfTrue="1" operator="equal">
      <formula>0</formula>
    </cfRule>
  </conditionalFormatting>
  <conditionalFormatting sqref="F35">
    <cfRule type="cellIs" dxfId="209" priority="19" stopIfTrue="1" operator="equal">
      <formula>0</formula>
    </cfRule>
  </conditionalFormatting>
  <conditionalFormatting sqref="F34">
    <cfRule type="cellIs" dxfId="208" priority="18" stopIfTrue="1" operator="equal">
      <formula>0</formula>
    </cfRule>
  </conditionalFormatting>
  <conditionalFormatting sqref="F26">
    <cfRule type="cellIs" dxfId="207" priority="17" stopIfTrue="1" operator="equal">
      <formula>0</formula>
    </cfRule>
  </conditionalFormatting>
  <conditionalFormatting sqref="F28">
    <cfRule type="cellIs" dxfId="206" priority="16" stopIfTrue="1" operator="equal">
      <formula>0</formula>
    </cfRule>
  </conditionalFormatting>
  <conditionalFormatting sqref="F63">
    <cfRule type="cellIs" dxfId="205" priority="15" stopIfTrue="1" operator="equal">
      <formula>0</formula>
    </cfRule>
  </conditionalFormatting>
  <conditionalFormatting sqref="F62">
    <cfRule type="cellIs" dxfId="204" priority="14" stopIfTrue="1" operator="equal">
      <formula>0</formula>
    </cfRule>
  </conditionalFormatting>
  <conditionalFormatting sqref="F46:F50 F60">
    <cfRule type="cellIs" dxfId="203" priority="13" stopIfTrue="1" operator="equal">
      <formula>0</formula>
    </cfRule>
  </conditionalFormatting>
  <conditionalFormatting sqref="F39:F41">
    <cfRule type="cellIs" dxfId="202" priority="12" stopIfTrue="1" operator="equal">
      <formula>0</formula>
    </cfRule>
  </conditionalFormatting>
  <conditionalFormatting sqref="F42:F45">
    <cfRule type="cellIs" dxfId="201" priority="11" stopIfTrue="1" operator="equal">
      <formula>0</formula>
    </cfRule>
  </conditionalFormatting>
  <conditionalFormatting sqref="F53">
    <cfRule type="cellIs" dxfId="200" priority="10" stopIfTrue="1" operator="equal">
      <formula>0</formula>
    </cfRule>
  </conditionalFormatting>
  <conditionalFormatting sqref="F59">
    <cfRule type="cellIs" dxfId="199" priority="9" stopIfTrue="1" operator="equal">
      <formula>0</formula>
    </cfRule>
  </conditionalFormatting>
  <conditionalFormatting sqref="F13:F15">
    <cfRule type="cellIs" dxfId="198" priority="8" stopIfTrue="1" operator="equal">
      <formula>0</formula>
    </cfRule>
  </conditionalFormatting>
  <conditionalFormatting sqref="F16">
    <cfRule type="cellIs" dxfId="197" priority="7" stopIfTrue="1" operator="equal">
      <formula>0</formula>
    </cfRule>
  </conditionalFormatting>
  <conditionalFormatting sqref="F17">
    <cfRule type="cellIs" dxfId="196" priority="6" stopIfTrue="1" operator="equal">
      <formula>0</formula>
    </cfRule>
  </conditionalFormatting>
  <conditionalFormatting sqref="F18">
    <cfRule type="cellIs" dxfId="195" priority="5" stopIfTrue="1" operator="equal">
      <formula>0</formula>
    </cfRule>
  </conditionalFormatting>
  <conditionalFormatting sqref="F23">
    <cfRule type="cellIs" dxfId="194" priority="4" stopIfTrue="1" operator="equal">
      <formula>0</formula>
    </cfRule>
  </conditionalFormatting>
  <conditionalFormatting sqref="F22">
    <cfRule type="cellIs" dxfId="193" priority="3" stopIfTrue="1" operator="equal">
      <formula>0</formula>
    </cfRule>
  </conditionalFormatting>
  <conditionalFormatting sqref="F51:F52">
    <cfRule type="cellIs" dxfId="192" priority="2" stopIfTrue="1" operator="equal">
      <formula>0</formula>
    </cfRule>
  </conditionalFormatting>
  <conditionalFormatting sqref="F54:F58">
    <cfRule type="cellIs" dxfId="191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T32"/>
  <sheetViews>
    <sheetView showGridLines="0" zoomScaleNormal="100" workbookViewId="0">
      <selection activeCell="K30" sqref="K30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2898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41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2811</v>
      </c>
      <c r="D14" s="217" t="s">
        <v>2812</v>
      </c>
      <c r="E14" s="193" t="s">
        <v>244</v>
      </c>
      <c r="F14" s="212">
        <v>2</v>
      </c>
      <c r="G14" s="944"/>
      <c r="H14" s="944"/>
      <c r="I14" s="944"/>
    </row>
    <row r="15" spans="1:10" s="233" customFormat="1">
      <c r="A15" s="197">
        <v>3</v>
      </c>
      <c r="B15" s="220" t="s">
        <v>2809</v>
      </c>
      <c r="C15" s="219" t="s">
        <v>2806</v>
      </c>
      <c r="D15" s="218" t="s">
        <v>2808</v>
      </c>
      <c r="E15" s="235" t="s">
        <v>244</v>
      </c>
      <c r="F15" s="234">
        <f>F14</f>
        <v>2</v>
      </c>
      <c r="G15" s="944"/>
      <c r="H15" s="944"/>
      <c r="I15" s="944"/>
    </row>
    <row r="16" spans="1:10">
      <c r="A16" s="197">
        <v>4</v>
      </c>
      <c r="B16" s="211" t="s">
        <v>2746</v>
      </c>
      <c r="C16" s="195" t="s">
        <v>2857</v>
      </c>
      <c r="D16" s="217" t="s">
        <v>2856</v>
      </c>
      <c r="E16" s="256" t="s">
        <v>244</v>
      </c>
      <c r="F16" s="212">
        <v>12</v>
      </c>
      <c r="G16" s="944"/>
      <c r="H16" s="944"/>
      <c r="I16" s="944"/>
    </row>
    <row r="17" spans="1:254" s="233" customFormat="1">
      <c r="A17" s="197">
        <v>5</v>
      </c>
      <c r="B17" s="211" t="s">
        <v>2746</v>
      </c>
      <c r="C17" s="219" t="s">
        <v>2855</v>
      </c>
      <c r="D17" s="218"/>
      <c r="E17" s="235" t="s">
        <v>244</v>
      </c>
      <c r="F17" s="234">
        <f>F16</f>
        <v>12</v>
      </c>
      <c r="G17" s="944"/>
      <c r="H17" s="944"/>
      <c r="I17" s="944"/>
    </row>
    <row r="18" spans="1:254" s="233" customFormat="1" ht="25.5">
      <c r="A18" s="197">
        <v>6</v>
      </c>
      <c r="B18" s="220" t="s">
        <v>2802</v>
      </c>
      <c r="C18" s="219" t="s">
        <v>2799</v>
      </c>
      <c r="D18" s="218" t="s">
        <v>2801</v>
      </c>
      <c r="E18" s="235" t="s">
        <v>266</v>
      </c>
      <c r="F18" s="234">
        <v>4</v>
      </c>
      <c r="G18" s="944"/>
      <c r="H18" s="944"/>
      <c r="I18" s="944"/>
    </row>
    <row r="19" spans="1:254" s="233" customFormat="1">
      <c r="A19" s="197">
        <v>7</v>
      </c>
      <c r="B19" s="220" t="s">
        <v>2797</v>
      </c>
      <c r="C19" s="219" t="s">
        <v>2796</v>
      </c>
      <c r="D19" s="218" t="s">
        <v>2795</v>
      </c>
      <c r="E19" s="235" t="s">
        <v>244</v>
      </c>
      <c r="F19" s="234">
        <f>SUM(F13:F13)</f>
        <v>41</v>
      </c>
      <c r="G19" s="944"/>
      <c r="H19" s="944"/>
      <c r="I19" s="944"/>
    </row>
    <row r="20" spans="1:254" s="233" customFormat="1" ht="13.5" thickBot="1">
      <c r="A20" s="197">
        <v>8</v>
      </c>
      <c r="B20" s="220" t="s">
        <v>2794</v>
      </c>
      <c r="C20" s="219" t="s">
        <v>2793</v>
      </c>
      <c r="D20" s="218" t="s">
        <v>2792</v>
      </c>
      <c r="E20" s="235" t="s">
        <v>244</v>
      </c>
      <c r="F20" s="234">
        <f>SUM(F14:F14,F16)</f>
        <v>14</v>
      </c>
      <c r="G20" s="944"/>
      <c r="H20" s="944"/>
      <c r="I20" s="944"/>
    </row>
    <row r="21" spans="1:254" s="221" customFormat="1">
      <c r="A21" s="229"/>
      <c r="B21" s="228" t="s">
        <v>2757</v>
      </c>
      <c r="C21" s="227"/>
      <c r="D21" s="226"/>
      <c r="E21" s="225"/>
      <c r="F21" s="224"/>
      <c r="G21" s="950"/>
      <c r="H21" s="950"/>
      <c r="I21" s="950"/>
      <c r="J21" s="223"/>
    </row>
    <row r="22" spans="1:254">
      <c r="A22" s="197">
        <v>9</v>
      </c>
      <c r="B22" s="220" t="s">
        <v>2791</v>
      </c>
      <c r="C22" s="219" t="s">
        <v>2790</v>
      </c>
      <c r="D22" s="218" t="s">
        <v>2754</v>
      </c>
      <c r="E22" s="193" t="s">
        <v>997</v>
      </c>
      <c r="F22" s="216">
        <v>1</v>
      </c>
      <c r="G22" s="948"/>
      <c r="H22" s="948"/>
      <c r="I22" s="948"/>
      <c r="J22" s="947"/>
    </row>
    <row r="23" spans="1:254" ht="26.25" thickBot="1">
      <c r="A23" s="197">
        <v>10</v>
      </c>
      <c r="B23" s="211" t="s">
        <v>2789</v>
      </c>
      <c r="C23" s="195" t="s">
        <v>2752</v>
      </c>
      <c r="D23" s="217" t="s">
        <v>2751</v>
      </c>
      <c r="E23" s="193" t="s">
        <v>997</v>
      </c>
      <c r="F23" s="216">
        <v>1</v>
      </c>
      <c r="G23" s="948"/>
      <c r="H23" s="948"/>
      <c r="I23" s="948"/>
      <c r="J23" s="947"/>
    </row>
    <row r="24" spans="1:254" s="199" customFormat="1">
      <c r="A24" s="215"/>
      <c r="B24" s="206" t="str">
        <f>CONCATENATE("CELKOM ",C5," :")</f>
        <v>CELKOM VNÚTORNÁ KANALIZÁCIA :</v>
      </c>
      <c r="C24" s="205"/>
      <c r="D24" s="214"/>
      <c r="E24" s="203"/>
      <c r="F24" s="202"/>
      <c r="G24" s="201"/>
      <c r="H24" s="200"/>
    </row>
    <row r="25" spans="1:254">
      <c r="D25" s="217"/>
      <c r="F25" s="212"/>
      <c r="G25" s="944"/>
      <c r="H25" s="944"/>
      <c r="I25" s="944"/>
    </row>
    <row r="26" spans="1:254">
      <c r="C26" s="213" t="str">
        <f>CONCATENATE(A7," ",B7," ",C7)</f>
        <v>II. C 721 A05 ZARIAĎOVACIE PREDMETY</v>
      </c>
      <c r="D26" s="217"/>
      <c r="F26" s="212"/>
      <c r="G26" s="944"/>
      <c r="H26" s="944"/>
      <c r="I26" s="944"/>
    </row>
    <row r="27" spans="1:254">
      <c r="A27" s="197">
        <v>1</v>
      </c>
      <c r="B27" s="211" t="s">
        <v>2746</v>
      </c>
      <c r="C27" s="195" t="s">
        <v>2897</v>
      </c>
      <c r="D27" s="217" t="s">
        <v>2896</v>
      </c>
      <c r="E27" s="193" t="s">
        <v>266</v>
      </c>
      <c r="F27" s="209">
        <v>4</v>
      </c>
      <c r="G27" s="944"/>
      <c r="H27" s="944"/>
      <c r="I27" s="944"/>
    </row>
    <row r="28" spans="1:254" ht="13.5" thickBot="1">
      <c r="A28" s="197">
        <v>2</v>
      </c>
      <c r="B28" s="232" t="s">
        <v>2895</v>
      </c>
      <c r="C28" s="230" t="s">
        <v>2894</v>
      </c>
      <c r="D28" s="217"/>
      <c r="E28" s="193" t="s">
        <v>266</v>
      </c>
      <c r="F28" s="209">
        <f>SUM(F27:F27)</f>
        <v>4</v>
      </c>
      <c r="G28" s="944"/>
      <c r="H28" s="944"/>
      <c r="I28" s="944"/>
    </row>
    <row r="29" spans="1:254" s="198" customFormat="1">
      <c r="A29" s="229"/>
      <c r="B29" s="228" t="s">
        <v>2757</v>
      </c>
      <c r="C29" s="227"/>
      <c r="D29" s="226"/>
      <c r="E29" s="225"/>
      <c r="F29" s="224"/>
      <c r="G29" s="950"/>
      <c r="H29" s="950"/>
      <c r="I29" s="950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1"/>
      <c r="DQ29" s="221"/>
      <c r="DR29" s="221"/>
      <c r="DS29" s="221"/>
      <c r="DT29" s="221"/>
      <c r="DU29" s="221"/>
      <c r="DV29" s="221"/>
      <c r="DW29" s="221"/>
      <c r="DX29" s="221"/>
      <c r="DY29" s="221"/>
      <c r="DZ29" s="221"/>
      <c r="EA29" s="221"/>
      <c r="EB29" s="221"/>
      <c r="EC29" s="221"/>
      <c r="ED29" s="221"/>
      <c r="EE29" s="221"/>
      <c r="EF29" s="221"/>
      <c r="EG29" s="221"/>
      <c r="EH29" s="221"/>
      <c r="EI29" s="221"/>
      <c r="EJ29" s="221"/>
      <c r="EK29" s="221"/>
      <c r="EL29" s="221"/>
      <c r="EM29" s="221"/>
      <c r="EN29" s="221"/>
      <c r="EO29" s="221"/>
      <c r="EP29" s="221"/>
      <c r="EQ29" s="221"/>
      <c r="ER29" s="221"/>
      <c r="ES29" s="221"/>
      <c r="ET29" s="221"/>
      <c r="EU29" s="221"/>
      <c r="EV29" s="221"/>
      <c r="EW29" s="221"/>
      <c r="EX29" s="221"/>
      <c r="EY29" s="221"/>
      <c r="EZ29" s="221"/>
      <c r="FA29" s="221"/>
      <c r="FB29" s="221"/>
      <c r="FC29" s="221"/>
      <c r="FD29" s="221"/>
      <c r="FE29" s="221"/>
      <c r="FF29" s="221"/>
      <c r="FG29" s="221"/>
      <c r="FH29" s="221"/>
      <c r="FI29" s="221"/>
      <c r="FJ29" s="221"/>
      <c r="FK29" s="221"/>
      <c r="FL29" s="221"/>
      <c r="FM29" s="221"/>
      <c r="FN29" s="221"/>
      <c r="FO29" s="221"/>
      <c r="FP29" s="221"/>
      <c r="FQ29" s="221"/>
      <c r="FR29" s="221"/>
      <c r="FS29" s="221"/>
      <c r="FT29" s="221"/>
      <c r="FU29" s="221"/>
      <c r="FV29" s="221"/>
      <c r="FW29" s="221"/>
      <c r="FX29" s="221"/>
      <c r="FY29" s="221"/>
      <c r="FZ29" s="221"/>
      <c r="GA29" s="221"/>
      <c r="GB29" s="221"/>
      <c r="GC29" s="221"/>
      <c r="GD29" s="221"/>
      <c r="GE29" s="221"/>
      <c r="GF29" s="221"/>
      <c r="GG29" s="221"/>
      <c r="GH29" s="221"/>
      <c r="GI29" s="221"/>
      <c r="GJ29" s="221"/>
      <c r="GK29" s="221"/>
      <c r="GL29" s="221"/>
      <c r="GM29" s="221"/>
      <c r="GN29" s="221"/>
      <c r="GO29" s="221"/>
      <c r="GP29" s="221"/>
      <c r="GQ29" s="221"/>
      <c r="GR29" s="221"/>
      <c r="GS29" s="221"/>
      <c r="GT29" s="221"/>
      <c r="GU29" s="221"/>
      <c r="GV29" s="221"/>
      <c r="GW29" s="221"/>
      <c r="GX29" s="221"/>
      <c r="GY29" s="221"/>
      <c r="GZ29" s="221"/>
      <c r="HA29" s="221"/>
      <c r="HB29" s="221"/>
      <c r="HC29" s="221"/>
      <c r="HD29" s="221"/>
      <c r="HE29" s="221"/>
      <c r="HF29" s="221"/>
      <c r="HG29" s="221"/>
      <c r="HH29" s="221"/>
      <c r="HI29" s="221"/>
      <c r="HJ29" s="221"/>
      <c r="HK29" s="221"/>
      <c r="HL29" s="221"/>
      <c r="HM29" s="221"/>
      <c r="HN29" s="221"/>
      <c r="HO29" s="221"/>
      <c r="HP29" s="221"/>
      <c r="HQ29" s="221"/>
      <c r="HR29" s="221"/>
      <c r="HS29" s="221"/>
      <c r="HT29" s="221"/>
      <c r="HU29" s="221"/>
      <c r="HV29" s="221"/>
      <c r="HW29" s="221"/>
      <c r="HX29" s="221"/>
      <c r="HY29" s="221"/>
      <c r="HZ29" s="221"/>
      <c r="IA29" s="221"/>
      <c r="IB29" s="221"/>
      <c r="IC29" s="221"/>
      <c r="ID29" s="221"/>
      <c r="IE29" s="221"/>
      <c r="IF29" s="221"/>
      <c r="IG29" s="221"/>
      <c r="IH29" s="221"/>
      <c r="II29" s="221"/>
      <c r="IJ29" s="221"/>
      <c r="IK29" s="221"/>
      <c r="IL29" s="221"/>
      <c r="IM29" s="221"/>
      <c r="IN29" s="221"/>
      <c r="IO29" s="221"/>
      <c r="IP29" s="221"/>
      <c r="IQ29" s="221"/>
      <c r="IR29" s="221"/>
      <c r="IS29" s="221"/>
      <c r="IT29" s="221"/>
    </row>
    <row r="30" spans="1:254">
      <c r="A30" s="197">
        <v>3</v>
      </c>
      <c r="B30" s="220" t="s">
        <v>2756</v>
      </c>
      <c r="C30" s="219" t="s">
        <v>2755</v>
      </c>
      <c r="D30" s="218" t="s">
        <v>2754</v>
      </c>
      <c r="E30" s="193" t="s">
        <v>997</v>
      </c>
      <c r="F30" s="216">
        <v>0.3</v>
      </c>
      <c r="G30" s="948"/>
      <c r="H30" s="948"/>
      <c r="I30" s="948"/>
    </row>
    <row r="31" spans="1:254" ht="26.25" thickBot="1">
      <c r="A31" s="197">
        <v>4</v>
      </c>
      <c r="B31" s="211" t="s">
        <v>2753</v>
      </c>
      <c r="C31" s="195" t="s">
        <v>2752</v>
      </c>
      <c r="D31" s="217" t="s">
        <v>2751</v>
      </c>
      <c r="E31" s="193" t="s">
        <v>997</v>
      </c>
      <c r="F31" s="216">
        <v>0.3</v>
      </c>
      <c r="G31" s="948"/>
      <c r="H31" s="948"/>
      <c r="I31" s="948"/>
    </row>
    <row r="32" spans="1:254" s="199" customFormat="1">
      <c r="A32" s="215"/>
      <c r="B32" s="206" t="str">
        <f>CONCATENATE("CELKOM ",C7," :")</f>
        <v>CELKOM ZARIAĎOVACIE PREDMETY :</v>
      </c>
      <c r="C32" s="205"/>
      <c r="D32" s="214"/>
      <c r="E32" s="203"/>
      <c r="F32" s="202"/>
      <c r="G32" s="201"/>
      <c r="H32" s="200"/>
    </row>
  </sheetData>
  <conditionalFormatting sqref="F27:F28 F15 F18:F20">
    <cfRule type="cellIs" dxfId="190" priority="9" stopIfTrue="1" operator="equal">
      <formula>0</formula>
    </cfRule>
  </conditionalFormatting>
  <conditionalFormatting sqref="F17">
    <cfRule type="cellIs" dxfId="189" priority="8" stopIfTrue="1" operator="equal">
      <formula>0</formula>
    </cfRule>
  </conditionalFormatting>
  <conditionalFormatting sqref="F23">
    <cfRule type="cellIs" dxfId="188" priority="7" stopIfTrue="1" operator="equal">
      <formula>0</formula>
    </cfRule>
  </conditionalFormatting>
  <conditionalFormatting sqref="F22">
    <cfRule type="cellIs" dxfId="187" priority="6" stopIfTrue="1" operator="equal">
      <formula>0</formula>
    </cfRule>
  </conditionalFormatting>
  <conditionalFormatting sqref="F31">
    <cfRule type="cellIs" dxfId="186" priority="5" stopIfTrue="1" operator="equal">
      <formula>0</formula>
    </cfRule>
  </conditionalFormatting>
  <conditionalFormatting sqref="F30">
    <cfRule type="cellIs" dxfId="185" priority="4" stopIfTrue="1" operator="equal">
      <formula>0</formula>
    </cfRule>
  </conditionalFormatting>
  <conditionalFormatting sqref="F13">
    <cfRule type="cellIs" dxfId="184" priority="3" stopIfTrue="1" operator="equal">
      <formula>0</formula>
    </cfRule>
  </conditionalFormatting>
  <conditionalFormatting sqref="F14">
    <cfRule type="cellIs" dxfId="183" priority="2" stopIfTrue="1" operator="equal">
      <formula>0</formula>
    </cfRule>
  </conditionalFormatting>
  <conditionalFormatting sqref="F16">
    <cfRule type="cellIs" dxfId="182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8"/>
  <sheetViews>
    <sheetView showGridLines="0" zoomScaleNormal="100" workbookViewId="0">
      <selection activeCell="K34" sqref="K34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10" width="9.33203125" style="189"/>
    <col min="11" max="11" width="4.6640625" style="189" customWidth="1"/>
    <col min="12" max="16384" width="9.33203125" style="189"/>
  </cols>
  <sheetData>
    <row r="1" spans="1:6">
      <c r="C1" s="253" t="s">
        <v>2923</v>
      </c>
      <c r="D1" s="244"/>
      <c r="E1" s="243"/>
      <c r="F1" s="212"/>
    </row>
    <row r="2" spans="1:6">
      <c r="D2" s="210"/>
      <c r="F2" s="212"/>
    </row>
    <row r="3" spans="1:6">
      <c r="B3" s="252"/>
      <c r="C3" s="251" t="s">
        <v>2826</v>
      </c>
    </row>
    <row r="4" spans="1:6">
      <c r="B4" s="252"/>
    </row>
    <row r="5" spans="1:6">
      <c r="B5" s="252"/>
    </row>
    <row r="6" spans="1:6">
      <c r="A6" s="197" t="s">
        <v>2825</v>
      </c>
      <c r="B6" s="252" t="s">
        <v>2921</v>
      </c>
      <c r="C6" s="195" t="s">
        <v>2922</v>
      </c>
    </row>
    <row r="7" spans="1:6">
      <c r="B7" s="252"/>
    </row>
    <row r="8" spans="1:6">
      <c r="A8" s="197" t="s">
        <v>2822</v>
      </c>
      <c r="B8" s="252" t="s">
        <v>2921</v>
      </c>
      <c r="C8" s="195" t="s">
        <v>2920</v>
      </c>
    </row>
    <row r="9" spans="1:6" ht="13.5" thickBot="1">
      <c r="B9" s="252"/>
    </row>
    <row r="10" spans="1:6" s="199" customFormat="1">
      <c r="A10" s="215"/>
      <c r="B10" s="260" t="s">
        <v>2919</v>
      </c>
      <c r="C10" s="205"/>
      <c r="D10" s="259"/>
      <c r="E10" s="203"/>
      <c r="F10" s="258"/>
    </row>
    <row r="11" spans="1:6">
      <c r="B11" s="252"/>
    </row>
    <row r="12" spans="1:6">
      <c r="B12" s="252"/>
    </row>
    <row r="13" spans="1:6">
      <c r="B13" s="252"/>
      <c r="C13" s="245" t="s">
        <v>2918</v>
      </c>
    </row>
    <row r="14" spans="1:6">
      <c r="B14" s="252"/>
    </row>
    <row r="15" spans="1:6">
      <c r="A15" s="197">
        <v>1</v>
      </c>
      <c r="B15" s="252" t="s">
        <v>2917</v>
      </c>
      <c r="C15" s="195" t="s">
        <v>2916</v>
      </c>
      <c r="D15" s="194" t="s">
        <v>2904</v>
      </c>
      <c r="E15" s="193" t="s">
        <v>244</v>
      </c>
      <c r="F15" s="192">
        <v>64</v>
      </c>
    </row>
    <row r="16" spans="1:6">
      <c r="A16" s="197">
        <v>2</v>
      </c>
      <c r="B16" s="252" t="s">
        <v>2746</v>
      </c>
      <c r="C16" s="195" t="s">
        <v>2915</v>
      </c>
      <c r="D16" s="194" t="s">
        <v>2914</v>
      </c>
      <c r="E16" s="193" t="s">
        <v>244</v>
      </c>
      <c r="F16" s="192">
        <v>64</v>
      </c>
    </row>
    <row r="17" spans="1:13">
      <c r="A17" s="197">
        <v>3</v>
      </c>
      <c r="B17" s="252" t="s">
        <v>2913</v>
      </c>
      <c r="C17" s="195" t="s">
        <v>2912</v>
      </c>
      <c r="D17" s="194" t="s">
        <v>2904</v>
      </c>
      <c r="E17" s="193" t="s">
        <v>266</v>
      </c>
      <c r="F17" s="192">
        <v>112</v>
      </c>
    </row>
    <row r="18" spans="1:13" s="262" customFormat="1">
      <c r="A18" s="197">
        <v>4</v>
      </c>
      <c r="B18" s="252" t="s">
        <v>2746</v>
      </c>
      <c r="C18" s="195" t="s">
        <v>2911</v>
      </c>
      <c r="D18" s="194" t="s">
        <v>2904</v>
      </c>
      <c r="E18" s="193" t="s">
        <v>266</v>
      </c>
      <c r="F18" s="192">
        <v>16</v>
      </c>
      <c r="G18" s="189"/>
      <c r="H18" s="189"/>
      <c r="I18" s="189"/>
      <c r="J18" s="189"/>
      <c r="K18" s="189"/>
      <c r="L18" s="189"/>
      <c r="M18" s="189"/>
    </row>
    <row r="19" spans="1:13">
      <c r="A19" s="197">
        <v>5</v>
      </c>
      <c r="B19" s="252" t="s">
        <v>2746</v>
      </c>
      <c r="C19" s="195" t="s">
        <v>2909</v>
      </c>
      <c r="D19" s="194" t="s">
        <v>2910</v>
      </c>
      <c r="E19" s="193" t="s">
        <v>266</v>
      </c>
      <c r="F19" s="192">
        <v>64</v>
      </c>
    </row>
    <row r="20" spans="1:13">
      <c r="A20" s="197">
        <v>6</v>
      </c>
      <c r="B20" s="252" t="s">
        <v>2746</v>
      </c>
      <c r="C20" s="195" t="s">
        <v>2909</v>
      </c>
      <c r="D20" s="194" t="s">
        <v>2908</v>
      </c>
      <c r="E20" s="193" t="s">
        <v>266</v>
      </c>
      <c r="F20" s="192">
        <v>16</v>
      </c>
    </row>
    <row r="21" spans="1:13">
      <c r="A21" s="197">
        <v>7</v>
      </c>
      <c r="B21" s="252" t="s">
        <v>2746</v>
      </c>
      <c r="C21" s="195" t="s">
        <v>2907</v>
      </c>
      <c r="D21" s="194">
        <v>150</v>
      </c>
      <c r="E21" s="193" t="s">
        <v>266</v>
      </c>
      <c r="F21" s="192">
        <v>16</v>
      </c>
    </row>
    <row r="22" spans="1:13" ht="13.5" thickBot="1">
      <c r="A22" s="197">
        <v>8</v>
      </c>
      <c r="B22" s="252" t="s">
        <v>2906</v>
      </c>
      <c r="C22" s="195" t="s">
        <v>2905</v>
      </c>
      <c r="D22" s="194" t="s">
        <v>2904</v>
      </c>
      <c r="E22" s="193" t="s">
        <v>244</v>
      </c>
      <c r="F22" s="192">
        <v>64</v>
      </c>
    </row>
    <row r="23" spans="1:13" s="199" customFormat="1">
      <c r="A23" s="215"/>
      <c r="B23" s="260" t="s">
        <v>2903</v>
      </c>
      <c r="C23" s="205"/>
      <c r="D23" s="259"/>
      <c r="E23" s="203"/>
      <c r="F23" s="258"/>
    </row>
    <row r="24" spans="1:13">
      <c r="B24" s="252"/>
    </row>
    <row r="25" spans="1:13" s="261" customFormat="1">
      <c r="A25" s="197"/>
      <c r="B25" s="252"/>
      <c r="C25" s="245" t="s">
        <v>2902</v>
      </c>
      <c r="D25" s="194"/>
      <c r="E25" s="193"/>
      <c r="F25" s="192"/>
      <c r="G25" s="189"/>
      <c r="H25" s="189"/>
      <c r="I25" s="189"/>
      <c r="J25" s="189"/>
      <c r="K25" s="189"/>
      <c r="L25" s="189"/>
    </row>
    <row r="26" spans="1:13" s="261" customFormat="1">
      <c r="A26" s="197"/>
      <c r="B26" s="252"/>
      <c r="C26" s="195"/>
      <c r="D26" s="194"/>
      <c r="E26" s="193"/>
      <c r="F26" s="192"/>
      <c r="G26" s="189"/>
      <c r="H26" s="189"/>
      <c r="I26" s="189"/>
      <c r="J26" s="189"/>
      <c r="K26" s="189"/>
      <c r="L26" s="189"/>
    </row>
    <row r="27" spans="1:13" s="261" customFormat="1" ht="13.5" thickBot="1">
      <c r="A27" s="197">
        <v>1</v>
      </c>
      <c r="B27" s="252" t="s">
        <v>2901</v>
      </c>
      <c r="C27" s="195" t="s">
        <v>2900</v>
      </c>
      <c r="D27" s="194"/>
      <c r="E27" s="193" t="s">
        <v>191</v>
      </c>
      <c r="F27" s="192">
        <v>0.73887999999999987</v>
      </c>
      <c r="G27" s="189"/>
      <c r="H27" s="189"/>
      <c r="I27" s="189"/>
      <c r="J27" s="189"/>
      <c r="K27" s="189"/>
      <c r="L27" s="189"/>
    </row>
    <row r="28" spans="1:13" s="257" customFormat="1">
      <c r="A28" s="215"/>
      <c r="B28" s="260" t="s">
        <v>2899</v>
      </c>
      <c r="C28" s="205"/>
      <c r="D28" s="259"/>
      <c r="E28" s="203"/>
      <c r="F28" s="258"/>
      <c r="H28" s="199"/>
      <c r="I28" s="199"/>
      <c r="J28" s="199"/>
      <c r="K28" s="199"/>
    </row>
  </sheetData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T64"/>
  <sheetViews>
    <sheetView showGridLines="0" topLeftCell="A34" zoomScaleNormal="100" workbookViewId="0">
      <selection activeCell="G61" sqref="G61:I63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9">
      <c r="C1" s="253" t="s">
        <v>2827</v>
      </c>
      <c r="D1" s="244"/>
      <c r="E1" s="243"/>
      <c r="F1" s="212"/>
    </row>
    <row r="2" spans="1:9">
      <c r="D2" s="210"/>
      <c r="F2" s="212"/>
    </row>
    <row r="3" spans="1:9">
      <c r="B3" s="252"/>
      <c r="C3" s="251" t="s">
        <v>2826</v>
      </c>
      <c r="D3" s="210"/>
      <c r="F3" s="212"/>
      <c r="G3" s="189"/>
      <c r="H3" s="189"/>
    </row>
    <row r="4" spans="1:9">
      <c r="D4" s="210"/>
      <c r="F4" s="212"/>
    </row>
    <row r="5" spans="1:9">
      <c r="A5" s="250" t="s">
        <v>2825</v>
      </c>
      <c r="B5" s="196" t="s">
        <v>2988</v>
      </c>
      <c r="C5" s="195" t="s">
        <v>2987</v>
      </c>
      <c r="D5" s="210"/>
      <c r="F5" s="212"/>
    </row>
    <row r="6" spans="1:9">
      <c r="A6" s="250"/>
      <c r="D6" s="210"/>
      <c r="F6" s="212"/>
    </row>
    <row r="7" spans="1:9">
      <c r="A7" s="250" t="s">
        <v>2822</v>
      </c>
      <c r="B7" s="196" t="s">
        <v>2986</v>
      </c>
      <c r="C7" s="195" t="s">
        <v>2985</v>
      </c>
      <c r="D7" s="210"/>
      <c r="F7" s="212"/>
    </row>
    <row r="8" spans="1:9">
      <c r="A8" s="250"/>
      <c r="D8" s="210"/>
      <c r="F8" s="212"/>
    </row>
    <row r="9" spans="1:9">
      <c r="A9" s="250" t="s">
        <v>2819</v>
      </c>
      <c r="B9" s="196" t="s">
        <v>2821</v>
      </c>
      <c r="C9" s="195" t="s">
        <v>2820</v>
      </c>
      <c r="D9" s="210"/>
      <c r="F9" s="212"/>
    </row>
    <row r="10" spans="1:9">
      <c r="A10" s="250"/>
      <c r="D10" s="210"/>
      <c r="F10" s="212"/>
    </row>
    <row r="11" spans="1:9">
      <c r="A11" s="250" t="s">
        <v>2984</v>
      </c>
      <c r="B11" s="196" t="s">
        <v>2983</v>
      </c>
      <c r="C11" s="195" t="s">
        <v>2982</v>
      </c>
      <c r="D11" s="210"/>
      <c r="F11" s="212"/>
    </row>
    <row r="12" spans="1:9" s="248" customFormat="1" ht="13.5" thickBot="1">
      <c r="B12" s="249"/>
    </row>
    <row r="13" spans="1:9">
      <c r="D13" s="210"/>
      <c r="F13" s="212"/>
    </row>
    <row r="14" spans="1:9" s="198" customFormat="1">
      <c r="A14" s="247"/>
      <c r="B14" s="246" t="s">
        <v>2816</v>
      </c>
      <c r="C14" s="245"/>
      <c r="D14" s="244"/>
      <c r="E14" s="243"/>
      <c r="F14" s="242"/>
      <c r="G14" s="241"/>
      <c r="H14" s="240"/>
    </row>
    <row r="15" spans="1:9">
      <c r="C15" s="239"/>
      <c r="D15" s="238"/>
      <c r="F15" s="212"/>
      <c r="G15" s="944"/>
      <c r="H15" s="944"/>
      <c r="I15" s="944"/>
    </row>
    <row r="16" spans="1:9">
      <c r="C16" s="213" t="str">
        <f>CONCATENATE(A5," ",B5," ",C5)</f>
        <v>I. C 713 A04 TEPELNÉ IZOLÁCIE</v>
      </c>
      <c r="D16" s="210"/>
      <c r="F16" s="212"/>
      <c r="G16" s="944"/>
      <c r="H16" s="944"/>
      <c r="I16" s="944"/>
    </row>
    <row r="17" spans="1:12" s="277" customFormat="1" ht="12.75" customHeight="1">
      <c r="A17" s="250">
        <v>1</v>
      </c>
      <c r="B17" s="211" t="s">
        <v>2746</v>
      </c>
      <c r="C17" s="276" t="s">
        <v>2980</v>
      </c>
      <c r="D17" s="217" t="s">
        <v>2981</v>
      </c>
      <c r="E17" s="279" t="s">
        <v>244</v>
      </c>
      <c r="F17" s="234">
        <v>16</v>
      </c>
      <c r="G17" s="944"/>
      <c r="H17" s="944"/>
      <c r="I17" s="944"/>
    </row>
    <row r="18" spans="1:12" ht="12.75" customHeight="1">
      <c r="A18" s="197">
        <v>2</v>
      </c>
      <c r="B18" s="211" t="s">
        <v>2746</v>
      </c>
      <c r="C18" s="276" t="s">
        <v>2980</v>
      </c>
      <c r="D18" s="217" t="s">
        <v>2978</v>
      </c>
      <c r="E18" s="193" t="s">
        <v>244</v>
      </c>
      <c r="F18" s="209">
        <v>22</v>
      </c>
      <c r="G18" s="944"/>
      <c r="H18" s="944"/>
      <c r="I18" s="944"/>
    </row>
    <row r="19" spans="1:12" ht="12.75" customHeight="1">
      <c r="A19" s="197">
        <v>3</v>
      </c>
      <c r="B19" s="211" t="s">
        <v>2746</v>
      </c>
      <c r="C19" s="195" t="s">
        <v>2979</v>
      </c>
      <c r="D19" s="217" t="s">
        <v>2978</v>
      </c>
      <c r="E19" s="193" t="s">
        <v>244</v>
      </c>
      <c r="F19" s="209">
        <v>2</v>
      </c>
      <c r="G19" s="944"/>
      <c r="H19" s="944"/>
      <c r="I19" s="944"/>
    </row>
    <row r="20" spans="1:12" ht="13.5" thickBot="1">
      <c r="A20" s="197">
        <v>4</v>
      </c>
      <c r="B20" s="211" t="s">
        <v>2977</v>
      </c>
      <c r="C20" s="195" t="s">
        <v>2976</v>
      </c>
      <c r="D20" s="217" t="s">
        <v>2975</v>
      </c>
      <c r="E20" s="193" t="s">
        <v>244</v>
      </c>
      <c r="F20" s="209">
        <f>SUM(F17:F18)+SUM(F19:F19)</f>
        <v>40</v>
      </c>
      <c r="G20" s="944"/>
      <c r="H20" s="944"/>
      <c r="I20" s="944"/>
    </row>
    <row r="21" spans="1:12" s="221" customFormat="1">
      <c r="A21" s="229"/>
      <c r="B21" s="228" t="s">
        <v>2757</v>
      </c>
      <c r="C21" s="227"/>
      <c r="D21" s="226"/>
      <c r="E21" s="225"/>
      <c r="F21" s="224"/>
      <c r="G21" s="950"/>
      <c r="H21" s="950"/>
      <c r="I21" s="950"/>
    </row>
    <row r="22" spans="1:12">
      <c r="A22" s="197">
        <v>5</v>
      </c>
      <c r="B22" s="211" t="s">
        <v>2974</v>
      </c>
      <c r="C22" s="195" t="s">
        <v>2973</v>
      </c>
      <c r="D22" s="217" t="s">
        <v>2754</v>
      </c>
      <c r="E22" s="193" t="s">
        <v>997</v>
      </c>
      <c r="F22" s="216">
        <v>1.3</v>
      </c>
      <c r="G22" s="948"/>
      <c r="H22" s="948"/>
      <c r="I22" s="948"/>
    </row>
    <row r="23" spans="1:12" ht="26.25" thickBot="1">
      <c r="A23" s="197">
        <v>6</v>
      </c>
      <c r="B23" s="211" t="s">
        <v>2972</v>
      </c>
      <c r="C23" s="195" t="s">
        <v>2752</v>
      </c>
      <c r="D23" s="217" t="s">
        <v>2751</v>
      </c>
      <c r="E23" s="193" t="s">
        <v>997</v>
      </c>
      <c r="F23" s="216">
        <v>0.45</v>
      </c>
      <c r="G23" s="948"/>
      <c r="H23" s="948"/>
      <c r="I23" s="948"/>
    </row>
    <row r="24" spans="1:12" s="199" customFormat="1">
      <c r="A24" s="215"/>
      <c r="B24" s="206" t="str">
        <f>CONCATENATE("CELKOM ",C5," :")</f>
        <v>CELKOM TEPELNÉ IZOLÁCIE :</v>
      </c>
      <c r="C24" s="205"/>
      <c r="D24" s="214"/>
      <c r="E24" s="203"/>
      <c r="F24" s="202"/>
      <c r="G24" s="201"/>
      <c r="H24" s="200"/>
    </row>
    <row r="25" spans="1:12">
      <c r="D25" s="217"/>
      <c r="F25" s="212"/>
      <c r="G25" s="944"/>
      <c r="H25" s="944"/>
      <c r="I25" s="944"/>
    </row>
    <row r="26" spans="1:12">
      <c r="D26" s="217"/>
      <c r="F26" s="212"/>
      <c r="G26" s="944"/>
      <c r="H26" s="944"/>
      <c r="I26" s="944"/>
    </row>
    <row r="27" spans="1:12">
      <c r="D27" s="217"/>
      <c r="F27" s="212"/>
      <c r="G27" s="944"/>
      <c r="H27" s="944"/>
      <c r="I27" s="944"/>
    </row>
    <row r="28" spans="1:12">
      <c r="C28" s="213" t="str">
        <f>CONCATENATE(A7," ",B7," ",C7)</f>
        <v>II. C 721 A02 VNÚTORNÝ VODOVOD</v>
      </c>
      <c r="D28" s="217"/>
      <c r="F28" s="212"/>
      <c r="G28" s="944"/>
      <c r="H28" s="944"/>
      <c r="I28" s="944"/>
    </row>
    <row r="29" spans="1:12">
      <c r="A29" s="197">
        <v>1</v>
      </c>
      <c r="B29" s="211" t="s">
        <v>2746</v>
      </c>
      <c r="C29" s="195" t="s">
        <v>2970</v>
      </c>
      <c r="D29" s="217" t="s">
        <v>2971</v>
      </c>
      <c r="E29" s="256" t="s">
        <v>244</v>
      </c>
      <c r="F29" s="209">
        <f>F17</f>
        <v>16</v>
      </c>
      <c r="G29" s="944"/>
      <c r="H29" s="944"/>
      <c r="I29" s="944"/>
    </row>
    <row r="30" spans="1:12">
      <c r="A30" s="197">
        <v>2</v>
      </c>
      <c r="B30" s="211" t="s">
        <v>2746</v>
      </c>
      <c r="C30" s="195" t="s">
        <v>2970</v>
      </c>
      <c r="D30" s="217" t="s">
        <v>2969</v>
      </c>
      <c r="E30" s="256" t="s">
        <v>244</v>
      </c>
      <c r="F30" s="209">
        <f>F18+F19</f>
        <v>24</v>
      </c>
      <c r="G30" s="944"/>
      <c r="H30" s="944"/>
      <c r="I30" s="944"/>
    </row>
    <row r="31" spans="1:12" s="239" customFormat="1">
      <c r="A31" s="197">
        <v>3</v>
      </c>
      <c r="B31" s="211" t="s">
        <v>2746</v>
      </c>
      <c r="C31" s="195" t="s">
        <v>2968</v>
      </c>
      <c r="D31" s="217" t="s">
        <v>2962</v>
      </c>
      <c r="E31" s="256" t="s">
        <v>266</v>
      </c>
      <c r="F31" s="209">
        <v>1</v>
      </c>
      <c r="G31" s="944"/>
      <c r="H31" s="944"/>
      <c r="I31" s="944"/>
      <c r="J31" s="274"/>
      <c r="K31" s="273"/>
      <c r="L31" s="255"/>
    </row>
    <row r="32" spans="1:12" s="239" customFormat="1">
      <c r="A32" s="197">
        <v>4</v>
      </c>
      <c r="B32" s="211" t="s">
        <v>2967</v>
      </c>
      <c r="C32" s="195" t="s">
        <v>2966</v>
      </c>
      <c r="D32" s="217" t="s">
        <v>2962</v>
      </c>
      <c r="E32" s="256" t="s">
        <v>2956</v>
      </c>
      <c r="F32" s="209">
        <f>SUM(F31)</f>
        <v>1</v>
      </c>
      <c r="G32" s="944"/>
      <c r="H32" s="944"/>
      <c r="I32" s="944"/>
      <c r="J32" s="274"/>
      <c r="K32" s="273"/>
      <c r="L32" s="255"/>
    </row>
    <row r="33" spans="1:12" s="239" customFormat="1">
      <c r="A33" s="197">
        <v>5</v>
      </c>
      <c r="B33" s="275" t="s">
        <v>2746</v>
      </c>
      <c r="C33" s="195" t="s">
        <v>2965</v>
      </c>
      <c r="D33" s="217" t="s">
        <v>2962</v>
      </c>
      <c r="E33" s="193" t="s">
        <v>266</v>
      </c>
      <c r="F33" s="209">
        <v>1</v>
      </c>
      <c r="G33" s="944"/>
      <c r="H33" s="944"/>
      <c r="I33" s="944"/>
      <c r="J33" s="274"/>
      <c r="K33" s="273"/>
      <c r="L33" s="255"/>
    </row>
    <row r="34" spans="1:12" s="239" customFormat="1">
      <c r="A34" s="197">
        <v>6</v>
      </c>
      <c r="B34" s="211" t="s">
        <v>2964</v>
      </c>
      <c r="C34" s="195" t="s">
        <v>2963</v>
      </c>
      <c r="D34" s="217" t="s">
        <v>2962</v>
      </c>
      <c r="E34" s="256" t="s">
        <v>2956</v>
      </c>
      <c r="F34" s="209">
        <f>SUM(F33)</f>
        <v>1</v>
      </c>
      <c r="G34" s="944"/>
      <c r="H34" s="944"/>
      <c r="I34" s="944"/>
      <c r="J34" s="274"/>
      <c r="K34" s="273"/>
      <c r="L34" s="255"/>
    </row>
    <row r="35" spans="1:12" s="239" customFormat="1">
      <c r="A35" s="197">
        <v>7</v>
      </c>
      <c r="B35" s="211" t="s">
        <v>2961</v>
      </c>
      <c r="C35" s="195" t="s">
        <v>2960</v>
      </c>
      <c r="D35" s="217" t="s">
        <v>2957</v>
      </c>
      <c r="E35" s="256" t="s">
        <v>266</v>
      </c>
      <c r="F35" s="209">
        <v>8</v>
      </c>
      <c r="G35" s="944"/>
      <c r="H35" s="944"/>
      <c r="I35" s="944"/>
    </row>
    <row r="36" spans="1:12" s="239" customFormat="1">
      <c r="A36" s="197">
        <v>8</v>
      </c>
      <c r="B36" s="211" t="s">
        <v>2959</v>
      </c>
      <c r="C36" s="195" t="s">
        <v>2958</v>
      </c>
      <c r="D36" s="217" t="s">
        <v>2957</v>
      </c>
      <c r="E36" s="256" t="s">
        <v>2956</v>
      </c>
      <c r="F36" s="209">
        <v>1</v>
      </c>
      <c r="G36" s="944"/>
      <c r="H36" s="944"/>
      <c r="I36" s="944"/>
    </row>
    <row r="37" spans="1:12" s="239" customFormat="1">
      <c r="A37" s="197">
        <v>9</v>
      </c>
      <c r="B37" s="211" t="s">
        <v>2955</v>
      </c>
      <c r="C37" s="195" t="s">
        <v>2954</v>
      </c>
      <c r="D37" s="217" t="s">
        <v>2953</v>
      </c>
      <c r="E37" s="256" t="s">
        <v>244</v>
      </c>
      <c r="F37" s="209">
        <f>SUM(F29:F30)</f>
        <v>40</v>
      </c>
      <c r="G37" s="944"/>
      <c r="H37" s="944"/>
      <c r="I37" s="944"/>
      <c r="J37" s="274"/>
      <c r="K37" s="273"/>
      <c r="L37" s="255"/>
    </row>
    <row r="38" spans="1:12" s="239" customFormat="1">
      <c r="A38" s="197">
        <v>10</v>
      </c>
      <c r="B38" s="211" t="s">
        <v>2952</v>
      </c>
      <c r="C38" s="195" t="s">
        <v>2951</v>
      </c>
      <c r="D38" s="217" t="s">
        <v>2950</v>
      </c>
      <c r="E38" s="256" t="s">
        <v>244</v>
      </c>
      <c r="F38" s="209">
        <f>SUM(F29:F30)</f>
        <v>40</v>
      </c>
      <c r="G38" s="944"/>
      <c r="H38" s="944"/>
      <c r="I38" s="944"/>
      <c r="J38" s="274"/>
      <c r="K38" s="273"/>
      <c r="L38" s="255"/>
    </row>
    <row r="39" spans="1:12" s="271" customFormat="1" ht="13.5" thickBot="1">
      <c r="A39" s="272">
        <v>11</v>
      </c>
      <c r="B39" s="211" t="s">
        <v>2746</v>
      </c>
      <c r="C39" s="195" t="s">
        <v>2949</v>
      </c>
      <c r="D39" s="217"/>
      <c r="E39" s="193" t="s">
        <v>2948</v>
      </c>
      <c r="F39" s="209">
        <v>8</v>
      </c>
      <c r="G39" s="944"/>
      <c r="H39" s="944"/>
      <c r="I39" s="944"/>
    </row>
    <row r="40" spans="1:12" s="221" customFormat="1">
      <c r="A40" s="229"/>
      <c r="B40" s="228" t="s">
        <v>2757</v>
      </c>
      <c r="C40" s="227"/>
      <c r="D40" s="226"/>
      <c r="E40" s="225"/>
      <c r="F40" s="224"/>
      <c r="G40" s="950"/>
      <c r="H40" s="950"/>
      <c r="I40" s="950"/>
    </row>
    <row r="41" spans="1:12">
      <c r="A41" s="197">
        <v>12</v>
      </c>
      <c r="B41" s="220" t="s">
        <v>2947</v>
      </c>
      <c r="C41" s="219" t="s">
        <v>2946</v>
      </c>
      <c r="D41" s="218" t="s">
        <v>2754</v>
      </c>
      <c r="E41" s="193" t="s">
        <v>997</v>
      </c>
      <c r="F41" s="216">
        <v>0.7</v>
      </c>
      <c r="G41" s="948"/>
      <c r="H41" s="948"/>
      <c r="I41" s="948"/>
    </row>
    <row r="42" spans="1:12" ht="26.25" thickBot="1">
      <c r="A42" s="197">
        <v>13</v>
      </c>
      <c r="B42" s="211" t="s">
        <v>2945</v>
      </c>
      <c r="C42" s="195" t="s">
        <v>2752</v>
      </c>
      <c r="D42" s="217" t="s">
        <v>2751</v>
      </c>
      <c r="E42" s="193" t="s">
        <v>997</v>
      </c>
      <c r="F42" s="216">
        <v>0.75</v>
      </c>
      <c r="G42" s="948"/>
      <c r="H42" s="948"/>
      <c r="I42" s="948"/>
    </row>
    <row r="43" spans="1:12" s="199" customFormat="1">
      <c r="A43" s="215"/>
      <c r="B43" s="206" t="str">
        <f>CONCATENATE("CELKOM ",C7," :")</f>
        <v>CELKOM VNÚTORNÝ VODOVOD :</v>
      </c>
      <c r="C43" s="205"/>
      <c r="D43" s="214"/>
      <c r="E43" s="203"/>
      <c r="F43" s="202"/>
      <c r="G43" s="201"/>
      <c r="H43" s="200"/>
    </row>
    <row r="44" spans="1:12" ht="12.75" customHeight="1">
      <c r="D44" s="217"/>
      <c r="F44" s="212"/>
      <c r="G44" s="944"/>
      <c r="H44" s="944"/>
      <c r="I44" s="944"/>
    </row>
    <row r="45" spans="1:12" ht="12.75" customHeight="1">
      <c r="D45" s="217"/>
      <c r="F45" s="212"/>
      <c r="G45" s="944"/>
      <c r="H45" s="944"/>
      <c r="I45" s="944"/>
    </row>
    <row r="46" spans="1:12" ht="12.75" customHeight="1">
      <c r="D46" s="217"/>
      <c r="F46" s="212"/>
      <c r="G46" s="944"/>
      <c r="H46" s="944"/>
      <c r="I46" s="944"/>
    </row>
    <row r="47" spans="1:12" ht="12.75" customHeight="1">
      <c r="D47" s="217"/>
      <c r="F47" s="212"/>
      <c r="G47" s="944"/>
      <c r="H47" s="944"/>
      <c r="I47" s="944"/>
    </row>
    <row r="48" spans="1:12">
      <c r="C48" s="213" t="str">
        <f>CONCATENATE(A9," ",B9," ",C9)</f>
        <v>III. C 721 A05 ZARIAĎOVACIE PREDMETY</v>
      </c>
      <c r="D48" s="217"/>
      <c r="F48" s="212"/>
      <c r="G48" s="944"/>
      <c r="H48" s="944"/>
      <c r="I48" s="944"/>
    </row>
    <row r="49" spans="1:254">
      <c r="A49" s="197">
        <v>1</v>
      </c>
      <c r="B49" s="211" t="s">
        <v>2746</v>
      </c>
      <c r="C49" s="195" t="s">
        <v>2944</v>
      </c>
      <c r="D49" s="217"/>
      <c r="E49" s="193" t="s">
        <v>266</v>
      </c>
      <c r="F49" s="209">
        <v>5</v>
      </c>
      <c r="G49" s="944"/>
      <c r="H49" s="944"/>
      <c r="I49" s="944"/>
    </row>
    <row r="50" spans="1:254">
      <c r="A50" s="197">
        <v>2</v>
      </c>
      <c r="B50" s="211" t="s">
        <v>2746</v>
      </c>
      <c r="C50" s="195" t="s">
        <v>2943</v>
      </c>
      <c r="D50" s="217"/>
      <c r="E50" s="193" t="s">
        <v>266</v>
      </c>
      <c r="F50" s="209">
        <v>2</v>
      </c>
      <c r="G50" s="944"/>
      <c r="H50" s="944"/>
      <c r="I50" s="944"/>
    </row>
    <row r="51" spans="1:254">
      <c r="A51" s="197">
        <v>3</v>
      </c>
      <c r="B51" s="211" t="s">
        <v>2942</v>
      </c>
      <c r="C51" s="195" t="s">
        <v>2941</v>
      </c>
      <c r="D51" s="254" t="s">
        <v>2940</v>
      </c>
      <c r="E51" s="193" t="s">
        <v>266</v>
      </c>
      <c r="F51" s="209">
        <f>SUM(F49:F50)</f>
        <v>7</v>
      </c>
      <c r="G51" s="944"/>
      <c r="H51" s="944"/>
      <c r="I51" s="944"/>
    </row>
    <row r="52" spans="1:254">
      <c r="A52" s="197">
        <v>4</v>
      </c>
      <c r="B52" s="211" t="s">
        <v>2746</v>
      </c>
      <c r="C52" s="195" t="s">
        <v>2939</v>
      </c>
      <c r="D52" s="231" t="s">
        <v>2938</v>
      </c>
      <c r="E52" s="193" t="s">
        <v>266</v>
      </c>
      <c r="F52" s="209">
        <v>1</v>
      </c>
      <c r="G52" s="944"/>
      <c r="H52" s="944"/>
      <c r="I52" s="944"/>
    </row>
    <row r="53" spans="1:254" ht="25.5">
      <c r="A53" s="197">
        <v>5</v>
      </c>
      <c r="B53" s="211" t="s">
        <v>2937</v>
      </c>
      <c r="C53" s="195" t="s">
        <v>2936</v>
      </c>
      <c r="D53" s="217"/>
      <c r="E53" s="193" t="s">
        <v>266</v>
      </c>
      <c r="F53" s="209">
        <f>F52</f>
        <v>1</v>
      </c>
      <c r="G53" s="944"/>
      <c r="H53" s="944"/>
      <c r="I53" s="944"/>
    </row>
    <row r="54" spans="1:254">
      <c r="A54" s="197">
        <v>6</v>
      </c>
      <c r="B54" s="211" t="s">
        <v>2746</v>
      </c>
      <c r="C54" s="195" t="s">
        <v>2935</v>
      </c>
      <c r="D54" s="231" t="s">
        <v>2934</v>
      </c>
      <c r="E54" s="193" t="s">
        <v>266</v>
      </c>
      <c r="F54" s="209">
        <v>2</v>
      </c>
      <c r="G54" s="944"/>
      <c r="H54" s="944"/>
      <c r="I54" s="944"/>
    </row>
    <row r="55" spans="1:254">
      <c r="A55" s="197">
        <v>7</v>
      </c>
      <c r="B55" s="211" t="s">
        <v>2746</v>
      </c>
      <c r="C55" s="195" t="s">
        <v>2933</v>
      </c>
      <c r="D55" s="231" t="s">
        <v>2763</v>
      </c>
      <c r="E55" s="193" t="s">
        <v>266</v>
      </c>
      <c r="F55" s="209">
        <v>1</v>
      </c>
      <c r="G55" s="944"/>
      <c r="H55" s="944"/>
      <c r="I55" s="944"/>
    </row>
    <row r="56" spans="1:254" ht="26.25" thickBot="1">
      <c r="A56" s="197">
        <v>8</v>
      </c>
      <c r="B56" s="211" t="s">
        <v>2932</v>
      </c>
      <c r="C56" s="195" t="s">
        <v>2931</v>
      </c>
      <c r="D56" s="217"/>
      <c r="E56" s="193" t="s">
        <v>266</v>
      </c>
      <c r="F56" s="209">
        <f>SUM(F54:F55)</f>
        <v>3</v>
      </c>
      <c r="G56" s="944"/>
      <c r="H56" s="944"/>
      <c r="I56" s="944"/>
    </row>
    <row r="57" spans="1:254" s="198" customFormat="1">
      <c r="A57" s="229"/>
      <c r="B57" s="228" t="s">
        <v>2757</v>
      </c>
      <c r="C57" s="227"/>
      <c r="D57" s="226"/>
      <c r="E57" s="225"/>
      <c r="F57" s="224"/>
      <c r="G57" s="950"/>
      <c r="H57" s="950"/>
      <c r="I57" s="950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</row>
    <row r="58" spans="1:254">
      <c r="A58" s="197">
        <v>9</v>
      </c>
      <c r="B58" s="220" t="s">
        <v>2756</v>
      </c>
      <c r="C58" s="219" t="s">
        <v>2755</v>
      </c>
      <c r="D58" s="218" t="s">
        <v>2754</v>
      </c>
      <c r="E58" s="193" t="s">
        <v>997</v>
      </c>
      <c r="F58" s="216">
        <v>0.3</v>
      </c>
      <c r="G58" s="948"/>
      <c r="H58" s="948"/>
      <c r="I58" s="948"/>
    </row>
    <row r="59" spans="1:254" ht="26.25" thickBot="1">
      <c r="A59" s="197">
        <v>10</v>
      </c>
      <c r="B59" s="211" t="s">
        <v>2753</v>
      </c>
      <c r="C59" s="195" t="s">
        <v>2752</v>
      </c>
      <c r="D59" s="217" t="s">
        <v>2751</v>
      </c>
      <c r="E59" s="193" t="s">
        <v>997</v>
      </c>
      <c r="F59" s="216">
        <v>0.3</v>
      </c>
      <c r="G59" s="948"/>
      <c r="H59" s="948"/>
      <c r="I59" s="948"/>
    </row>
    <row r="60" spans="1:254" s="199" customFormat="1">
      <c r="A60" s="215"/>
      <c r="B60" s="206" t="str">
        <f>CONCATENATE("CELKOM ",C9," :")</f>
        <v>CELKOM ZARIAĎOVACIE PREDMETY :</v>
      </c>
      <c r="C60" s="205"/>
      <c r="D60" s="214"/>
      <c r="E60" s="203"/>
      <c r="F60" s="202"/>
      <c r="G60" s="201"/>
      <c r="H60" s="200"/>
    </row>
    <row r="61" spans="1:254" s="263" customFormat="1">
      <c r="A61" s="270"/>
      <c r="B61" s="269"/>
      <c r="C61" s="268"/>
      <c r="D61" s="267"/>
      <c r="E61" s="266"/>
      <c r="F61" s="265"/>
      <c r="G61" s="952"/>
      <c r="H61" s="952"/>
      <c r="I61" s="952"/>
    </row>
    <row r="62" spans="1:254">
      <c r="C62" s="213" t="str">
        <f>CONCATENATE(A11," ",B11," ",C11)</f>
        <v>IV. C 721 C02 OPRAVY VNÚTORNÉHO VODOVODU</v>
      </c>
      <c r="D62" s="210"/>
      <c r="F62" s="212"/>
      <c r="G62" s="952"/>
      <c r="H62" s="952"/>
      <c r="I62" s="952"/>
    </row>
    <row r="63" spans="1:254" ht="13.5" thickBot="1">
      <c r="A63" s="197">
        <v>1</v>
      </c>
      <c r="B63" s="211" t="s">
        <v>2746</v>
      </c>
      <c r="C63" s="195" t="s">
        <v>2930</v>
      </c>
      <c r="D63" s="210" t="s">
        <v>2929</v>
      </c>
      <c r="E63" s="193" t="s">
        <v>266</v>
      </c>
      <c r="F63" s="209">
        <v>1</v>
      </c>
      <c r="G63" s="952"/>
      <c r="H63" s="952"/>
      <c r="I63" s="952"/>
    </row>
    <row r="64" spans="1:254" s="198" customFormat="1">
      <c r="A64" s="199"/>
      <c r="B64" s="206" t="str">
        <f>CONCATENATE("CELKOM ",C11," :")</f>
        <v>CELKOM OPRAVY VNÚTORNÉHO VODOVODU :</v>
      </c>
      <c r="C64" s="205"/>
      <c r="D64" s="204"/>
      <c r="E64" s="203"/>
      <c r="F64" s="202"/>
      <c r="G64" s="201"/>
      <c r="H64" s="200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</row>
  </sheetData>
  <conditionalFormatting sqref="F23 F19 F63 F29:F38 F49 F54:F56">
    <cfRule type="cellIs" dxfId="181" priority="12" stopIfTrue="1" operator="equal">
      <formula>0</formula>
    </cfRule>
  </conditionalFormatting>
  <conditionalFormatting sqref="F39">
    <cfRule type="cellIs" dxfId="180" priority="11" stopIfTrue="1" operator="equal">
      <formula>0</formula>
    </cfRule>
  </conditionalFormatting>
  <conditionalFormatting sqref="F17:F18">
    <cfRule type="cellIs" dxfId="179" priority="10" stopIfTrue="1" operator="equal">
      <formula>0</formula>
    </cfRule>
  </conditionalFormatting>
  <conditionalFormatting sqref="F20">
    <cfRule type="cellIs" dxfId="178" priority="9" stopIfTrue="1" operator="equal">
      <formula>0</formula>
    </cfRule>
  </conditionalFormatting>
  <conditionalFormatting sqref="F22">
    <cfRule type="cellIs" dxfId="177" priority="8" stopIfTrue="1" operator="equal">
      <formula>0</formula>
    </cfRule>
  </conditionalFormatting>
  <conditionalFormatting sqref="F42">
    <cfRule type="cellIs" dxfId="176" priority="7" stopIfTrue="1" operator="equal">
      <formula>0</formula>
    </cfRule>
  </conditionalFormatting>
  <conditionalFormatting sqref="F41">
    <cfRule type="cellIs" dxfId="175" priority="6" stopIfTrue="1" operator="equal">
      <formula>0</formula>
    </cfRule>
  </conditionalFormatting>
  <conditionalFormatting sqref="F59">
    <cfRule type="cellIs" dxfId="174" priority="5" stopIfTrue="1" operator="equal">
      <formula>0</formula>
    </cfRule>
  </conditionalFormatting>
  <conditionalFormatting sqref="F58">
    <cfRule type="cellIs" dxfId="173" priority="4" stopIfTrue="1" operator="equal">
      <formula>0</formula>
    </cfRule>
  </conditionalFormatting>
  <conditionalFormatting sqref="F51">
    <cfRule type="cellIs" dxfId="172" priority="3" stopIfTrue="1" operator="equal">
      <formula>0</formula>
    </cfRule>
  </conditionalFormatting>
  <conditionalFormatting sqref="F50">
    <cfRule type="cellIs" dxfId="171" priority="2" stopIfTrue="1" operator="equal">
      <formula>0</formula>
    </cfRule>
  </conditionalFormatting>
  <conditionalFormatting sqref="F52:F53">
    <cfRule type="cellIs" dxfId="170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T64"/>
  <sheetViews>
    <sheetView showGridLines="0" topLeftCell="A34" zoomScaleNormal="100" workbookViewId="0">
      <selection activeCell="X72" sqref="X72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9">
      <c r="C1" s="253" t="s">
        <v>2828</v>
      </c>
      <c r="D1" s="244"/>
      <c r="E1" s="243"/>
      <c r="F1" s="212"/>
    </row>
    <row r="2" spans="1:9">
      <c r="D2" s="210"/>
      <c r="F2" s="212"/>
    </row>
    <row r="3" spans="1:9">
      <c r="B3" s="252"/>
      <c r="C3" s="251" t="s">
        <v>2826</v>
      </c>
      <c r="D3" s="210"/>
      <c r="F3" s="212"/>
      <c r="G3" s="189"/>
      <c r="H3" s="189"/>
    </row>
    <row r="4" spans="1:9">
      <c r="D4" s="210"/>
      <c r="F4" s="212"/>
    </row>
    <row r="5" spans="1:9">
      <c r="A5" s="250" t="s">
        <v>2825</v>
      </c>
      <c r="B5" s="196" t="s">
        <v>2988</v>
      </c>
      <c r="C5" s="195" t="s">
        <v>2987</v>
      </c>
      <c r="D5" s="210"/>
      <c r="F5" s="212"/>
    </row>
    <row r="6" spans="1:9">
      <c r="A6" s="250"/>
      <c r="D6" s="210"/>
      <c r="F6" s="212"/>
    </row>
    <row r="7" spans="1:9">
      <c r="A7" s="250" t="s">
        <v>2822</v>
      </c>
      <c r="B7" s="196" t="s">
        <v>2986</v>
      </c>
      <c r="C7" s="195" t="s">
        <v>2985</v>
      </c>
      <c r="D7" s="210"/>
      <c r="F7" s="212"/>
    </row>
    <row r="8" spans="1:9">
      <c r="A8" s="250"/>
      <c r="D8" s="210"/>
      <c r="F8" s="212"/>
    </row>
    <row r="9" spans="1:9">
      <c r="A9" s="250" t="s">
        <v>2819</v>
      </c>
      <c r="B9" s="196" t="s">
        <v>2821</v>
      </c>
      <c r="C9" s="195" t="s">
        <v>2820</v>
      </c>
      <c r="D9" s="210"/>
      <c r="F9" s="212"/>
    </row>
    <row r="10" spans="1:9">
      <c r="A10" s="250"/>
      <c r="D10" s="210"/>
      <c r="F10" s="212"/>
    </row>
    <row r="11" spans="1:9">
      <c r="A11" s="250" t="s">
        <v>2984</v>
      </c>
      <c r="B11" s="196" t="s">
        <v>2983</v>
      </c>
      <c r="C11" s="195" t="s">
        <v>2982</v>
      </c>
      <c r="D11" s="210"/>
      <c r="F11" s="212"/>
    </row>
    <row r="12" spans="1:9" s="248" customFormat="1" ht="13.5" thickBot="1">
      <c r="B12" s="249"/>
    </row>
    <row r="13" spans="1:9">
      <c r="D13" s="210"/>
      <c r="F13" s="212"/>
    </row>
    <row r="14" spans="1:9" s="198" customFormat="1">
      <c r="A14" s="247"/>
      <c r="B14" s="246" t="s">
        <v>2816</v>
      </c>
      <c r="C14" s="245"/>
      <c r="D14" s="244"/>
      <c r="E14" s="243"/>
      <c r="F14" s="242"/>
      <c r="G14" s="241"/>
      <c r="H14" s="240"/>
    </row>
    <row r="15" spans="1:9">
      <c r="C15" s="239"/>
      <c r="D15" s="238"/>
      <c r="F15" s="212"/>
      <c r="G15" s="944"/>
      <c r="H15" s="944"/>
      <c r="I15" s="944"/>
    </row>
    <row r="16" spans="1:9">
      <c r="C16" s="213" t="str">
        <f>CONCATENATE(A5," ",B5," ",C5)</f>
        <v>I. C 713 A04 TEPELNÉ IZOLÁCIE</v>
      </c>
      <c r="D16" s="210"/>
      <c r="F16" s="212"/>
      <c r="G16" s="944"/>
      <c r="H16" s="944"/>
      <c r="I16" s="944"/>
    </row>
    <row r="17" spans="1:12" s="277" customFormat="1" ht="12.75" customHeight="1">
      <c r="A17" s="250">
        <v>1</v>
      </c>
      <c r="B17" s="211" t="s">
        <v>2746</v>
      </c>
      <c r="C17" s="276" t="s">
        <v>2980</v>
      </c>
      <c r="D17" s="217" t="s">
        <v>2981</v>
      </c>
      <c r="E17" s="279" t="s">
        <v>244</v>
      </c>
      <c r="F17" s="234">
        <v>16</v>
      </c>
      <c r="G17" s="944"/>
      <c r="H17" s="944"/>
      <c r="I17" s="944"/>
    </row>
    <row r="18" spans="1:12" ht="12.75" customHeight="1">
      <c r="A18" s="197">
        <v>2</v>
      </c>
      <c r="B18" s="211" t="s">
        <v>2746</v>
      </c>
      <c r="C18" s="276" t="s">
        <v>2980</v>
      </c>
      <c r="D18" s="217" t="s">
        <v>2978</v>
      </c>
      <c r="E18" s="193" t="s">
        <v>244</v>
      </c>
      <c r="F18" s="209">
        <v>22</v>
      </c>
      <c r="G18" s="944"/>
      <c r="H18" s="944"/>
      <c r="I18" s="944"/>
    </row>
    <row r="19" spans="1:12" ht="12.75" customHeight="1">
      <c r="A19" s="197">
        <v>3</v>
      </c>
      <c r="B19" s="211" t="s">
        <v>2746</v>
      </c>
      <c r="C19" s="195" t="s">
        <v>2979</v>
      </c>
      <c r="D19" s="217" t="s">
        <v>2978</v>
      </c>
      <c r="E19" s="193" t="s">
        <v>244</v>
      </c>
      <c r="F19" s="209">
        <v>2</v>
      </c>
      <c r="G19" s="944"/>
      <c r="H19" s="944"/>
      <c r="I19" s="944"/>
    </row>
    <row r="20" spans="1:12" ht="13.5" thickBot="1">
      <c r="A20" s="197">
        <v>4</v>
      </c>
      <c r="B20" s="211" t="s">
        <v>2977</v>
      </c>
      <c r="C20" s="195" t="s">
        <v>2976</v>
      </c>
      <c r="D20" s="217" t="s">
        <v>2975</v>
      </c>
      <c r="E20" s="193" t="s">
        <v>244</v>
      </c>
      <c r="F20" s="209">
        <f>SUM(F17:F18)+SUM(F19:F19)</f>
        <v>40</v>
      </c>
      <c r="G20" s="944"/>
      <c r="H20" s="944"/>
      <c r="I20" s="944"/>
    </row>
    <row r="21" spans="1:12" s="221" customFormat="1">
      <c r="A21" s="229"/>
      <c r="B21" s="228" t="s">
        <v>2757</v>
      </c>
      <c r="C21" s="227"/>
      <c r="D21" s="226"/>
      <c r="E21" s="225"/>
      <c r="F21" s="224"/>
      <c r="G21" s="950"/>
      <c r="H21" s="950"/>
      <c r="I21" s="950"/>
      <c r="J21" s="950"/>
    </row>
    <row r="22" spans="1:12">
      <c r="A22" s="197">
        <v>5</v>
      </c>
      <c r="B22" s="211" t="s">
        <v>2974</v>
      </c>
      <c r="C22" s="195" t="s">
        <v>2973</v>
      </c>
      <c r="D22" s="217" t="s">
        <v>2754</v>
      </c>
      <c r="E22" s="193" t="s">
        <v>997</v>
      </c>
      <c r="F22" s="216">
        <v>1.3</v>
      </c>
      <c r="G22" s="948"/>
      <c r="H22" s="948"/>
      <c r="I22" s="948"/>
      <c r="J22" s="948"/>
    </row>
    <row r="23" spans="1:12" ht="26.25" thickBot="1">
      <c r="A23" s="197">
        <v>6</v>
      </c>
      <c r="B23" s="211" t="s">
        <v>2972</v>
      </c>
      <c r="C23" s="195" t="s">
        <v>2752</v>
      </c>
      <c r="D23" s="217" t="s">
        <v>2751</v>
      </c>
      <c r="E23" s="193" t="s">
        <v>997</v>
      </c>
      <c r="F23" s="216">
        <v>0.45</v>
      </c>
      <c r="G23" s="948"/>
      <c r="H23" s="948"/>
      <c r="I23" s="948"/>
      <c r="J23" s="948"/>
    </row>
    <row r="24" spans="1:12" s="199" customFormat="1">
      <c r="A24" s="215"/>
      <c r="B24" s="206" t="str">
        <f>CONCATENATE("CELKOM ",C5," :")</f>
        <v>CELKOM TEPELNÉ IZOLÁCIE :</v>
      </c>
      <c r="C24" s="205"/>
      <c r="D24" s="214"/>
      <c r="E24" s="203"/>
      <c r="F24" s="202"/>
      <c r="G24" s="201"/>
      <c r="H24" s="200"/>
    </row>
    <row r="25" spans="1:12">
      <c r="D25" s="217"/>
      <c r="F25" s="212"/>
      <c r="G25" s="944"/>
      <c r="H25" s="944"/>
      <c r="I25" s="944"/>
      <c r="J25" s="944"/>
    </row>
    <row r="26" spans="1:12">
      <c r="D26" s="217"/>
      <c r="F26" s="212"/>
      <c r="G26" s="944"/>
      <c r="H26" s="944"/>
      <c r="I26" s="944"/>
      <c r="J26" s="944"/>
    </row>
    <row r="27" spans="1:12">
      <c r="D27" s="217"/>
      <c r="F27" s="212"/>
      <c r="G27" s="944"/>
      <c r="H27" s="944"/>
      <c r="I27" s="944"/>
      <c r="J27" s="944"/>
    </row>
    <row r="28" spans="1:12">
      <c r="C28" s="213" t="str">
        <f>CONCATENATE(A7," ",B7," ",C7)</f>
        <v>II. C 721 A02 VNÚTORNÝ VODOVOD</v>
      </c>
      <c r="D28" s="217"/>
      <c r="F28" s="212"/>
      <c r="G28" s="944"/>
      <c r="H28" s="944"/>
      <c r="I28" s="944"/>
      <c r="J28" s="944"/>
    </row>
    <row r="29" spans="1:12">
      <c r="A29" s="197">
        <v>1</v>
      </c>
      <c r="B29" s="211" t="s">
        <v>2746</v>
      </c>
      <c r="C29" s="195" t="s">
        <v>2970</v>
      </c>
      <c r="D29" s="217" t="s">
        <v>2971</v>
      </c>
      <c r="E29" s="256" t="s">
        <v>244</v>
      </c>
      <c r="F29" s="209">
        <f>F17</f>
        <v>16</v>
      </c>
      <c r="G29" s="944"/>
      <c r="H29" s="944"/>
      <c r="I29" s="944"/>
      <c r="J29" s="944"/>
    </row>
    <row r="30" spans="1:12">
      <c r="A30" s="197">
        <v>2</v>
      </c>
      <c r="B30" s="211" t="s">
        <v>2746</v>
      </c>
      <c r="C30" s="195" t="s">
        <v>2970</v>
      </c>
      <c r="D30" s="217" t="s">
        <v>2969</v>
      </c>
      <c r="E30" s="256" t="s">
        <v>244</v>
      </c>
      <c r="F30" s="209">
        <f>F18+F19</f>
        <v>24</v>
      </c>
      <c r="G30" s="944"/>
      <c r="H30" s="944"/>
      <c r="I30" s="944"/>
      <c r="J30" s="944"/>
    </row>
    <row r="31" spans="1:12" s="239" customFormat="1">
      <c r="A31" s="197">
        <v>3</v>
      </c>
      <c r="B31" s="211" t="s">
        <v>2746</v>
      </c>
      <c r="C31" s="195" t="s">
        <v>2968</v>
      </c>
      <c r="D31" s="217" t="s">
        <v>2962</v>
      </c>
      <c r="E31" s="256" t="s">
        <v>266</v>
      </c>
      <c r="F31" s="209">
        <v>1</v>
      </c>
      <c r="G31" s="944"/>
      <c r="H31" s="944"/>
      <c r="I31" s="944"/>
      <c r="J31" s="944"/>
      <c r="K31" s="273"/>
      <c r="L31" s="255"/>
    </row>
    <row r="32" spans="1:12" s="239" customFormat="1">
      <c r="A32" s="197">
        <v>4</v>
      </c>
      <c r="B32" s="211" t="s">
        <v>2967</v>
      </c>
      <c r="C32" s="195" t="s">
        <v>2966</v>
      </c>
      <c r="D32" s="217" t="s">
        <v>2962</v>
      </c>
      <c r="E32" s="256" t="s">
        <v>2956</v>
      </c>
      <c r="F32" s="209">
        <f>SUM(F31)</f>
        <v>1</v>
      </c>
      <c r="G32" s="944"/>
      <c r="H32" s="944"/>
      <c r="I32" s="944"/>
      <c r="J32" s="944"/>
      <c r="K32" s="273"/>
      <c r="L32" s="255"/>
    </row>
    <row r="33" spans="1:12" s="239" customFormat="1">
      <c r="A33" s="197">
        <v>5</v>
      </c>
      <c r="B33" s="275" t="s">
        <v>2746</v>
      </c>
      <c r="C33" s="195" t="s">
        <v>2965</v>
      </c>
      <c r="D33" s="217" t="s">
        <v>2962</v>
      </c>
      <c r="E33" s="193" t="s">
        <v>266</v>
      </c>
      <c r="F33" s="209">
        <v>1</v>
      </c>
      <c r="G33" s="944"/>
      <c r="H33" s="944"/>
      <c r="I33" s="944"/>
      <c r="J33" s="944"/>
      <c r="K33" s="273"/>
      <c r="L33" s="255"/>
    </row>
    <row r="34" spans="1:12" s="239" customFormat="1">
      <c r="A34" s="197">
        <v>6</v>
      </c>
      <c r="B34" s="211" t="s">
        <v>2964</v>
      </c>
      <c r="C34" s="195" t="s">
        <v>2963</v>
      </c>
      <c r="D34" s="217" t="s">
        <v>2962</v>
      </c>
      <c r="E34" s="256" t="s">
        <v>2956</v>
      </c>
      <c r="F34" s="209">
        <f>SUM(F33)</f>
        <v>1</v>
      </c>
      <c r="G34" s="944"/>
      <c r="H34" s="944"/>
      <c r="I34" s="944"/>
      <c r="J34" s="944"/>
      <c r="K34" s="273"/>
      <c r="L34" s="255"/>
    </row>
    <row r="35" spans="1:12" s="239" customFormat="1">
      <c r="A35" s="197">
        <v>7</v>
      </c>
      <c r="B35" s="211" t="s">
        <v>2961</v>
      </c>
      <c r="C35" s="195" t="s">
        <v>2960</v>
      </c>
      <c r="D35" s="217" t="s">
        <v>2957</v>
      </c>
      <c r="E35" s="256" t="s">
        <v>266</v>
      </c>
      <c r="F35" s="209">
        <v>8</v>
      </c>
      <c r="G35" s="944"/>
      <c r="H35" s="944"/>
      <c r="I35" s="944"/>
      <c r="J35" s="944"/>
    </row>
    <row r="36" spans="1:12" s="239" customFormat="1">
      <c r="A36" s="197">
        <v>8</v>
      </c>
      <c r="B36" s="211" t="s">
        <v>2959</v>
      </c>
      <c r="C36" s="195" t="s">
        <v>2958</v>
      </c>
      <c r="D36" s="217" t="s">
        <v>2957</v>
      </c>
      <c r="E36" s="256" t="s">
        <v>2956</v>
      </c>
      <c r="F36" s="209">
        <v>1</v>
      </c>
      <c r="G36" s="944"/>
      <c r="H36" s="944"/>
      <c r="I36" s="944"/>
      <c r="J36" s="944"/>
    </row>
    <row r="37" spans="1:12" s="239" customFormat="1">
      <c r="A37" s="197">
        <v>9</v>
      </c>
      <c r="B37" s="211" t="s">
        <v>2955</v>
      </c>
      <c r="C37" s="195" t="s">
        <v>2954</v>
      </c>
      <c r="D37" s="217" t="s">
        <v>2953</v>
      </c>
      <c r="E37" s="256" t="s">
        <v>244</v>
      </c>
      <c r="F37" s="209">
        <f>SUM(F29:F30)</f>
        <v>40</v>
      </c>
      <c r="G37" s="944"/>
      <c r="H37" s="944"/>
      <c r="I37" s="944"/>
      <c r="J37" s="944"/>
      <c r="K37" s="273"/>
      <c r="L37" s="255"/>
    </row>
    <row r="38" spans="1:12" s="239" customFormat="1">
      <c r="A38" s="197">
        <v>10</v>
      </c>
      <c r="B38" s="211" t="s">
        <v>2952</v>
      </c>
      <c r="C38" s="195" t="s">
        <v>2951</v>
      </c>
      <c r="D38" s="217" t="s">
        <v>2950</v>
      </c>
      <c r="E38" s="256" t="s">
        <v>244</v>
      </c>
      <c r="F38" s="209">
        <f>SUM(F29:F30)</f>
        <v>40</v>
      </c>
      <c r="G38" s="944"/>
      <c r="H38" s="944"/>
      <c r="I38" s="944"/>
      <c r="J38" s="944"/>
      <c r="K38" s="273"/>
      <c r="L38" s="255"/>
    </row>
    <row r="39" spans="1:12" s="271" customFormat="1" ht="13.5" thickBot="1">
      <c r="A39" s="272">
        <v>11</v>
      </c>
      <c r="B39" s="211" t="s">
        <v>2746</v>
      </c>
      <c r="C39" s="195" t="s">
        <v>2949</v>
      </c>
      <c r="D39" s="217"/>
      <c r="E39" s="193" t="s">
        <v>2948</v>
      </c>
      <c r="F39" s="209">
        <v>8</v>
      </c>
      <c r="G39" s="944"/>
      <c r="H39" s="944"/>
      <c r="I39" s="944"/>
      <c r="J39" s="944"/>
    </row>
    <row r="40" spans="1:12" s="221" customFormat="1">
      <c r="A40" s="229"/>
      <c r="B40" s="228" t="s">
        <v>2757</v>
      </c>
      <c r="C40" s="227"/>
      <c r="D40" s="226"/>
      <c r="E40" s="225"/>
      <c r="F40" s="224"/>
      <c r="G40" s="950"/>
      <c r="H40" s="950"/>
      <c r="I40" s="950"/>
      <c r="J40" s="950"/>
    </row>
    <row r="41" spans="1:12">
      <c r="A41" s="197">
        <v>12</v>
      </c>
      <c r="B41" s="220" t="s">
        <v>2947</v>
      </c>
      <c r="C41" s="219" t="s">
        <v>2946</v>
      </c>
      <c r="D41" s="218" t="s">
        <v>2754</v>
      </c>
      <c r="E41" s="193" t="s">
        <v>997</v>
      </c>
      <c r="F41" s="216">
        <v>0.7</v>
      </c>
      <c r="G41" s="948"/>
      <c r="H41" s="948"/>
      <c r="I41" s="948"/>
      <c r="J41" s="948"/>
    </row>
    <row r="42" spans="1:12" ht="26.25" thickBot="1">
      <c r="A42" s="197">
        <v>13</v>
      </c>
      <c r="B42" s="211" t="s">
        <v>2945</v>
      </c>
      <c r="C42" s="195" t="s">
        <v>2752</v>
      </c>
      <c r="D42" s="217" t="s">
        <v>2751</v>
      </c>
      <c r="E42" s="193" t="s">
        <v>997</v>
      </c>
      <c r="F42" s="216">
        <v>0.75</v>
      </c>
      <c r="G42" s="948"/>
      <c r="H42" s="948"/>
      <c r="I42" s="948"/>
      <c r="J42" s="948"/>
    </row>
    <row r="43" spans="1:12" s="199" customFormat="1">
      <c r="A43" s="215"/>
      <c r="B43" s="206" t="str">
        <f>CONCATENATE("CELKOM ",C7," :")</f>
        <v>CELKOM VNÚTORNÝ VODOVOD :</v>
      </c>
      <c r="C43" s="205"/>
      <c r="D43" s="214"/>
      <c r="E43" s="203"/>
      <c r="F43" s="202"/>
      <c r="G43" s="201"/>
      <c r="H43" s="200"/>
    </row>
    <row r="44" spans="1:12" ht="12.75" customHeight="1">
      <c r="D44" s="217"/>
      <c r="F44" s="212"/>
      <c r="G44" s="944"/>
      <c r="H44" s="944"/>
      <c r="I44" s="944"/>
      <c r="J44" s="944"/>
      <c r="K44" s="944"/>
    </row>
    <row r="45" spans="1:12" ht="12.75" customHeight="1">
      <c r="D45" s="217"/>
      <c r="F45" s="212"/>
      <c r="G45" s="944"/>
      <c r="H45" s="944"/>
      <c r="I45" s="944"/>
      <c r="J45" s="944"/>
      <c r="K45" s="944"/>
    </row>
    <row r="46" spans="1:12" ht="12.75" customHeight="1">
      <c r="D46" s="217"/>
      <c r="F46" s="212"/>
      <c r="G46" s="944"/>
      <c r="H46" s="944"/>
      <c r="I46" s="944"/>
      <c r="J46" s="944"/>
      <c r="K46" s="944"/>
    </row>
    <row r="47" spans="1:12" ht="12.75" customHeight="1">
      <c r="D47" s="217"/>
      <c r="F47" s="212"/>
      <c r="G47" s="944"/>
      <c r="H47" s="944"/>
      <c r="I47" s="944"/>
      <c r="J47" s="944"/>
      <c r="K47" s="944"/>
    </row>
    <row r="48" spans="1:12">
      <c r="C48" s="213" t="str">
        <f>CONCATENATE(A9," ",B9," ",C9)</f>
        <v>III. C 721 A05 ZARIAĎOVACIE PREDMETY</v>
      </c>
      <c r="D48" s="217"/>
      <c r="F48" s="212"/>
      <c r="G48" s="944"/>
      <c r="H48" s="944"/>
      <c r="I48" s="944"/>
      <c r="J48" s="944"/>
      <c r="K48" s="944"/>
    </row>
    <row r="49" spans="1:254">
      <c r="A49" s="197">
        <v>1</v>
      </c>
      <c r="B49" s="211" t="s">
        <v>2746</v>
      </c>
      <c r="C49" s="195" t="s">
        <v>2944</v>
      </c>
      <c r="D49" s="217"/>
      <c r="E49" s="193" t="s">
        <v>266</v>
      </c>
      <c r="F49" s="209">
        <v>5</v>
      </c>
      <c r="G49" s="944"/>
      <c r="H49" s="944"/>
      <c r="I49" s="944"/>
      <c r="J49" s="944"/>
      <c r="K49" s="944"/>
    </row>
    <row r="50" spans="1:254">
      <c r="A50" s="197">
        <v>2</v>
      </c>
      <c r="B50" s="211" t="s">
        <v>2746</v>
      </c>
      <c r="C50" s="195" t="s">
        <v>2943</v>
      </c>
      <c r="D50" s="217"/>
      <c r="E50" s="193" t="s">
        <v>266</v>
      </c>
      <c r="F50" s="209">
        <v>2</v>
      </c>
      <c r="G50" s="944"/>
      <c r="H50" s="944"/>
      <c r="I50" s="944"/>
      <c r="J50" s="944"/>
      <c r="K50" s="944"/>
    </row>
    <row r="51" spans="1:254">
      <c r="A51" s="197">
        <v>3</v>
      </c>
      <c r="B51" s="211" t="s">
        <v>2942</v>
      </c>
      <c r="C51" s="195" t="s">
        <v>2941</v>
      </c>
      <c r="D51" s="254" t="s">
        <v>2940</v>
      </c>
      <c r="E51" s="193" t="s">
        <v>266</v>
      </c>
      <c r="F51" s="209">
        <f>SUM(F49:F50)</f>
        <v>7</v>
      </c>
      <c r="G51" s="944"/>
      <c r="H51" s="944"/>
      <c r="I51" s="944"/>
      <c r="J51" s="944"/>
      <c r="K51" s="944"/>
    </row>
    <row r="52" spans="1:254">
      <c r="A52" s="197">
        <v>4</v>
      </c>
      <c r="B52" s="211" t="s">
        <v>2746</v>
      </c>
      <c r="C52" s="195" t="s">
        <v>2939</v>
      </c>
      <c r="D52" s="231" t="s">
        <v>2938</v>
      </c>
      <c r="E52" s="193" t="s">
        <v>266</v>
      </c>
      <c r="F52" s="209">
        <v>1</v>
      </c>
      <c r="G52" s="944"/>
      <c r="H52" s="944"/>
      <c r="I52" s="944"/>
      <c r="J52" s="944"/>
      <c r="K52" s="944"/>
    </row>
    <row r="53" spans="1:254" ht="25.5">
      <c r="A53" s="197">
        <v>5</v>
      </c>
      <c r="B53" s="211" t="s">
        <v>2937</v>
      </c>
      <c r="C53" s="195" t="s">
        <v>2936</v>
      </c>
      <c r="D53" s="217"/>
      <c r="E53" s="193" t="s">
        <v>266</v>
      </c>
      <c r="F53" s="209">
        <f>F52</f>
        <v>1</v>
      </c>
      <c r="G53" s="944"/>
      <c r="H53" s="944"/>
      <c r="I53" s="944"/>
      <c r="J53" s="944"/>
      <c r="K53" s="944"/>
    </row>
    <row r="54" spans="1:254">
      <c r="A54" s="197">
        <v>6</v>
      </c>
      <c r="B54" s="211" t="s">
        <v>2746</v>
      </c>
      <c r="C54" s="195" t="s">
        <v>2935</v>
      </c>
      <c r="D54" s="231" t="s">
        <v>2934</v>
      </c>
      <c r="E54" s="193" t="s">
        <v>266</v>
      </c>
      <c r="F54" s="209">
        <v>2</v>
      </c>
      <c r="G54" s="944"/>
      <c r="H54" s="944"/>
      <c r="I54" s="944"/>
      <c r="J54" s="944"/>
      <c r="K54" s="944"/>
    </row>
    <row r="55" spans="1:254">
      <c r="A55" s="197">
        <v>7</v>
      </c>
      <c r="B55" s="211" t="s">
        <v>2746</v>
      </c>
      <c r="C55" s="195" t="s">
        <v>2933</v>
      </c>
      <c r="D55" s="231" t="s">
        <v>2763</v>
      </c>
      <c r="E55" s="193" t="s">
        <v>266</v>
      </c>
      <c r="F55" s="209">
        <v>1</v>
      </c>
      <c r="G55" s="944"/>
      <c r="H55" s="944"/>
      <c r="I55" s="944"/>
      <c r="J55" s="944"/>
      <c r="K55" s="944"/>
    </row>
    <row r="56" spans="1:254" ht="26.25" thickBot="1">
      <c r="A56" s="197">
        <v>8</v>
      </c>
      <c r="B56" s="211" t="s">
        <v>2932</v>
      </c>
      <c r="C56" s="195" t="s">
        <v>2931</v>
      </c>
      <c r="D56" s="217"/>
      <c r="E56" s="193" t="s">
        <v>266</v>
      </c>
      <c r="F56" s="209">
        <f>SUM(F54:F55)</f>
        <v>3</v>
      </c>
      <c r="G56" s="944"/>
      <c r="H56" s="944"/>
      <c r="I56" s="944"/>
      <c r="J56" s="944"/>
      <c r="K56" s="944"/>
    </row>
    <row r="57" spans="1:254" s="198" customFormat="1">
      <c r="A57" s="229"/>
      <c r="B57" s="228" t="s">
        <v>2757</v>
      </c>
      <c r="C57" s="227"/>
      <c r="D57" s="226"/>
      <c r="E57" s="225"/>
      <c r="F57" s="224"/>
      <c r="G57" s="950"/>
      <c r="H57" s="950"/>
      <c r="I57" s="950"/>
      <c r="J57" s="950"/>
      <c r="K57" s="950"/>
      <c r="L57" s="950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21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21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21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21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21"/>
      <c r="FF57" s="221"/>
      <c r="FG57" s="221"/>
      <c r="FH57" s="221"/>
      <c r="FI57" s="221"/>
      <c r="FJ57" s="221"/>
      <c r="FK57" s="221"/>
      <c r="FL57" s="221"/>
      <c r="FM57" s="221"/>
      <c r="FN57" s="221"/>
      <c r="FO57" s="221"/>
      <c r="FP57" s="221"/>
      <c r="FQ57" s="221"/>
      <c r="FR57" s="221"/>
      <c r="FS57" s="221"/>
      <c r="FT57" s="221"/>
      <c r="FU57" s="221"/>
      <c r="FV57" s="221"/>
      <c r="FW57" s="221"/>
      <c r="FX57" s="221"/>
      <c r="FY57" s="221"/>
      <c r="FZ57" s="221"/>
      <c r="GA57" s="221"/>
      <c r="GB57" s="221"/>
      <c r="GC57" s="221"/>
      <c r="GD57" s="221"/>
      <c r="GE57" s="221"/>
      <c r="GF57" s="221"/>
      <c r="GG57" s="221"/>
      <c r="GH57" s="221"/>
      <c r="GI57" s="221"/>
      <c r="GJ57" s="221"/>
      <c r="GK57" s="221"/>
      <c r="GL57" s="221"/>
      <c r="GM57" s="221"/>
      <c r="GN57" s="221"/>
      <c r="GO57" s="221"/>
      <c r="GP57" s="221"/>
      <c r="GQ57" s="221"/>
      <c r="GR57" s="221"/>
      <c r="GS57" s="221"/>
      <c r="GT57" s="221"/>
      <c r="GU57" s="221"/>
      <c r="GV57" s="221"/>
      <c r="GW57" s="221"/>
      <c r="GX57" s="221"/>
      <c r="GY57" s="221"/>
      <c r="GZ57" s="221"/>
      <c r="HA57" s="221"/>
      <c r="HB57" s="221"/>
      <c r="HC57" s="221"/>
      <c r="HD57" s="221"/>
      <c r="HE57" s="221"/>
      <c r="HF57" s="221"/>
      <c r="HG57" s="221"/>
      <c r="HH57" s="221"/>
      <c r="HI57" s="221"/>
      <c r="HJ57" s="221"/>
      <c r="HK57" s="221"/>
      <c r="HL57" s="221"/>
      <c r="HM57" s="221"/>
      <c r="HN57" s="221"/>
      <c r="HO57" s="221"/>
      <c r="HP57" s="221"/>
      <c r="HQ57" s="221"/>
      <c r="HR57" s="221"/>
      <c r="HS57" s="221"/>
      <c r="HT57" s="221"/>
      <c r="HU57" s="221"/>
      <c r="HV57" s="221"/>
      <c r="HW57" s="221"/>
      <c r="HX57" s="221"/>
      <c r="HY57" s="221"/>
      <c r="HZ57" s="221"/>
      <c r="IA57" s="221"/>
      <c r="IB57" s="221"/>
      <c r="IC57" s="221"/>
      <c r="ID57" s="221"/>
      <c r="IE57" s="221"/>
      <c r="IF57" s="221"/>
      <c r="IG57" s="221"/>
      <c r="IH57" s="221"/>
      <c r="II57" s="221"/>
      <c r="IJ57" s="221"/>
      <c r="IK57" s="221"/>
      <c r="IL57" s="221"/>
      <c r="IM57" s="221"/>
      <c r="IN57" s="221"/>
      <c r="IO57" s="221"/>
      <c r="IP57" s="221"/>
      <c r="IQ57" s="221"/>
      <c r="IR57" s="221"/>
      <c r="IS57" s="221"/>
      <c r="IT57" s="221"/>
    </row>
    <row r="58" spans="1:254">
      <c r="A58" s="197">
        <v>9</v>
      </c>
      <c r="B58" s="220" t="s">
        <v>2756</v>
      </c>
      <c r="C58" s="219" t="s">
        <v>2755</v>
      </c>
      <c r="D58" s="218" t="s">
        <v>2754</v>
      </c>
      <c r="E58" s="193" t="s">
        <v>997</v>
      </c>
      <c r="F58" s="216">
        <v>0.3</v>
      </c>
      <c r="G58" s="948"/>
      <c r="H58" s="948"/>
      <c r="I58" s="948"/>
      <c r="J58" s="948"/>
      <c r="K58" s="948"/>
      <c r="L58" s="948"/>
    </row>
    <row r="59" spans="1:254" ht="26.25" thickBot="1">
      <c r="A59" s="197">
        <v>10</v>
      </c>
      <c r="B59" s="211" t="s">
        <v>2753</v>
      </c>
      <c r="C59" s="195" t="s">
        <v>2752</v>
      </c>
      <c r="D59" s="217" t="s">
        <v>2751</v>
      </c>
      <c r="E59" s="193" t="s">
        <v>997</v>
      </c>
      <c r="F59" s="216">
        <v>0.3</v>
      </c>
      <c r="G59" s="948"/>
      <c r="H59" s="948"/>
      <c r="I59" s="948"/>
      <c r="J59" s="948"/>
      <c r="K59" s="948"/>
      <c r="L59" s="948"/>
    </row>
    <row r="60" spans="1:254" s="199" customFormat="1">
      <c r="A60" s="215"/>
      <c r="B60" s="206" t="str">
        <f>CONCATENATE("CELKOM ",C9," :")</f>
        <v>CELKOM ZARIAĎOVACIE PREDMETY :</v>
      </c>
      <c r="C60" s="205"/>
      <c r="D60" s="214"/>
      <c r="E60" s="203"/>
      <c r="F60" s="202"/>
      <c r="G60" s="201"/>
      <c r="H60" s="200"/>
    </row>
    <row r="61" spans="1:254" s="263" customFormat="1">
      <c r="A61" s="270"/>
      <c r="B61" s="269"/>
      <c r="C61" s="268"/>
      <c r="D61" s="267"/>
      <c r="E61" s="266"/>
      <c r="F61" s="265"/>
      <c r="G61" s="952"/>
      <c r="H61" s="952"/>
      <c r="I61" s="952"/>
      <c r="J61" s="952"/>
      <c r="K61" s="952"/>
      <c r="L61" s="952"/>
    </row>
    <row r="62" spans="1:254">
      <c r="C62" s="213" t="str">
        <f>CONCATENATE(A11," ",B11," ",C11)</f>
        <v>IV. C 721 C02 OPRAVY VNÚTORNÉHO VODOVODU</v>
      </c>
      <c r="D62" s="210"/>
      <c r="F62" s="212"/>
      <c r="G62" s="952"/>
      <c r="H62" s="952"/>
      <c r="I62" s="952"/>
      <c r="J62" s="952"/>
      <c r="K62" s="952"/>
      <c r="L62" s="952"/>
    </row>
    <row r="63" spans="1:254" ht="13.5" thickBot="1">
      <c r="A63" s="197">
        <v>1</v>
      </c>
      <c r="B63" s="211" t="s">
        <v>2746</v>
      </c>
      <c r="C63" s="195" t="s">
        <v>2930</v>
      </c>
      <c r="D63" s="210" t="s">
        <v>2929</v>
      </c>
      <c r="E63" s="193" t="s">
        <v>266</v>
      </c>
      <c r="F63" s="209">
        <v>1</v>
      </c>
      <c r="G63" s="952"/>
      <c r="H63" s="952"/>
      <c r="I63" s="952"/>
      <c r="J63" s="952"/>
      <c r="K63" s="952"/>
      <c r="L63" s="952"/>
    </row>
    <row r="64" spans="1:254" s="198" customFormat="1">
      <c r="A64" s="199"/>
      <c r="B64" s="206" t="str">
        <f>CONCATENATE("CELKOM ",C11," :")</f>
        <v>CELKOM OPRAVY VNÚTORNÉHO VODOVODU :</v>
      </c>
      <c r="C64" s="205"/>
      <c r="D64" s="204"/>
      <c r="E64" s="203"/>
      <c r="F64" s="202"/>
      <c r="G64" s="201"/>
      <c r="H64" s="200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199"/>
      <c r="AT64" s="199"/>
      <c r="AU64" s="199"/>
      <c r="AV64" s="199"/>
      <c r="AW64" s="199"/>
      <c r="AX64" s="199"/>
      <c r="AY64" s="199"/>
      <c r="AZ64" s="199"/>
      <c r="BA64" s="199"/>
      <c r="BB64" s="199"/>
      <c r="BC64" s="199"/>
      <c r="BD64" s="199"/>
      <c r="BE64" s="199"/>
      <c r="BF64" s="199"/>
      <c r="BG64" s="199"/>
      <c r="BH64" s="199"/>
      <c r="BI64" s="199"/>
      <c r="BJ64" s="199"/>
      <c r="BK64" s="199"/>
      <c r="BL64" s="199"/>
      <c r="BM64" s="199"/>
      <c r="BN64" s="199"/>
      <c r="BO64" s="199"/>
      <c r="BP64" s="199"/>
      <c r="BQ64" s="199"/>
      <c r="BR64" s="199"/>
      <c r="BS64" s="199"/>
      <c r="BT64" s="199"/>
      <c r="BU64" s="199"/>
      <c r="BV64" s="199"/>
      <c r="BW64" s="199"/>
      <c r="BX64" s="199"/>
      <c r="BY64" s="199"/>
      <c r="BZ64" s="199"/>
      <c r="CA64" s="199"/>
      <c r="CB64" s="199"/>
      <c r="CC64" s="199"/>
      <c r="CD64" s="199"/>
      <c r="CE64" s="199"/>
      <c r="CF64" s="199"/>
      <c r="CG64" s="199"/>
      <c r="CH64" s="199"/>
      <c r="CI64" s="199"/>
      <c r="CJ64" s="199"/>
      <c r="CK64" s="199"/>
      <c r="CL64" s="199"/>
      <c r="CM64" s="199"/>
      <c r="CN64" s="199"/>
      <c r="CO64" s="199"/>
      <c r="CP64" s="199"/>
      <c r="CQ64" s="199"/>
      <c r="CR64" s="199"/>
      <c r="CS64" s="199"/>
      <c r="CT64" s="199"/>
      <c r="CU64" s="199"/>
      <c r="CV64" s="199"/>
      <c r="CW64" s="199"/>
      <c r="CX64" s="199"/>
      <c r="CY64" s="199"/>
      <c r="CZ64" s="199"/>
      <c r="DA64" s="199"/>
      <c r="DB64" s="199"/>
      <c r="DC64" s="199"/>
      <c r="DD64" s="199"/>
      <c r="DE64" s="199"/>
      <c r="DF64" s="199"/>
      <c r="DG64" s="199"/>
      <c r="DH64" s="199"/>
      <c r="DI64" s="199"/>
      <c r="DJ64" s="199"/>
      <c r="DK64" s="199"/>
      <c r="DL64" s="199"/>
      <c r="DM64" s="199"/>
      <c r="DN64" s="199"/>
      <c r="DO64" s="199"/>
      <c r="DP64" s="199"/>
      <c r="DQ64" s="199"/>
      <c r="DR64" s="199"/>
      <c r="DS64" s="199"/>
      <c r="DT64" s="199"/>
      <c r="DU64" s="199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</row>
  </sheetData>
  <conditionalFormatting sqref="F23 F19 F63 F29:F38 F49 F54:F56">
    <cfRule type="cellIs" dxfId="169" priority="12" stopIfTrue="1" operator="equal">
      <formula>0</formula>
    </cfRule>
  </conditionalFormatting>
  <conditionalFormatting sqref="F39">
    <cfRule type="cellIs" dxfId="168" priority="11" stopIfTrue="1" operator="equal">
      <formula>0</formula>
    </cfRule>
  </conditionalFormatting>
  <conditionalFormatting sqref="F17:F18">
    <cfRule type="cellIs" dxfId="167" priority="10" stopIfTrue="1" operator="equal">
      <formula>0</formula>
    </cfRule>
  </conditionalFormatting>
  <conditionalFormatting sqref="F20">
    <cfRule type="cellIs" dxfId="166" priority="9" stopIfTrue="1" operator="equal">
      <formula>0</formula>
    </cfRule>
  </conditionalFormatting>
  <conditionalFormatting sqref="F22">
    <cfRule type="cellIs" dxfId="165" priority="8" stopIfTrue="1" operator="equal">
      <formula>0</formula>
    </cfRule>
  </conditionalFormatting>
  <conditionalFormatting sqref="F42">
    <cfRule type="cellIs" dxfId="164" priority="7" stopIfTrue="1" operator="equal">
      <formula>0</formula>
    </cfRule>
  </conditionalFormatting>
  <conditionalFormatting sqref="F41">
    <cfRule type="cellIs" dxfId="163" priority="6" stopIfTrue="1" operator="equal">
      <formula>0</formula>
    </cfRule>
  </conditionalFormatting>
  <conditionalFormatting sqref="F59">
    <cfRule type="cellIs" dxfId="162" priority="5" stopIfTrue="1" operator="equal">
      <formula>0</formula>
    </cfRule>
  </conditionalFormatting>
  <conditionalFormatting sqref="F58">
    <cfRule type="cellIs" dxfId="161" priority="4" stopIfTrue="1" operator="equal">
      <formula>0</formula>
    </cfRule>
  </conditionalFormatting>
  <conditionalFormatting sqref="F51">
    <cfRule type="cellIs" dxfId="160" priority="3" stopIfTrue="1" operator="equal">
      <formula>0</formula>
    </cfRule>
  </conditionalFormatting>
  <conditionalFormatting sqref="F50">
    <cfRule type="cellIs" dxfId="159" priority="2" stopIfTrue="1" operator="equal">
      <formula>0</formula>
    </cfRule>
  </conditionalFormatting>
  <conditionalFormatting sqref="F52:F53">
    <cfRule type="cellIs" dxfId="158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597"/>
  <sheetViews>
    <sheetView showGridLines="0" topLeftCell="A204" workbookViewId="0">
      <selection activeCell="Y556" sqref="Y556"/>
    </sheetView>
  </sheetViews>
  <sheetFormatPr defaultColWidth="9.33203125" defaultRowHeight="11.25"/>
  <cols>
    <col min="1" max="1" width="8.33203125" style="890" customWidth="1"/>
    <col min="2" max="2" width="1.1640625" style="890" customWidth="1"/>
    <col min="3" max="3" width="4.1640625" style="890" customWidth="1"/>
    <col min="4" max="4" width="4.33203125" style="890" customWidth="1"/>
    <col min="5" max="5" width="17.1640625" style="890" customWidth="1"/>
    <col min="6" max="6" width="50.83203125" style="890" customWidth="1"/>
    <col min="7" max="7" width="7.5" style="890" customWidth="1"/>
    <col min="8" max="8" width="14" style="890" customWidth="1"/>
    <col min="9" max="9" width="15.83203125" style="890" customWidth="1"/>
    <col min="10" max="10" width="22.33203125" style="890" customWidth="1"/>
    <col min="11" max="11" width="22.33203125" style="890" hidden="1" customWidth="1"/>
    <col min="12" max="12" width="9.33203125" style="890" customWidth="1"/>
    <col min="13" max="13" width="10.83203125" style="890" hidden="1" customWidth="1"/>
    <col min="14" max="14" width="0" style="890" hidden="1" customWidth="1"/>
    <col min="15" max="20" width="14.1640625" style="890" hidden="1" customWidth="1"/>
    <col min="21" max="21" width="16.33203125" style="890" hidden="1" customWidth="1"/>
    <col min="22" max="22" width="12.33203125" style="890" customWidth="1"/>
    <col min="23" max="23" width="16.33203125" style="890" customWidth="1"/>
    <col min="24" max="24" width="12.33203125" style="890" customWidth="1"/>
    <col min="25" max="25" width="15" style="890" customWidth="1"/>
    <col min="26" max="26" width="11" style="890" customWidth="1"/>
    <col min="27" max="27" width="15" style="890" customWidth="1"/>
    <col min="28" max="28" width="16.33203125" style="890" customWidth="1"/>
    <col min="29" max="29" width="11" style="890" customWidth="1"/>
    <col min="30" max="30" width="15" style="890" customWidth="1"/>
    <col min="31" max="31" width="16.33203125" style="890" customWidth="1"/>
    <col min="32" max="16384" width="9.33203125" style="890"/>
  </cols>
  <sheetData>
    <row r="2" spans="1:46" ht="36.950000000000003" customHeight="1">
      <c r="L2" s="978" t="s">
        <v>5</v>
      </c>
      <c r="M2" s="979"/>
      <c r="N2" s="979"/>
      <c r="O2" s="979"/>
      <c r="P2" s="979"/>
      <c r="Q2" s="979"/>
      <c r="R2" s="979"/>
      <c r="S2" s="979"/>
      <c r="T2" s="979"/>
      <c r="U2" s="979"/>
      <c r="V2" s="979"/>
      <c r="AT2" s="14" t="s">
        <v>3911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ht="24.95" customHeight="1">
      <c r="B4" s="17"/>
      <c r="D4" s="18" t="s">
        <v>3910</v>
      </c>
      <c r="L4" s="17"/>
      <c r="M4" s="98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898" t="s">
        <v>13</v>
      </c>
      <c r="L6" s="17"/>
    </row>
    <row r="7" spans="1:46" ht="16.5" customHeight="1">
      <c r="B7" s="17"/>
      <c r="E7" s="1020" t="s">
        <v>2739</v>
      </c>
      <c r="F7" s="1019"/>
      <c r="G7" s="1019"/>
      <c r="H7" s="1019"/>
      <c r="L7" s="17"/>
    </row>
    <row r="8" spans="1:46" ht="12" customHeight="1">
      <c r="B8" s="17"/>
      <c r="D8" s="898" t="s">
        <v>94</v>
      </c>
      <c r="L8" s="17"/>
    </row>
    <row r="9" spans="1:46" s="2" customFormat="1" ht="16.5" customHeight="1">
      <c r="A9" s="896"/>
      <c r="B9" s="29"/>
      <c r="C9" s="896"/>
      <c r="D9" s="896"/>
      <c r="E9" s="1018" t="s">
        <v>95</v>
      </c>
      <c r="F9" s="1016"/>
      <c r="G9" s="1016"/>
      <c r="H9" s="1016"/>
      <c r="I9" s="896"/>
      <c r="J9" s="896"/>
      <c r="K9" s="896"/>
      <c r="L9" s="40"/>
      <c r="S9" s="896"/>
      <c r="T9" s="896"/>
      <c r="U9" s="896"/>
      <c r="V9" s="896"/>
      <c r="W9" s="896"/>
      <c r="X9" s="896"/>
      <c r="Y9" s="896"/>
      <c r="Z9" s="896"/>
      <c r="AA9" s="896"/>
      <c r="AB9" s="896"/>
      <c r="AC9" s="896"/>
      <c r="AD9" s="896"/>
      <c r="AE9" s="896"/>
    </row>
    <row r="10" spans="1:46" s="2" customFormat="1" ht="12" customHeight="1">
      <c r="A10" s="896"/>
      <c r="B10" s="29"/>
      <c r="C10" s="896"/>
      <c r="D10" s="898" t="s">
        <v>96</v>
      </c>
      <c r="E10" s="896"/>
      <c r="F10" s="896"/>
      <c r="G10" s="896"/>
      <c r="H10" s="896"/>
      <c r="I10" s="896"/>
      <c r="J10" s="896"/>
      <c r="K10" s="896"/>
      <c r="L10" s="40"/>
      <c r="S10" s="896"/>
      <c r="T10" s="896"/>
      <c r="U10" s="896"/>
      <c r="V10" s="896"/>
      <c r="W10" s="896"/>
      <c r="X10" s="896"/>
      <c r="Y10" s="896"/>
      <c r="Z10" s="896"/>
      <c r="AA10" s="896"/>
      <c r="AB10" s="896"/>
      <c r="AC10" s="896"/>
      <c r="AD10" s="896"/>
      <c r="AE10" s="896"/>
    </row>
    <row r="11" spans="1:46" s="2" customFormat="1" ht="16.5" customHeight="1">
      <c r="A11" s="896"/>
      <c r="B11" s="29"/>
      <c r="C11" s="896"/>
      <c r="D11" s="896"/>
      <c r="E11" s="983" t="s">
        <v>97</v>
      </c>
      <c r="F11" s="1016"/>
      <c r="G11" s="1016"/>
      <c r="H11" s="1016"/>
      <c r="I11" s="896"/>
      <c r="J11" s="896"/>
      <c r="K11" s="896"/>
      <c r="L11" s="40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</row>
    <row r="12" spans="1:46" s="2" customFormat="1">
      <c r="A12" s="896"/>
      <c r="B12" s="29"/>
      <c r="C12" s="896"/>
      <c r="D12" s="896"/>
      <c r="E12" s="896"/>
      <c r="F12" s="896"/>
      <c r="G12" s="896"/>
      <c r="H12" s="896"/>
      <c r="I12" s="896"/>
      <c r="J12" s="896"/>
      <c r="K12" s="896"/>
      <c r="L12" s="40"/>
      <c r="S12" s="896"/>
      <c r="T12" s="896"/>
      <c r="U12" s="896"/>
      <c r="V12" s="896"/>
      <c r="W12" s="896"/>
      <c r="X12" s="896"/>
      <c r="Y12" s="896"/>
      <c r="Z12" s="896"/>
      <c r="AA12" s="896"/>
      <c r="AB12" s="896"/>
      <c r="AC12" s="896"/>
      <c r="AD12" s="896"/>
      <c r="AE12" s="896"/>
    </row>
    <row r="13" spans="1:46" s="2" customFormat="1" ht="12" customHeight="1">
      <c r="A13" s="896"/>
      <c r="B13" s="29"/>
      <c r="C13" s="896"/>
      <c r="D13" s="898" t="s">
        <v>14</v>
      </c>
      <c r="E13" s="896"/>
      <c r="F13" s="891" t="s">
        <v>1</v>
      </c>
      <c r="G13" s="896"/>
      <c r="H13" s="896"/>
      <c r="I13" s="898" t="s">
        <v>15</v>
      </c>
      <c r="J13" s="891" t="s">
        <v>1</v>
      </c>
      <c r="K13" s="896"/>
      <c r="L13" s="40"/>
      <c r="S13" s="896"/>
      <c r="T13" s="896"/>
      <c r="U13" s="896"/>
      <c r="V13" s="896"/>
      <c r="W13" s="896"/>
      <c r="X13" s="896"/>
      <c r="Y13" s="896"/>
      <c r="Z13" s="896"/>
      <c r="AA13" s="896"/>
      <c r="AB13" s="896"/>
      <c r="AC13" s="896"/>
      <c r="AD13" s="896"/>
      <c r="AE13" s="896"/>
    </row>
    <row r="14" spans="1:46" s="2" customFormat="1" ht="12" customHeight="1">
      <c r="A14" s="896"/>
      <c r="B14" s="29"/>
      <c r="C14" s="896"/>
      <c r="D14" s="898" t="s">
        <v>16</v>
      </c>
      <c r="E14" s="896"/>
      <c r="F14" s="891" t="s">
        <v>98</v>
      </c>
      <c r="G14" s="896"/>
      <c r="H14" s="896"/>
      <c r="I14" s="898" t="s">
        <v>18</v>
      </c>
      <c r="J14" s="888">
        <v>44792</v>
      </c>
      <c r="K14" s="896"/>
      <c r="L14" s="40"/>
      <c r="S14" s="896"/>
      <c r="T14" s="896"/>
      <c r="U14" s="896"/>
      <c r="V14" s="896"/>
      <c r="W14" s="896"/>
      <c r="X14" s="896"/>
      <c r="Y14" s="896"/>
      <c r="Z14" s="896"/>
      <c r="AA14" s="896"/>
      <c r="AB14" s="896"/>
      <c r="AC14" s="896"/>
      <c r="AD14" s="896"/>
      <c r="AE14" s="896"/>
    </row>
    <row r="15" spans="1:46" s="2" customFormat="1" ht="10.9" customHeight="1">
      <c r="A15" s="896"/>
      <c r="B15" s="29"/>
      <c r="C15" s="896"/>
      <c r="D15" s="896"/>
      <c r="E15" s="896"/>
      <c r="F15" s="896"/>
      <c r="G15" s="896"/>
      <c r="H15" s="896"/>
      <c r="I15" s="896"/>
      <c r="J15" s="896"/>
      <c r="K15" s="896"/>
      <c r="L15" s="40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6"/>
      <c r="AD15" s="896"/>
      <c r="AE15" s="896"/>
    </row>
    <row r="16" spans="1:46" s="2" customFormat="1" ht="12" customHeight="1">
      <c r="A16" s="896"/>
      <c r="B16" s="29"/>
      <c r="C16" s="896"/>
      <c r="D16" s="898" t="s">
        <v>19</v>
      </c>
      <c r="E16" s="896"/>
      <c r="F16" s="896"/>
      <c r="G16" s="896"/>
      <c r="H16" s="896"/>
      <c r="I16" s="898" t="s">
        <v>20</v>
      </c>
      <c r="J16" s="891" t="s">
        <v>1</v>
      </c>
      <c r="K16" s="896"/>
      <c r="L16" s="40"/>
      <c r="S16" s="896"/>
      <c r="T16" s="896"/>
      <c r="U16" s="896"/>
      <c r="V16" s="896"/>
      <c r="W16" s="896"/>
      <c r="X16" s="896"/>
      <c r="Y16" s="896"/>
      <c r="Z16" s="896"/>
      <c r="AA16" s="896"/>
      <c r="AB16" s="896"/>
      <c r="AC16" s="896"/>
      <c r="AD16" s="896"/>
      <c r="AE16" s="896"/>
    </row>
    <row r="17" spans="1:31" s="2" customFormat="1" ht="18" customHeight="1">
      <c r="A17" s="896"/>
      <c r="B17" s="29"/>
      <c r="C17" s="896"/>
      <c r="D17" s="896"/>
      <c r="E17" s="891" t="s">
        <v>17</v>
      </c>
      <c r="F17" s="896"/>
      <c r="G17" s="896"/>
      <c r="H17" s="896"/>
      <c r="I17" s="898" t="s">
        <v>21</v>
      </c>
      <c r="J17" s="891" t="s">
        <v>1</v>
      </c>
      <c r="K17" s="896"/>
      <c r="L17" s="40"/>
      <c r="S17" s="896"/>
      <c r="T17" s="896"/>
      <c r="U17" s="896"/>
      <c r="V17" s="896"/>
      <c r="W17" s="896"/>
      <c r="X17" s="896"/>
      <c r="Y17" s="896"/>
      <c r="Z17" s="896"/>
      <c r="AA17" s="896"/>
      <c r="AB17" s="896"/>
      <c r="AC17" s="896"/>
      <c r="AD17" s="896"/>
      <c r="AE17" s="896"/>
    </row>
    <row r="18" spans="1:31" s="2" customFormat="1" ht="6.95" customHeight="1">
      <c r="A18" s="896"/>
      <c r="B18" s="29"/>
      <c r="C18" s="896"/>
      <c r="D18" s="896"/>
      <c r="E18" s="896"/>
      <c r="F18" s="896"/>
      <c r="G18" s="896"/>
      <c r="H18" s="896"/>
      <c r="I18" s="896"/>
      <c r="J18" s="896"/>
      <c r="K18" s="896"/>
      <c r="L18" s="40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</row>
    <row r="19" spans="1:31" s="2" customFormat="1" ht="12" customHeight="1">
      <c r="A19" s="896"/>
      <c r="B19" s="29"/>
      <c r="C19" s="896"/>
      <c r="D19" s="898" t="s">
        <v>22</v>
      </c>
      <c r="E19" s="896"/>
      <c r="F19" s="896"/>
      <c r="G19" s="896"/>
      <c r="H19" s="896"/>
      <c r="I19" s="898" t="s">
        <v>20</v>
      </c>
      <c r="J19" s="899"/>
      <c r="K19" s="896"/>
      <c r="L19" s="40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</row>
    <row r="20" spans="1:31" s="2" customFormat="1" ht="18" customHeight="1">
      <c r="A20" s="896"/>
      <c r="B20" s="29"/>
      <c r="C20" s="896"/>
      <c r="D20" s="896"/>
      <c r="E20" s="1021"/>
      <c r="F20" s="988"/>
      <c r="G20" s="988"/>
      <c r="H20" s="988"/>
      <c r="I20" s="898" t="s">
        <v>21</v>
      </c>
      <c r="J20" s="899"/>
      <c r="K20" s="896"/>
      <c r="L20" s="40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</row>
    <row r="21" spans="1:31" s="2" customFormat="1" ht="6.95" customHeight="1">
      <c r="A21" s="896"/>
      <c r="B21" s="29"/>
      <c r="C21" s="896"/>
      <c r="D21" s="896"/>
      <c r="E21" s="896"/>
      <c r="F21" s="896"/>
      <c r="G21" s="896"/>
      <c r="H21" s="896"/>
      <c r="I21" s="896"/>
      <c r="J21" s="896"/>
      <c r="K21" s="896"/>
      <c r="L21" s="40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</row>
    <row r="22" spans="1:31" s="2" customFormat="1" ht="12" customHeight="1">
      <c r="A22" s="896"/>
      <c r="B22" s="29"/>
      <c r="C22" s="896"/>
      <c r="D22" s="898" t="s">
        <v>23</v>
      </c>
      <c r="E22" s="896"/>
      <c r="F22" s="896"/>
      <c r="G22" s="896"/>
      <c r="H22" s="896"/>
      <c r="I22" s="898" t="s">
        <v>20</v>
      </c>
      <c r="J22" s="891" t="s">
        <v>1</v>
      </c>
      <c r="K22" s="896"/>
      <c r="L22" s="40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  <c r="AD22" s="896"/>
      <c r="AE22" s="896"/>
    </row>
    <row r="23" spans="1:31" s="2" customFormat="1" ht="18" customHeight="1">
      <c r="A23" s="896"/>
      <c r="B23" s="29"/>
      <c r="C23" s="896"/>
      <c r="D23" s="896"/>
      <c r="E23" s="891" t="s">
        <v>99</v>
      </c>
      <c r="F23" s="896"/>
      <c r="G23" s="896"/>
      <c r="H23" s="896"/>
      <c r="I23" s="898" t="s">
        <v>21</v>
      </c>
      <c r="J23" s="891" t="s">
        <v>1</v>
      </c>
      <c r="K23" s="896"/>
      <c r="L23" s="40"/>
      <c r="S23" s="896"/>
      <c r="T23" s="896"/>
      <c r="U23" s="896"/>
      <c r="V23" s="896"/>
      <c r="W23" s="896"/>
      <c r="X23" s="896"/>
      <c r="Y23" s="896"/>
      <c r="Z23" s="896"/>
      <c r="AA23" s="896"/>
      <c r="AB23" s="896"/>
      <c r="AC23" s="896"/>
      <c r="AD23" s="896"/>
      <c r="AE23" s="896"/>
    </row>
    <row r="24" spans="1:31" s="2" customFormat="1" ht="6.95" customHeight="1">
      <c r="A24" s="896"/>
      <c r="B24" s="29"/>
      <c r="C24" s="896"/>
      <c r="D24" s="896"/>
      <c r="E24" s="896"/>
      <c r="F24" s="896"/>
      <c r="G24" s="896"/>
      <c r="H24" s="896"/>
      <c r="I24" s="896"/>
      <c r="J24" s="896"/>
      <c r="K24" s="896"/>
      <c r="L24" s="40"/>
      <c r="S24" s="896"/>
      <c r="T24" s="896"/>
      <c r="U24" s="896"/>
      <c r="V24" s="896"/>
      <c r="W24" s="896"/>
      <c r="X24" s="896"/>
      <c r="Y24" s="896"/>
      <c r="Z24" s="896"/>
      <c r="AA24" s="896"/>
      <c r="AB24" s="896"/>
      <c r="AC24" s="896"/>
      <c r="AD24" s="896"/>
      <c r="AE24" s="896"/>
    </row>
    <row r="25" spans="1:31" s="2" customFormat="1" ht="12" customHeight="1">
      <c r="A25" s="896"/>
      <c r="B25" s="29"/>
      <c r="C25" s="896"/>
      <c r="D25" s="898" t="s">
        <v>26</v>
      </c>
      <c r="E25" s="896"/>
      <c r="F25" s="896"/>
      <c r="G25" s="896"/>
      <c r="H25" s="896"/>
      <c r="I25" s="898" t="s">
        <v>20</v>
      </c>
      <c r="J25" s="891" t="s">
        <v>1</v>
      </c>
      <c r="K25" s="896"/>
      <c r="L25" s="40"/>
      <c r="S25" s="896"/>
      <c r="T25" s="896"/>
      <c r="U25" s="896"/>
      <c r="V25" s="896"/>
      <c r="W25" s="896"/>
      <c r="X25" s="896"/>
      <c r="Y25" s="896"/>
      <c r="Z25" s="896"/>
      <c r="AA25" s="896"/>
      <c r="AB25" s="896"/>
      <c r="AC25" s="896"/>
      <c r="AD25" s="896"/>
      <c r="AE25" s="896"/>
    </row>
    <row r="26" spans="1:31" s="2" customFormat="1" ht="18" customHeight="1">
      <c r="A26" s="896"/>
      <c r="B26" s="29"/>
      <c r="C26" s="896"/>
      <c r="D26" s="896"/>
      <c r="E26" s="891" t="s">
        <v>100</v>
      </c>
      <c r="F26" s="896"/>
      <c r="G26" s="896"/>
      <c r="H26" s="896"/>
      <c r="I26" s="898" t="s">
        <v>21</v>
      </c>
      <c r="J26" s="891" t="s">
        <v>1</v>
      </c>
      <c r="K26" s="896"/>
      <c r="L26" s="40"/>
      <c r="S26" s="896"/>
      <c r="T26" s="896"/>
      <c r="U26" s="896"/>
      <c r="V26" s="896"/>
      <c r="W26" s="896"/>
      <c r="X26" s="896"/>
      <c r="Y26" s="896"/>
      <c r="Z26" s="896"/>
      <c r="AA26" s="896"/>
      <c r="AB26" s="896"/>
      <c r="AC26" s="896"/>
      <c r="AD26" s="896"/>
      <c r="AE26" s="896"/>
    </row>
    <row r="27" spans="1:31" s="2" customFormat="1" ht="6.95" customHeight="1">
      <c r="A27" s="896"/>
      <c r="B27" s="29"/>
      <c r="C27" s="896"/>
      <c r="D27" s="896"/>
      <c r="E27" s="896"/>
      <c r="F27" s="896"/>
      <c r="G27" s="896"/>
      <c r="H27" s="896"/>
      <c r="I27" s="896"/>
      <c r="J27" s="896"/>
      <c r="K27" s="896"/>
      <c r="L27" s="40"/>
      <c r="S27" s="896"/>
      <c r="T27" s="896"/>
      <c r="U27" s="896"/>
      <c r="V27" s="896"/>
      <c r="W27" s="896"/>
      <c r="X27" s="896"/>
      <c r="Y27" s="896"/>
      <c r="Z27" s="896"/>
      <c r="AA27" s="896"/>
      <c r="AB27" s="896"/>
      <c r="AC27" s="896"/>
      <c r="AD27" s="896"/>
      <c r="AE27" s="896"/>
    </row>
    <row r="28" spans="1:31" s="2" customFormat="1" ht="12" customHeight="1">
      <c r="A28" s="896"/>
      <c r="B28" s="29"/>
      <c r="C28" s="896"/>
      <c r="D28" s="898" t="s">
        <v>27</v>
      </c>
      <c r="E28" s="896"/>
      <c r="F28" s="896"/>
      <c r="G28" s="896"/>
      <c r="H28" s="896"/>
      <c r="I28" s="896"/>
      <c r="J28" s="896"/>
      <c r="K28" s="896"/>
      <c r="L28" s="40"/>
      <c r="S28" s="896"/>
      <c r="T28" s="896"/>
      <c r="U28" s="896"/>
      <c r="V28" s="896"/>
      <c r="W28" s="896"/>
      <c r="X28" s="896"/>
      <c r="Y28" s="896"/>
      <c r="Z28" s="896"/>
      <c r="AA28" s="896"/>
      <c r="AB28" s="896"/>
      <c r="AC28" s="896"/>
      <c r="AD28" s="896"/>
      <c r="AE28" s="896"/>
    </row>
    <row r="29" spans="1:31" s="8" customFormat="1" ht="210" customHeight="1">
      <c r="A29" s="99"/>
      <c r="B29" s="100"/>
      <c r="C29" s="99"/>
      <c r="D29" s="99"/>
      <c r="E29" s="992" t="s">
        <v>2741</v>
      </c>
      <c r="F29" s="992"/>
      <c r="G29" s="992"/>
      <c r="H29" s="99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896"/>
      <c r="B30" s="29"/>
      <c r="C30" s="896"/>
      <c r="D30" s="896"/>
      <c r="E30" s="896"/>
      <c r="F30" s="896"/>
      <c r="G30" s="896"/>
      <c r="H30" s="896"/>
      <c r="I30" s="896"/>
      <c r="J30" s="896"/>
      <c r="K30" s="896"/>
      <c r="L30" s="40"/>
      <c r="S30" s="896"/>
      <c r="T30" s="896"/>
      <c r="U30" s="896"/>
      <c r="V30" s="896"/>
      <c r="W30" s="896"/>
      <c r="X30" s="896"/>
      <c r="Y30" s="896"/>
      <c r="Z30" s="896"/>
      <c r="AA30" s="896"/>
      <c r="AB30" s="896"/>
      <c r="AC30" s="896"/>
      <c r="AD30" s="896"/>
      <c r="AE30" s="896"/>
    </row>
    <row r="31" spans="1:31" s="2" customFormat="1" ht="6.95" customHeight="1">
      <c r="A31" s="896"/>
      <c r="B31" s="29"/>
      <c r="C31" s="896"/>
      <c r="D31" s="63"/>
      <c r="E31" s="63"/>
      <c r="F31" s="63"/>
      <c r="G31" s="63"/>
      <c r="H31" s="63"/>
      <c r="I31" s="63"/>
      <c r="J31" s="63"/>
      <c r="K31" s="63"/>
      <c r="L31" s="40"/>
      <c r="S31" s="896"/>
      <c r="T31" s="896"/>
      <c r="U31" s="896"/>
      <c r="V31" s="896"/>
      <c r="W31" s="896"/>
      <c r="X31" s="896"/>
      <c r="Y31" s="896"/>
      <c r="Z31" s="896"/>
      <c r="AA31" s="896"/>
      <c r="AB31" s="896"/>
      <c r="AC31" s="896"/>
      <c r="AD31" s="896"/>
      <c r="AE31" s="896"/>
    </row>
    <row r="32" spans="1:31" s="2" customFormat="1" ht="14.45" customHeight="1">
      <c r="A32" s="896"/>
      <c r="B32" s="29"/>
      <c r="C32" s="896"/>
      <c r="D32" s="891" t="s">
        <v>101</v>
      </c>
      <c r="E32" s="896"/>
      <c r="F32" s="896"/>
      <c r="G32" s="896"/>
      <c r="H32" s="896"/>
      <c r="I32" s="896"/>
      <c r="J32" s="893">
        <f>J98</f>
        <v>0</v>
      </c>
      <c r="K32" s="896"/>
      <c r="L32" s="40"/>
      <c r="S32" s="896"/>
      <c r="T32" s="896"/>
      <c r="U32" s="896"/>
      <c r="V32" s="896"/>
      <c r="W32" s="896"/>
      <c r="X32" s="896"/>
      <c r="Y32" s="896"/>
      <c r="Z32" s="896"/>
      <c r="AA32" s="896"/>
      <c r="AB32" s="896"/>
      <c r="AC32" s="896"/>
      <c r="AD32" s="896"/>
      <c r="AE32" s="896"/>
    </row>
    <row r="33" spans="1:31" s="2" customFormat="1" ht="14.45" customHeight="1">
      <c r="A33" s="896"/>
      <c r="B33" s="29"/>
      <c r="C33" s="896"/>
      <c r="D33" s="27" t="s">
        <v>88</v>
      </c>
      <c r="E33" s="896"/>
      <c r="F33" s="896"/>
      <c r="G33" s="896"/>
      <c r="H33" s="896"/>
      <c r="I33" s="896"/>
      <c r="J33" s="893">
        <f>J126</f>
        <v>0</v>
      </c>
      <c r="K33" s="896"/>
      <c r="L33" s="40"/>
      <c r="S33" s="896"/>
      <c r="T33" s="896"/>
      <c r="U33" s="896"/>
      <c r="V33" s="896"/>
      <c r="W33" s="896"/>
      <c r="X33" s="896"/>
      <c r="Y33" s="896"/>
      <c r="Z33" s="896"/>
      <c r="AA33" s="896"/>
      <c r="AB33" s="896"/>
      <c r="AC33" s="896"/>
      <c r="AD33" s="896"/>
      <c r="AE33" s="896"/>
    </row>
    <row r="34" spans="1:31" s="2" customFormat="1" ht="25.35" customHeight="1">
      <c r="A34" s="896"/>
      <c r="B34" s="29"/>
      <c r="C34" s="896"/>
      <c r="D34" s="102" t="s">
        <v>30</v>
      </c>
      <c r="E34" s="896"/>
      <c r="F34" s="896"/>
      <c r="G34" s="896"/>
      <c r="H34" s="896"/>
      <c r="I34" s="896"/>
      <c r="J34" s="889">
        <f>ROUND(J32 + J33, 2)</f>
        <v>0</v>
      </c>
      <c r="K34" s="896"/>
      <c r="L34" s="40"/>
      <c r="S34" s="896"/>
      <c r="T34" s="896"/>
      <c r="U34" s="896"/>
      <c r="V34" s="896"/>
      <c r="W34" s="896"/>
      <c r="X34" s="896"/>
      <c r="Y34" s="896"/>
      <c r="Z34" s="896"/>
      <c r="AA34" s="896"/>
      <c r="AB34" s="896"/>
      <c r="AC34" s="896"/>
      <c r="AD34" s="896"/>
      <c r="AE34" s="896"/>
    </row>
    <row r="35" spans="1:31" s="2" customFormat="1" ht="6.95" customHeight="1">
      <c r="A35" s="896"/>
      <c r="B35" s="29"/>
      <c r="C35" s="896"/>
      <c r="D35" s="63"/>
      <c r="E35" s="63"/>
      <c r="F35" s="63"/>
      <c r="G35" s="63"/>
      <c r="H35" s="63"/>
      <c r="I35" s="63"/>
      <c r="J35" s="63"/>
      <c r="K35" s="63"/>
      <c r="L35" s="40"/>
      <c r="S35" s="896"/>
      <c r="T35" s="896"/>
      <c r="U35" s="896"/>
      <c r="V35" s="896"/>
      <c r="W35" s="896"/>
      <c r="X35" s="896"/>
      <c r="Y35" s="896"/>
      <c r="Z35" s="896"/>
      <c r="AA35" s="896"/>
      <c r="AB35" s="896"/>
      <c r="AC35" s="896"/>
      <c r="AD35" s="896"/>
      <c r="AE35" s="896"/>
    </row>
    <row r="36" spans="1:31" s="2" customFormat="1" ht="14.45" customHeight="1">
      <c r="A36" s="896"/>
      <c r="B36" s="29"/>
      <c r="C36" s="896"/>
      <c r="D36" s="896"/>
      <c r="E36" s="896"/>
      <c r="F36" s="895" t="s">
        <v>32</v>
      </c>
      <c r="G36" s="896"/>
      <c r="H36" s="896"/>
      <c r="I36" s="895" t="s">
        <v>31</v>
      </c>
      <c r="J36" s="895" t="s">
        <v>33</v>
      </c>
      <c r="K36" s="896"/>
      <c r="L36" s="40"/>
      <c r="S36" s="896"/>
      <c r="T36" s="896"/>
      <c r="U36" s="896"/>
      <c r="V36" s="896"/>
      <c r="W36" s="896"/>
      <c r="X36" s="896"/>
      <c r="Y36" s="896"/>
      <c r="Z36" s="896"/>
      <c r="AA36" s="896"/>
      <c r="AB36" s="896"/>
      <c r="AC36" s="896"/>
      <c r="AD36" s="896"/>
      <c r="AE36" s="896"/>
    </row>
    <row r="37" spans="1:31" s="2" customFormat="1" ht="14.45" customHeight="1">
      <c r="A37" s="896"/>
      <c r="B37" s="29"/>
      <c r="C37" s="896"/>
      <c r="D37" s="103" t="s">
        <v>34</v>
      </c>
      <c r="E37" s="33" t="s">
        <v>35</v>
      </c>
      <c r="F37" s="104">
        <f>ROUND((SUM(BE126:BE133) + SUM(BE155:BE592)),  2)</f>
        <v>0</v>
      </c>
      <c r="G37" s="105"/>
      <c r="H37" s="105"/>
      <c r="I37" s="106">
        <v>0.2</v>
      </c>
      <c r="J37" s="104">
        <f>ROUND(((SUM(BE126:BE133) + SUM(BE155:BE592))*I37),  2)</f>
        <v>0</v>
      </c>
      <c r="K37" s="896"/>
      <c r="L37" s="40"/>
      <c r="S37" s="896"/>
      <c r="T37" s="896"/>
      <c r="U37" s="896"/>
      <c r="V37" s="896"/>
      <c r="W37" s="896"/>
      <c r="X37" s="896"/>
      <c r="Y37" s="896"/>
      <c r="Z37" s="896"/>
      <c r="AA37" s="896"/>
      <c r="AB37" s="896"/>
      <c r="AC37" s="896"/>
      <c r="AD37" s="896"/>
      <c r="AE37" s="896"/>
    </row>
    <row r="38" spans="1:31" s="2" customFormat="1" ht="14.45" customHeight="1">
      <c r="A38" s="896"/>
      <c r="B38" s="29"/>
      <c r="C38" s="896"/>
      <c r="D38" s="896"/>
      <c r="E38" s="33" t="s">
        <v>36</v>
      </c>
      <c r="F38" s="104">
        <f>ROUND((SUM(BF126:BF133) + SUM(BF155:BF592)),  2)</f>
        <v>0</v>
      </c>
      <c r="G38" s="105"/>
      <c r="H38" s="105"/>
      <c r="I38" s="106">
        <v>0.2</v>
      </c>
      <c r="J38" s="104">
        <f>ROUND(((SUM(BF126:BF133) + SUM(BF155:BF592))*I38),  2)</f>
        <v>0</v>
      </c>
      <c r="K38" s="896"/>
      <c r="L38" s="40"/>
      <c r="S38" s="896"/>
      <c r="T38" s="896"/>
      <c r="U38" s="896"/>
      <c r="V38" s="896"/>
      <c r="W38" s="896"/>
      <c r="X38" s="896"/>
      <c r="Y38" s="896"/>
      <c r="Z38" s="896"/>
      <c r="AA38" s="896"/>
      <c r="AB38" s="896"/>
      <c r="AC38" s="896"/>
      <c r="AD38" s="896"/>
      <c r="AE38" s="896"/>
    </row>
    <row r="39" spans="1:31" s="2" customFormat="1" ht="14.45" hidden="1" customHeight="1">
      <c r="A39" s="896"/>
      <c r="B39" s="29"/>
      <c r="C39" s="896"/>
      <c r="D39" s="896"/>
      <c r="E39" s="898" t="s">
        <v>37</v>
      </c>
      <c r="F39" s="107">
        <f>ROUND((SUM(BG126:BG133) + SUM(BG155:BG592)),  2)</f>
        <v>0</v>
      </c>
      <c r="G39" s="896"/>
      <c r="H39" s="896"/>
      <c r="I39" s="108">
        <v>0.2</v>
      </c>
      <c r="J39" s="107">
        <f>0</f>
        <v>0</v>
      </c>
      <c r="K39" s="896"/>
      <c r="L39" s="40"/>
      <c r="S39" s="896"/>
      <c r="T39" s="896"/>
      <c r="U39" s="896"/>
      <c r="V39" s="896"/>
      <c r="W39" s="896"/>
      <c r="X39" s="896"/>
      <c r="Y39" s="896"/>
      <c r="Z39" s="896"/>
      <c r="AA39" s="896"/>
      <c r="AB39" s="896"/>
      <c r="AC39" s="896"/>
      <c r="AD39" s="896"/>
      <c r="AE39" s="896"/>
    </row>
    <row r="40" spans="1:31" s="2" customFormat="1" ht="14.45" hidden="1" customHeight="1">
      <c r="A40" s="896"/>
      <c r="B40" s="29"/>
      <c r="C40" s="896"/>
      <c r="D40" s="896"/>
      <c r="E40" s="898" t="s">
        <v>38</v>
      </c>
      <c r="F40" s="107">
        <f>ROUND((SUM(BH126:BH133) + SUM(BH155:BH592)),  2)</f>
        <v>0</v>
      </c>
      <c r="G40" s="896"/>
      <c r="H40" s="896"/>
      <c r="I40" s="108">
        <v>0.2</v>
      </c>
      <c r="J40" s="107">
        <f>0</f>
        <v>0</v>
      </c>
      <c r="K40" s="896"/>
      <c r="L40" s="40"/>
      <c r="S40" s="896"/>
      <c r="T40" s="896"/>
      <c r="U40" s="896"/>
      <c r="V40" s="896"/>
      <c r="W40" s="896"/>
      <c r="X40" s="896"/>
      <c r="Y40" s="896"/>
      <c r="Z40" s="896"/>
      <c r="AA40" s="896"/>
      <c r="AB40" s="896"/>
      <c r="AC40" s="896"/>
      <c r="AD40" s="896"/>
      <c r="AE40" s="896"/>
    </row>
    <row r="41" spans="1:31" s="2" customFormat="1" ht="14.45" hidden="1" customHeight="1">
      <c r="A41" s="896"/>
      <c r="B41" s="29"/>
      <c r="C41" s="896"/>
      <c r="D41" s="896"/>
      <c r="E41" s="33" t="s">
        <v>39</v>
      </c>
      <c r="F41" s="104">
        <f>ROUND((SUM(BI126:BI133) + SUM(BI155:BI592)),  2)</f>
        <v>0</v>
      </c>
      <c r="G41" s="105"/>
      <c r="H41" s="105"/>
      <c r="I41" s="106">
        <v>0</v>
      </c>
      <c r="J41" s="104">
        <f>0</f>
        <v>0</v>
      </c>
      <c r="K41" s="896"/>
      <c r="L41" s="40"/>
      <c r="S41" s="896"/>
      <c r="T41" s="896"/>
      <c r="U41" s="896"/>
      <c r="V41" s="896"/>
      <c r="W41" s="896"/>
      <c r="X41" s="896"/>
      <c r="Y41" s="896"/>
      <c r="Z41" s="896"/>
      <c r="AA41" s="896"/>
      <c r="AB41" s="896"/>
      <c r="AC41" s="896"/>
      <c r="AD41" s="896"/>
      <c r="AE41" s="896"/>
    </row>
    <row r="42" spans="1:31" s="2" customFormat="1" ht="6.95" customHeight="1">
      <c r="A42" s="896"/>
      <c r="B42" s="29"/>
      <c r="C42" s="896"/>
      <c r="D42" s="896"/>
      <c r="E42" s="896"/>
      <c r="F42" s="896"/>
      <c r="G42" s="896"/>
      <c r="H42" s="896"/>
      <c r="I42" s="896"/>
      <c r="J42" s="896"/>
      <c r="K42" s="896"/>
      <c r="L42" s="40"/>
      <c r="S42" s="896"/>
      <c r="T42" s="896"/>
      <c r="U42" s="896"/>
      <c r="V42" s="896"/>
      <c r="W42" s="896"/>
      <c r="X42" s="896"/>
      <c r="Y42" s="896"/>
      <c r="Z42" s="896"/>
      <c r="AA42" s="896"/>
      <c r="AB42" s="896"/>
      <c r="AC42" s="896"/>
      <c r="AD42" s="896"/>
      <c r="AE42" s="896"/>
    </row>
    <row r="43" spans="1:31" s="2" customFormat="1" ht="25.35" customHeight="1">
      <c r="A43" s="896"/>
      <c r="B43" s="29"/>
      <c r="C43" s="97"/>
      <c r="D43" s="109" t="s">
        <v>40</v>
      </c>
      <c r="E43" s="57"/>
      <c r="F43" s="57"/>
      <c r="G43" s="110" t="s">
        <v>41</v>
      </c>
      <c r="H43" s="111" t="s">
        <v>42</v>
      </c>
      <c r="I43" s="57"/>
      <c r="J43" s="112">
        <f>SUM(J34:J41)</f>
        <v>0</v>
      </c>
      <c r="K43" s="113"/>
      <c r="L43" s="40"/>
      <c r="S43" s="896"/>
      <c r="T43" s="896"/>
      <c r="U43" s="896"/>
      <c r="V43" s="896"/>
      <c r="W43" s="896"/>
      <c r="X43" s="896"/>
      <c r="Y43" s="896"/>
      <c r="Z43" s="896"/>
      <c r="AA43" s="896"/>
      <c r="AB43" s="896"/>
      <c r="AC43" s="896"/>
      <c r="AD43" s="896"/>
      <c r="AE43" s="896"/>
    </row>
    <row r="44" spans="1:31" s="2" customFormat="1" ht="14.45" customHeight="1">
      <c r="A44" s="896"/>
      <c r="B44" s="29"/>
      <c r="C44" s="896"/>
      <c r="D44" s="896"/>
      <c r="E44" s="896"/>
      <c r="F44" s="896"/>
      <c r="G44" s="896"/>
      <c r="H44" s="896"/>
      <c r="I44" s="896"/>
      <c r="J44" s="896"/>
      <c r="K44" s="896"/>
      <c r="L44" s="40"/>
      <c r="S44" s="896"/>
      <c r="T44" s="896"/>
      <c r="U44" s="896"/>
      <c r="V44" s="896"/>
      <c r="W44" s="896"/>
      <c r="X44" s="896"/>
      <c r="Y44" s="896"/>
      <c r="Z44" s="896"/>
      <c r="AA44" s="896"/>
      <c r="AB44" s="896"/>
      <c r="AC44" s="896"/>
      <c r="AD44" s="896"/>
      <c r="AE44" s="896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40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896"/>
      <c r="B61" s="29"/>
      <c r="C61" s="896"/>
      <c r="D61" s="43" t="s">
        <v>45</v>
      </c>
      <c r="E61" s="894"/>
      <c r="F61" s="114" t="s">
        <v>46</v>
      </c>
      <c r="G61" s="43" t="s">
        <v>45</v>
      </c>
      <c r="H61" s="894"/>
      <c r="I61" s="894"/>
      <c r="J61" s="115" t="s">
        <v>46</v>
      </c>
      <c r="K61" s="894"/>
      <c r="L61" s="40"/>
      <c r="S61" s="896"/>
      <c r="T61" s="896"/>
      <c r="U61" s="896"/>
      <c r="V61" s="896"/>
      <c r="W61" s="896"/>
      <c r="X61" s="896"/>
      <c r="Y61" s="896"/>
      <c r="Z61" s="896"/>
      <c r="AA61" s="896"/>
      <c r="AB61" s="896"/>
      <c r="AC61" s="896"/>
      <c r="AD61" s="896"/>
      <c r="AE61" s="89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896"/>
      <c r="B65" s="29"/>
      <c r="C65" s="896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896"/>
      <c r="T65" s="896"/>
      <c r="U65" s="896"/>
      <c r="V65" s="896"/>
      <c r="W65" s="896"/>
      <c r="X65" s="896"/>
      <c r="Y65" s="896"/>
      <c r="Z65" s="896"/>
      <c r="AA65" s="896"/>
      <c r="AB65" s="896"/>
      <c r="AC65" s="896"/>
      <c r="AD65" s="896"/>
      <c r="AE65" s="89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896"/>
      <c r="B76" s="29"/>
      <c r="C76" s="896"/>
      <c r="D76" s="43" t="s">
        <v>45</v>
      </c>
      <c r="E76" s="894"/>
      <c r="F76" s="114" t="s">
        <v>46</v>
      </c>
      <c r="G76" s="43" t="s">
        <v>45</v>
      </c>
      <c r="H76" s="894"/>
      <c r="I76" s="894"/>
      <c r="J76" s="115" t="s">
        <v>46</v>
      </c>
      <c r="K76" s="894"/>
      <c r="L76" s="40"/>
      <c r="S76" s="896"/>
      <c r="T76" s="896"/>
      <c r="U76" s="896"/>
      <c r="V76" s="896"/>
      <c r="W76" s="896"/>
      <c r="X76" s="896"/>
      <c r="Y76" s="896"/>
      <c r="Z76" s="896"/>
      <c r="AA76" s="896"/>
      <c r="AB76" s="896"/>
      <c r="AC76" s="896"/>
      <c r="AD76" s="896"/>
      <c r="AE76" s="896"/>
    </row>
    <row r="77" spans="1:31" s="2" customFormat="1" ht="14.45" customHeight="1">
      <c r="A77" s="896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896"/>
      <c r="T77" s="896"/>
      <c r="U77" s="896"/>
      <c r="V77" s="896"/>
      <c r="W77" s="896"/>
      <c r="X77" s="896"/>
      <c r="Y77" s="896"/>
      <c r="Z77" s="896"/>
      <c r="AA77" s="896"/>
      <c r="AB77" s="896"/>
      <c r="AC77" s="896"/>
      <c r="AD77" s="896"/>
      <c r="AE77" s="896"/>
    </row>
    <row r="81" spans="1:31" s="2" customFormat="1" ht="6.95" customHeight="1">
      <c r="A81" s="896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896"/>
      <c r="T81" s="896"/>
      <c r="U81" s="896"/>
      <c r="V81" s="896"/>
      <c r="W81" s="896"/>
      <c r="X81" s="896"/>
      <c r="Y81" s="896"/>
      <c r="Z81" s="896"/>
      <c r="AA81" s="896"/>
      <c r="AB81" s="896"/>
      <c r="AC81" s="896"/>
      <c r="AD81" s="896"/>
      <c r="AE81" s="896"/>
    </row>
    <row r="82" spans="1:31" s="2" customFormat="1" ht="24.95" customHeight="1">
      <c r="A82" s="896"/>
      <c r="B82" s="29"/>
      <c r="C82" s="18" t="s">
        <v>3909</v>
      </c>
      <c r="D82" s="896"/>
      <c r="E82" s="896"/>
      <c r="F82" s="896"/>
      <c r="G82" s="896"/>
      <c r="H82" s="896"/>
      <c r="I82" s="896"/>
      <c r="J82" s="896"/>
      <c r="K82" s="896"/>
      <c r="L82" s="40"/>
      <c r="S82" s="896"/>
      <c r="T82" s="896"/>
      <c r="U82" s="896"/>
      <c r="V82" s="896"/>
      <c r="W82" s="896"/>
      <c r="X82" s="896"/>
      <c r="Y82" s="896"/>
      <c r="Z82" s="896"/>
      <c r="AA82" s="896"/>
      <c r="AB82" s="896"/>
      <c r="AC82" s="896"/>
      <c r="AD82" s="896"/>
      <c r="AE82" s="896"/>
    </row>
    <row r="83" spans="1:31" s="2" customFormat="1" ht="6.95" customHeight="1">
      <c r="A83" s="896"/>
      <c r="B83" s="29"/>
      <c r="C83" s="896"/>
      <c r="D83" s="896"/>
      <c r="E83" s="896"/>
      <c r="F83" s="896"/>
      <c r="G83" s="896"/>
      <c r="H83" s="896"/>
      <c r="I83" s="896"/>
      <c r="J83" s="896"/>
      <c r="K83" s="896"/>
      <c r="L83" s="40"/>
      <c r="S83" s="896"/>
      <c r="T83" s="896"/>
      <c r="U83" s="896"/>
      <c r="V83" s="896"/>
      <c r="W83" s="896"/>
      <c r="X83" s="896"/>
      <c r="Y83" s="896"/>
      <c r="Z83" s="896"/>
      <c r="AA83" s="896"/>
      <c r="AB83" s="896"/>
      <c r="AC83" s="896"/>
      <c r="AD83" s="896"/>
      <c r="AE83" s="896"/>
    </row>
    <row r="84" spans="1:31" s="2" customFormat="1" ht="12" customHeight="1">
      <c r="A84" s="896"/>
      <c r="B84" s="29"/>
      <c r="C84" s="898" t="s">
        <v>13</v>
      </c>
      <c r="D84" s="896"/>
      <c r="E84" s="896"/>
      <c r="F84" s="896"/>
      <c r="G84" s="896"/>
      <c r="H84" s="896"/>
      <c r="I84" s="896"/>
      <c r="J84" s="896"/>
      <c r="K84" s="896"/>
      <c r="L84" s="40"/>
      <c r="S84" s="896"/>
      <c r="T84" s="896"/>
      <c r="U84" s="896"/>
      <c r="V84" s="896"/>
      <c r="W84" s="896"/>
      <c r="X84" s="896"/>
      <c r="Y84" s="896"/>
      <c r="Z84" s="896"/>
      <c r="AA84" s="896"/>
      <c r="AB84" s="896"/>
      <c r="AC84" s="896"/>
      <c r="AD84" s="896"/>
      <c r="AE84" s="896"/>
    </row>
    <row r="85" spans="1:31" s="2" customFormat="1" ht="16.5" customHeight="1">
      <c r="A85" s="896"/>
      <c r="B85" s="29"/>
      <c r="C85" s="896"/>
      <c r="D85" s="896"/>
      <c r="E85" s="1018" t="str">
        <f>E7</f>
        <v>KFA - Košická futbalová aréna II. a III. etapa</v>
      </c>
      <c r="F85" s="1019"/>
      <c r="G85" s="1019"/>
      <c r="H85" s="1019"/>
      <c r="I85" s="896"/>
      <c r="J85" s="896"/>
      <c r="K85" s="896"/>
      <c r="L85" s="40"/>
      <c r="S85" s="896"/>
      <c r="T85" s="896"/>
      <c r="U85" s="896"/>
      <c r="V85" s="896"/>
      <c r="W85" s="896"/>
      <c r="X85" s="896"/>
      <c r="Y85" s="896"/>
      <c r="Z85" s="896"/>
      <c r="AA85" s="896"/>
      <c r="AB85" s="896"/>
      <c r="AC85" s="896"/>
      <c r="AD85" s="896"/>
      <c r="AE85" s="896"/>
    </row>
    <row r="86" spans="1:31" ht="12" customHeight="1">
      <c r="B86" s="17"/>
      <c r="C86" s="898" t="s">
        <v>94</v>
      </c>
      <c r="L86" s="17"/>
    </row>
    <row r="87" spans="1:31" s="2" customFormat="1" ht="16.5" customHeight="1">
      <c r="A87" s="896"/>
      <c r="B87" s="29"/>
      <c r="C87" s="896"/>
      <c r="D87" s="896"/>
      <c r="E87" s="1018" t="s">
        <v>95</v>
      </c>
      <c r="F87" s="1016"/>
      <c r="G87" s="1016"/>
      <c r="H87" s="1016"/>
      <c r="I87" s="896"/>
      <c r="J87" s="896"/>
      <c r="K87" s="896"/>
      <c r="L87" s="40"/>
      <c r="S87" s="896"/>
      <c r="T87" s="896"/>
      <c r="U87" s="896"/>
      <c r="V87" s="896"/>
      <c r="W87" s="896"/>
      <c r="X87" s="896"/>
      <c r="Y87" s="896"/>
      <c r="Z87" s="896"/>
      <c r="AA87" s="896"/>
      <c r="AB87" s="896"/>
      <c r="AC87" s="896"/>
      <c r="AD87" s="896"/>
      <c r="AE87" s="896"/>
    </row>
    <row r="88" spans="1:31" s="2" customFormat="1" ht="12" customHeight="1">
      <c r="A88" s="896"/>
      <c r="B88" s="29"/>
      <c r="C88" s="898" t="s">
        <v>96</v>
      </c>
      <c r="D88" s="896"/>
      <c r="E88" s="896"/>
      <c r="F88" s="896"/>
      <c r="G88" s="896"/>
      <c r="H88" s="896"/>
      <c r="I88" s="896"/>
      <c r="J88" s="896"/>
      <c r="K88" s="896"/>
      <c r="L88" s="40"/>
      <c r="S88" s="896"/>
      <c r="T88" s="896"/>
      <c r="U88" s="896"/>
      <c r="V88" s="896"/>
      <c r="W88" s="896"/>
      <c r="X88" s="896"/>
      <c r="Y88" s="896"/>
      <c r="Z88" s="896"/>
      <c r="AA88" s="896"/>
      <c r="AB88" s="896"/>
      <c r="AC88" s="896"/>
      <c r="AD88" s="896"/>
      <c r="AE88" s="896"/>
    </row>
    <row r="89" spans="1:31" s="2" customFormat="1" ht="16.5" customHeight="1">
      <c r="A89" s="896"/>
      <c r="B89" s="29"/>
      <c r="C89" s="896"/>
      <c r="D89" s="896"/>
      <c r="E89" s="983" t="str">
        <f>E11</f>
        <v>002 - SO 10.1-2.etapa</v>
      </c>
      <c r="F89" s="1016"/>
      <c r="G89" s="1016"/>
      <c r="H89" s="1016"/>
      <c r="I89" s="896"/>
      <c r="J89" s="896"/>
      <c r="K89" s="896"/>
      <c r="L89" s="40"/>
      <c r="S89" s="896"/>
      <c r="T89" s="896"/>
      <c r="U89" s="896"/>
      <c r="V89" s="896"/>
      <c r="W89" s="896"/>
      <c r="X89" s="896"/>
      <c r="Y89" s="896"/>
      <c r="Z89" s="896"/>
      <c r="AA89" s="896"/>
      <c r="AB89" s="896"/>
      <c r="AC89" s="896"/>
      <c r="AD89" s="896"/>
      <c r="AE89" s="896"/>
    </row>
    <row r="90" spans="1:31" s="2" customFormat="1" ht="6.95" customHeight="1">
      <c r="A90" s="896"/>
      <c r="B90" s="29"/>
      <c r="C90" s="896"/>
      <c r="D90" s="896"/>
      <c r="E90" s="896"/>
      <c r="F90" s="896"/>
      <c r="G90" s="896"/>
      <c r="H90" s="896"/>
      <c r="I90" s="896"/>
      <c r="J90" s="896"/>
      <c r="K90" s="896"/>
      <c r="L90" s="40"/>
      <c r="S90" s="896"/>
      <c r="T90" s="896"/>
      <c r="U90" s="896"/>
      <c r="V90" s="896"/>
      <c r="W90" s="896"/>
      <c r="X90" s="896"/>
      <c r="Y90" s="896"/>
      <c r="Z90" s="896"/>
      <c r="AA90" s="896"/>
      <c r="AB90" s="896"/>
      <c r="AC90" s="896"/>
      <c r="AD90" s="896"/>
      <c r="AE90" s="896"/>
    </row>
    <row r="91" spans="1:31" s="2" customFormat="1" ht="12" customHeight="1">
      <c r="A91" s="896"/>
      <c r="B91" s="29"/>
      <c r="C91" s="898" t="s">
        <v>16</v>
      </c>
      <c r="D91" s="896"/>
      <c r="E91" s="896"/>
      <c r="F91" s="891" t="str">
        <f>F14</f>
        <v xml:space="preserve">Košice IV, Košice </v>
      </c>
      <c r="G91" s="896"/>
      <c r="H91" s="896"/>
      <c r="I91" s="898" t="s">
        <v>18</v>
      </c>
      <c r="J91" s="888">
        <f>IF(J14="","",J14)</f>
        <v>44792</v>
      </c>
      <c r="K91" s="896"/>
      <c r="L91" s="40"/>
      <c r="S91" s="896"/>
      <c r="T91" s="896"/>
      <c r="U91" s="896"/>
      <c r="V91" s="896"/>
      <c r="W91" s="896"/>
      <c r="X91" s="896"/>
      <c r="Y91" s="896"/>
      <c r="Z91" s="896"/>
      <c r="AA91" s="896"/>
      <c r="AB91" s="896"/>
      <c r="AC91" s="896"/>
      <c r="AD91" s="896"/>
      <c r="AE91" s="896"/>
    </row>
    <row r="92" spans="1:31" s="2" customFormat="1" ht="6.95" customHeight="1">
      <c r="A92" s="896"/>
      <c r="B92" s="29"/>
      <c r="C92" s="896"/>
      <c r="D92" s="896"/>
      <c r="E92" s="896"/>
      <c r="F92" s="896"/>
      <c r="G92" s="896"/>
      <c r="H92" s="896"/>
      <c r="I92" s="896"/>
      <c r="J92" s="896"/>
      <c r="K92" s="896"/>
      <c r="L92" s="40"/>
      <c r="S92" s="896"/>
      <c r="T92" s="896"/>
      <c r="U92" s="896"/>
      <c r="V92" s="896"/>
      <c r="W92" s="896"/>
      <c r="X92" s="896"/>
      <c r="Y92" s="896"/>
      <c r="Z92" s="896"/>
      <c r="AA92" s="896"/>
      <c r="AB92" s="896"/>
      <c r="AC92" s="896"/>
      <c r="AD92" s="896"/>
      <c r="AE92" s="896"/>
    </row>
    <row r="93" spans="1:31" s="2" customFormat="1" ht="15.2" customHeight="1">
      <c r="A93" s="896"/>
      <c r="B93" s="29"/>
      <c r="C93" s="898" t="s">
        <v>19</v>
      </c>
      <c r="D93" s="896"/>
      <c r="E93" s="896"/>
      <c r="F93" s="891" t="str">
        <f>E17</f>
        <v xml:space="preserve"> </v>
      </c>
      <c r="G93" s="896"/>
      <c r="H93" s="896"/>
      <c r="I93" s="898" t="s">
        <v>23</v>
      </c>
      <c r="J93" s="892" t="str">
        <f>E23</f>
        <v>HESCON,s.r.o.</v>
      </c>
      <c r="K93" s="896"/>
      <c r="L93" s="40"/>
      <c r="S93" s="896"/>
      <c r="T93" s="896"/>
      <c r="U93" s="896"/>
      <c r="V93" s="896"/>
      <c r="W93" s="896"/>
      <c r="X93" s="896"/>
      <c r="Y93" s="896"/>
      <c r="Z93" s="896"/>
      <c r="AA93" s="896"/>
      <c r="AB93" s="896"/>
      <c r="AC93" s="896"/>
      <c r="AD93" s="896"/>
      <c r="AE93" s="896"/>
    </row>
    <row r="94" spans="1:31" s="2" customFormat="1" ht="15.2" customHeight="1">
      <c r="A94" s="896"/>
      <c r="B94" s="29"/>
      <c r="C94" s="898" t="s">
        <v>22</v>
      </c>
      <c r="D94" s="896"/>
      <c r="E94" s="896"/>
      <c r="F94" s="891" t="str">
        <f>IF(E20="","",E20)</f>
        <v/>
      </c>
      <c r="G94" s="896"/>
      <c r="H94" s="896"/>
      <c r="I94" s="898" t="s">
        <v>26</v>
      </c>
      <c r="J94" s="892" t="str">
        <f>E26</f>
        <v>Rosoft,s.r.o.</v>
      </c>
      <c r="K94" s="896"/>
      <c r="L94" s="40"/>
      <c r="S94" s="896"/>
      <c r="T94" s="896"/>
      <c r="U94" s="896"/>
      <c r="V94" s="896"/>
      <c r="W94" s="896"/>
      <c r="X94" s="896"/>
      <c r="Y94" s="896"/>
      <c r="Z94" s="896"/>
      <c r="AA94" s="896"/>
      <c r="AB94" s="896"/>
      <c r="AC94" s="896"/>
      <c r="AD94" s="896"/>
      <c r="AE94" s="896"/>
    </row>
    <row r="95" spans="1:31" s="2" customFormat="1" ht="10.35" customHeight="1">
      <c r="A95" s="896"/>
      <c r="B95" s="29"/>
      <c r="C95" s="896"/>
      <c r="D95" s="896"/>
      <c r="E95" s="896"/>
      <c r="F95" s="896"/>
      <c r="G95" s="896"/>
      <c r="H95" s="896"/>
      <c r="I95" s="896"/>
      <c r="J95" s="896"/>
      <c r="K95" s="896"/>
      <c r="L95" s="40"/>
      <c r="S95" s="896"/>
      <c r="T95" s="896"/>
      <c r="U95" s="896"/>
      <c r="V95" s="896"/>
      <c r="W95" s="896"/>
      <c r="X95" s="896"/>
      <c r="Y95" s="896"/>
      <c r="Z95" s="896"/>
      <c r="AA95" s="896"/>
      <c r="AB95" s="896"/>
      <c r="AC95" s="896"/>
      <c r="AD95" s="896"/>
      <c r="AE95" s="896"/>
    </row>
    <row r="96" spans="1:31" s="2" customFormat="1" ht="29.25" customHeight="1">
      <c r="A96" s="896"/>
      <c r="B96" s="29"/>
      <c r="C96" s="116" t="s">
        <v>102</v>
      </c>
      <c r="D96" s="97"/>
      <c r="E96" s="97"/>
      <c r="F96" s="97"/>
      <c r="G96" s="97"/>
      <c r="H96" s="97"/>
      <c r="I96" s="97"/>
      <c r="J96" s="117" t="s">
        <v>103</v>
      </c>
      <c r="K96" s="97"/>
      <c r="L96" s="40"/>
      <c r="S96" s="896"/>
      <c r="T96" s="896"/>
      <c r="U96" s="896"/>
      <c r="V96" s="896"/>
      <c r="W96" s="896"/>
      <c r="X96" s="896"/>
      <c r="Y96" s="896"/>
      <c r="Z96" s="896"/>
      <c r="AA96" s="896"/>
      <c r="AB96" s="896"/>
      <c r="AC96" s="896"/>
      <c r="AD96" s="896"/>
      <c r="AE96" s="896"/>
    </row>
    <row r="97" spans="1:47" s="2" customFormat="1" ht="10.35" customHeight="1">
      <c r="A97" s="896"/>
      <c r="B97" s="29"/>
      <c r="C97" s="896"/>
      <c r="D97" s="896"/>
      <c r="E97" s="896"/>
      <c r="F97" s="896"/>
      <c r="G97" s="896"/>
      <c r="H97" s="896"/>
      <c r="I97" s="896"/>
      <c r="J97" s="896"/>
      <c r="K97" s="896"/>
      <c r="L97" s="40"/>
      <c r="S97" s="896"/>
      <c r="T97" s="896"/>
      <c r="U97" s="896"/>
      <c r="V97" s="896"/>
      <c r="W97" s="896"/>
      <c r="X97" s="896"/>
      <c r="Y97" s="896"/>
      <c r="Z97" s="896"/>
      <c r="AA97" s="896"/>
      <c r="AB97" s="896"/>
      <c r="AC97" s="896"/>
      <c r="AD97" s="896"/>
      <c r="AE97" s="896"/>
    </row>
    <row r="98" spans="1:47" s="2" customFormat="1" ht="22.9" customHeight="1">
      <c r="A98" s="896"/>
      <c r="B98" s="29"/>
      <c r="C98" s="118" t="s">
        <v>104</v>
      </c>
      <c r="D98" s="896"/>
      <c r="E98" s="896"/>
      <c r="F98" s="896"/>
      <c r="G98" s="896"/>
      <c r="H98" s="896"/>
      <c r="I98" s="896"/>
      <c r="J98" s="889">
        <f>J155</f>
        <v>0</v>
      </c>
      <c r="K98" s="896"/>
      <c r="L98" s="40"/>
      <c r="S98" s="896"/>
      <c r="T98" s="896"/>
      <c r="U98" s="896"/>
      <c r="V98" s="896"/>
      <c r="W98" s="896"/>
      <c r="X98" s="896"/>
      <c r="Y98" s="896"/>
      <c r="Z98" s="896"/>
      <c r="AA98" s="896"/>
      <c r="AB98" s="896"/>
      <c r="AC98" s="896"/>
      <c r="AD98" s="896"/>
      <c r="AE98" s="896"/>
      <c r="AU98" s="14" t="s">
        <v>105</v>
      </c>
    </row>
    <row r="99" spans="1:47" s="9" customFormat="1" ht="24.95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J156</f>
        <v>0</v>
      </c>
      <c r="L99" s="119"/>
    </row>
    <row r="100" spans="1:47" s="886" customFormat="1" ht="19.899999999999999" customHeight="1">
      <c r="B100" s="123"/>
      <c r="D100" s="124" t="s">
        <v>107</v>
      </c>
      <c r="E100" s="125"/>
      <c r="F100" s="125"/>
      <c r="G100" s="125"/>
      <c r="H100" s="125"/>
      <c r="I100" s="125"/>
      <c r="J100" s="126">
        <f>J157</f>
        <v>0</v>
      </c>
      <c r="L100" s="123"/>
    </row>
    <row r="101" spans="1:47" s="886" customFormat="1" ht="19.899999999999999" customHeight="1">
      <c r="B101" s="123"/>
      <c r="D101" s="124" t="s">
        <v>108</v>
      </c>
      <c r="E101" s="125"/>
      <c r="F101" s="125"/>
      <c r="G101" s="125"/>
      <c r="H101" s="125"/>
      <c r="I101" s="125"/>
      <c r="J101" s="126">
        <f>J168</f>
        <v>0</v>
      </c>
      <c r="L101" s="123"/>
    </row>
    <row r="102" spans="1:47" s="886" customFormat="1" ht="19.899999999999999" customHeight="1">
      <c r="B102" s="123"/>
      <c r="D102" s="124" t="s">
        <v>109</v>
      </c>
      <c r="E102" s="125"/>
      <c r="F102" s="125"/>
      <c r="G102" s="125"/>
      <c r="H102" s="125"/>
      <c r="I102" s="125"/>
      <c r="J102" s="126">
        <f>J182</f>
        <v>0</v>
      </c>
      <c r="L102" s="123"/>
    </row>
    <row r="103" spans="1:47" s="886" customFormat="1" ht="19.899999999999999" customHeight="1">
      <c r="B103" s="123"/>
      <c r="D103" s="124" t="s">
        <v>110</v>
      </c>
      <c r="E103" s="125"/>
      <c r="F103" s="125"/>
      <c r="G103" s="125"/>
      <c r="H103" s="125"/>
      <c r="I103" s="125"/>
      <c r="J103" s="126">
        <f>J231</f>
        <v>0</v>
      </c>
      <c r="L103" s="123"/>
    </row>
    <row r="104" spans="1:47" s="886" customFormat="1" ht="19.899999999999999" customHeight="1">
      <c r="B104" s="123"/>
      <c r="D104" s="124" t="s">
        <v>111</v>
      </c>
      <c r="E104" s="125"/>
      <c r="F104" s="125"/>
      <c r="G104" s="125"/>
      <c r="H104" s="125"/>
      <c r="I104" s="125"/>
      <c r="J104" s="126">
        <f>J311</f>
        <v>0</v>
      </c>
      <c r="L104" s="123"/>
    </row>
    <row r="105" spans="1:47" s="886" customFormat="1" ht="19.899999999999999" customHeight="1">
      <c r="B105" s="123"/>
      <c r="D105" s="124" t="s">
        <v>112</v>
      </c>
      <c r="E105" s="125"/>
      <c r="F105" s="125"/>
      <c r="G105" s="125"/>
      <c r="H105" s="125"/>
      <c r="I105" s="125"/>
      <c r="J105" s="126">
        <f>J317</f>
        <v>0</v>
      </c>
      <c r="L105" s="123"/>
    </row>
    <row r="106" spans="1:47" s="886" customFormat="1" ht="19.899999999999999" customHeight="1">
      <c r="B106" s="123"/>
      <c r="D106" s="124" t="s">
        <v>113</v>
      </c>
      <c r="E106" s="125"/>
      <c r="F106" s="125"/>
      <c r="G106" s="125"/>
      <c r="H106" s="125"/>
      <c r="I106" s="125"/>
      <c r="J106" s="126">
        <f>J335</f>
        <v>0</v>
      </c>
      <c r="L106" s="123"/>
    </row>
    <row r="107" spans="1:47" s="886" customFormat="1" ht="19.899999999999999" customHeight="1">
      <c r="B107" s="123"/>
      <c r="D107" s="124" t="s">
        <v>114</v>
      </c>
      <c r="E107" s="125"/>
      <c r="F107" s="125"/>
      <c r="G107" s="125"/>
      <c r="H107" s="125"/>
      <c r="I107" s="125"/>
      <c r="J107" s="126">
        <f>J361</f>
        <v>0</v>
      </c>
      <c r="L107" s="123"/>
    </row>
    <row r="108" spans="1:47" s="9" customFormat="1" ht="24.95" customHeight="1">
      <c r="B108" s="119"/>
      <c r="D108" s="120" t="s">
        <v>115</v>
      </c>
      <c r="E108" s="121"/>
      <c r="F108" s="121"/>
      <c r="G108" s="121"/>
      <c r="H108" s="121"/>
      <c r="I108" s="121"/>
      <c r="J108" s="122">
        <f>J363</f>
        <v>0</v>
      </c>
      <c r="L108" s="119"/>
    </row>
    <row r="109" spans="1:47" s="886" customFormat="1" ht="19.899999999999999" customHeight="1">
      <c r="B109" s="123"/>
      <c r="D109" s="124" t="s">
        <v>116</v>
      </c>
      <c r="E109" s="125"/>
      <c r="F109" s="125"/>
      <c r="G109" s="125"/>
      <c r="H109" s="125"/>
      <c r="I109" s="125"/>
      <c r="J109" s="126">
        <f>J364</f>
        <v>0</v>
      </c>
      <c r="L109" s="123"/>
    </row>
    <row r="110" spans="1:47" s="886" customFormat="1" ht="19.899999999999999" customHeight="1">
      <c r="B110" s="123"/>
      <c r="D110" s="124" t="s">
        <v>117</v>
      </c>
      <c r="E110" s="125"/>
      <c r="F110" s="125"/>
      <c r="G110" s="125"/>
      <c r="H110" s="125"/>
      <c r="I110" s="125"/>
      <c r="J110" s="126">
        <f>J376</f>
        <v>0</v>
      </c>
      <c r="L110" s="123"/>
    </row>
    <row r="111" spans="1:47" s="886" customFormat="1" ht="19.899999999999999" customHeight="1">
      <c r="B111" s="123"/>
      <c r="D111" s="124" t="s">
        <v>118</v>
      </c>
      <c r="E111" s="125"/>
      <c r="F111" s="125"/>
      <c r="G111" s="125"/>
      <c r="H111" s="125"/>
      <c r="I111" s="125"/>
      <c r="J111" s="126">
        <f>J391</f>
        <v>0</v>
      </c>
      <c r="L111" s="123"/>
    </row>
    <row r="112" spans="1:47" s="886" customFormat="1" ht="19.899999999999999" customHeight="1">
      <c r="B112" s="123"/>
      <c r="D112" s="124" t="s">
        <v>119</v>
      </c>
      <c r="E112" s="125"/>
      <c r="F112" s="125"/>
      <c r="G112" s="125"/>
      <c r="H112" s="125"/>
      <c r="I112" s="125"/>
      <c r="J112" s="126">
        <f>J407</f>
        <v>0</v>
      </c>
      <c r="L112" s="123"/>
    </row>
    <row r="113" spans="1:65" s="886" customFormat="1" ht="19.899999999999999" customHeight="1">
      <c r="B113" s="123"/>
      <c r="D113" s="124" t="s">
        <v>120</v>
      </c>
      <c r="E113" s="125"/>
      <c r="F113" s="125"/>
      <c r="G113" s="125"/>
      <c r="H113" s="125"/>
      <c r="I113" s="125"/>
      <c r="J113" s="126">
        <f>J409</f>
        <v>0</v>
      </c>
      <c r="L113" s="123"/>
    </row>
    <row r="114" spans="1:65" s="886" customFormat="1" ht="19.899999999999999" customHeight="1">
      <c r="B114" s="123"/>
      <c r="D114" s="124" t="s">
        <v>121</v>
      </c>
      <c r="E114" s="125"/>
      <c r="F114" s="125"/>
      <c r="G114" s="125"/>
      <c r="H114" s="125"/>
      <c r="I114" s="125"/>
      <c r="J114" s="126">
        <f>J413</f>
        <v>0</v>
      </c>
      <c r="L114" s="123"/>
    </row>
    <row r="115" spans="1:65" s="886" customFormat="1" ht="19.899999999999999" customHeight="1">
      <c r="B115" s="123"/>
      <c r="D115" s="124" t="s">
        <v>122</v>
      </c>
      <c r="E115" s="125"/>
      <c r="F115" s="125"/>
      <c r="G115" s="125"/>
      <c r="H115" s="125"/>
      <c r="I115" s="125"/>
      <c r="J115" s="126">
        <f>J419</f>
        <v>0</v>
      </c>
      <c r="L115" s="123"/>
    </row>
    <row r="116" spans="1:65" s="886" customFormat="1" ht="19.899999999999999" customHeight="1">
      <c r="B116" s="123"/>
      <c r="D116" s="124" t="s">
        <v>123</v>
      </c>
      <c r="E116" s="125"/>
      <c r="F116" s="125"/>
      <c r="G116" s="125"/>
      <c r="H116" s="125"/>
      <c r="I116" s="125"/>
      <c r="J116" s="126">
        <f>J437</f>
        <v>0</v>
      </c>
      <c r="L116" s="123"/>
    </row>
    <row r="117" spans="1:65" s="886" customFormat="1" ht="19.899999999999999" customHeight="1">
      <c r="B117" s="123"/>
      <c r="D117" s="124" t="s">
        <v>124</v>
      </c>
      <c r="E117" s="125"/>
      <c r="F117" s="125"/>
      <c r="G117" s="125"/>
      <c r="H117" s="125"/>
      <c r="I117" s="125"/>
      <c r="J117" s="126">
        <f>J455</f>
        <v>0</v>
      </c>
      <c r="L117" s="123"/>
    </row>
    <row r="118" spans="1:65" s="886" customFormat="1" ht="19.899999999999999" customHeight="1">
      <c r="B118" s="123"/>
      <c r="D118" s="124" t="s">
        <v>125</v>
      </c>
      <c r="E118" s="125"/>
      <c r="F118" s="125"/>
      <c r="G118" s="125"/>
      <c r="H118" s="125"/>
      <c r="I118" s="125"/>
      <c r="J118" s="126">
        <f>J498</f>
        <v>0</v>
      </c>
      <c r="L118" s="123"/>
    </row>
    <row r="119" spans="1:65" s="886" customFormat="1" ht="19.899999999999999" customHeight="1">
      <c r="B119" s="123"/>
      <c r="D119" s="124" t="s">
        <v>126</v>
      </c>
      <c r="E119" s="125"/>
      <c r="F119" s="125"/>
      <c r="G119" s="125"/>
      <c r="H119" s="125"/>
      <c r="I119" s="125"/>
      <c r="J119" s="126">
        <f>J575</f>
        <v>0</v>
      </c>
      <c r="L119" s="123"/>
    </row>
    <row r="120" spans="1:65" s="886" customFormat="1" ht="19.899999999999999" customHeight="1">
      <c r="B120" s="123"/>
      <c r="D120" s="124" t="s">
        <v>127</v>
      </c>
      <c r="E120" s="125"/>
      <c r="F120" s="125"/>
      <c r="G120" s="125"/>
      <c r="H120" s="125"/>
      <c r="I120" s="125"/>
      <c r="J120" s="126">
        <f>J580</f>
        <v>0</v>
      </c>
      <c r="L120" s="123"/>
    </row>
    <row r="121" spans="1:65" s="886" customFormat="1" ht="19.899999999999999" customHeight="1">
      <c r="B121" s="123"/>
      <c r="D121" s="124" t="s">
        <v>128</v>
      </c>
      <c r="E121" s="125"/>
      <c r="F121" s="125"/>
      <c r="G121" s="125"/>
      <c r="H121" s="125"/>
      <c r="I121" s="125"/>
      <c r="J121" s="126">
        <f>J584</f>
        <v>0</v>
      </c>
      <c r="L121" s="123"/>
    </row>
    <row r="122" spans="1:65" s="886" customFormat="1" ht="19.899999999999999" customHeight="1">
      <c r="B122" s="123"/>
      <c r="D122" s="124" t="s">
        <v>129</v>
      </c>
      <c r="E122" s="125"/>
      <c r="F122" s="125"/>
      <c r="G122" s="125"/>
      <c r="H122" s="125"/>
      <c r="I122" s="125"/>
      <c r="J122" s="126">
        <f>J588</f>
        <v>0</v>
      </c>
      <c r="L122" s="123"/>
    </row>
    <row r="123" spans="1:65" s="9" customFormat="1" ht="24.95" customHeight="1">
      <c r="B123" s="119"/>
      <c r="D123" s="120" t="s">
        <v>130</v>
      </c>
      <c r="E123" s="121"/>
      <c r="F123" s="121"/>
      <c r="G123" s="121"/>
      <c r="H123" s="121"/>
      <c r="I123" s="121"/>
      <c r="J123" s="122">
        <f>J591</f>
        <v>0</v>
      </c>
      <c r="L123" s="119"/>
    </row>
    <row r="124" spans="1:65" s="2" customFormat="1" ht="21.75" customHeight="1">
      <c r="A124" s="896"/>
      <c r="B124" s="29"/>
      <c r="C124" s="896"/>
      <c r="D124" s="896"/>
      <c r="E124" s="896"/>
      <c r="F124" s="896"/>
      <c r="G124" s="896"/>
      <c r="H124" s="896"/>
      <c r="I124" s="896"/>
      <c r="J124" s="896"/>
      <c r="K124" s="896"/>
      <c r="L124" s="40"/>
      <c r="S124" s="896"/>
      <c r="T124" s="896"/>
      <c r="U124" s="896"/>
      <c r="V124" s="896"/>
      <c r="W124" s="896"/>
      <c r="X124" s="896"/>
      <c r="Y124" s="896"/>
      <c r="Z124" s="896"/>
      <c r="AA124" s="896"/>
      <c r="AB124" s="896"/>
      <c r="AC124" s="896"/>
      <c r="AD124" s="896"/>
      <c r="AE124" s="896"/>
    </row>
    <row r="125" spans="1:65" s="2" customFormat="1" ht="6.95" customHeight="1">
      <c r="A125" s="896"/>
      <c r="B125" s="29"/>
      <c r="C125" s="896"/>
      <c r="D125" s="896"/>
      <c r="E125" s="896"/>
      <c r="F125" s="896"/>
      <c r="G125" s="896"/>
      <c r="H125" s="896"/>
      <c r="I125" s="896"/>
      <c r="J125" s="896"/>
      <c r="K125" s="896"/>
      <c r="L125" s="40"/>
      <c r="S125" s="896"/>
      <c r="T125" s="896"/>
      <c r="U125" s="896"/>
      <c r="V125" s="896"/>
      <c r="W125" s="896"/>
      <c r="X125" s="896"/>
      <c r="Y125" s="896"/>
      <c r="Z125" s="896"/>
      <c r="AA125" s="896"/>
      <c r="AB125" s="896"/>
      <c r="AC125" s="896"/>
      <c r="AD125" s="896"/>
      <c r="AE125" s="896"/>
    </row>
    <row r="126" spans="1:65" s="2" customFormat="1" ht="29.25" customHeight="1">
      <c r="A126" s="896"/>
      <c r="B126" s="29"/>
      <c r="C126" s="118" t="s">
        <v>131</v>
      </c>
      <c r="D126" s="896"/>
      <c r="E126" s="896"/>
      <c r="F126" s="896"/>
      <c r="G126" s="896"/>
      <c r="H126" s="896"/>
      <c r="I126" s="896"/>
      <c r="J126" s="127">
        <f>ROUND(J127 + J128 + J129 + J130 + J131 + J132,2)</f>
        <v>0</v>
      </c>
      <c r="K126" s="896"/>
      <c r="L126" s="40"/>
      <c r="N126" s="128" t="s">
        <v>34</v>
      </c>
      <c r="S126" s="896"/>
      <c r="T126" s="896"/>
      <c r="U126" s="896"/>
      <c r="V126" s="896"/>
      <c r="W126" s="896"/>
      <c r="X126" s="896"/>
      <c r="Y126" s="896"/>
      <c r="Z126" s="896"/>
      <c r="AA126" s="896"/>
      <c r="AB126" s="896"/>
      <c r="AC126" s="896"/>
      <c r="AD126" s="896"/>
      <c r="AE126" s="896"/>
    </row>
    <row r="127" spans="1:65" s="2" customFormat="1" ht="18" customHeight="1">
      <c r="A127" s="896"/>
      <c r="B127" s="129"/>
      <c r="C127" s="130"/>
      <c r="D127" s="1014" t="s">
        <v>132</v>
      </c>
      <c r="E127" s="1017"/>
      <c r="F127" s="1017"/>
      <c r="G127" s="130"/>
      <c r="H127" s="130"/>
      <c r="I127" s="130"/>
      <c r="J127" s="887">
        <v>0</v>
      </c>
      <c r="K127" s="130"/>
      <c r="L127" s="131"/>
      <c r="M127" s="132"/>
      <c r="N127" s="133" t="s">
        <v>36</v>
      </c>
      <c r="O127" s="132"/>
      <c r="P127" s="132"/>
      <c r="Q127" s="132"/>
      <c r="R127" s="132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133</v>
      </c>
      <c r="AZ127" s="132"/>
      <c r="BA127" s="132"/>
      <c r="BB127" s="132"/>
      <c r="BC127" s="132"/>
      <c r="BD127" s="132"/>
      <c r="BE127" s="135">
        <f t="shared" ref="BE127:BE132" si="0">IF(N127="základná",J127,0)</f>
        <v>0</v>
      </c>
      <c r="BF127" s="135">
        <f t="shared" ref="BF127:BF132" si="1">IF(N127="znížená",J127,0)</f>
        <v>0</v>
      </c>
      <c r="BG127" s="135">
        <f t="shared" ref="BG127:BG132" si="2">IF(N127="zákl. prenesená",J127,0)</f>
        <v>0</v>
      </c>
      <c r="BH127" s="135">
        <f t="shared" ref="BH127:BH132" si="3">IF(N127="zníž. prenesená",J127,0)</f>
        <v>0</v>
      </c>
      <c r="BI127" s="135">
        <f t="shared" ref="BI127:BI132" si="4">IF(N127="nulová",J127,0)</f>
        <v>0</v>
      </c>
      <c r="BJ127" s="134" t="s">
        <v>80</v>
      </c>
      <c r="BK127" s="132"/>
      <c r="BL127" s="132"/>
      <c r="BM127" s="132"/>
    </row>
    <row r="128" spans="1:65" s="2" customFormat="1" ht="18" customHeight="1">
      <c r="A128" s="896"/>
      <c r="B128" s="129"/>
      <c r="C128" s="130"/>
      <c r="D128" s="1014" t="s">
        <v>134</v>
      </c>
      <c r="E128" s="1017"/>
      <c r="F128" s="1017"/>
      <c r="G128" s="130"/>
      <c r="H128" s="130"/>
      <c r="I128" s="130"/>
      <c r="J128" s="887">
        <v>0</v>
      </c>
      <c r="K128" s="130"/>
      <c r="L128" s="131"/>
      <c r="M128" s="132"/>
      <c r="N128" s="133" t="s">
        <v>36</v>
      </c>
      <c r="O128" s="132"/>
      <c r="P128" s="132"/>
      <c r="Q128" s="132"/>
      <c r="R128" s="132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133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80</v>
      </c>
      <c r="BK128" s="132"/>
      <c r="BL128" s="132"/>
      <c r="BM128" s="132"/>
    </row>
    <row r="129" spans="1:65" s="2" customFormat="1" ht="18" customHeight="1">
      <c r="A129" s="896"/>
      <c r="B129" s="129"/>
      <c r="C129" s="130"/>
      <c r="D129" s="1014" t="s">
        <v>135</v>
      </c>
      <c r="E129" s="1017"/>
      <c r="F129" s="1017"/>
      <c r="G129" s="130"/>
      <c r="H129" s="130"/>
      <c r="I129" s="130"/>
      <c r="J129" s="887">
        <v>0</v>
      </c>
      <c r="K129" s="130"/>
      <c r="L129" s="131"/>
      <c r="M129" s="132"/>
      <c r="N129" s="133" t="s">
        <v>36</v>
      </c>
      <c r="O129" s="132"/>
      <c r="P129" s="132"/>
      <c r="Q129" s="132"/>
      <c r="R129" s="132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133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80</v>
      </c>
      <c r="BK129" s="132"/>
      <c r="BL129" s="132"/>
      <c r="BM129" s="132"/>
    </row>
    <row r="130" spans="1:65" s="2" customFormat="1" ht="18" customHeight="1">
      <c r="A130" s="896"/>
      <c r="B130" s="129"/>
      <c r="C130" s="130"/>
      <c r="D130" s="1014" t="s">
        <v>136</v>
      </c>
      <c r="E130" s="1017"/>
      <c r="F130" s="1017"/>
      <c r="G130" s="130"/>
      <c r="H130" s="130"/>
      <c r="I130" s="130"/>
      <c r="J130" s="887">
        <v>0</v>
      </c>
      <c r="K130" s="130"/>
      <c r="L130" s="131"/>
      <c r="M130" s="132"/>
      <c r="N130" s="133" t="s">
        <v>36</v>
      </c>
      <c r="O130" s="132"/>
      <c r="P130" s="132"/>
      <c r="Q130" s="132"/>
      <c r="R130" s="132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133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80</v>
      </c>
      <c r="BK130" s="132"/>
      <c r="BL130" s="132"/>
      <c r="BM130" s="132"/>
    </row>
    <row r="131" spans="1:65" s="2" customFormat="1" ht="18" customHeight="1">
      <c r="A131" s="896"/>
      <c r="B131" s="129"/>
      <c r="C131" s="130"/>
      <c r="D131" s="1014" t="s">
        <v>137</v>
      </c>
      <c r="E131" s="1017"/>
      <c r="F131" s="1017"/>
      <c r="G131" s="130"/>
      <c r="H131" s="130"/>
      <c r="I131" s="130"/>
      <c r="J131" s="887">
        <v>0</v>
      </c>
      <c r="K131" s="130"/>
      <c r="L131" s="131"/>
      <c r="M131" s="132"/>
      <c r="N131" s="133" t="s">
        <v>36</v>
      </c>
      <c r="O131" s="132"/>
      <c r="P131" s="132"/>
      <c r="Q131" s="132"/>
      <c r="R131" s="132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133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80</v>
      </c>
      <c r="BK131" s="132"/>
      <c r="BL131" s="132"/>
      <c r="BM131" s="132"/>
    </row>
    <row r="132" spans="1:65" s="2" customFormat="1" ht="18" customHeight="1">
      <c r="A132" s="896"/>
      <c r="B132" s="129"/>
      <c r="C132" s="130"/>
      <c r="D132" s="897" t="s">
        <v>138</v>
      </c>
      <c r="E132" s="130"/>
      <c r="F132" s="130"/>
      <c r="G132" s="130"/>
      <c r="H132" s="130"/>
      <c r="I132" s="130"/>
      <c r="J132" s="887">
        <f>ROUND(J32*T132,2)</f>
        <v>0</v>
      </c>
      <c r="K132" s="130"/>
      <c r="L132" s="131"/>
      <c r="M132" s="132"/>
      <c r="N132" s="133" t="s">
        <v>36</v>
      </c>
      <c r="O132" s="132"/>
      <c r="P132" s="132"/>
      <c r="Q132" s="132"/>
      <c r="R132" s="132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4" t="s">
        <v>139</v>
      </c>
      <c r="AZ132" s="132"/>
      <c r="BA132" s="132"/>
      <c r="BB132" s="132"/>
      <c r="BC132" s="132"/>
      <c r="BD132" s="132"/>
      <c r="BE132" s="135">
        <f t="shared" si="0"/>
        <v>0</v>
      </c>
      <c r="BF132" s="135">
        <f t="shared" si="1"/>
        <v>0</v>
      </c>
      <c r="BG132" s="135">
        <f t="shared" si="2"/>
        <v>0</v>
      </c>
      <c r="BH132" s="135">
        <f t="shared" si="3"/>
        <v>0</v>
      </c>
      <c r="BI132" s="135">
        <f t="shared" si="4"/>
        <v>0</v>
      </c>
      <c r="BJ132" s="134" t="s">
        <v>80</v>
      </c>
      <c r="BK132" s="132"/>
      <c r="BL132" s="132"/>
      <c r="BM132" s="132"/>
    </row>
    <row r="133" spans="1:65" s="2" customFormat="1">
      <c r="A133" s="896"/>
      <c r="B133" s="29"/>
      <c r="C133" s="896"/>
      <c r="D133" s="896"/>
      <c r="E133" s="896"/>
      <c r="F133" s="896"/>
      <c r="G133" s="896"/>
      <c r="H133" s="896"/>
      <c r="I133" s="896"/>
      <c r="J133" s="896"/>
      <c r="K133" s="896"/>
      <c r="L133" s="40"/>
      <c r="S133" s="896"/>
      <c r="T133" s="896"/>
      <c r="U133" s="896"/>
      <c r="V133" s="896"/>
      <c r="W133" s="896"/>
      <c r="X133" s="896"/>
      <c r="Y133" s="896"/>
      <c r="Z133" s="896"/>
      <c r="AA133" s="896"/>
      <c r="AB133" s="896"/>
      <c r="AC133" s="896"/>
      <c r="AD133" s="896"/>
      <c r="AE133" s="896"/>
    </row>
    <row r="134" spans="1:65" s="2" customFormat="1" ht="29.25" customHeight="1">
      <c r="A134" s="896"/>
      <c r="B134" s="29"/>
      <c r="C134" s="96" t="s">
        <v>93</v>
      </c>
      <c r="D134" s="97"/>
      <c r="E134" s="97"/>
      <c r="F134" s="97"/>
      <c r="G134" s="97"/>
      <c r="H134" s="97"/>
      <c r="I134" s="97"/>
      <c r="J134" s="885">
        <f>ROUND(J98+J126,2)</f>
        <v>0</v>
      </c>
      <c r="K134" s="97"/>
      <c r="L134" s="40"/>
      <c r="S134" s="896"/>
      <c r="T134" s="896"/>
      <c r="U134" s="896"/>
      <c r="V134" s="896"/>
      <c r="W134" s="896"/>
      <c r="X134" s="896"/>
      <c r="Y134" s="896"/>
      <c r="Z134" s="896"/>
      <c r="AA134" s="896"/>
      <c r="AB134" s="896"/>
      <c r="AC134" s="896"/>
      <c r="AD134" s="896"/>
      <c r="AE134" s="896"/>
    </row>
    <row r="135" spans="1:65" s="2" customFormat="1" ht="6.95" customHeight="1">
      <c r="A135" s="896"/>
      <c r="B135" s="45"/>
      <c r="C135" s="46"/>
      <c r="D135" s="46"/>
      <c r="E135" s="46"/>
      <c r="F135" s="46"/>
      <c r="G135" s="46"/>
      <c r="H135" s="46"/>
      <c r="I135" s="46"/>
      <c r="J135" s="46"/>
      <c r="K135" s="46"/>
      <c r="L135" s="40"/>
      <c r="S135" s="896"/>
      <c r="T135" s="896"/>
      <c r="U135" s="896"/>
      <c r="V135" s="896"/>
      <c r="W135" s="896"/>
      <c r="X135" s="896"/>
      <c r="Y135" s="896"/>
      <c r="Z135" s="896"/>
      <c r="AA135" s="896"/>
      <c r="AB135" s="896"/>
      <c r="AC135" s="896"/>
      <c r="AD135" s="896"/>
      <c r="AE135" s="896"/>
    </row>
    <row r="139" spans="1:65" s="2" customFormat="1" ht="6.95" customHeight="1">
      <c r="A139" s="896"/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0"/>
      <c r="S139" s="896"/>
      <c r="T139" s="896"/>
      <c r="U139" s="896"/>
      <c r="V139" s="896"/>
      <c r="W139" s="896"/>
      <c r="X139" s="896"/>
      <c r="Y139" s="896"/>
      <c r="Z139" s="896"/>
      <c r="AA139" s="896"/>
      <c r="AB139" s="896"/>
      <c r="AC139" s="896"/>
      <c r="AD139" s="896"/>
      <c r="AE139" s="896"/>
    </row>
    <row r="140" spans="1:65" s="2" customFormat="1" ht="24.95" customHeight="1">
      <c r="A140" s="896"/>
      <c r="B140" s="29"/>
      <c r="C140" s="18" t="s">
        <v>3908</v>
      </c>
      <c r="D140" s="896"/>
      <c r="E140" s="896"/>
      <c r="F140" s="896"/>
      <c r="G140" s="896"/>
      <c r="H140" s="896"/>
      <c r="I140" s="896"/>
      <c r="J140" s="896"/>
      <c r="K140" s="896"/>
      <c r="L140" s="40"/>
      <c r="S140" s="896"/>
      <c r="T140" s="896"/>
      <c r="U140" s="896"/>
      <c r="V140" s="896"/>
      <c r="W140" s="896"/>
      <c r="X140" s="896"/>
      <c r="Y140" s="896"/>
      <c r="Z140" s="896"/>
      <c r="AA140" s="896"/>
      <c r="AB140" s="896"/>
      <c r="AC140" s="896"/>
      <c r="AD140" s="896"/>
      <c r="AE140" s="896"/>
    </row>
    <row r="141" spans="1:65" s="2" customFormat="1" ht="6.95" customHeight="1">
      <c r="A141" s="896"/>
      <c r="B141" s="29"/>
      <c r="C141" s="896"/>
      <c r="D141" s="896"/>
      <c r="E141" s="896"/>
      <c r="F141" s="896"/>
      <c r="G141" s="896"/>
      <c r="H141" s="896"/>
      <c r="I141" s="896"/>
      <c r="J141" s="896"/>
      <c r="K141" s="896"/>
      <c r="L141" s="40"/>
      <c r="S141" s="896"/>
      <c r="T141" s="896"/>
      <c r="U141" s="896"/>
      <c r="V141" s="896"/>
      <c r="W141" s="896"/>
      <c r="X141" s="896"/>
      <c r="Y141" s="896"/>
      <c r="Z141" s="896"/>
      <c r="AA141" s="896"/>
      <c r="AB141" s="896"/>
      <c r="AC141" s="896"/>
      <c r="AD141" s="896"/>
      <c r="AE141" s="896"/>
    </row>
    <row r="142" spans="1:65" s="2" customFormat="1" ht="12" customHeight="1">
      <c r="A142" s="896"/>
      <c r="B142" s="29"/>
      <c r="C142" s="898" t="s">
        <v>13</v>
      </c>
      <c r="D142" s="896"/>
      <c r="E142" s="896"/>
      <c r="F142" s="896"/>
      <c r="G142" s="896"/>
      <c r="H142" s="896"/>
      <c r="I142" s="896"/>
      <c r="J142" s="896"/>
      <c r="K142" s="896"/>
      <c r="L142" s="40"/>
      <c r="S142" s="896"/>
      <c r="T142" s="896"/>
      <c r="U142" s="896"/>
      <c r="V142" s="896"/>
      <c r="W142" s="896"/>
      <c r="X142" s="896"/>
      <c r="Y142" s="896"/>
      <c r="Z142" s="896"/>
      <c r="AA142" s="896"/>
      <c r="AB142" s="896"/>
      <c r="AC142" s="896"/>
      <c r="AD142" s="896"/>
      <c r="AE142" s="896"/>
    </row>
    <row r="143" spans="1:65" s="2" customFormat="1" ht="16.5" customHeight="1">
      <c r="A143" s="896"/>
      <c r="B143" s="29"/>
      <c r="C143" s="896"/>
      <c r="D143" s="896"/>
      <c r="E143" s="1018" t="str">
        <f>E7</f>
        <v>KFA - Košická futbalová aréna II. a III. etapa</v>
      </c>
      <c r="F143" s="1019"/>
      <c r="G143" s="1019"/>
      <c r="H143" s="1019"/>
      <c r="I143" s="896"/>
      <c r="J143" s="896"/>
      <c r="K143" s="896"/>
      <c r="L143" s="40"/>
      <c r="S143" s="896"/>
      <c r="T143" s="896"/>
      <c r="U143" s="896"/>
      <c r="V143" s="896"/>
      <c r="W143" s="896"/>
      <c r="X143" s="896"/>
      <c r="Y143" s="896"/>
      <c r="Z143" s="896"/>
      <c r="AA143" s="896"/>
      <c r="AB143" s="896"/>
      <c r="AC143" s="896"/>
      <c r="AD143" s="896"/>
      <c r="AE143" s="896"/>
    </row>
    <row r="144" spans="1:65" ht="12" customHeight="1">
      <c r="B144" s="17"/>
      <c r="C144" s="898" t="s">
        <v>94</v>
      </c>
      <c r="L144" s="17"/>
    </row>
    <row r="145" spans="1:65" s="2" customFormat="1" ht="16.5" customHeight="1">
      <c r="A145" s="896"/>
      <c r="B145" s="29"/>
      <c r="C145" s="896"/>
      <c r="D145" s="896"/>
      <c r="E145" s="1018" t="s">
        <v>95</v>
      </c>
      <c r="F145" s="1016"/>
      <c r="G145" s="1016"/>
      <c r="H145" s="1016"/>
      <c r="I145" s="896"/>
      <c r="J145" s="896"/>
      <c r="K145" s="896"/>
      <c r="L145" s="40"/>
      <c r="S145" s="896"/>
      <c r="T145" s="896"/>
      <c r="U145" s="896"/>
      <c r="V145" s="896"/>
      <c r="W145" s="896"/>
      <c r="X145" s="896"/>
      <c r="Y145" s="896"/>
      <c r="Z145" s="896"/>
      <c r="AA145" s="896"/>
      <c r="AB145" s="896"/>
      <c r="AC145" s="896"/>
      <c r="AD145" s="896"/>
      <c r="AE145" s="896"/>
    </row>
    <row r="146" spans="1:65" s="2" customFormat="1" ht="12" customHeight="1">
      <c r="A146" s="896"/>
      <c r="B146" s="29"/>
      <c r="C146" s="898" t="s">
        <v>96</v>
      </c>
      <c r="D146" s="896"/>
      <c r="E146" s="896"/>
      <c r="F146" s="896"/>
      <c r="G146" s="896"/>
      <c r="H146" s="896"/>
      <c r="I146" s="896"/>
      <c r="J146" s="896"/>
      <c r="K146" s="896"/>
      <c r="L146" s="40"/>
      <c r="S146" s="896"/>
      <c r="T146" s="896"/>
      <c r="U146" s="896"/>
      <c r="V146" s="896"/>
      <c r="W146" s="896"/>
      <c r="X146" s="896"/>
      <c r="Y146" s="896"/>
      <c r="Z146" s="896"/>
      <c r="AA146" s="896"/>
      <c r="AB146" s="896"/>
      <c r="AC146" s="896"/>
      <c r="AD146" s="896"/>
      <c r="AE146" s="896"/>
    </row>
    <row r="147" spans="1:65" s="2" customFormat="1" ht="16.5" customHeight="1">
      <c r="A147" s="896"/>
      <c r="B147" s="29"/>
      <c r="C147" s="896"/>
      <c r="D147" s="896"/>
      <c r="E147" s="983" t="str">
        <f>E11</f>
        <v>002 - SO 10.1-2.etapa</v>
      </c>
      <c r="F147" s="1016"/>
      <c r="G147" s="1016"/>
      <c r="H147" s="1016"/>
      <c r="I147" s="896"/>
      <c r="J147" s="896"/>
      <c r="K147" s="896"/>
      <c r="L147" s="40"/>
      <c r="S147" s="896"/>
      <c r="T147" s="896"/>
      <c r="U147" s="896"/>
      <c r="V147" s="896"/>
      <c r="W147" s="896"/>
      <c r="X147" s="896"/>
      <c r="Y147" s="896"/>
      <c r="Z147" s="896"/>
      <c r="AA147" s="896"/>
      <c r="AB147" s="896"/>
      <c r="AC147" s="896"/>
      <c r="AD147" s="896"/>
      <c r="AE147" s="896"/>
    </row>
    <row r="148" spans="1:65" s="2" customFormat="1" ht="6.95" customHeight="1">
      <c r="A148" s="896"/>
      <c r="B148" s="29"/>
      <c r="C148" s="896"/>
      <c r="D148" s="896"/>
      <c r="E148" s="896"/>
      <c r="F148" s="896"/>
      <c r="G148" s="896"/>
      <c r="H148" s="896"/>
      <c r="I148" s="896"/>
      <c r="J148" s="896"/>
      <c r="K148" s="896"/>
      <c r="L148" s="40"/>
      <c r="S148" s="896"/>
      <c r="T148" s="896"/>
      <c r="U148" s="896"/>
      <c r="V148" s="896"/>
      <c r="W148" s="896"/>
      <c r="X148" s="896"/>
      <c r="Y148" s="896"/>
      <c r="Z148" s="896"/>
      <c r="AA148" s="896"/>
      <c r="AB148" s="896"/>
      <c r="AC148" s="896"/>
      <c r="AD148" s="896"/>
      <c r="AE148" s="896"/>
    </row>
    <row r="149" spans="1:65" s="2" customFormat="1" ht="12" customHeight="1">
      <c r="A149" s="896"/>
      <c r="B149" s="29"/>
      <c r="C149" s="898" t="s">
        <v>16</v>
      </c>
      <c r="D149" s="896"/>
      <c r="E149" s="896"/>
      <c r="F149" s="891" t="str">
        <f>F14</f>
        <v xml:space="preserve">Košice IV, Košice </v>
      </c>
      <c r="G149" s="896"/>
      <c r="H149" s="896"/>
      <c r="I149" s="898" t="s">
        <v>18</v>
      </c>
      <c r="J149" s="888">
        <f>IF(J14="","",J14)</f>
        <v>44792</v>
      </c>
      <c r="K149" s="896"/>
      <c r="L149" s="40"/>
      <c r="S149" s="896"/>
      <c r="T149" s="896"/>
      <c r="U149" s="896"/>
      <c r="V149" s="896"/>
      <c r="W149" s="896"/>
      <c r="X149" s="896"/>
      <c r="Y149" s="896"/>
      <c r="Z149" s="896"/>
      <c r="AA149" s="896"/>
      <c r="AB149" s="896"/>
      <c r="AC149" s="896"/>
      <c r="AD149" s="896"/>
      <c r="AE149" s="896"/>
    </row>
    <row r="150" spans="1:65" s="2" customFormat="1" ht="6.95" customHeight="1">
      <c r="A150" s="896"/>
      <c r="B150" s="29"/>
      <c r="C150" s="896"/>
      <c r="D150" s="896"/>
      <c r="E150" s="896"/>
      <c r="F150" s="896"/>
      <c r="G150" s="896"/>
      <c r="H150" s="896"/>
      <c r="I150" s="896"/>
      <c r="J150" s="896"/>
      <c r="K150" s="896"/>
      <c r="L150" s="40"/>
      <c r="S150" s="896"/>
      <c r="T150" s="896"/>
      <c r="U150" s="896"/>
      <c r="V150" s="896"/>
      <c r="W150" s="896"/>
      <c r="X150" s="896"/>
      <c r="Y150" s="896"/>
      <c r="Z150" s="896"/>
      <c r="AA150" s="896"/>
      <c r="AB150" s="896"/>
      <c r="AC150" s="896"/>
      <c r="AD150" s="896"/>
      <c r="AE150" s="896"/>
    </row>
    <row r="151" spans="1:65" s="2" customFormat="1" ht="15.2" customHeight="1">
      <c r="A151" s="896"/>
      <c r="B151" s="29"/>
      <c r="C151" s="898" t="s">
        <v>19</v>
      </c>
      <c r="D151" s="896"/>
      <c r="E151" s="896"/>
      <c r="F151" s="891" t="str">
        <f>E17</f>
        <v xml:space="preserve"> </v>
      </c>
      <c r="G151" s="896"/>
      <c r="H151" s="896"/>
      <c r="I151" s="898" t="s">
        <v>23</v>
      </c>
      <c r="J151" s="892" t="str">
        <f>E23</f>
        <v>HESCON,s.r.o.</v>
      </c>
      <c r="K151" s="896"/>
      <c r="L151" s="40"/>
      <c r="S151" s="896"/>
      <c r="T151" s="896"/>
      <c r="U151" s="896"/>
      <c r="V151" s="896"/>
      <c r="W151" s="896"/>
      <c r="X151" s="896"/>
      <c r="Y151" s="896"/>
      <c r="Z151" s="896"/>
      <c r="AA151" s="896"/>
      <c r="AB151" s="896"/>
      <c r="AC151" s="896"/>
      <c r="AD151" s="896"/>
      <c r="AE151" s="896"/>
    </row>
    <row r="152" spans="1:65" s="2" customFormat="1" ht="15.2" customHeight="1">
      <c r="A152" s="896"/>
      <c r="B152" s="29"/>
      <c r="C152" s="898" t="s">
        <v>22</v>
      </c>
      <c r="D152" s="896"/>
      <c r="E152" s="896"/>
      <c r="F152" s="891" t="str">
        <f>IF(E20="","",E20)</f>
        <v/>
      </c>
      <c r="G152" s="896"/>
      <c r="H152" s="896"/>
      <c r="I152" s="898" t="s">
        <v>26</v>
      </c>
      <c r="J152" s="892" t="str">
        <f>E26</f>
        <v>Rosoft,s.r.o.</v>
      </c>
      <c r="K152" s="896"/>
      <c r="L152" s="40"/>
      <c r="S152" s="896"/>
      <c r="T152" s="896"/>
      <c r="U152" s="896"/>
      <c r="V152" s="896"/>
      <c r="W152" s="896"/>
      <c r="X152" s="896"/>
      <c r="Y152" s="896"/>
      <c r="Z152" s="896"/>
      <c r="AA152" s="896"/>
      <c r="AB152" s="896"/>
      <c r="AC152" s="896"/>
      <c r="AD152" s="896"/>
      <c r="AE152" s="896"/>
    </row>
    <row r="153" spans="1:65" s="2" customFormat="1" ht="10.35" customHeight="1">
      <c r="A153" s="896"/>
      <c r="B153" s="29"/>
      <c r="C153" s="896"/>
      <c r="D153" s="896"/>
      <c r="E153" s="896"/>
      <c r="F153" s="896"/>
      <c r="G153" s="896"/>
      <c r="H153" s="896"/>
      <c r="I153" s="896"/>
      <c r="J153" s="896"/>
      <c r="K153" s="896"/>
      <c r="L153" s="40"/>
      <c r="S153" s="896"/>
      <c r="T153" s="896"/>
      <c r="U153" s="896"/>
      <c r="V153" s="896"/>
      <c r="W153" s="896"/>
      <c r="X153" s="896"/>
      <c r="Y153" s="896"/>
      <c r="Z153" s="896"/>
      <c r="AA153" s="896"/>
      <c r="AB153" s="896"/>
      <c r="AC153" s="896"/>
      <c r="AD153" s="896"/>
      <c r="AE153" s="896"/>
    </row>
    <row r="154" spans="1:65" s="11" customFormat="1" ht="29.25" customHeight="1">
      <c r="A154" s="136"/>
      <c r="B154" s="137"/>
      <c r="C154" s="138" t="s">
        <v>140</v>
      </c>
      <c r="D154" s="139" t="s">
        <v>55</v>
      </c>
      <c r="E154" s="139" t="s">
        <v>51</v>
      </c>
      <c r="F154" s="139" t="s">
        <v>52</v>
      </c>
      <c r="G154" s="139" t="s">
        <v>141</v>
      </c>
      <c r="H154" s="139" t="s">
        <v>142</v>
      </c>
      <c r="I154" s="139" t="s">
        <v>143</v>
      </c>
      <c r="J154" s="140" t="s">
        <v>103</v>
      </c>
      <c r="K154" s="141" t="s">
        <v>144</v>
      </c>
      <c r="L154" s="142"/>
      <c r="M154" s="59" t="s">
        <v>1</v>
      </c>
      <c r="N154" s="60" t="s">
        <v>34</v>
      </c>
      <c r="O154" s="60" t="s">
        <v>145</v>
      </c>
      <c r="P154" s="60" t="s">
        <v>146</v>
      </c>
      <c r="Q154" s="60" t="s">
        <v>147</v>
      </c>
      <c r="R154" s="60" t="s">
        <v>148</v>
      </c>
      <c r="S154" s="60" t="s">
        <v>149</v>
      </c>
      <c r="T154" s="61" t="s">
        <v>150</v>
      </c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136"/>
    </row>
    <row r="155" spans="1:65" s="2" customFormat="1" ht="22.9" customHeight="1">
      <c r="A155" s="896"/>
      <c r="B155" s="29"/>
      <c r="C155" s="66" t="s">
        <v>101</v>
      </c>
      <c r="D155" s="896"/>
      <c r="E155" s="896"/>
      <c r="F155" s="896"/>
      <c r="G155" s="896"/>
      <c r="H155" s="896"/>
      <c r="I155" s="896"/>
      <c r="J155" s="908">
        <f>BK155</f>
        <v>0</v>
      </c>
      <c r="K155" s="896"/>
      <c r="L155" s="29"/>
      <c r="M155" s="62"/>
      <c r="N155" s="53"/>
      <c r="O155" s="63"/>
      <c r="P155" s="143">
        <f>P156+P363+P591</f>
        <v>0</v>
      </c>
      <c r="Q155" s="63"/>
      <c r="R155" s="143">
        <f>R156+R363+R591</f>
        <v>7540.0841425700009</v>
      </c>
      <c r="S155" s="63"/>
      <c r="T155" s="144">
        <f>T156+T363+T591</f>
        <v>8.9437499999999996</v>
      </c>
      <c r="U155" s="896"/>
      <c r="V155" s="896"/>
      <c r="W155" s="896"/>
      <c r="X155" s="896"/>
      <c r="Y155" s="896"/>
      <c r="Z155" s="896"/>
      <c r="AA155" s="896"/>
      <c r="AB155" s="896"/>
      <c r="AC155" s="896"/>
      <c r="AD155" s="896"/>
      <c r="AE155" s="896"/>
      <c r="AT155" s="14" t="s">
        <v>69</v>
      </c>
      <c r="AU155" s="14" t="s">
        <v>105</v>
      </c>
      <c r="BK155" s="907">
        <f>BK156+BK363+BK591</f>
        <v>0</v>
      </c>
    </row>
    <row r="156" spans="1:65" s="12" customFormat="1" ht="25.9" customHeight="1">
      <c r="B156" s="145"/>
      <c r="D156" s="146" t="s">
        <v>69</v>
      </c>
      <c r="E156" s="147" t="s">
        <v>151</v>
      </c>
      <c r="F156" s="147" t="s">
        <v>152</v>
      </c>
      <c r="I156" s="148"/>
      <c r="J156" s="903">
        <f>BK156</f>
        <v>0</v>
      </c>
      <c r="L156" s="145"/>
      <c r="M156" s="149"/>
      <c r="N156" s="150"/>
      <c r="O156" s="150"/>
      <c r="P156" s="151">
        <f>P157+P168+P182+P231+P311+P317+P335+P361</f>
        <v>0</v>
      </c>
      <c r="Q156" s="150"/>
      <c r="R156" s="151">
        <f>R157+R168+R182+R231+R311+R317+R335+R361</f>
        <v>7473.9358016800006</v>
      </c>
      <c r="S156" s="150"/>
      <c r="T156" s="152">
        <f>T157+T168+T182+T231+T311+T317+T335+T361</f>
        <v>8.9244000000000003</v>
      </c>
      <c r="AR156" s="146" t="s">
        <v>77</v>
      </c>
      <c r="AT156" s="153" t="s">
        <v>69</v>
      </c>
      <c r="AU156" s="153" t="s">
        <v>70</v>
      </c>
      <c r="AY156" s="146" t="s">
        <v>153</v>
      </c>
      <c r="BK156" s="902">
        <f>BK157+BK168+BK182+BK231+BK311+BK317+BK335+BK361</f>
        <v>0</v>
      </c>
    </row>
    <row r="157" spans="1:65" s="12" customFormat="1" ht="22.9" customHeight="1">
      <c r="B157" s="145"/>
      <c r="D157" s="146" t="s">
        <v>69</v>
      </c>
      <c r="E157" s="154" t="s">
        <v>77</v>
      </c>
      <c r="F157" s="154" t="s">
        <v>154</v>
      </c>
      <c r="I157" s="148"/>
      <c r="J157" s="904">
        <f>BK157</f>
        <v>0</v>
      </c>
      <c r="L157" s="145"/>
      <c r="M157" s="149"/>
      <c r="N157" s="150"/>
      <c r="O157" s="150"/>
      <c r="P157" s="151">
        <f>SUM(P158:P167)</f>
        <v>0</v>
      </c>
      <c r="Q157" s="150"/>
      <c r="R157" s="151">
        <f>SUM(R158:R167)</f>
        <v>1895.9960000000001</v>
      </c>
      <c r="S157" s="150"/>
      <c r="T157" s="152">
        <f>SUM(T158:T167)</f>
        <v>0.74520000000000008</v>
      </c>
      <c r="AR157" s="146" t="s">
        <v>77</v>
      </c>
      <c r="AT157" s="153" t="s">
        <v>69</v>
      </c>
      <c r="AU157" s="153" t="s">
        <v>77</v>
      </c>
      <c r="AY157" s="146" t="s">
        <v>153</v>
      </c>
      <c r="BK157" s="902">
        <f>SUM(BK158:BK167)</f>
        <v>0</v>
      </c>
    </row>
    <row r="158" spans="1:65" s="2" customFormat="1" ht="33" customHeight="1">
      <c r="A158" s="896"/>
      <c r="B158" s="129"/>
      <c r="C158" s="155" t="s">
        <v>77</v>
      </c>
      <c r="D158" s="155" t="s">
        <v>155</v>
      </c>
      <c r="E158" s="156" t="s">
        <v>156</v>
      </c>
      <c r="F158" s="157" t="s">
        <v>157</v>
      </c>
      <c r="G158" s="158" t="s">
        <v>158</v>
      </c>
      <c r="H158" s="159">
        <v>5.4</v>
      </c>
      <c r="I158" s="901"/>
      <c r="J158" s="900">
        <f t="shared" ref="J158:J167" si="5">ROUND(I158*H158,2)</f>
        <v>0</v>
      </c>
      <c r="K158" s="161"/>
      <c r="L158" s="29"/>
      <c r="M158" s="162" t="s">
        <v>1</v>
      </c>
      <c r="N158" s="163" t="s">
        <v>36</v>
      </c>
      <c r="O158" s="55"/>
      <c r="P158" s="164">
        <f t="shared" ref="P158:P167" si="6">O158*H158</f>
        <v>0</v>
      </c>
      <c r="Q158" s="164">
        <v>0</v>
      </c>
      <c r="R158" s="164">
        <f t="shared" ref="R158:R167" si="7">Q158*H158</f>
        <v>0</v>
      </c>
      <c r="S158" s="164">
        <v>0.13800000000000001</v>
      </c>
      <c r="T158" s="165">
        <f t="shared" ref="T158:T167" si="8">S158*H158</f>
        <v>0.74520000000000008</v>
      </c>
      <c r="U158" s="896"/>
      <c r="V158" s="896"/>
      <c r="W158" s="896"/>
      <c r="X158" s="896"/>
      <c r="Y158" s="896"/>
      <c r="Z158" s="896"/>
      <c r="AA158" s="896"/>
      <c r="AB158" s="896"/>
      <c r="AC158" s="896"/>
      <c r="AD158" s="896"/>
      <c r="AE158" s="896"/>
      <c r="AR158" s="166" t="s">
        <v>159</v>
      </c>
      <c r="AT158" s="166" t="s">
        <v>155</v>
      </c>
      <c r="AU158" s="166" t="s">
        <v>80</v>
      </c>
      <c r="AY158" s="14" t="s">
        <v>153</v>
      </c>
      <c r="BE158" s="93">
        <f t="shared" ref="BE158:BE167" si="9">IF(N158="základná",J158,0)</f>
        <v>0</v>
      </c>
      <c r="BF158" s="93">
        <f t="shared" ref="BF158:BF167" si="10">IF(N158="znížená",J158,0)</f>
        <v>0</v>
      </c>
      <c r="BG158" s="93">
        <f t="shared" ref="BG158:BG167" si="11">IF(N158="zákl. prenesená",J158,0)</f>
        <v>0</v>
      </c>
      <c r="BH158" s="93">
        <f t="shared" ref="BH158:BH167" si="12">IF(N158="zníž. prenesená",J158,0)</f>
        <v>0</v>
      </c>
      <c r="BI158" s="93">
        <f t="shared" ref="BI158:BI167" si="13">IF(N158="nulová",J158,0)</f>
        <v>0</v>
      </c>
      <c r="BJ158" s="14" t="s">
        <v>80</v>
      </c>
      <c r="BK158" s="93">
        <f t="shared" ref="BK158:BK167" si="14">ROUND(I158*H158,2)</f>
        <v>0</v>
      </c>
      <c r="BL158" s="14" t="s">
        <v>159</v>
      </c>
      <c r="BM158" s="166" t="s">
        <v>160</v>
      </c>
    </row>
    <row r="159" spans="1:65" s="2" customFormat="1" ht="21.75" customHeight="1">
      <c r="A159" s="896"/>
      <c r="B159" s="129"/>
      <c r="C159" s="155" t="s">
        <v>80</v>
      </c>
      <c r="D159" s="155" t="s">
        <v>155</v>
      </c>
      <c r="E159" s="156" t="s">
        <v>161</v>
      </c>
      <c r="F159" s="157" t="s">
        <v>162</v>
      </c>
      <c r="G159" s="158" t="s">
        <v>163</v>
      </c>
      <c r="H159" s="159">
        <v>4.0039999999999996</v>
      </c>
      <c r="I159" s="901"/>
      <c r="J159" s="900">
        <f t="shared" si="5"/>
        <v>0</v>
      </c>
      <c r="K159" s="161"/>
      <c r="L159" s="29"/>
      <c r="M159" s="162" t="s">
        <v>1</v>
      </c>
      <c r="N159" s="163" t="s">
        <v>36</v>
      </c>
      <c r="O159" s="55"/>
      <c r="P159" s="164">
        <f t="shared" si="6"/>
        <v>0</v>
      </c>
      <c r="Q159" s="164">
        <v>0</v>
      </c>
      <c r="R159" s="164">
        <f t="shared" si="7"/>
        <v>0</v>
      </c>
      <c r="S159" s="164">
        <v>0</v>
      </c>
      <c r="T159" s="165">
        <f t="shared" si="8"/>
        <v>0</v>
      </c>
      <c r="U159" s="896"/>
      <c r="V159" s="896"/>
      <c r="W159" s="896"/>
      <c r="X159" s="896"/>
      <c r="Y159" s="896"/>
      <c r="Z159" s="896"/>
      <c r="AA159" s="896"/>
      <c r="AB159" s="896"/>
      <c r="AC159" s="896"/>
      <c r="AD159" s="896"/>
      <c r="AE159" s="896"/>
      <c r="AR159" s="166" t="s">
        <v>159</v>
      </c>
      <c r="AT159" s="166" t="s">
        <v>155</v>
      </c>
      <c r="AU159" s="166" t="s">
        <v>80</v>
      </c>
      <c r="AY159" s="14" t="s">
        <v>153</v>
      </c>
      <c r="BE159" s="93">
        <f t="shared" si="9"/>
        <v>0</v>
      </c>
      <c r="BF159" s="93">
        <f t="shared" si="10"/>
        <v>0</v>
      </c>
      <c r="BG159" s="93">
        <f t="shared" si="11"/>
        <v>0</v>
      </c>
      <c r="BH159" s="93">
        <f t="shared" si="12"/>
        <v>0</v>
      </c>
      <c r="BI159" s="93">
        <f t="shared" si="13"/>
        <v>0</v>
      </c>
      <c r="BJ159" s="14" t="s">
        <v>80</v>
      </c>
      <c r="BK159" s="93">
        <f t="shared" si="14"/>
        <v>0</v>
      </c>
      <c r="BL159" s="14" t="s">
        <v>159</v>
      </c>
      <c r="BM159" s="166" t="s">
        <v>164</v>
      </c>
    </row>
    <row r="160" spans="1:65" s="2" customFormat="1" ht="24.2" customHeight="1">
      <c r="A160" s="896"/>
      <c r="B160" s="129"/>
      <c r="C160" s="155" t="s">
        <v>165</v>
      </c>
      <c r="D160" s="155" t="s">
        <v>155</v>
      </c>
      <c r="E160" s="156" t="s">
        <v>166</v>
      </c>
      <c r="F160" s="157" t="s">
        <v>167</v>
      </c>
      <c r="G160" s="158" t="s">
        <v>163</v>
      </c>
      <c r="H160" s="159">
        <v>4.0039999999999996</v>
      </c>
      <c r="I160" s="901"/>
      <c r="J160" s="900">
        <f t="shared" si="5"/>
        <v>0</v>
      </c>
      <c r="K160" s="161"/>
      <c r="L160" s="29"/>
      <c r="M160" s="162" t="s">
        <v>1</v>
      </c>
      <c r="N160" s="163" t="s">
        <v>36</v>
      </c>
      <c r="O160" s="55"/>
      <c r="P160" s="164">
        <f t="shared" si="6"/>
        <v>0</v>
      </c>
      <c r="Q160" s="164">
        <v>0</v>
      </c>
      <c r="R160" s="164">
        <f t="shared" si="7"/>
        <v>0</v>
      </c>
      <c r="S160" s="164">
        <v>0</v>
      </c>
      <c r="T160" s="165">
        <f t="shared" si="8"/>
        <v>0</v>
      </c>
      <c r="U160" s="896"/>
      <c r="V160" s="896"/>
      <c r="W160" s="896"/>
      <c r="X160" s="896"/>
      <c r="Y160" s="896"/>
      <c r="Z160" s="896"/>
      <c r="AA160" s="896"/>
      <c r="AB160" s="896"/>
      <c r="AC160" s="896"/>
      <c r="AD160" s="896"/>
      <c r="AE160" s="896"/>
      <c r="AR160" s="166" t="s">
        <v>159</v>
      </c>
      <c r="AT160" s="166" t="s">
        <v>155</v>
      </c>
      <c r="AU160" s="166" t="s">
        <v>80</v>
      </c>
      <c r="AY160" s="14" t="s">
        <v>153</v>
      </c>
      <c r="BE160" s="93">
        <f t="shared" si="9"/>
        <v>0</v>
      </c>
      <c r="BF160" s="93">
        <f t="shared" si="10"/>
        <v>0</v>
      </c>
      <c r="BG160" s="93">
        <f t="shared" si="11"/>
        <v>0</v>
      </c>
      <c r="BH160" s="93">
        <f t="shared" si="12"/>
        <v>0</v>
      </c>
      <c r="BI160" s="93">
        <f t="shared" si="13"/>
        <v>0</v>
      </c>
      <c r="BJ160" s="14" t="s">
        <v>80</v>
      </c>
      <c r="BK160" s="93">
        <f t="shared" si="14"/>
        <v>0</v>
      </c>
      <c r="BL160" s="14" t="s">
        <v>159</v>
      </c>
      <c r="BM160" s="166" t="s">
        <v>168</v>
      </c>
    </row>
    <row r="161" spans="1:65" s="2" customFormat="1" ht="21.75" customHeight="1">
      <c r="A161" s="896"/>
      <c r="B161" s="129"/>
      <c r="C161" s="155" t="s">
        <v>159</v>
      </c>
      <c r="D161" s="155" t="s">
        <v>155</v>
      </c>
      <c r="E161" s="156" t="s">
        <v>169</v>
      </c>
      <c r="F161" s="157" t="s">
        <v>170</v>
      </c>
      <c r="G161" s="158" t="s">
        <v>163</v>
      </c>
      <c r="H161" s="159">
        <v>9.1880000000000006</v>
      </c>
      <c r="I161" s="901"/>
      <c r="J161" s="900">
        <f t="shared" si="5"/>
        <v>0</v>
      </c>
      <c r="K161" s="161"/>
      <c r="L161" s="29"/>
      <c r="M161" s="162" t="s">
        <v>1</v>
      </c>
      <c r="N161" s="163" t="s">
        <v>36</v>
      </c>
      <c r="O161" s="55"/>
      <c r="P161" s="164">
        <f t="shared" si="6"/>
        <v>0</v>
      </c>
      <c r="Q161" s="164">
        <v>0</v>
      </c>
      <c r="R161" s="164">
        <f t="shared" si="7"/>
        <v>0</v>
      </c>
      <c r="S161" s="164">
        <v>0</v>
      </c>
      <c r="T161" s="165">
        <f t="shared" si="8"/>
        <v>0</v>
      </c>
      <c r="U161" s="896"/>
      <c r="V161" s="896"/>
      <c r="W161" s="896"/>
      <c r="X161" s="896"/>
      <c r="Y161" s="896"/>
      <c r="Z161" s="896"/>
      <c r="AA161" s="896"/>
      <c r="AB161" s="896"/>
      <c r="AC161" s="896"/>
      <c r="AD161" s="896"/>
      <c r="AE161" s="896"/>
      <c r="AR161" s="166" t="s">
        <v>159</v>
      </c>
      <c r="AT161" s="166" t="s">
        <v>155</v>
      </c>
      <c r="AU161" s="166" t="s">
        <v>80</v>
      </c>
      <c r="AY161" s="14" t="s">
        <v>153</v>
      </c>
      <c r="BE161" s="93">
        <f t="shared" si="9"/>
        <v>0</v>
      </c>
      <c r="BF161" s="93">
        <f t="shared" si="10"/>
        <v>0</v>
      </c>
      <c r="BG161" s="93">
        <f t="shared" si="11"/>
        <v>0</v>
      </c>
      <c r="BH161" s="93">
        <f t="shared" si="12"/>
        <v>0</v>
      </c>
      <c r="BI161" s="93">
        <f t="shared" si="13"/>
        <v>0</v>
      </c>
      <c r="BJ161" s="14" t="s">
        <v>80</v>
      </c>
      <c r="BK161" s="93">
        <f t="shared" si="14"/>
        <v>0</v>
      </c>
      <c r="BL161" s="14" t="s">
        <v>159</v>
      </c>
      <c r="BM161" s="166" t="s">
        <v>171</v>
      </c>
    </row>
    <row r="162" spans="1:65" s="2" customFormat="1" ht="37.9" customHeight="1">
      <c r="A162" s="896"/>
      <c r="B162" s="129"/>
      <c r="C162" s="155" t="s">
        <v>172</v>
      </c>
      <c r="D162" s="155" t="s">
        <v>155</v>
      </c>
      <c r="E162" s="156" t="s">
        <v>173</v>
      </c>
      <c r="F162" s="157" t="s">
        <v>174</v>
      </c>
      <c r="G162" s="158" t="s">
        <v>163</v>
      </c>
      <c r="H162" s="159">
        <v>9.1880000000000006</v>
      </c>
      <c r="I162" s="901"/>
      <c r="J162" s="900">
        <f t="shared" si="5"/>
        <v>0</v>
      </c>
      <c r="K162" s="161"/>
      <c r="L162" s="29"/>
      <c r="M162" s="162" t="s">
        <v>1</v>
      </c>
      <c r="N162" s="163" t="s">
        <v>36</v>
      </c>
      <c r="O162" s="55"/>
      <c r="P162" s="164">
        <f t="shared" si="6"/>
        <v>0</v>
      </c>
      <c r="Q162" s="164">
        <v>0</v>
      </c>
      <c r="R162" s="164">
        <f t="shared" si="7"/>
        <v>0</v>
      </c>
      <c r="S162" s="164">
        <v>0</v>
      </c>
      <c r="T162" s="165">
        <f t="shared" si="8"/>
        <v>0</v>
      </c>
      <c r="U162" s="896"/>
      <c r="V162" s="896"/>
      <c r="W162" s="896"/>
      <c r="X162" s="896"/>
      <c r="Y162" s="896"/>
      <c r="Z162" s="896"/>
      <c r="AA162" s="896"/>
      <c r="AB162" s="896"/>
      <c r="AC162" s="896"/>
      <c r="AD162" s="896"/>
      <c r="AE162" s="896"/>
      <c r="AR162" s="166" t="s">
        <v>159</v>
      </c>
      <c r="AT162" s="166" t="s">
        <v>155</v>
      </c>
      <c r="AU162" s="166" t="s">
        <v>80</v>
      </c>
      <c r="AY162" s="14" t="s">
        <v>153</v>
      </c>
      <c r="BE162" s="93">
        <f t="shared" si="9"/>
        <v>0</v>
      </c>
      <c r="BF162" s="93">
        <f t="shared" si="10"/>
        <v>0</v>
      </c>
      <c r="BG162" s="93">
        <f t="shared" si="11"/>
        <v>0</v>
      </c>
      <c r="BH162" s="93">
        <f t="shared" si="12"/>
        <v>0</v>
      </c>
      <c r="BI162" s="93">
        <f t="shared" si="13"/>
        <v>0</v>
      </c>
      <c r="BJ162" s="14" t="s">
        <v>80</v>
      </c>
      <c r="BK162" s="93">
        <f t="shared" si="14"/>
        <v>0</v>
      </c>
      <c r="BL162" s="14" t="s">
        <v>159</v>
      </c>
      <c r="BM162" s="166" t="s">
        <v>175</v>
      </c>
    </row>
    <row r="163" spans="1:65" s="2" customFormat="1" ht="24.2" customHeight="1">
      <c r="A163" s="896"/>
      <c r="B163" s="129"/>
      <c r="C163" s="155" t="s">
        <v>176</v>
      </c>
      <c r="D163" s="155" t="s">
        <v>155</v>
      </c>
      <c r="E163" s="156" t="s">
        <v>177</v>
      </c>
      <c r="F163" s="157" t="s">
        <v>178</v>
      </c>
      <c r="G163" s="158" t="s">
        <v>163</v>
      </c>
      <c r="H163" s="159">
        <v>18.376000000000001</v>
      </c>
      <c r="I163" s="901"/>
      <c r="J163" s="900">
        <f t="shared" si="5"/>
        <v>0</v>
      </c>
      <c r="K163" s="161"/>
      <c r="L163" s="29"/>
      <c r="M163" s="162" t="s">
        <v>1</v>
      </c>
      <c r="N163" s="163" t="s">
        <v>36</v>
      </c>
      <c r="O163" s="55"/>
      <c r="P163" s="164">
        <f t="shared" si="6"/>
        <v>0</v>
      </c>
      <c r="Q163" s="164">
        <v>0</v>
      </c>
      <c r="R163" s="164">
        <f t="shared" si="7"/>
        <v>0</v>
      </c>
      <c r="S163" s="164">
        <v>0</v>
      </c>
      <c r="T163" s="165">
        <f t="shared" si="8"/>
        <v>0</v>
      </c>
      <c r="U163" s="896"/>
      <c r="V163" s="896"/>
      <c r="W163" s="896"/>
      <c r="X163" s="896"/>
      <c r="Y163" s="896"/>
      <c r="Z163" s="896"/>
      <c r="AA163" s="896"/>
      <c r="AB163" s="896"/>
      <c r="AC163" s="896"/>
      <c r="AD163" s="896"/>
      <c r="AE163" s="896"/>
      <c r="AR163" s="166" t="s">
        <v>159</v>
      </c>
      <c r="AT163" s="166" t="s">
        <v>155</v>
      </c>
      <c r="AU163" s="166" t="s">
        <v>80</v>
      </c>
      <c r="AY163" s="14" t="s">
        <v>153</v>
      </c>
      <c r="BE163" s="93">
        <f t="shared" si="9"/>
        <v>0</v>
      </c>
      <c r="BF163" s="93">
        <f t="shared" si="10"/>
        <v>0</v>
      </c>
      <c r="BG163" s="93">
        <f t="shared" si="11"/>
        <v>0</v>
      </c>
      <c r="BH163" s="93">
        <f t="shared" si="12"/>
        <v>0</v>
      </c>
      <c r="BI163" s="93">
        <f t="shared" si="13"/>
        <v>0</v>
      </c>
      <c r="BJ163" s="14" t="s">
        <v>80</v>
      </c>
      <c r="BK163" s="93">
        <f t="shared" si="14"/>
        <v>0</v>
      </c>
      <c r="BL163" s="14" t="s">
        <v>159</v>
      </c>
      <c r="BM163" s="166" t="s">
        <v>179</v>
      </c>
    </row>
    <row r="164" spans="1:65" s="2" customFormat="1" ht="24.2" customHeight="1">
      <c r="A164" s="896"/>
      <c r="B164" s="129"/>
      <c r="C164" s="155" t="s">
        <v>180</v>
      </c>
      <c r="D164" s="155" t="s">
        <v>155</v>
      </c>
      <c r="E164" s="156" t="s">
        <v>181</v>
      </c>
      <c r="F164" s="157" t="s">
        <v>182</v>
      </c>
      <c r="G164" s="158" t="s">
        <v>163</v>
      </c>
      <c r="H164" s="159">
        <v>9.1880000000000006</v>
      </c>
      <c r="I164" s="901"/>
      <c r="J164" s="900">
        <f t="shared" si="5"/>
        <v>0</v>
      </c>
      <c r="K164" s="161"/>
      <c r="L164" s="29"/>
      <c r="M164" s="162" t="s">
        <v>1</v>
      </c>
      <c r="N164" s="163" t="s">
        <v>36</v>
      </c>
      <c r="O164" s="55"/>
      <c r="P164" s="164">
        <f t="shared" si="6"/>
        <v>0</v>
      </c>
      <c r="Q164" s="164">
        <v>0</v>
      </c>
      <c r="R164" s="164">
        <f t="shared" si="7"/>
        <v>0</v>
      </c>
      <c r="S164" s="164">
        <v>0</v>
      </c>
      <c r="T164" s="165">
        <f t="shared" si="8"/>
        <v>0</v>
      </c>
      <c r="U164" s="896"/>
      <c r="V164" s="896"/>
      <c r="W164" s="896"/>
      <c r="X164" s="896"/>
      <c r="Y164" s="896"/>
      <c r="Z164" s="896"/>
      <c r="AA164" s="896"/>
      <c r="AB164" s="896"/>
      <c r="AC164" s="896"/>
      <c r="AD164" s="896"/>
      <c r="AE164" s="896"/>
      <c r="AR164" s="166" t="s">
        <v>159</v>
      </c>
      <c r="AT164" s="166" t="s">
        <v>155</v>
      </c>
      <c r="AU164" s="166" t="s">
        <v>80</v>
      </c>
      <c r="AY164" s="14" t="s">
        <v>153</v>
      </c>
      <c r="BE164" s="93">
        <f t="shared" si="9"/>
        <v>0</v>
      </c>
      <c r="BF164" s="93">
        <f t="shared" si="10"/>
        <v>0</v>
      </c>
      <c r="BG164" s="93">
        <f t="shared" si="11"/>
        <v>0</v>
      </c>
      <c r="BH164" s="93">
        <f t="shared" si="12"/>
        <v>0</v>
      </c>
      <c r="BI164" s="93">
        <f t="shared" si="13"/>
        <v>0</v>
      </c>
      <c r="BJ164" s="14" t="s">
        <v>80</v>
      </c>
      <c r="BK164" s="93">
        <f t="shared" si="14"/>
        <v>0</v>
      </c>
      <c r="BL164" s="14" t="s">
        <v>159</v>
      </c>
      <c r="BM164" s="166" t="s">
        <v>183</v>
      </c>
    </row>
    <row r="165" spans="1:65" s="2" customFormat="1" ht="24.2" customHeight="1">
      <c r="A165" s="896"/>
      <c r="B165" s="129"/>
      <c r="C165" s="155" t="s">
        <v>184</v>
      </c>
      <c r="D165" s="155" t="s">
        <v>155</v>
      </c>
      <c r="E165" s="156" t="s">
        <v>185</v>
      </c>
      <c r="F165" s="157" t="s">
        <v>186</v>
      </c>
      <c r="G165" s="158" t="s">
        <v>163</v>
      </c>
      <c r="H165" s="159">
        <v>1128.4839999999999</v>
      </c>
      <c r="I165" s="901"/>
      <c r="J165" s="900">
        <f t="shared" si="5"/>
        <v>0</v>
      </c>
      <c r="K165" s="161"/>
      <c r="L165" s="29"/>
      <c r="M165" s="162" t="s">
        <v>1</v>
      </c>
      <c r="N165" s="163" t="s">
        <v>36</v>
      </c>
      <c r="O165" s="55"/>
      <c r="P165" s="164">
        <f t="shared" si="6"/>
        <v>0</v>
      </c>
      <c r="Q165" s="164">
        <v>0</v>
      </c>
      <c r="R165" s="164">
        <f t="shared" si="7"/>
        <v>0</v>
      </c>
      <c r="S165" s="164">
        <v>0</v>
      </c>
      <c r="T165" s="165">
        <f t="shared" si="8"/>
        <v>0</v>
      </c>
      <c r="U165" s="896"/>
      <c r="V165" s="896"/>
      <c r="W165" s="896"/>
      <c r="X165" s="896"/>
      <c r="Y165" s="896"/>
      <c r="Z165" s="896"/>
      <c r="AA165" s="896"/>
      <c r="AB165" s="896"/>
      <c r="AC165" s="896"/>
      <c r="AD165" s="896"/>
      <c r="AE165" s="896"/>
      <c r="AR165" s="166" t="s">
        <v>159</v>
      </c>
      <c r="AT165" s="166" t="s">
        <v>155</v>
      </c>
      <c r="AU165" s="166" t="s">
        <v>80</v>
      </c>
      <c r="AY165" s="14" t="s">
        <v>153</v>
      </c>
      <c r="BE165" s="93">
        <f t="shared" si="9"/>
        <v>0</v>
      </c>
      <c r="BF165" s="93">
        <f t="shared" si="10"/>
        <v>0</v>
      </c>
      <c r="BG165" s="93">
        <f t="shared" si="11"/>
        <v>0</v>
      </c>
      <c r="BH165" s="93">
        <f t="shared" si="12"/>
        <v>0</v>
      </c>
      <c r="BI165" s="93">
        <f t="shared" si="13"/>
        <v>0</v>
      </c>
      <c r="BJ165" s="14" t="s">
        <v>80</v>
      </c>
      <c r="BK165" s="93">
        <f t="shared" si="14"/>
        <v>0</v>
      </c>
      <c r="BL165" s="14" t="s">
        <v>159</v>
      </c>
      <c r="BM165" s="166" t="s">
        <v>187</v>
      </c>
    </row>
    <row r="166" spans="1:65" s="2" customFormat="1" ht="24.2" customHeight="1">
      <c r="A166" s="896"/>
      <c r="B166" s="129"/>
      <c r="C166" s="911" t="s">
        <v>188</v>
      </c>
      <c r="D166" s="911" t="s">
        <v>189</v>
      </c>
      <c r="E166" s="912" t="s">
        <v>190</v>
      </c>
      <c r="F166" s="913" t="s">
        <v>3907</v>
      </c>
      <c r="G166" s="914" t="s">
        <v>191</v>
      </c>
      <c r="H166" s="915">
        <v>1895.9960000000001</v>
      </c>
      <c r="I166" s="916"/>
      <c r="J166" s="916">
        <f t="shared" si="5"/>
        <v>0</v>
      </c>
      <c r="K166" s="172"/>
      <c r="L166" s="173"/>
      <c r="M166" s="174" t="s">
        <v>1</v>
      </c>
      <c r="N166" s="175" t="s">
        <v>36</v>
      </c>
      <c r="O166" s="55"/>
      <c r="P166" s="164">
        <f t="shared" si="6"/>
        <v>0</v>
      </c>
      <c r="Q166" s="164">
        <v>1</v>
      </c>
      <c r="R166" s="164">
        <f t="shared" si="7"/>
        <v>1895.9960000000001</v>
      </c>
      <c r="S166" s="164">
        <v>0</v>
      </c>
      <c r="T166" s="165">
        <f t="shared" si="8"/>
        <v>0</v>
      </c>
      <c r="U166" s="896"/>
      <c r="V166" s="896"/>
      <c r="W166" s="896"/>
      <c r="X166" s="896"/>
      <c r="Y166" s="896"/>
      <c r="Z166" s="896"/>
      <c r="AA166" s="896"/>
      <c r="AB166" s="896"/>
      <c r="AC166" s="896"/>
      <c r="AD166" s="896"/>
      <c r="AE166" s="896"/>
      <c r="AR166" s="166" t="s">
        <v>184</v>
      </c>
      <c r="AT166" s="166" t="s">
        <v>189</v>
      </c>
      <c r="AU166" s="166" t="s">
        <v>80</v>
      </c>
      <c r="AY166" s="14" t="s">
        <v>153</v>
      </c>
      <c r="BE166" s="93">
        <f t="shared" si="9"/>
        <v>0</v>
      </c>
      <c r="BF166" s="93">
        <f t="shared" si="10"/>
        <v>0</v>
      </c>
      <c r="BG166" s="93">
        <f t="shared" si="11"/>
        <v>0</v>
      </c>
      <c r="BH166" s="93">
        <f t="shared" si="12"/>
        <v>0</v>
      </c>
      <c r="BI166" s="93">
        <f t="shared" si="13"/>
        <v>0</v>
      </c>
      <c r="BJ166" s="14" t="s">
        <v>80</v>
      </c>
      <c r="BK166" s="93">
        <f t="shared" si="14"/>
        <v>0</v>
      </c>
      <c r="BL166" s="14" t="s">
        <v>159</v>
      </c>
      <c r="BM166" s="166" t="s">
        <v>192</v>
      </c>
    </row>
    <row r="167" spans="1:65" s="2" customFormat="1" ht="37.9" customHeight="1">
      <c r="A167" s="896"/>
      <c r="B167" s="129"/>
      <c r="C167" s="917" t="s">
        <v>193</v>
      </c>
      <c r="D167" s="917" t="s">
        <v>155</v>
      </c>
      <c r="E167" s="918" t="s">
        <v>194</v>
      </c>
      <c r="F167" s="919" t="s">
        <v>3906</v>
      </c>
      <c r="G167" s="920" t="s">
        <v>163</v>
      </c>
      <c r="H167" s="921">
        <v>60</v>
      </c>
      <c r="I167" s="922"/>
      <c r="J167" s="922">
        <f t="shared" si="5"/>
        <v>0</v>
      </c>
      <c r="K167" s="161"/>
      <c r="L167" s="29"/>
      <c r="M167" s="162" t="s">
        <v>1</v>
      </c>
      <c r="N167" s="163" t="s">
        <v>36</v>
      </c>
      <c r="O167" s="55"/>
      <c r="P167" s="164">
        <f t="shared" si="6"/>
        <v>0</v>
      </c>
      <c r="Q167" s="164">
        <v>0</v>
      </c>
      <c r="R167" s="164">
        <f t="shared" si="7"/>
        <v>0</v>
      </c>
      <c r="S167" s="164">
        <v>0</v>
      </c>
      <c r="T167" s="165">
        <f t="shared" si="8"/>
        <v>0</v>
      </c>
      <c r="U167" s="896"/>
      <c r="V167" s="896"/>
      <c r="W167" s="896"/>
      <c r="X167" s="896"/>
      <c r="Y167" s="896"/>
      <c r="Z167" s="896"/>
      <c r="AA167" s="896"/>
      <c r="AB167" s="896"/>
      <c r="AC167" s="896"/>
      <c r="AD167" s="896"/>
      <c r="AE167" s="896"/>
      <c r="AR167" s="166" t="s">
        <v>159</v>
      </c>
      <c r="AT167" s="166" t="s">
        <v>155</v>
      </c>
      <c r="AU167" s="166" t="s">
        <v>80</v>
      </c>
      <c r="AY167" s="14" t="s">
        <v>153</v>
      </c>
      <c r="BE167" s="93">
        <f t="shared" si="9"/>
        <v>0</v>
      </c>
      <c r="BF167" s="93">
        <f t="shared" si="10"/>
        <v>0</v>
      </c>
      <c r="BG167" s="93">
        <f t="shared" si="11"/>
        <v>0</v>
      </c>
      <c r="BH167" s="93">
        <f t="shared" si="12"/>
        <v>0</v>
      </c>
      <c r="BI167" s="93">
        <f t="shared" si="13"/>
        <v>0</v>
      </c>
      <c r="BJ167" s="14" t="s">
        <v>80</v>
      </c>
      <c r="BK167" s="93">
        <f t="shared" si="14"/>
        <v>0</v>
      </c>
      <c r="BL167" s="14" t="s">
        <v>159</v>
      </c>
      <c r="BM167" s="166" t="s">
        <v>196</v>
      </c>
    </row>
    <row r="168" spans="1:65" s="12" customFormat="1" ht="22.9" customHeight="1">
      <c r="B168" s="145"/>
      <c r="D168" s="146" t="s">
        <v>69</v>
      </c>
      <c r="E168" s="154" t="s">
        <v>80</v>
      </c>
      <c r="F168" s="154" t="s">
        <v>197</v>
      </c>
      <c r="I168" s="148"/>
      <c r="J168" s="904">
        <f>BK168</f>
        <v>0</v>
      </c>
      <c r="L168" s="145"/>
      <c r="M168" s="149"/>
      <c r="N168" s="150"/>
      <c r="O168" s="150"/>
      <c r="P168" s="151">
        <f>SUM(P169:P181)</f>
        <v>0</v>
      </c>
      <c r="Q168" s="150"/>
      <c r="R168" s="151">
        <f>SUM(R169:R181)</f>
        <v>1018.32311578</v>
      </c>
      <c r="S168" s="150"/>
      <c r="T168" s="152">
        <f>SUM(T169:T181)</f>
        <v>0</v>
      </c>
      <c r="AR168" s="146" t="s">
        <v>77</v>
      </c>
      <c r="AT168" s="153" t="s">
        <v>69</v>
      </c>
      <c r="AU168" s="153" t="s">
        <v>77</v>
      </c>
      <c r="AY168" s="146" t="s">
        <v>153</v>
      </c>
      <c r="BK168" s="902">
        <f>SUM(BK169:BK181)</f>
        <v>0</v>
      </c>
    </row>
    <row r="169" spans="1:65" s="2" customFormat="1" ht="16.5" customHeight="1">
      <c r="A169" s="896"/>
      <c r="B169" s="129"/>
      <c r="C169" s="155" t="s">
        <v>198</v>
      </c>
      <c r="D169" s="155" t="s">
        <v>155</v>
      </c>
      <c r="E169" s="156" t="s">
        <v>199</v>
      </c>
      <c r="F169" s="157" t="s">
        <v>200</v>
      </c>
      <c r="G169" s="158" t="s">
        <v>163</v>
      </c>
      <c r="H169" s="159">
        <v>3.5920000000000001</v>
      </c>
      <c r="I169" s="901"/>
      <c r="J169" s="900">
        <f t="shared" ref="J169:J181" si="15">ROUND(I169*H169,2)</f>
        <v>0</v>
      </c>
      <c r="K169" s="161"/>
      <c r="L169" s="29"/>
      <c r="M169" s="162" t="s">
        <v>1</v>
      </c>
      <c r="N169" s="163" t="s">
        <v>36</v>
      </c>
      <c r="O169" s="55"/>
      <c r="P169" s="164">
        <f t="shared" ref="P169:P181" si="16">O169*H169</f>
        <v>0</v>
      </c>
      <c r="Q169" s="164">
        <v>1.9205000000000001</v>
      </c>
      <c r="R169" s="164">
        <f t="shared" ref="R169:R181" si="17">Q169*H169</f>
        <v>6.8984360000000002</v>
      </c>
      <c r="S169" s="164">
        <v>0</v>
      </c>
      <c r="T169" s="165">
        <f t="shared" ref="T169:T181" si="18">S169*H169</f>
        <v>0</v>
      </c>
      <c r="U169" s="896"/>
      <c r="V169" s="896"/>
      <c r="W169" s="896"/>
      <c r="X169" s="896"/>
      <c r="Y169" s="896"/>
      <c r="Z169" s="896"/>
      <c r="AA169" s="896"/>
      <c r="AB169" s="896"/>
      <c r="AC169" s="896"/>
      <c r="AD169" s="896"/>
      <c r="AE169" s="896"/>
      <c r="AR169" s="166" t="s">
        <v>159</v>
      </c>
      <c r="AT169" s="166" t="s">
        <v>155</v>
      </c>
      <c r="AU169" s="166" t="s">
        <v>80</v>
      </c>
      <c r="AY169" s="14" t="s">
        <v>153</v>
      </c>
      <c r="BE169" s="93">
        <f t="shared" ref="BE169:BE181" si="19">IF(N169="základná",J169,0)</f>
        <v>0</v>
      </c>
      <c r="BF169" s="93">
        <f t="shared" ref="BF169:BF181" si="20">IF(N169="znížená",J169,0)</f>
        <v>0</v>
      </c>
      <c r="BG169" s="93">
        <f t="shared" ref="BG169:BG181" si="21">IF(N169="zákl. prenesená",J169,0)</f>
        <v>0</v>
      </c>
      <c r="BH169" s="93">
        <f t="shared" ref="BH169:BH181" si="22">IF(N169="zníž. prenesená",J169,0)</f>
        <v>0</v>
      </c>
      <c r="BI169" s="93">
        <f t="shared" ref="BI169:BI181" si="23">IF(N169="nulová",J169,0)</f>
        <v>0</v>
      </c>
      <c r="BJ169" s="14" t="s">
        <v>80</v>
      </c>
      <c r="BK169" s="93">
        <f t="shared" ref="BK169:BK181" si="24">ROUND(I169*H169,2)</f>
        <v>0</v>
      </c>
      <c r="BL169" s="14" t="s">
        <v>159</v>
      </c>
      <c r="BM169" s="166" t="s">
        <v>201</v>
      </c>
    </row>
    <row r="170" spans="1:65" s="2" customFormat="1" ht="16.5" customHeight="1">
      <c r="A170" s="896"/>
      <c r="B170" s="129"/>
      <c r="C170" s="155" t="s">
        <v>202</v>
      </c>
      <c r="D170" s="155" t="s">
        <v>155</v>
      </c>
      <c r="E170" s="156" t="s">
        <v>203</v>
      </c>
      <c r="F170" s="157" t="s">
        <v>204</v>
      </c>
      <c r="G170" s="158" t="s">
        <v>163</v>
      </c>
      <c r="H170" s="159">
        <v>131.68899999999999</v>
      </c>
      <c r="I170" s="901"/>
      <c r="J170" s="900">
        <f t="shared" si="15"/>
        <v>0</v>
      </c>
      <c r="K170" s="161"/>
      <c r="L170" s="29"/>
      <c r="M170" s="162" t="s">
        <v>1</v>
      </c>
      <c r="N170" s="163" t="s">
        <v>36</v>
      </c>
      <c r="O170" s="55"/>
      <c r="P170" s="164">
        <f t="shared" si="16"/>
        <v>0</v>
      </c>
      <c r="Q170" s="164">
        <v>2.0659999999999998</v>
      </c>
      <c r="R170" s="164">
        <f t="shared" si="17"/>
        <v>272.06947399999996</v>
      </c>
      <c r="S170" s="164">
        <v>0</v>
      </c>
      <c r="T170" s="165">
        <f t="shared" si="18"/>
        <v>0</v>
      </c>
      <c r="U170" s="896"/>
      <c r="V170" s="896"/>
      <c r="W170" s="896"/>
      <c r="X170" s="896"/>
      <c r="Y170" s="896"/>
      <c r="Z170" s="896"/>
      <c r="AA170" s="896"/>
      <c r="AB170" s="896"/>
      <c r="AC170" s="896"/>
      <c r="AD170" s="896"/>
      <c r="AE170" s="896"/>
      <c r="AR170" s="166" t="s">
        <v>159</v>
      </c>
      <c r="AT170" s="166" t="s">
        <v>155</v>
      </c>
      <c r="AU170" s="166" t="s">
        <v>80</v>
      </c>
      <c r="AY170" s="14" t="s">
        <v>153</v>
      </c>
      <c r="BE170" s="93">
        <f t="shared" si="19"/>
        <v>0</v>
      </c>
      <c r="BF170" s="93">
        <f t="shared" si="20"/>
        <v>0</v>
      </c>
      <c r="BG170" s="93">
        <f t="shared" si="21"/>
        <v>0</v>
      </c>
      <c r="BH170" s="93">
        <f t="shared" si="22"/>
        <v>0</v>
      </c>
      <c r="BI170" s="93">
        <f t="shared" si="23"/>
        <v>0</v>
      </c>
      <c r="BJ170" s="14" t="s">
        <v>80</v>
      </c>
      <c r="BK170" s="93">
        <f t="shared" si="24"/>
        <v>0</v>
      </c>
      <c r="BL170" s="14" t="s">
        <v>159</v>
      </c>
      <c r="BM170" s="166" t="s">
        <v>205</v>
      </c>
    </row>
    <row r="171" spans="1:65" s="2" customFormat="1" ht="24.2" customHeight="1">
      <c r="A171" s="896"/>
      <c r="B171" s="129"/>
      <c r="C171" s="155" t="s">
        <v>206</v>
      </c>
      <c r="D171" s="155" t="s">
        <v>155</v>
      </c>
      <c r="E171" s="156" t="s">
        <v>207</v>
      </c>
      <c r="F171" s="157" t="s">
        <v>208</v>
      </c>
      <c r="G171" s="158" t="s">
        <v>163</v>
      </c>
      <c r="H171" s="159">
        <v>44.029000000000003</v>
      </c>
      <c r="I171" s="901"/>
      <c r="J171" s="900">
        <f t="shared" si="15"/>
        <v>0</v>
      </c>
      <c r="K171" s="161"/>
      <c r="L171" s="29"/>
      <c r="M171" s="162" t="s">
        <v>1</v>
      </c>
      <c r="N171" s="163" t="s">
        <v>36</v>
      </c>
      <c r="O171" s="55"/>
      <c r="P171" s="164">
        <f t="shared" si="16"/>
        <v>0</v>
      </c>
      <c r="Q171" s="164">
        <v>2.23543</v>
      </c>
      <c r="R171" s="164">
        <f t="shared" si="17"/>
        <v>98.423747470000009</v>
      </c>
      <c r="S171" s="164">
        <v>0</v>
      </c>
      <c r="T171" s="165">
        <f t="shared" si="18"/>
        <v>0</v>
      </c>
      <c r="U171" s="896"/>
      <c r="V171" s="896"/>
      <c r="W171" s="896"/>
      <c r="X171" s="896"/>
      <c r="Y171" s="896"/>
      <c r="Z171" s="896"/>
      <c r="AA171" s="896"/>
      <c r="AB171" s="896"/>
      <c r="AC171" s="896"/>
      <c r="AD171" s="896"/>
      <c r="AE171" s="896"/>
      <c r="AR171" s="166" t="s">
        <v>159</v>
      </c>
      <c r="AT171" s="166" t="s">
        <v>155</v>
      </c>
      <c r="AU171" s="166" t="s">
        <v>80</v>
      </c>
      <c r="AY171" s="14" t="s">
        <v>153</v>
      </c>
      <c r="BE171" s="93">
        <f t="shared" si="19"/>
        <v>0</v>
      </c>
      <c r="BF171" s="93">
        <f t="shared" si="20"/>
        <v>0</v>
      </c>
      <c r="BG171" s="93">
        <f t="shared" si="21"/>
        <v>0</v>
      </c>
      <c r="BH171" s="93">
        <f t="shared" si="22"/>
        <v>0</v>
      </c>
      <c r="BI171" s="93">
        <f t="shared" si="23"/>
        <v>0</v>
      </c>
      <c r="BJ171" s="14" t="s">
        <v>80</v>
      </c>
      <c r="BK171" s="93">
        <f t="shared" si="24"/>
        <v>0</v>
      </c>
      <c r="BL171" s="14" t="s">
        <v>159</v>
      </c>
      <c r="BM171" s="166" t="s">
        <v>209</v>
      </c>
    </row>
    <row r="172" spans="1:65" s="2" customFormat="1" ht="33" customHeight="1">
      <c r="A172" s="896"/>
      <c r="B172" s="129"/>
      <c r="C172" s="155" t="s">
        <v>210</v>
      </c>
      <c r="D172" s="155" t="s">
        <v>155</v>
      </c>
      <c r="E172" s="156" t="s">
        <v>211</v>
      </c>
      <c r="F172" s="157" t="s">
        <v>212</v>
      </c>
      <c r="G172" s="158" t="s">
        <v>163</v>
      </c>
      <c r="H172" s="159">
        <v>253.114</v>
      </c>
      <c r="I172" s="901"/>
      <c r="J172" s="900">
        <f t="shared" si="15"/>
        <v>0</v>
      </c>
      <c r="K172" s="161"/>
      <c r="L172" s="29"/>
      <c r="M172" s="162" t="s">
        <v>1</v>
      </c>
      <c r="N172" s="163" t="s">
        <v>36</v>
      </c>
      <c r="O172" s="55"/>
      <c r="P172" s="164">
        <f t="shared" si="16"/>
        <v>0</v>
      </c>
      <c r="Q172" s="164">
        <v>2.4157199999999999</v>
      </c>
      <c r="R172" s="164">
        <f t="shared" si="17"/>
        <v>611.45255208000003</v>
      </c>
      <c r="S172" s="164">
        <v>0</v>
      </c>
      <c r="T172" s="165">
        <f t="shared" si="18"/>
        <v>0</v>
      </c>
      <c r="U172" s="896"/>
      <c r="V172" s="896"/>
      <c r="W172" s="896"/>
      <c r="X172" s="896"/>
      <c r="Y172" s="896"/>
      <c r="Z172" s="896"/>
      <c r="AA172" s="896"/>
      <c r="AB172" s="896"/>
      <c r="AC172" s="896"/>
      <c r="AD172" s="896"/>
      <c r="AE172" s="896"/>
      <c r="AR172" s="166" t="s">
        <v>159</v>
      </c>
      <c r="AT172" s="166" t="s">
        <v>155</v>
      </c>
      <c r="AU172" s="166" t="s">
        <v>80</v>
      </c>
      <c r="AY172" s="14" t="s">
        <v>153</v>
      </c>
      <c r="BE172" s="93">
        <f t="shared" si="19"/>
        <v>0</v>
      </c>
      <c r="BF172" s="93">
        <f t="shared" si="20"/>
        <v>0</v>
      </c>
      <c r="BG172" s="93">
        <f t="shared" si="21"/>
        <v>0</v>
      </c>
      <c r="BH172" s="93">
        <f t="shared" si="22"/>
        <v>0</v>
      </c>
      <c r="BI172" s="93">
        <f t="shared" si="23"/>
        <v>0</v>
      </c>
      <c r="BJ172" s="14" t="s">
        <v>80</v>
      </c>
      <c r="BK172" s="93">
        <f t="shared" si="24"/>
        <v>0</v>
      </c>
      <c r="BL172" s="14" t="s">
        <v>159</v>
      </c>
      <c r="BM172" s="166" t="s">
        <v>213</v>
      </c>
    </row>
    <row r="173" spans="1:65" s="2" customFormat="1" ht="21.75" customHeight="1">
      <c r="A173" s="896"/>
      <c r="B173" s="129"/>
      <c r="C173" s="155" t="s">
        <v>214</v>
      </c>
      <c r="D173" s="155" t="s">
        <v>155</v>
      </c>
      <c r="E173" s="156" t="s">
        <v>215</v>
      </c>
      <c r="F173" s="157" t="s">
        <v>216</v>
      </c>
      <c r="G173" s="158" t="s">
        <v>158</v>
      </c>
      <c r="H173" s="159">
        <v>312.24</v>
      </c>
      <c r="I173" s="901"/>
      <c r="J173" s="900">
        <f t="shared" si="15"/>
        <v>0</v>
      </c>
      <c r="K173" s="161"/>
      <c r="L173" s="29"/>
      <c r="M173" s="162" t="s">
        <v>1</v>
      </c>
      <c r="N173" s="163" t="s">
        <v>36</v>
      </c>
      <c r="O173" s="55"/>
      <c r="P173" s="164">
        <f t="shared" si="16"/>
        <v>0</v>
      </c>
      <c r="Q173" s="164">
        <v>6.7000000000000002E-4</v>
      </c>
      <c r="R173" s="164">
        <f t="shared" si="17"/>
        <v>0.20920080000000002</v>
      </c>
      <c r="S173" s="164">
        <v>0</v>
      </c>
      <c r="T173" s="165">
        <f t="shared" si="18"/>
        <v>0</v>
      </c>
      <c r="U173" s="896"/>
      <c r="V173" s="896"/>
      <c r="W173" s="896"/>
      <c r="X173" s="896"/>
      <c r="Y173" s="896"/>
      <c r="Z173" s="896"/>
      <c r="AA173" s="896"/>
      <c r="AB173" s="896"/>
      <c r="AC173" s="896"/>
      <c r="AD173" s="896"/>
      <c r="AE173" s="896"/>
      <c r="AR173" s="166" t="s">
        <v>159</v>
      </c>
      <c r="AT173" s="166" t="s">
        <v>155</v>
      </c>
      <c r="AU173" s="166" t="s">
        <v>80</v>
      </c>
      <c r="AY173" s="14" t="s">
        <v>153</v>
      </c>
      <c r="BE173" s="93">
        <f t="shared" si="19"/>
        <v>0</v>
      </c>
      <c r="BF173" s="93">
        <f t="shared" si="20"/>
        <v>0</v>
      </c>
      <c r="BG173" s="93">
        <f t="shared" si="21"/>
        <v>0</v>
      </c>
      <c r="BH173" s="93">
        <f t="shared" si="22"/>
        <v>0</v>
      </c>
      <c r="BI173" s="93">
        <f t="shared" si="23"/>
        <v>0</v>
      </c>
      <c r="BJ173" s="14" t="s">
        <v>80</v>
      </c>
      <c r="BK173" s="93">
        <f t="shared" si="24"/>
        <v>0</v>
      </c>
      <c r="BL173" s="14" t="s">
        <v>159</v>
      </c>
      <c r="BM173" s="166" t="s">
        <v>217</v>
      </c>
    </row>
    <row r="174" spans="1:65" s="2" customFormat="1" ht="21.75" customHeight="1">
      <c r="A174" s="896"/>
      <c r="B174" s="129"/>
      <c r="C174" s="155" t="s">
        <v>218</v>
      </c>
      <c r="D174" s="155" t="s">
        <v>155</v>
      </c>
      <c r="E174" s="156" t="s">
        <v>219</v>
      </c>
      <c r="F174" s="157" t="s">
        <v>220</v>
      </c>
      <c r="G174" s="158" t="s">
        <v>158</v>
      </c>
      <c r="H174" s="159">
        <v>312.24</v>
      </c>
      <c r="I174" s="901"/>
      <c r="J174" s="900">
        <f t="shared" si="15"/>
        <v>0</v>
      </c>
      <c r="K174" s="161"/>
      <c r="L174" s="29"/>
      <c r="M174" s="162" t="s">
        <v>1</v>
      </c>
      <c r="N174" s="163" t="s">
        <v>36</v>
      </c>
      <c r="O174" s="55"/>
      <c r="P174" s="164">
        <f t="shared" si="16"/>
        <v>0</v>
      </c>
      <c r="Q174" s="164">
        <v>0</v>
      </c>
      <c r="R174" s="164">
        <f t="shared" si="17"/>
        <v>0</v>
      </c>
      <c r="S174" s="164">
        <v>0</v>
      </c>
      <c r="T174" s="165">
        <f t="shared" si="18"/>
        <v>0</v>
      </c>
      <c r="U174" s="896"/>
      <c r="V174" s="896"/>
      <c r="W174" s="896"/>
      <c r="X174" s="896"/>
      <c r="Y174" s="896"/>
      <c r="Z174" s="896"/>
      <c r="AA174" s="896"/>
      <c r="AB174" s="896"/>
      <c r="AC174" s="896"/>
      <c r="AD174" s="896"/>
      <c r="AE174" s="896"/>
      <c r="AR174" s="166" t="s">
        <v>159</v>
      </c>
      <c r="AT174" s="166" t="s">
        <v>155</v>
      </c>
      <c r="AU174" s="166" t="s">
        <v>80</v>
      </c>
      <c r="AY174" s="14" t="s">
        <v>153</v>
      </c>
      <c r="BE174" s="93">
        <f t="shared" si="19"/>
        <v>0</v>
      </c>
      <c r="BF174" s="93">
        <f t="shared" si="20"/>
        <v>0</v>
      </c>
      <c r="BG174" s="93">
        <f t="shared" si="21"/>
        <v>0</v>
      </c>
      <c r="BH174" s="93">
        <f t="shared" si="22"/>
        <v>0</v>
      </c>
      <c r="BI174" s="93">
        <f t="shared" si="23"/>
        <v>0</v>
      </c>
      <c r="BJ174" s="14" t="s">
        <v>80</v>
      </c>
      <c r="BK174" s="93">
        <f t="shared" si="24"/>
        <v>0</v>
      </c>
      <c r="BL174" s="14" t="s">
        <v>159</v>
      </c>
      <c r="BM174" s="166" t="s">
        <v>221</v>
      </c>
    </row>
    <row r="175" spans="1:65" s="2" customFormat="1" ht="16.5" customHeight="1">
      <c r="A175" s="896"/>
      <c r="B175" s="129"/>
      <c r="C175" s="155" t="s">
        <v>222</v>
      </c>
      <c r="D175" s="155" t="s">
        <v>155</v>
      </c>
      <c r="E175" s="156" t="s">
        <v>223</v>
      </c>
      <c r="F175" s="157" t="s">
        <v>224</v>
      </c>
      <c r="G175" s="158" t="s">
        <v>191</v>
      </c>
      <c r="H175" s="159">
        <v>5.7169999999999996</v>
      </c>
      <c r="I175" s="901"/>
      <c r="J175" s="900">
        <f t="shared" si="15"/>
        <v>0</v>
      </c>
      <c r="K175" s="161"/>
      <c r="L175" s="29"/>
      <c r="M175" s="162" t="s">
        <v>1</v>
      </c>
      <c r="N175" s="163" t="s">
        <v>36</v>
      </c>
      <c r="O175" s="55"/>
      <c r="P175" s="164">
        <f t="shared" si="16"/>
        <v>0</v>
      </c>
      <c r="Q175" s="164">
        <v>1.01895</v>
      </c>
      <c r="R175" s="164">
        <f t="shared" si="17"/>
        <v>5.8253371500000002</v>
      </c>
      <c r="S175" s="164">
        <v>0</v>
      </c>
      <c r="T175" s="165">
        <f t="shared" si="18"/>
        <v>0</v>
      </c>
      <c r="U175" s="896"/>
      <c r="V175" s="896"/>
      <c r="W175" s="896"/>
      <c r="X175" s="896"/>
      <c r="Y175" s="896"/>
      <c r="Z175" s="896"/>
      <c r="AA175" s="896"/>
      <c r="AB175" s="896"/>
      <c r="AC175" s="896"/>
      <c r="AD175" s="896"/>
      <c r="AE175" s="896"/>
      <c r="AR175" s="166" t="s">
        <v>159</v>
      </c>
      <c r="AT175" s="166" t="s">
        <v>155</v>
      </c>
      <c r="AU175" s="166" t="s">
        <v>80</v>
      </c>
      <c r="AY175" s="14" t="s">
        <v>153</v>
      </c>
      <c r="BE175" s="93">
        <f t="shared" si="19"/>
        <v>0</v>
      </c>
      <c r="BF175" s="93">
        <f t="shared" si="20"/>
        <v>0</v>
      </c>
      <c r="BG175" s="93">
        <f t="shared" si="21"/>
        <v>0</v>
      </c>
      <c r="BH175" s="93">
        <f t="shared" si="22"/>
        <v>0</v>
      </c>
      <c r="BI175" s="93">
        <f t="shared" si="23"/>
        <v>0</v>
      </c>
      <c r="BJ175" s="14" t="s">
        <v>80</v>
      </c>
      <c r="BK175" s="93">
        <f t="shared" si="24"/>
        <v>0</v>
      </c>
      <c r="BL175" s="14" t="s">
        <v>159</v>
      </c>
      <c r="BM175" s="166" t="s">
        <v>225</v>
      </c>
    </row>
    <row r="176" spans="1:65" s="2" customFormat="1" ht="16.5" customHeight="1">
      <c r="A176" s="896"/>
      <c r="B176" s="129"/>
      <c r="C176" s="155" t="s">
        <v>226</v>
      </c>
      <c r="D176" s="155" t="s">
        <v>155</v>
      </c>
      <c r="E176" s="156" t="s">
        <v>227</v>
      </c>
      <c r="F176" s="157" t="s">
        <v>228</v>
      </c>
      <c r="G176" s="158" t="s">
        <v>191</v>
      </c>
      <c r="H176" s="159">
        <v>10.186</v>
      </c>
      <c r="I176" s="901"/>
      <c r="J176" s="900">
        <f t="shared" si="15"/>
        <v>0</v>
      </c>
      <c r="K176" s="161"/>
      <c r="L176" s="29"/>
      <c r="M176" s="162" t="s">
        <v>1</v>
      </c>
      <c r="N176" s="163" t="s">
        <v>36</v>
      </c>
      <c r="O176" s="55"/>
      <c r="P176" s="164">
        <f t="shared" si="16"/>
        <v>0</v>
      </c>
      <c r="Q176" s="164">
        <v>1.20296</v>
      </c>
      <c r="R176" s="164">
        <f t="shared" si="17"/>
        <v>12.253350559999999</v>
      </c>
      <c r="S176" s="164">
        <v>0</v>
      </c>
      <c r="T176" s="165">
        <f t="shared" si="18"/>
        <v>0</v>
      </c>
      <c r="U176" s="896"/>
      <c r="V176" s="896"/>
      <c r="W176" s="896"/>
      <c r="X176" s="896"/>
      <c r="Y176" s="896"/>
      <c r="Z176" s="896"/>
      <c r="AA176" s="896"/>
      <c r="AB176" s="896"/>
      <c r="AC176" s="896"/>
      <c r="AD176" s="896"/>
      <c r="AE176" s="896"/>
      <c r="AR176" s="166" t="s">
        <v>159</v>
      </c>
      <c r="AT176" s="166" t="s">
        <v>155</v>
      </c>
      <c r="AU176" s="166" t="s">
        <v>80</v>
      </c>
      <c r="AY176" s="14" t="s">
        <v>153</v>
      </c>
      <c r="BE176" s="93">
        <f t="shared" si="19"/>
        <v>0</v>
      </c>
      <c r="BF176" s="93">
        <f t="shared" si="20"/>
        <v>0</v>
      </c>
      <c r="BG176" s="93">
        <f t="shared" si="21"/>
        <v>0</v>
      </c>
      <c r="BH176" s="93">
        <f t="shared" si="22"/>
        <v>0</v>
      </c>
      <c r="BI176" s="93">
        <f t="shared" si="23"/>
        <v>0</v>
      </c>
      <c r="BJ176" s="14" t="s">
        <v>80</v>
      </c>
      <c r="BK176" s="93">
        <f t="shared" si="24"/>
        <v>0</v>
      </c>
      <c r="BL176" s="14" t="s">
        <v>159</v>
      </c>
      <c r="BM176" s="166" t="s">
        <v>229</v>
      </c>
    </row>
    <row r="177" spans="1:65" s="2" customFormat="1" ht="24.2" customHeight="1">
      <c r="A177" s="896"/>
      <c r="B177" s="129"/>
      <c r="C177" s="155" t="s">
        <v>230</v>
      </c>
      <c r="D177" s="155" t="s">
        <v>155</v>
      </c>
      <c r="E177" s="156" t="s">
        <v>231</v>
      </c>
      <c r="F177" s="157" t="s">
        <v>232</v>
      </c>
      <c r="G177" s="158" t="s">
        <v>163</v>
      </c>
      <c r="H177" s="159">
        <v>0.96</v>
      </c>
      <c r="I177" s="901"/>
      <c r="J177" s="900">
        <f t="shared" si="15"/>
        <v>0</v>
      </c>
      <c r="K177" s="161"/>
      <c r="L177" s="29"/>
      <c r="M177" s="162" t="s">
        <v>1</v>
      </c>
      <c r="N177" s="163" t="s">
        <v>36</v>
      </c>
      <c r="O177" s="55"/>
      <c r="P177" s="164">
        <f t="shared" si="16"/>
        <v>0</v>
      </c>
      <c r="Q177" s="164">
        <v>2.4157199999999999</v>
      </c>
      <c r="R177" s="164">
        <f t="shared" si="17"/>
        <v>2.3190911999999999</v>
      </c>
      <c r="S177" s="164">
        <v>0</v>
      </c>
      <c r="T177" s="165">
        <f t="shared" si="18"/>
        <v>0</v>
      </c>
      <c r="U177" s="896"/>
      <c r="V177" s="896"/>
      <c r="W177" s="896"/>
      <c r="X177" s="896"/>
      <c r="Y177" s="896"/>
      <c r="Z177" s="896"/>
      <c r="AA177" s="896"/>
      <c r="AB177" s="896"/>
      <c r="AC177" s="896"/>
      <c r="AD177" s="896"/>
      <c r="AE177" s="896"/>
      <c r="AR177" s="166" t="s">
        <v>159</v>
      </c>
      <c r="AT177" s="166" t="s">
        <v>155</v>
      </c>
      <c r="AU177" s="166" t="s">
        <v>80</v>
      </c>
      <c r="AY177" s="14" t="s">
        <v>153</v>
      </c>
      <c r="BE177" s="93">
        <f t="shared" si="19"/>
        <v>0</v>
      </c>
      <c r="BF177" s="93">
        <f t="shared" si="20"/>
        <v>0</v>
      </c>
      <c r="BG177" s="93">
        <f t="shared" si="21"/>
        <v>0</v>
      </c>
      <c r="BH177" s="93">
        <f t="shared" si="22"/>
        <v>0</v>
      </c>
      <c r="BI177" s="93">
        <f t="shared" si="23"/>
        <v>0</v>
      </c>
      <c r="BJ177" s="14" t="s">
        <v>80</v>
      </c>
      <c r="BK177" s="93">
        <f t="shared" si="24"/>
        <v>0</v>
      </c>
      <c r="BL177" s="14" t="s">
        <v>159</v>
      </c>
      <c r="BM177" s="166" t="s">
        <v>233</v>
      </c>
    </row>
    <row r="178" spans="1:65" s="2" customFormat="1" ht="21.75" customHeight="1">
      <c r="A178" s="896"/>
      <c r="B178" s="129"/>
      <c r="C178" s="155" t="s">
        <v>7</v>
      </c>
      <c r="D178" s="155" t="s">
        <v>155</v>
      </c>
      <c r="E178" s="156" t="s">
        <v>234</v>
      </c>
      <c r="F178" s="157" t="s">
        <v>235</v>
      </c>
      <c r="G178" s="158" t="s">
        <v>158</v>
      </c>
      <c r="H178" s="159">
        <v>3.8</v>
      </c>
      <c r="I178" s="901"/>
      <c r="J178" s="900">
        <f t="shared" si="15"/>
        <v>0</v>
      </c>
      <c r="K178" s="161"/>
      <c r="L178" s="29"/>
      <c r="M178" s="162" t="s">
        <v>1</v>
      </c>
      <c r="N178" s="163" t="s">
        <v>36</v>
      </c>
      <c r="O178" s="55"/>
      <c r="P178" s="164">
        <f t="shared" si="16"/>
        <v>0</v>
      </c>
      <c r="Q178" s="164">
        <v>6.7000000000000002E-4</v>
      </c>
      <c r="R178" s="164">
        <f t="shared" si="17"/>
        <v>2.5460000000000001E-3</v>
      </c>
      <c r="S178" s="164">
        <v>0</v>
      </c>
      <c r="T178" s="165">
        <f t="shared" si="18"/>
        <v>0</v>
      </c>
      <c r="U178" s="896"/>
      <c r="V178" s="896"/>
      <c r="W178" s="896"/>
      <c r="X178" s="896"/>
      <c r="Y178" s="896"/>
      <c r="Z178" s="896"/>
      <c r="AA178" s="896"/>
      <c r="AB178" s="896"/>
      <c r="AC178" s="896"/>
      <c r="AD178" s="896"/>
      <c r="AE178" s="896"/>
      <c r="AR178" s="166" t="s">
        <v>159</v>
      </c>
      <c r="AT178" s="166" t="s">
        <v>155</v>
      </c>
      <c r="AU178" s="166" t="s">
        <v>80</v>
      </c>
      <c r="AY178" s="14" t="s">
        <v>153</v>
      </c>
      <c r="BE178" s="93">
        <f t="shared" si="19"/>
        <v>0</v>
      </c>
      <c r="BF178" s="93">
        <f t="shared" si="20"/>
        <v>0</v>
      </c>
      <c r="BG178" s="93">
        <f t="shared" si="21"/>
        <v>0</v>
      </c>
      <c r="BH178" s="93">
        <f t="shared" si="22"/>
        <v>0</v>
      </c>
      <c r="BI178" s="93">
        <f t="shared" si="23"/>
        <v>0</v>
      </c>
      <c r="BJ178" s="14" t="s">
        <v>80</v>
      </c>
      <c r="BK178" s="93">
        <f t="shared" si="24"/>
        <v>0</v>
      </c>
      <c r="BL178" s="14" t="s">
        <v>159</v>
      </c>
      <c r="BM178" s="166" t="s">
        <v>236</v>
      </c>
    </row>
    <row r="179" spans="1:65" s="2" customFormat="1" ht="21.75" customHeight="1">
      <c r="A179" s="896"/>
      <c r="B179" s="129"/>
      <c r="C179" s="155" t="s">
        <v>237</v>
      </c>
      <c r="D179" s="155" t="s">
        <v>155</v>
      </c>
      <c r="E179" s="156" t="s">
        <v>238</v>
      </c>
      <c r="F179" s="157" t="s">
        <v>239</v>
      </c>
      <c r="G179" s="158" t="s">
        <v>158</v>
      </c>
      <c r="H179" s="159">
        <v>3.8</v>
      </c>
      <c r="I179" s="901"/>
      <c r="J179" s="900">
        <f t="shared" si="15"/>
        <v>0</v>
      </c>
      <c r="K179" s="161"/>
      <c r="L179" s="29"/>
      <c r="M179" s="162" t="s">
        <v>1</v>
      </c>
      <c r="N179" s="163" t="s">
        <v>36</v>
      </c>
      <c r="O179" s="55"/>
      <c r="P179" s="164">
        <f t="shared" si="16"/>
        <v>0</v>
      </c>
      <c r="Q179" s="164">
        <v>0</v>
      </c>
      <c r="R179" s="164">
        <f t="shared" si="17"/>
        <v>0</v>
      </c>
      <c r="S179" s="164">
        <v>0</v>
      </c>
      <c r="T179" s="165">
        <f t="shared" si="18"/>
        <v>0</v>
      </c>
      <c r="U179" s="896"/>
      <c r="V179" s="896"/>
      <c r="W179" s="896"/>
      <c r="X179" s="896"/>
      <c r="Y179" s="896"/>
      <c r="Z179" s="896"/>
      <c r="AA179" s="896"/>
      <c r="AB179" s="896"/>
      <c r="AC179" s="896"/>
      <c r="AD179" s="896"/>
      <c r="AE179" s="896"/>
      <c r="AR179" s="166" t="s">
        <v>159</v>
      </c>
      <c r="AT179" s="166" t="s">
        <v>155</v>
      </c>
      <c r="AU179" s="166" t="s">
        <v>80</v>
      </c>
      <c r="AY179" s="14" t="s">
        <v>153</v>
      </c>
      <c r="BE179" s="93">
        <f t="shared" si="19"/>
        <v>0</v>
      </c>
      <c r="BF179" s="93">
        <f t="shared" si="20"/>
        <v>0</v>
      </c>
      <c r="BG179" s="93">
        <f t="shared" si="21"/>
        <v>0</v>
      </c>
      <c r="BH179" s="93">
        <f t="shared" si="22"/>
        <v>0</v>
      </c>
      <c r="BI179" s="93">
        <f t="shared" si="23"/>
        <v>0</v>
      </c>
      <c r="BJ179" s="14" t="s">
        <v>80</v>
      </c>
      <c r="BK179" s="93">
        <f t="shared" si="24"/>
        <v>0</v>
      </c>
      <c r="BL179" s="14" t="s">
        <v>159</v>
      </c>
      <c r="BM179" s="166" t="s">
        <v>240</v>
      </c>
    </row>
    <row r="180" spans="1:65" s="2" customFormat="1" ht="33" customHeight="1">
      <c r="A180" s="896"/>
      <c r="B180" s="129"/>
      <c r="C180" s="155" t="s">
        <v>241</v>
      </c>
      <c r="D180" s="155" t="s">
        <v>155</v>
      </c>
      <c r="E180" s="156" t="s">
        <v>242</v>
      </c>
      <c r="F180" s="157" t="s">
        <v>243</v>
      </c>
      <c r="G180" s="158" t="s">
        <v>244</v>
      </c>
      <c r="H180" s="159">
        <v>42.1</v>
      </c>
      <c r="I180" s="901"/>
      <c r="J180" s="900">
        <f t="shared" si="15"/>
        <v>0</v>
      </c>
      <c r="K180" s="161"/>
      <c r="L180" s="29"/>
      <c r="M180" s="162" t="s">
        <v>1</v>
      </c>
      <c r="N180" s="163" t="s">
        <v>36</v>
      </c>
      <c r="O180" s="55"/>
      <c r="P180" s="164">
        <f t="shared" si="16"/>
        <v>0</v>
      </c>
      <c r="Q180" s="164">
        <v>0</v>
      </c>
      <c r="R180" s="164">
        <f t="shared" si="17"/>
        <v>0</v>
      </c>
      <c r="S180" s="164">
        <v>0</v>
      </c>
      <c r="T180" s="165">
        <f t="shared" si="18"/>
        <v>0</v>
      </c>
      <c r="U180" s="896"/>
      <c r="V180" s="896"/>
      <c r="W180" s="896"/>
      <c r="X180" s="896"/>
      <c r="Y180" s="896"/>
      <c r="Z180" s="896"/>
      <c r="AA180" s="896"/>
      <c r="AB180" s="896"/>
      <c r="AC180" s="896"/>
      <c r="AD180" s="896"/>
      <c r="AE180" s="896"/>
      <c r="AR180" s="166" t="s">
        <v>159</v>
      </c>
      <c r="AT180" s="166" t="s">
        <v>155</v>
      </c>
      <c r="AU180" s="166" t="s">
        <v>80</v>
      </c>
      <c r="AY180" s="14" t="s">
        <v>153</v>
      </c>
      <c r="BE180" s="93">
        <f t="shared" si="19"/>
        <v>0</v>
      </c>
      <c r="BF180" s="93">
        <f t="shared" si="20"/>
        <v>0</v>
      </c>
      <c r="BG180" s="93">
        <f t="shared" si="21"/>
        <v>0</v>
      </c>
      <c r="BH180" s="93">
        <f t="shared" si="22"/>
        <v>0</v>
      </c>
      <c r="BI180" s="93">
        <f t="shared" si="23"/>
        <v>0</v>
      </c>
      <c r="BJ180" s="14" t="s">
        <v>80</v>
      </c>
      <c r="BK180" s="93">
        <f t="shared" si="24"/>
        <v>0</v>
      </c>
      <c r="BL180" s="14" t="s">
        <v>159</v>
      </c>
      <c r="BM180" s="166" t="s">
        <v>245</v>
      </c>
    </row>
    <row r="181" spans="1:65" s="2" customFormat="1" ht="24.2" customHeight="1">
      <c r="A181" s="896"/>
      <c r="B181" s="129"/>
      <c r="C181" s="155" t="s">
        <v>246</v>
      </c>
      <c r="D181" s="155" t="s">
        <v>155</v>
      </c>
      <c r="E181" s="156" t="s">
        <v>247</v>
      </c>
      <c r="F181" s="157" t="s">
        <v>248</v>
      </c>
      <c r="G181" s="158" t="s">
        <v>163</v>
      </c>
      <c r="H181" s="159">
        <v>4.0039999999999996</v>
      </c>
      <c r="I181" s="901"/>
      <c r="J181" s="900">
        <f t="shared" si="15"/>
        <v>0</v>
      </c>
      <c r="K181" s="161"/>
      <c r="L181" s="29"/>
      <c r="M181" s="162" t="s">
        <v>1</v>
      </c>
      <c r="N181" s="163" t="s">
        <v>36</v>
      </c>
      <c r="O181" s="55"/>
      <c r="P181" s="164">
        <f t="shared" si="16"/>
        <v>0</v>
      </c>
      <c r="Q181" s="164">
        <v>2.2151299999999998</v>
      </c>
      <c r="R181" s="164">
        <f t="shared" si="17"/>
        <v>8.8693805199999982</v>
      </c>
      <c r="S181" s="164">
        <v>0</v>
      </c>
      <c r="T181" s="165">
        <f t="shared" si="18"/>
        <v>0</v>
      </c>
      <c r="U181" s="896"/>
      <c r="V181" s="896"/>
      <c r="W181" s="896"/>
      <c r="X181" s="896"/>
      <c r="Y181" s="896"/>
      <c r="Z181" s="896"/>
      <c r="AA181" s="896"/>
      <c r="AB181" s="896"/>
      <c r="AC181" s="896"/>
      <c r="AD181" s="896"/>
      <c r="AE181" s="896"/>
      <c r="AR181" s="166" t="s">
        <v>159</v>
      </c>
      <c r="AT181" s="166" t="s">
        <v>155</v>
      </c>
      <c r="AU181" s="166" t="s">
        <v>80</v>
      </c>
      <c r="AY181" s="14" t="s">
        <v>153</v>
      </c>
      <c r="BE181" s="93">
        <f t="shared" si="19"/>
        <v>0</v>
      </c>
      <c r="BF181" s="93">
        <f t="shared" si="20"/>
        <v>0</v>
      </c>
      <c r="BG181" s="93">
        <f t="shared" si="21"/>
        <v>0</v>
      </c>
      <c r="BH181" s="93">
        <f t="shared" si="22"/>
        <v>0</v>
      </c>
      <c r="BI181" s="93">
        <f t="shared" si="23"/>
        <v>0</v>
      </c>
      <c r="BJ181" s="14" t="s">
        <v>80</v>
      </c>
      <c r="BK181" s="93">
        <f t="shared" si="24"/>
        <v>0</v>
      </c>
      <c r="BL181" s="14" t="s">
        <v>159</v>
      </c>
      <c r="BM181" s="166" t="s">
        <v>249</v>
      </c>
    </row>
    <row r="182" spans="1:65" s="12" customFormat="1" ht="22.9" customHeight="1">
      <c r="B182" s="145"/>
      <c r="D182" s="146" t="s">
        <v>69</v>
      </c>
      <c r="E182" s="154" t="s">
        <v>165</v>
      </c>
      <c r="F182" s="154" t="s">
        <v>250</v>
      </c>
      <c r="I182" s="148"/>
      <c r="J182" s="904">
        <f>BK182</f>
        <v>0</v>
      </c>
      <c r="L182" s="145"/>
      <c r="M182" s="149"/>
      <c r="N182" s="150"/>
      <c r="O182" s="150"/>
      <c r="P182" s="151">
        <f>SUM(P183:P230)</f>
        <v>0</v>
      </c>
      <c r="Q182" s="150"/>
      <c r="R182" s="151">
        <f>SUM(R183:R230)</f>
        <v>941.23346395999988</v>
      </c>
      <c r="S182" s="150"/>
      <c r="T182" s="152">
        <f>SUM(T183:T230)</f>
        <v>0</v>
      </c>
      <c r="AR182" s="146" t="s">
        <v>77</v>
      </c>
      <c r="AT182" s="153" t="s">
        <v>69</v>
      </c>
      <c r="AU182" s="153" t="s">
        <v>77</v>
      </c>
      <c r="AY182" s="146" t="s">
        <v>153</v>
      </c>
      <c r="BK182" s="902">
        <f>SUM(BK183:BK230)</f>
        <v>0</v>
      </c>
    </row>
    <row r="183" spans="1:65" s="2" customFormat="1" ht="33" customHeight="1">
      <c r="A183" s="896"/>
      <c r="B183" s="129"/>
      <c r="C183" s="155" t="s">
        <v>251</v>
      </c>
      <c r="D183" s="155" t="s">
        <v>155</v>
      </c>
      <c r="E183" s="156" t="s">
        <v>252</v>
      </c>
      <c r="F183" s="157" t="s">
        <v>253</v>
      </c>
      <c r="G183" s="158" t="s">
        <v>163</v>
      </c>
      <c r="H183" s="159">
        <v>1.02</v>
      </c>
      <c r="I183" s="901"/>
      <c r="J183" s="900">
        <f t="shared" ref="J183:J230" si="25">ROUND(I183*H183,2)</f>
        <v>0</v>
      </c>
      <c r="K183" s="161"/>
      <c r="L183" s="29"/>
      <c r="M183" s="162" t="s">
        <v>1</v>
      </c>
      <c r="N183" s="163" t="s">
        <v>36</v>
      </c>
      <c r="O183" s="55"/>
      <c r="P183" s="164">
        <f t="shared" ref="P183:P230" si="26">O183*H183</f>
        <v>0</v>
      </c>
      <c r="Q183" s="164">
        <v>2.16499</v>
      </c>
      <c r="R183" s="164">
        <f t="shared" ref="R183:R230" si="27">Q183*H183</f>
        <v>2.2082898000000002</v>
      </c>
      <c r="S183" s="164">
        <v>0</v>
      </c>
      <c r="T183" s="165">
        <f t="shared" ref="T183:T230" si="28">S183*H183</f>
        <v>0</v>
      </c>
      <c r="U183" s="896"/>
      <c r="V183" s="896"/>
      <c r="W183" s="896"/>
      <c r="X183" s="896"/>
      <c r="Y183" s="896"/>
      <c r="Z183" s="896"/>
      <c r="AA183" s="896"/>
      <c r="AB183" s="896"/>
      <c r="AC183" s="896"/>
      <c r="AD183" s="896"/>
      <c r="AE183" s="896"/>
      <c r="AR183" s="166" t="s">
        <v>159</v>
      </c>
      <c r="AT183" s="166" t="s">
        <v>155</v>
      </c>
      <c r="AU183" s="166" t="s">
        <v>80</v>
      </c>
      <c r="AY183" s="14" t="s">
        <v>153</v>
      </c>
      <c r="BE183" s="93">
        <f t="shared" ref="BE183:BE230" si="29">IF(N183="základná",J183,0)</f>
        <v>0</v>
      </c>
      <c r="BF183" s="93">
        <f t="shared" ref="BF183:BF230" si="30">IF(N183="znížená",J183,0)</f>
        <v>0</v>
      </c>
      <c r="BG183" s="93">
        <f t="shared" ref="BG183:BG230" si="31">IF(N183="zákl. prenesená",J183,0)</f>
        <v>0</v>
      </c>
      <c r="BH183" s="93">
        <f t="shared" ref="BH183:BH230" si="32">IF(N183="zníž. prenesená",J183,0)</f>
        <v>0</v>
      </c>
      <c r="BI183" s="93">
        <f t="shared" ref="BI183:BI230" si="33">IF(N183="nulová",J183,0)</f>
        <v>0</v>
      </c>
      <c r="BJ183" s="14" t="s">
        <v>80</v>
      </c>
      <c r="BK183" s="93">
        <f t="shared" ref="BK183:BK230" si="34">ROUND(I183*H183,2)</f>
        <v>0</v>
      </c>
      <c r="BL183" s="14" t="s">
        <v>159</v>
      </c>
      <c r="BM183" s="166" t="s">
        <v>254</v>
      </c>
    </row>
    <row r="184" spans="1:65" s="2" customFormat="1" ht="24.2" customHeight="1">
      <c r="A184" s="896"/>
      <c r="B184" s="129"/>
      <c r="C184" s="155" t="s">
        <v>255</v>
      </c>
      <c r="D184" s="155" t="s">
        <v>155</v>
      </c>
      <c r="E184" s="156" t="s">
        <v>256</v>
      </c>
      <c r="F184" s="157" t="s">
        <v>257</v>
      </c>
      <c r="G184" s="158" t="s">
        <v>163</v>
      </c>
      <c r="H184" s="159">
        <v>85.542000000000002</v>
      </c>
      <c r="I184" s="901"/>
      <c r="J184" s="900">
        <f t="shared" si="25"/>
        <v>0</v>
      </c>
      <c r="K184" s="161"/>
      <c r="L184" s="29"/>
      <c r="M184" s="162" t="s">
        <v>1</v>
      </c>
      <c r="N184" s="163" t="s">
        <v>36</v>
      </c>
      <c r="O184" s="55"/>
      <c r="P184" s="164">
        <f t="shared" si="26"/>
        <v>0</v>
      </c>
      <c r="Q184" s="164">
        <v>0.84748000000000001</v>
      </c>
      <c r="R184" s="164">
        <f t="shared" si="27"/>
        <v>72.495134160000006</v>
      </c>
      <c r="S184" s="164">
        <v>0</v>
      </c>
      <c r="T184" s="165">
        <f t="shared" si="28"/>
        <v>0</v>
      </c>
      <c r="U184" s="896"/>
      <c r="V184" s="896"/>
      <c r="W184" s="896"/>
      <c r="X184" s="896"/>
      <c r="Y184" s="896"/>
      <c r="Z184" s="896"/>
      <c r="AA184" s="896"/>
      <c r="AB184" s="896"/>
      <c r="AC184" s="896"/>
      <c r="AD184" s="896"/>
      <c r="AE184" s="896"/>
      <c r="AR184" s="166" t="s">
        <v>159</v>
      </c>
      <c r="AT184" s="166" t="s">
        <v>155</v>
      </c>
      <c r="AU184" s="166" t="s">
        <v>80</v>
      </c>
      <c r="AY184" s="14" t="s">
        <v>153</v>
      </c>
      <c r="BE184" s="93">
        <f t="shared" si="29"/>
        <v>0</v>
      </c>
      <c r="BF184" s="93">
        <f t="shared" si="30"/>
        <v>0</v>
      </c>
      <c r="BG184" s="93">
        <f t="shared" si="31"/>
        <v>0</v>
      </c>
      <c r="BH184" s="93">
        <f t="shared" si="32"/>
        <v>0</v>
      </c>
      <c r="BI184" s="93">
        <f t="shared" si="33"/>
        <v>0</v>
      </c>
      <c r="BJ184" s="14" t="s">
        <v>80</v>
      </c>
      <c r="BK184" s="93">
        <f t="shared" si="34"/>
        <v>0</v>
      </c>
      <c r="BL184" s="14" t="s">
        <v>159</v>
      </c>
      <c r="BM184" s="166" t="s">
        <v>258</v>
      </c>
    </row>
    <row r="185" spans="1:65" s="2" customFormat="1" ht="21.75" customHeight="1">
      <c r="A185" s="896"/>
      <c r="B185" s="129"/>
      <c r="C185" s="155" t="s">
        <v>259</v>
      </c>
      <c r="D185" s="155" t="s">
        <v>155</v>
      </c>
      <c r="E185" s="156" t="s">
        <v>260</v>
      </c>
      <c r="F185" s="157" t="s">
        <v>261</v>
      </c>
      <c r="G185" s="158" t="s">
        <v>158</v>
      </c>
      <c r="H185" s="159">
        <v>14.353999999999999</v>
      </c>
      <c r="I185" s="901"/>
      <c r="J185" s="900">
        <f t="shared" si="25"/>
        <v>0</v>
      </c>
      <c r="K185" s="161"/>
      <c r="L185" s="29"/>
      <c r="M185" s="162" t="s">
        <v>1</v>
      </c>
      <c r="N185" s="163" t="s">
        <v>36</v>
      </c>
      <c r="O185" s="55"/>
      <c r="P185" s="164">
        <f t="shared" si="26"/>
        <v>0</v>
      </c>
      <c r="Q185" s="164">
        <v>0.02</v>
      </c>
      <c r="R185" s="164">
        <f t="shared" si="27"/>
        <v>0.28708</v>
      </c>
      <c r="S185" s="164">
        <v>0</v>
      </c>
      <c r="T185" s="165">
        <f t="shared" si="28"/>
        <v>0</v>
      </c>
      <c r="U185" s="896"/>
      <c r="V185" s="896"/>
      <c r="W185" s="896"/>
      <c r="X185" s="896"/>
      <c r="Y185" s="896"/>
      <c r="Z185" s="896"/>
      <c r="AA185" s="896"/>
      <c r="AB185" s="896"/>
      <c r="AC185" s="896"/>
      <c r="AD185" s="896"/>
      <c r="AE185" s="896"/>
      <c r="AR185" s="166" t="s">
        <v>159</v>
      </c>
      <c r="AT185" s="166" t="s">
        <v>155</v>
      </c>
      <c r="AU185" s="166" t="s">
        <v>80</v>
      </c>
      <c r="AY185" s="14" t="s">
        <v>153</v>
      </c>
      <c r="BE185" s="93">
        <f t="shared" si="29"/>
        <v>0</v>
      </c>
      <c r="BF185" s="93">
        <f t="shared" si="30"/>
        <v>0</v>
      </c>
      <c r="BG185" s="93">
        <f t="shared" si="31"/>
        <v>0</v>
      </c>
      <c r="BH185" s="93">
        <f t="shared" si="32"/>
        <v>0</v>
      </c>
      <c r="BI185" s="93">
        <f t="shared" si="33"/>
        <v>0</v>
      </c>
      <c r="BJ185" s="14" t="s">
        <v>80</v>
      </c>
      <c r="BK185" s="93">
        <f t="shared" si="34"/>
        <v>0</v>
      </c>
      <c r="BL185" s="14" t="s">
        <v>159</v>
      </c>
      <c r="BM185" s="166" t="s">
        <v>262</v>
      </c>
    </row>
    <row r="186" spans="1:65" s="2" customFormat="1" ht="49.15" customHeight="1">
      <c r="A186" s="896"/>
      <c r="B186" s="129"/>
      <c r="C186" s="155" t="s">
        <v>263</v>
      </c>
      <c r="D186" s="155" t="s">
        <v>155</v>
      </c>
      <c r="E186" s="156" t="s">
        <v>264</v>
      </c>
      <c r="F186" s="157" t="s">
        <v>265</v>
      </c>
      <c r="G186" s="158" t="s">
        <v>266</v>
      </c>
      <c r="H186" s="159">
        <v>6</v>
      </c>
      <c r="I186" s="901"/>
      <c r="J186" s="900">
        <f t="shared" si="25"/>
        <v>0</v>
      </c>
      <c r="K186" s="161"/>
      <c r="L186" s="29"/>
      <c r="M186" s="162" t="s">
        <v>1</v>
      </c>
      <c r="N186" s="163" t="s">
        <v>36</v>
      </c>
      <c r="O186" s="55"/>
      <c r="P186" s="164">
        <f t="shared" si="26"/>
        <v>0</v>
      </c>
      <c r="Q186" s="164">
        <v>0.01</v>
      </c>
      <c r="R186" s="164">
        <f t="shared" si="27"/>
        <v>0.06</v>
      </c>
      <c r="S186" s="164">
        <v>0</v>
      </c>
      <c r="T186" s="165">
        <f t="shared" si="28"/>
        <v>0</v>
      </c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96"/>
      <c r="AR186" s="166" t="s">
        <v>218</v>
      </c>
      <c r="AT186" s="166" t="s">
        <v>155</v>
      </c>
      <c r="AU186" s="166" t="s">
        <v>80</v>
      </c>
      <c r="AY186" s="14" t="s">
        <v>153</v>
      </c>
      <c r="BE186" s="93">
        <f t="shared" si="29"/>
        <v>0</v>
      </c>
      <c r="BF186" s="93">
        <f t="shared" si="30"/>
        <v>0</v>
      </c>
      <c r="BG186" s="93">
        <f t="shared" si="31"/>
        <v>0</v>
      </c>
      <c r="BH186" s="93">
        <f t="shared" si="32"/>
        <v>0</v>
      </c>
      <c r="BI186" s="93">
        <f t="shared" si="33"/>
        <v>0</v>
      </c>
      <c r="BJ186" s="14" t="s">
        <v>80</v>
      </c>
      <c r="BK186" s="93">
        <f t="shared" si="34"/>
        <v>0</v>
      </c>
      <c r="BL186" s="14" t="s">
        <v>218</v>
      </c>
      <c r="BM186" s="166" t="s">
        <v>267</v>
      </c>
    </row>
    <row r="187" spans="1:65" s="2" customFormat="1" ht="44.25" customHeight="1">
      <c r="A187" s="896"/>
      <c r="B187" s="129"/>
      <c r="C187" s="155" t="s">
        <v>268</v>
      </c>
      <c r="D187" s="155" t="s">
        <v>155</v>
      </c>
      <c r="E187" s="156" t="s">
        <v>269</v>
      </c>
      <c r="F187" s="157" t="s">
        <v>270</v>
      </c>
      <c r="G187" s="158" t="s">
        <v>266</v>
      </c>
      <c r="H187" s="159">
        <v>19</v>
      </c>
      <c r="I187" s="901"/>
      <c r="J187" s="900">
        <f t="shared" si="25"/>
        <v>0</v>
      </c>
      <c r="K187" s="161"/>
      <c r="L187" s="29"/>
      <c r="M187" s="162" t="s">
        <v>1</v>
      </c>
      <c r="N187" s="163" t="s">
        <v>36</v>
      </c>
      <c r="O187" s="55"/>
      <c r="P187" s="164">
        <f t="shared" si="26"/>
        <v>0</v>
      </c>
      <c r="Q187" s="164">
        <v>0.01</v>
      </c>
      <c r="R187" s="164">
        <f t="shared" si="27"/>
        <v>0.19</v>
      </c>
      <c r="S187" s="164">
        <v>0</v>
      </c>
      <c r="T187" s="165">
        <f t="shared" si="28"/>
        <v>0</v>
      </c>
      <c r="U187" s="896"/>
      <c r="V187" s="896"/>
      <c r="W187" s="896"/>
      <c r="X187" s="896"/>
      <c r="Y187" s="896"/>
      <c r="Z187" s="896"/>
      <c r="AA187" s="896"/>
      <c r="AB187" s="896"/>
      <c r="AC187" s="896"/>
      <c r="AD187" s="896"/>
      <c r="AE187" s="896"/>
      <c r="AR187" s="166" t="s">
        <v>218</v>
      </c>
      <c r="AT187" s="166" t="s">
        <v>155</v>
      </c>
      <c r="AU187" s="166" t="s">
        <v>80</v>
      </c>
      <c r="AY187" s="14" t="s">
        <v>153</v>
      </c>
      <c r="BE187" s="93">
        <f t="shared" si="29"/>
        <v>0</v>
      </c>
      <c r="BF187" s="93">
        <f t="shared" si="30"/>
        <v>0</v>
      </c>
      <c r="BG187" s="93">
        <f t="shared" si="31"/>
        <v>0</v>
      </c>
      <c r="BH187" s="93">
        <f t="shared" si="32"/>
        <v>0</v>
      </c>
      <c r="BI187" s="93">
        <f t="shared" si="33"/>
        <v>0</v>
      </c>
      <c r="BJ187" s="14" t="s">
        <v>80</v>
      </c>
      <c r="BK187" s="93">
        <f t="shared" si="34"/>
        <v>0</v>
      </c>
      <c r="BL187" s="14" t="s">
        <v>218</v>
      </c>
      <c r="BM187" s="166" t="s">
        <v>271</v>
      </c>
    </row>
    <row r="188" spans="1:65" s="2" customFormat="1" ht="44.25" customHeight="1">
      <c r="A188" s="896"/>
      <c r="B188" s="129"/>
      <c r="C188" s="155" t="s">
        <v>272</v>
      </c>
      <c r="D188" s="155" t="s">
        <v>155</v>
      </c>
      <c r="E188" s="156" t="s">
        <v>273</v>
      </c>
      <c r="F188" s="157" t="s">
        <v>274</v>
      </c>
      <c r="G188" s="158" t="s">
        <v>266</v>
      </c>
      <c r="H188" s="159">
        <v>1</v>
      </c>
      <c r="I188" s="901"/>
      <c r="J188" s="900">
        <f t="shared" si="25"/>
        <v>0</v>
      </c>
      <c r="K188" s="161"/>
      <c r="L188" s="29"/>
      <c r="M188" s="162" t="s">
        <v>1</v>
      </c>
      <c r="N188" s="163" t="s">
        <v>36</v>
      </c>
      <c r="O188" s="55"/>
      <c r="P188" s="164">
        <f t="shared" si="26"/>
        <v>0</v>
      </c>
      <c r="Q188" s="164">
        <v>0.02</v>
      </c>
      <c r="R188" s="164">
        <f t="shared" si="27"/>
        <v>0.02</v>
      </c>
      <c r="S188" s="164">
        <v>0</v>
      </c>
      <c r="T188" s="165">
        <f t="shared" si="28"/>
        <v>0</v>
      </c>
      <c r="U188" s="896"/>
      <c r="V188" s="896"/>
      <c r="W188" s="896"/>
      <c r="X188" s="896"/>
      <c r="Y188" s="896"/>
      <c r="Z188" s="896"/>
      <c r="AA188" s="896"/>
      <c r="AB188" s="896"/>
      <c r="AC188" s="896"/>
      <c r="AD188" s="896"/>
      <c r="AE188" s="896"/>
      <c r="AR188" s="166" t="s">
        <v>218</v>
      </c>
      <c r="AT188" s="166" t="s">
        <v>155</v>
      </c>
      <c r="AU188" s="166" t="s">
        <v>80</v>
      </c>
      <c r="AY188" s="14" t="s">
        <v>153</v>
      </c>
      <c r="BE188" s="93">
        <f t="shared" si="29"/>
        <v>0</v>
      </c>
      <c r="BF188" s="93">
        <f t="shared" si="30"/>
        <v>0</v>
      </c>
      <c r="BG188" s="93">
        <f t="shared" si="31"/>
        <v>0</v>
      </c>
      <c r="BH188" s="93">
        <f t="shared" si="32"/>
        <v>0</v>
      </c>
      <c r="BI188" s="93">
        <f t="shared" si="33"/>
        <v>0</v>
      </c>
      <c r="BJ188" s="14" t="s">
        <v>80</v>
      </c>
      <c r="BK188" s="93">
        <f t="shared" si="34"/>
        <v>0</v>
      </c>
      <c r="BL188" s="14" t="s">
        <v>218</v>
      </c>
      <c r="BM188" s="166" t="s">
        <v>275</v>
      </c>
    </row>
    <row r="189" spans="1:65" s="2" customFormat="1" ht="33" customHeight="1">
      <c r="A189" s="896"/>
      <c r="B189" s="129"/>
      <c r="C189" s="155" t="s">
        <v>276</v>
      </c>
      <c r="D189" s="155" t="s">
        <v>155</v>
      </c>
      <c r="E189" s="156" t="s">
        <v>277</v>
      </c>
      <c r="F189" s="157" t="s">
        <v>278</v>
      </c>
      <c r="G189" s="158" t="s">
        <v>266</v>
      </c>
      <c r="H189" s="159">
        <v>6</v>
      </c>
      <c r="I189" s="901"/>
      <c r="J189" s="900">
        <f t="shared" si="25"/>
        <v>0</v>
      </c>
      <c r="K189" s="161"/>
      <c r="L189" s="29"/>
      <c r="M189" s="162" t="s">
        <v>1</v>
      </c>
      <c r="N189" s="163" t="s">
        <v>36</v>
      </c>
      <c r="O189" s="55"/>
      <c r="P189" s="164">
        <f t="shared" si="26"/>
        <v>0</v>
      </c>
      <c r="Q189" s="164">
        <v>4.7060000000000004</v>
      </c>
      <c r="R189" s="164">
        <f t="shared" si="27"/>
        <v>28.236000000000004</v>
      </c>
      <c r="S189" s="164">
        <v>0</v>
      </c>
      <c r="T189" s="165">
        <f t="shared" si="28"/>
        <v>0</v>
      </c>
      <c r="U189" s="896"/>
      <c r="V189" s="896"/>
      <c r="W189" s="896"/>
      <c r="X189" s="896"/>
      <c r="Y189" s="896"/>
      <c r="Z189" s="896"/>
      <c r="AA189" s="896"/>
      <c r="AB189" s="896"/>
      <c r="AC189" s="896"/>
      <c r="AD189" s="896"/>
      <c r="AE189" s="896"/>
      <c r="AR189" s="166" t="s">
        <v>159</v>
      </c>
      <c r="AT189" s="166" t="s">
        <v>155</v>
      </c>
      <c r="AU189" s="166" t="s">
        <v>80</v>
      </c>
      <c r="AY189" s="14" t="s">
        <v>153</v>
      </c>
      <c r="BE189" s="93">
        <f t="shared" si="29"/>
        <v>0</v>
      </c>
      <c r="BF189" s="93">
        <f t="shared" si="30"/>
        <v>0</v>
      </c>
      <c r="BG189" s="93">
        <f t="shared" si="31"/>
        <v>0</v>
      </c>
      <c r="BH189" s="93">
        <f t="shared" si="32"/>
        <v>0</v>
      </c>
      <c r="BI189" s="93">
        <f t="shared" si="33"/>
        <v>0</v>
      </c>
      <c r="BJ189" s="14" t="s">
        <v>80</v>
      </c>
      <c r="BK189" s="93">
        <f t="shared" si="34"/>
        <v>0</v>
      </c>
      <c r="BL189" s="14" t="s">
        <v>159</v>
      </c>
      <c r="BM189" s="166" t="s">
        <v>279</v>
      </c>
    </row>
    <row r="190" spans="1:65" s="2" customFormat="1" ht="33" customHeight="1">
      <c r="A190" s="896"/>
      <c r="B190" s="129"/>
      <c r="C190" s="155" t="s">
        <v>280</v>
      </c>
      <c r="D190" s="155" t="s">
        <v>155</v>
      </c>
      <c r="E190" s="156" t="s">
        <v>281</v>
      </c>
      <c r="F190" s="157" t="s">
        <v>282</v>
      </c>
      <c r="G190" s="158" t="s">
        <v>266</v>
      </c>
      <c r="H190" s="159">
        <v>6</v>
      </c>
      <c r="I190" s="901"/>
      <c r="J190" s="900">
        <f t="shared" si="25"/>
        <v>0</v>
      </c>
      <c r="K190" s="161"/>
      <c r="L190" s="29"/>
      <c r="M190" s="162" t="s">
        <v>1</v>
      </c>
      <c r="N190" s="163" t="s">
        <v>36</v>
      </c>
      <c r="O190" s="55"/>
      <c r="P190" s="164">
        <f t="shared" si="26"/>
        <v>0</v>
      </c>
      <c r="Q190" s="164">
        <v>3.5619999999999998</v>
      </c>
      <c r="R190" s="164">
        <f t="shared" si="27"/>
        <v>21.372</v>
      </c>
      <c r="S190" s="164">
        <v>0</v>
      </c>
      <c r="T190" s="165">
        <f t="shared" si="28"/>
        <v>0</v>
      </c>
      <c r="U190" s="896"/>
      <c r="V190" s="896"/>
      <c r="W190" s="896"/>
      <c r="X190" s="896"/>
      <c r="Y190" s="896"/>
      <c r="Z190" s="896"/>
      <c r="AA190" s="896"/>
      <c r="AB190" s="896"/>
      <c r="AC190" s="896"/>
      <c r="AD190" s="896"/>
      <c r="AE190" s="896"/>
      <c r="AR190" s="166" t="s">
        <v>159</v>
      </c>
      <c r="AT190" s="166" t="s">
        <v>155</v>
      </c>
      <c r="AU190" s="166" t="s">
        <v>80</v>
      </c>
      <c r="AY190" s="14" t="s">
        <v>153</v>
      </c>
      <c r="BE190" s="93">
        <f t="shared" si="29"/>
        <v>0</v>
      </c>
      <c r="BF190" s="93">
        <f t="shared" si="30"/>
        <v>0</v>
      </c>
      <c r="BG190" s="93">
        <f t="shared" si="31"/>
        <v>0</v>
      </c>
      <c r="BH190" s="93">
        <f t="shared" si="32"/>
        <v>0</v>
      </c>
      <c r="BI190" s="93">
        <f t="shared" si="33"/>
        <v>0</v>
      </c>
      <c r="BJ190" s="14" t="s">
        <v>80</v>
      </c>
      <c r="BK190" s="93">
        <f t="shared" si="34"/>
        <v>0</v>
      </c>
      <c r="BL190" s="14" t="s">
        <v>159</v>
      </c>
      <c r="BM190" s="166" t="s">
        <v>283</v>
      </c>
    </row>
    <row r="191" spans="1:65" s="2" customFormat="1" ht="33" customHeight="1">
      <c r="A191" s="896"/>
      <c r="B191" s="129"/>
      <c r="C191" s="155" t="s">
        <v>284</v>
      </c>
      <c r="D191" s="155" t="s">
        <v>155</v>
      </c>
      <c r="E191" s="156" t="s">
        <v>285</v>
      </c>
      <c r="F191" s="157" t="s">
        <v>286</v>
      </c>
      <c r="G191" s="158" t="s">
        <v>266</v>
      </c>
      <c r="H191" s="159">
        <v>4</v>
      </c>
      <c r="I191" s="901"/>
      <c r="J191" s="900">
        <f t="shared" si="25"/>
        <v>0</v>
      </c>
      <c r="K191" s="161"/>
      <c r="L191" s="29"/>
      <c r="M191" s="162" t="s">
        <v>1</v>
      </c>
      <c r="N191" s="163" t="s">
        <v>36</v>
      </c>
      <c r="O191" s="55"/>
      <c r="P191" s="164">
        <f t="shared" si="26"/>
        <v>0</v>
      </c>
      <c r="Q191" s="164">
        <v>5.3819999999999997</v>
      </c>
      <c r="R191" s="164">
        <f t="shared" si="27"/>
        <v>21.527999999999999</v>
      </c>
      <c r="S191" s="164">
        <v>0</v>
      </c>
      <c r="T191" s="165">
        <f t="shared" si="28"/>
        <v>0</v>
      </c>
      <c r="U191" s="896"/>
      <c r="V191" s="896"/>
      <c r="W191" s="896"/>
      <c r="X191" s="896"/>
      <c r="Y191" s="896"/>
      <c r="Z191" s="896"/>
      <c r="AA191" s="896"/>
      <c r="AB191" s="896"/>
      <c r="AC191" s="896"/>
      <c r="AD191" s="896"/>
      <c r="AE191" s="896"/>
      <c r="AR191" s="166" t="s">
        <v>159</v>
      </c>
      <c r="AT191" s="166" t="s">
        <v>155</v>
      </c>
      <c r="AU191" s="166" t="s">
        <v>80</v>
      </c>
      <c r="AY191" s="14" t="s">
        <v>153</v>
      </c>
      <c r="BE191" s="93">
        <f t="shared" si="29"/>
        <v>0</v>
      </c>
      <c r="BF191" s="93">
        <f t="shared" si="30"/>
        <v>0</v>
      </c>
      <c r="BG191" s="93">
        <f t="shared" si="31"/>
        <v>0</v>
      </c>
      <c r="BH191" s="93">
        <f t="shared" si="32"/>
        <v>0</v>
      </c>
      <c r="BI191" s="93">
        <f t="shared" si="33"/>
        <v>0</v>
      </c>
      <c r="BJ191" s="14" t="s">
        <v>80</v>
      </c>
      <c r="BK191" s="93">
        <f t="shared" si="34"/>
        <v>0</v>
      </c>
      <c r="BL191" s="14" t="s">
        <v>159</v>
      </c>
      <c r="BM191" s="166" t="s">
        <v>287</v>
      </c>
    </row>
    <row r="192" spans="1:65" s="2" customFormat="1" ht="33" customHeight="1">
      <c r="A192" s="896"/>
      <c r="B192" s="129"/>
      <c r="C192" s="155" t="s">
        <v>288</v>
      </c>
      <c r="D192" s="155" t="s">
        <v>155</v>
      </c>
      <c r="E192" s="156" t="s">
        <v>289</v>
      </c>
      <c r="F192" s="157" t="s">
        <v>290</v>
      </c>
      <c r="G192" s="158" t="s">
        <v>266</v>
      </c>
      <c r="H192" s="159">
        <v>6</v>
      </c>
      <c r="I192" s="901"/>
      <c r="J192" s="900">
        <f t="shared" si="25"/>
        <v>0</v>
      </c>
      <c r="K192" s="161"/>
      <c r="L192" s="29"/>
      <c r="M192" s="162" t="s">
        <v>1</v>
      </c>
      <c r="N192" s="163" t="s">
        <v>36</v>
      </c>
      <c r="O192" s="55"/>
      <c r="P192" s="164">
        <f t="shared" si="26"/>
        <v>0</v>
      </c>
      <c r="Q192" s="164">
        <v>2.4500000000000002</v>
      </c>
      <c r="R192" s="164">
        <f t="shared" si="27"/>
        <v>14.700000000000001</v>
      </c>
      <c r="S192" s="164">
        <v>0</v>
      </c>
      <c r="T192" s="165">
        <f t="shared" si="28"/>
        <v>0</v>
      </c>
      <c r="U192" s="896"/>
      <c r="V192" s="896"/>
      <c r="W192" s="896"/>
      <c r="X192" s="896"/>
      <c r="Y192" s="896"/>
      <c r="Z192" s="896"/>
      <c r="AA192" s="896"/>
      <c r="AB192" s="896"/>
      <c r="AC192" s="896"/>
      <c r="AD192" s="896"/>
      <c r="AE192" s="896"/>
      <c r="AR192" s="166" t="s">
        <v>159</v>
      </c>
      <c r="AT192" s="166" t="s">
        <v>155</v>
      </c>
      <c r="AU192" s="166" t="s">
        <v>80</v>
      </c>
      <c r="AY192" s="14" t="s">
        <v>153</v>
      </c>
      <c r="BE192" s="93">
        <f t="shared" si="29"/>
        <v>0</v>
      </c>
      <c r="BF192" s="93">
        <f t="shared" si="30"/>
        <v>0</v>
      </c>
      <c r="BG192" s="93">
        <f t="shared" si="31"/>
        <v>0</v>
      </c>
      <c r="BH192" s="93">
        <f t="shared" si="32"/>
        <v>0</v>
      </c>
      <c r="BI192" s="93">
        <f t="shared" si="33"/>
        <v>0</v>
      </c>
      <c r="BJ192" s="14" t="s">
        <v>80</v>
      </c>
      <c r="BK192" s="93">
        <f t="shared" si="34"/>
        <v>0</v>
      </c>
      <c r="BL192" s="14" t="s">
        <v>159</v>
      </c>
      <c r="BM192" s="166" t="s">
        <v>291</v>
      </c>
    </row>
    <row r="193" spans="1:65" s="2" customFormat="1" ht="33" customHeight="1">
      <c r="A193" s="896"/>
      <c r="B193" s="129"/>
      <c r="C193" s="155" t="s">
        <v>292</v>
      </c>
      <c r="D193" s="155" t="s">
        <v>155</v>
      </c>
      <c r="E193" s="156" t="s">
        <v>293</v>
      </c>
      <c r="F193" s="157" t="s">
        <v>294</v>
      </c>
      <c r="G193" s="158" t="s">
        <v>266</v>
      </c>
      <c r="H193" s="159">
        <v>4</v>
      </c>
      <c r="I193" s="901"/>
      <c r="J193" s="900">
        <f t="shared" si="25"/>
        <v>0</v>
      </c>
      <c r="K193" s="161"/>
      <c r="L193" s="29"/>
      <c r="M193" s="162" t="s">
        <v>1</v>
      </c>
      <c r="N193" s="163" t="s">
        <v>36</v>
      </c>
      <c r="O193" s="55"/>
      <c r="P193" s="164">
        <f t="shared" si="26"/>
        <v>0</v>
      </c>
      <c r="Q193" s="164">
        <v>5.3819999999999997</v>
      </c>
      <c r="R193" s="164">
        <f t="shared" si="27"/>
        <v>21.527999999999999</v>
      </c>
      <c r="S193" s="164">
        <v>0</v>
      </c>
      <c r="T193" s="165">
        <f t="shared" si="28"/>
        <v>0</v>
      </c>
      <c r="U193" s="896"/>
      <c r="V193" s="896"/>
      <c r="W193" s="896"/>
      <c r="X193" s="896"/>
      <c r="Y193" s="896"/>
      <c r="Z193" s="896"/>
      <c r="AA193" s="896"/>
      <c r="AB193" s="896"/>
      <c r="AC193" s="896"/>
      <c r="AD193" s="896"/>
      <c r="AE193" s="896"/>
      <c r="AR193" s="166" t="s">
        <v>159</v>
      </c>
      <c r="AT193" s="166" t="s">
        <v>155</v>
      </c>
      <c r="AU193" s="166" t="s">
        <v>80</v>
      </c>
      <c r="AY193" s="14" t="s">
        <v>153</v>
      </c>
      <c r="BE193" s="93">
        <f t="shared" si="29"/>
        <v>0</v>
      </c>
      <c r="BF193" s="93">
        <f t="shared" si="30"/>
        <v>0</v>
      </c>
      <c r="BG193" s="93">
        <f t="shared" si="31"/>
        <v>0</v>
      </c>
      <c r="BH193" s="93">
        <f t="shared" si="32"/>
        <v>0</v>
      </c>
      <c r="BI193" s="93">
        <f t="shared" si="33"/>
        <v>0</v>
      </c>
      <c r="BJ193" s="14" t="s">
        <v>80</v>
      </c>
      <c r="BK193" s="93">
        <f t="shared" si="34"/>
        <v>0</v>
      </c>
      <c r="BL193" s="14" t="s">
        <v>159</v>
      </c>
      <c r="BM193" s="166" t="s">
        <v>295</v>
      </c>
    </row>
    <row r="194" spans="1:65" s="2" customFormat="1" ht="33" customHeight="1">
      <c r="A194" s="896"/>
      <c r="B194" s="129"/>
      <c r="C194" s="155" t="s">
        <v>296</v>
      </c>
      <c r="D194" s="155" t="s">
        <v>155</v>
      </c>
      <c r="E194" s="156" t="s">
        <v>297</v>
      </c>
      <c r="F194" s="157" t="s">
        <v>298</v>
      </c>
      <c r="G194" s="158" t="s">
        <v>266</v>
      </c>
      <c r="H194" s="159">
        <v>6</v>
      </c>
      <c r="I194" s="901"/>
      <c r="J194" s="900">
        <f t="shared" si="25"/>
        <v>0</v>
      </c>
      <c r="K194" s="161"/>
      <c r="L194" s="29"/>
      <c r="M194" s="162" t="s">
        <v>1</v>
      </c>
      <c r="N194" s="163" t="s">
        <v>36</v>
      </c>
      <c r="O194" s="55"/>
      <c r="P194" s="164">
        <f t="shared" si="26"/>
        <v>0</v>
      </c>
      <c r="Q194" s="164">
        <v>4.7060000000000004</v>
      </c>
      <c r="R194" s="164">
        <f t="shared" si="27"/>
        <v>28.236000000000004</v>
      </c>
      <c r="S194" s="164">
        <v>0</v>
      </c>
      <c r="T194" s="165">
        <f t="shared" si="28"/>
        <v>0</v>
      </c>
      <c r="U194" s="896"/>
      <c r="V194" s="896"/>
      <c r="W194" s="896"/>
      <c r="X194" s="896"/>
      <c r="Y194" s="896"/>
      <c r="Z194" s="896"/>
      <c r="AA194" s="896"/>
      <c r="AB194" s="896"/>
      <c r="AC194" s="896"/>
      <c r="AD194" s="896"/>
      <c r="AE194" s="896"/>
      <c r="AR194" s="166" t="s">
        <v>159</v>
      </c>
      <c r="AT194" s="166" t="s">
        <v>155</v>
      </c>
      <c r="AU194" s="166" t="s">
        <v>80</v>
      </c>
      <c r="AY194" s="14" t="s">
        <v>153</v>
      </c>
      <c r="BE194" s="93">
        <f t="shared" si="29"/>
        <v>0</v>
      </c>
      <c r="BF194" s="93">
        <f t="shared" si="30"/>
        <v>0</v>
      </c>
      <c r="BG194" s="93">
        <f t="shared" si="31"/>
        <v>0</v>
      </c>
      <c r="BH194" s="93">
        <f t="shared" si="32"/>
        <v>0</v>
      </c>
      <c r="BI194" s="93">
        <f t="shared" si="33"/>
        <v>0</v>
      </c>
      <c r="BJ194" s="14" t="s">
        <v>80</v>
      </c>
      <c r="BK194" s="93">
        <f t="shared" si="34"/>
        <v>0</v>
      </c>
      <c r="BL194" s="14" t="s">
        <v>159</v>
      </c>
      <c r="BM194" s="166" t="s">
        <v>299</v>
      </c>
    </row>
    <row r="195" spans="1:65" s="2" customFormat="1" ht="33" customHeight="1">
      <c r="A195" s="896"/>
      <c r="B195" s="129"/>
      <c r="C195" s="155" t="s">
        <v>300</v>
      </c>
      <c r="D195" s="155" t="s">
        <v>155</v>
      </c>
      <c r="E195" s="156" t="s">
        <v>301</v>
      </c>
      <c r="F195" s="157" t="s">
        <v>302</v>
      </c>
      <c r="G195" s="158" t="s">
        <v>266</v>
      </c>
      <c r="H195" s="159">
        <v>6</v>
      </c>
      <c r="I195" s="901"/>
      <c r="J195" s="900">
        <f t="shared" si="25"/>
        <v>0</v>
      </c>
      <c r="K195" s="161"/>
      <c r="L195" s="29"/>
      <c r="M195" s="162" t="s">
        <v>1</v>
      </c>
      <c r="N195" s="163" t="s">
        <v>36</v>
      </c>
      <c r="O195" s="55"/>
      <c r="P195" s="164">
        <f t="shared" si="26"/>
        <v>0</v>
      </c>
      <c r="Q195" s="164">
        <v>3.5619999999999998</v>
      </c>
      <c r="R195" s="164">
        <f t="shared" si="27"/>
        <v>21.372</v>
      </c>
      <c r="S195" s="164">
        <v>0</v>
      </c>
      <c r="T195" s="165">
        <f t="shared" si="28"/>
        <v>0</v>
      </c>
      <c r="U195" s="896"/>
      <c r="V195" s="896"/>
      <c r="W195" s="896"/>
      <c r="X195" s="896"/>
      <c r="Y195" s="896"/>
      <c r="Z195" s="896"/>
      <c r="AA195" s="896"/>
      <c r="AB195" s="896"/>
      <c r="AC195" s="896"/>
      <c r="AD195" s="896"/>
      <c r="AE195" s="896"/>
      <c r="AR195" s="166" t="s">
        <v>159</v>
      </c>
      <c r="AT195" s="166" t="s">
        <v>155</v>
      </c>
      <c r="AU195" s="166" t="s">
        <v>80</v>
      </c>
      <c r="AY195" s="14" t="s">
        <v>153</v>
      </c>
      <c r="BE195" s="93">
        <f t="shared" si="29"/>
        <v>0</v>
      </c>
      <c r="BF195" s="93">
        <f t="shared" si="30"/>
        <v>0</v>
      </c>
      <c r="BG195" s="93">
        <f t="shared" si="31"/>
        <v>0</v>
      </c>
      <c r="BH195" s="93">
        <f t="shared" si="32"/>
        <v>0</v>
      </c>
      <c r="BI195" s="93">
        <f t="shared" si="33"/>
        <v>0</v>
      </c>
      <c r="BJ195" s="14" t="s">
        <v>80</v>
      </c>
      <c r="BK195" s="93">
        <f t="shared" si="34"/>
        <v>0</v>
      </c>
      <c r="BL195" s="14" t="s">
        <v>159</v>
      </c>
      <c r="BM195" s="166" t="s">
        <v>303</v>
      </c>
    </row>
    <row r="196" spans="1:65" s="2" customFormat="1" ht="33" customHeight="1">
      <c r="A196" s="896"/>
      <c r="B196" s="129"/>
      <c r="C196" s="155" t="s">
        <v>304</v>
      </c>
      <c r="D196" s="155" t="s">
        <v>155</v>
      </c>
      <c r="E196" s="156" t="s">
        <v>305</v>
      </c>
      <c r="F196" s="157" t="s">
        <v>306</v>
      </c>
      <c r="G196" s="158" t="s">
        <v>266</v>
      </c>
      <c r="H196" s="159">
        <v>6</v>
      </c>
      <c r="I196" s="901"/>
      <c r="J196" s="900">
        <f t="shared" si="25"/>
        <v>0</v>
      </c>
      <c r="K196" s="161"/>
      <c r="L196" s="29"/>
      <c r="M196" s="162" t="s">
        <v>1</v>
      </c>
      <c r="N196" s="163" t="s">
        <v>36</v>
      </c>
      <c r="O196" s="55"/>
      <c r="P196" s="164">
        <f t="shared" si="26"/>
        <v>0</v>
      </c>
      <c r="Q196" s="164">
        <v>2.4500000000000002</v>
      </c>
      <c r="R196" s="164">
        <f t="shared" si="27"/>
        <v>14.700000000000001</v>
      </c>
      <c r="S196" s="164">
        <v>0</v>
      </c>
      <c r="T196" s="165">
        <f t="shared" si="28"/>
        <v>0</v>
      </c>
      <c r="U196" s="896"/>
      <c r="V196" s="896"/>
      <c r="W196" s="896"/>
      <c r="X196" s="896"/>
      <c r="Y196" s="896"/>
      <c r="Z196" s="896"/>
      <c r="AA196" s="896"/>
      <c r="AB196" s="896"/>
      <c r="AC196" s="896"/>
      <c r="AD196" s="896"/>
      <c r="AE196" s="896"/>
      <c r="AR196" s="166" t="s">
        <v>159</v>
      </c>
      <c r="AT196" s="166" t="s">
        <v>155</v>
      </c>
      <c r="AU196" s="166" t="s">
        <v>80</v>
      </c>
      <c r="AY196" s="14" t="s">
        <v>153</v>
      </c>
      <c r="BE196" s="93">
        <f t="shared" si="29"/>
        <v>0</v>
      </c>
      <c r="BF196" s="93">
        <f t="shared" si="30"/>
        <v>0</v>
      </c>
      <c r="BG196" s="93">
        <f t="shared" si="31"/>
        <v>0</v>
      </c>
      <c r="BH196" s="93">
        <f t="shared" si="32"/>
        <v>0</v>
      </c>
      <c r="BI196" s="93">
        <f t="shared" si="33"/>
        <v>0</v>
      </c>
      <c r="BJ196" s="14" t="s">
        <v>80</v>
      </c>
      <c r="BK196" s="93">
        <f t="shared" si="34"/>
        <v>0</v>
      </c>
      <c r="BL196" s="14" t="s">
        <v>159</v>
      </c>
      <c r="BM196" s="166" t="s">
        <v>307</v>
      </c>
    </row>
    <row r="197" spans="1:65" s="2" customFormat="1" ht="33" customHeight="1">
      <c r="A197" s="896"/>
      <c r="B197" s="129"/>
      <c r="C197" s="155" t="s">
        <v>308</v>
      </c>
      <c r="D197" s="155" t="s">
        <v>155</v>
      </c>
      <c r="E197" s="156" t="s">
        <v>309</v>
      </c>
      <c r="F197" s="157" t="s">
        <v>310</v>
      </c>
      <c r="G197" s="158" t="s">
        <v>266</v>
      </c>
      <c r="H197" s="159">
        <v>3</v>
      </c>
      <c r="I197" s="901"/>
      <c r="J197" s="900">
        <f t="shared" si="25"/>
        <v>0</v>
      </c>
      <c r="K197" s="161"/>
      <c r="L197" s="29"/>
      <c r="M197" s="162" t="s">
        <v>1</v>
      </c>
      <c r="N197" s="163" t="s">
        <v>36</v>
      </c>
      <c r="O197" s="55"/>
      <c r="P197" s="164">
        <f t="shared" si="26"/>
        <v>0</v>
      </c>
      <c r="Q197" s="164">
        <v>1.125</v>
      </c>
      <c r="R197" s="164">
        <f t="shared" si="27"/>
        <v>3.375</v>
      </c>
      <c r="S197" s="164">
        <v>0</v>
      </c>
      <c r="T197" s="165">
        <f t="shared" si="28"/>
        <v>0</v>
      </c>
      <c r="U197" s="896"/>
      <c r="V197" s="896"/>
      <c r="W197" s="896"/>
      <c r="X197" s="896"/>
      <c r="Y197" s="896"/>
      <c r="Z197" s="896"/>
      <c r="AA197" s="896"/>
      <c r="AB197" s="896"/>
      <c r="AC197" s="896"/>
      <c r="AD197" s="896"/>
      <c r="AE197" s="896"/>
      <c r="AR197" s="166" t="s">
        <v>159</v>
      </c>
      <c r="AT197" s="166" t="s">
        <v>155</v>
      </c>
      <c r="AU197" s="166" t="s">
        <v>80</v>
      </c>
      <c r="AY197" s="14" t="s">
        <v>153</v>
      </c>
      <c r="BE197" s="93">
        <f t="shared" si="29"/>
        <v>0</v>
      </c>
      <c r="BF197" s="93">
        <f t="shared" si="30"/>
        <v>0</v>
      </c>
      <c r="BG197" s="93">
        <f t="shared" si="31"/>
        <v>0</v>
      </c>
      <c r="BH197" s="93">
        <f t="shared" si="32"/>
        <v>0</v>
      </c>
      <c r="BI197" s="93">
        <f t="shared" si="33"/>
        <v>0</v>
      </c>
      <c r="BJ197" s="14" t="s">
        <v>80</v>
      </c>
      <c r="BK197" s="93">
        <f t="shared" si="34"/>
        <v>0</v>
      </c>
      <c r="BL197" s="14" t="s">
        <v>159</v>
      </c>
      <c r="BM197" s="166" t="s">
        <v>311</v>
      </c>
    </row>
    <row r="198" spans="1:65" s="2" customFormat="1" ht="33" customHeight="1">
      <c r="A198" s="896"/>
      <c r="B198" s="129"/>
      <c r="C198" s="155" t="s">
        <v>312</v>
      </c>
      <c r="D198" s="155" t="s">
        <v>155</v>
      </c>
      <c r="E198" s="156" t="s">
        <v>313</v>
      </c>
      <c r="F198" s="157" t="s">
        <v>314</v>
      </c>
      <c r="G198" s="158" t="s">
        <v>266</v>
      </c>
      <c r="H198" s="159">
        <v>3</v>
      </c>
      <c r="I198" s="901"/>
      <c r="J198" s="900">
        <f t="shared" si="25"/>
        <v>0</v>
      </c>
      <c r="K198" s="161"/>
      <c r="L198" s="29"/>
      <c r="M198" s="162" t="s">
        <v>1</v>
      </c>
      <c r="N198" s="163" t="s">
        <v>36</v>
      </c>
      <c r="O198" s="55"/>
      <c r="P198" s="164">
        <f t="shared" si="26"/>
        <v>0</v>
      </c>
      <c r="Q198" s="164">
        <v>1.125</v>
      </c>
      <c r="R198" s="164">
        <f t="shared" si="27"/>
        <v>3.375</v>
      </c>
      <c r="S198" s="164">
        <v>0</v>
      </c>
      <c r="T198" s="165">
        <f t="shared" si="28"/>
        <v>0</v>
      </c>
      <c r="U198" s="896"/>
      <c r="V198" s="896"/>
      <c r="W198" s="896"/>
      <c r="X198" s="896"/>
      <c r="Y198" s="896"/>
      <c r="Z198" s="896"/>
      <c r="AA198" s="896"/>
      <c r="AB198" s="896"/>
      <c r="AC198" s="896"/>
      <c r="AD198" s="896"/>
      <c r="AE198" s="896"/>
      <c r="AR198" s="166" t="s">
        <v>159</v>
      </c>
      <c r="AT198" s="166" t="s">
        <v>155</v>
      </c>
      <c r="AU198" s="166" t="s">
        <v>80</v>
      </c>
      <c r="AY198" s="14" t="s">
        <v>153</v>
      </c>
      <c r="BE198" s="93">
        <f t="shared" si="29"/>
        <v>0</v>
      </c>
      <c r="BF198" s="93">
        <f t="shared" si="30"/>
        <v>0</v>
      </c>
      <c r="BG198" s="93">
        <f t="shared" si="31"/>
        <v>0</v>
      </c>
      <c r="BH198" s="93">
        <f t="shared" si="32"/>
        <v>0</v>
      </c>
      <c r="BI198" s="93">
        <f t="shared" si="33"/>
        <v>0</v>
      </c>
      <c r="BJ198" s="14" t="s">
        <v>80</v>
      </c>
      <c r="BK198" s="93">
        <f t="shared" si="34"/>
        <v>0</v>
      </c>
      <c r="BL198" s="14" t="s">
        <v>159</v>
      </c>
      <c r="BM198" s="166" t="s">
        <v>315</v>
      </c>
    </row>
    <row r="199" spans="1:65" s="2" customFormat="1" ht="33" customHeight="1">
      <c r="A199" s="896"/>
      <c r="B199" s="129"/>
      <c r="C199" s="155" t="s">
        <v>316</v>
      </c>
      <c r="D199" s="155" t="s">
        <v>155</v>
      </c>
      <c r="E199" s="156" t="s">
        <v>317</v>
      </c>
      <c r="F199" s="157" t="s">
        <v>318</v>
      </c>
      <c r="G199" s="158" t="s">
        <v>266</v>
      </c>
      <c r="H199" s="159">
        <v>2</v>
      </c>
      <c r="I199" s="901"/>
      <c r="J199" s="900">
        <f t="shared" si="25"/>
        <v>0</v>
      </c>
      <c r="K199" s="161"/>
      <c r="L199" s="29"/>
      <c r="M199" s="162" t="s">
        <v>1</v>
      </c>
      <c r="N199" s="163" t="s">
        <v>36</v>
      </c>
      <c r="O199" s="55"/>
      <c r="P199" s="164">
        <f t="shared" si="26"/>
        <v>0</v>
      </c>
      <c r="Q199" s="164">
        <v>2.2000000000000002</v>
      </c>
      <c r="R199" s="164">
        <f t="shared" si="27"/>
        <v>4.4000000000000004</v>
      </c>
      <c r="S199" s="164">
        <v>0</v>
      </c>
      <c r="T199" s="165">
        <f t="shared" si="28"/>
        <v>0</v>
      </c>
      <c r="U199" s="896"/>
      <c r="V199" s="896"/>
      <c r="W199" s="896"/>
      <c r="X199" s="896"/>
      <c r="Y199" s="896"/>
      <c r="Z199" s="896"/>
      <c r="AA199" s="896"/>
      <c r="AB199" s="896"/>
      <c r="AC199" s="896"/>
      <c r="AD199" s="896"/>
      <c r="AE199" s="896"/>
      <c r="AR199" s="166" t="s">
        <v>159</v>
      </c>
      <c r="AT199" s="166" t="s">
        <v>155</v>
      </c>
      <c r="AU199" s="166" t="s">
        <v>80</v>
      </c>
      <c r="AY199" s="14" t="s">
        <v>153</v>
      </c>
      <c r="BE199" s="93">
        <f t="shared" si="29"/>
        <v>0</v>
      </c>
      <c r="BF199" s="93">
        <f t="shared" si="30"/>
        <v>0</v>
      </c>
      <c r="BG199" s="93">
        <f t="shared" si="31"/>
        <v>0</v>
      </c>
      <c r="BH199" s="93">
        <f t="shared" si="32"/>
        <v>0</v>
      </c>
      <c r="BI199" s="93">
        <f t="shared" si="33"/>
        <v>0</v>
      </c>
      <c r="BJ199" s="14" t="s">
        <v>80</v>
      </c>
      <c r="BK199" s="93">
        <f t="shared" si="34"/>
        <v>0</v>
      </c>
      <c r="BL199" s="14" t="s">
        <v>159</v>
      </c>
      <c r="BM199" s="166" t="s">
        <v>319</v>
      </c>
    </row>
    <row r="200" spans="1:65" s="2" customFormat="1" ht="33" customHeight="1">
      <c r="A200" s="896"/>
      <c r="B200" s="129"/>
      <c r="C200" s="155" t="s">
        <v>320</v>
      </c>
      <c r="D200" s="155" t="s">
        <v>155</v>
      </c>
      <c r="E200" s="156" t="s">
        <v>321</v>
      </c>
      <c r="F200" s="157" t="s">
        <v>322</v>
      </c>
      <c r="G200" s="158" t="s">
        <v>266</v>
      </c>
      <c r="H200" s="159">
        <v>2</v>
      </c>
      <c r="I200" s="901"/>
      <c r="J200" s="900">
        <f t="shared" si="25"/>
        <v>0</v>
      </c>
      <c r="K200" s="161"/>
      <c r="L200" s="29"/>
      <c r="M200" s="162" t="s">
        <v>1</v>
      </c>
      <c r="N200" s="163" t="s">
        <v>36</v>
      </c>
      <c r="O200" s="55"/>
      <c r="P200" s="164">
        <f t="shared" si="26"/>
        <v>0</v>
      </c>
      <c r="Q200" s="164">
        <v>2.2000000000000002</v>
      </c>
      <c r="R200" s="164">
        <f t="shared" si="27"/>
        <v>4.4000000000000004</v>
      </c>
      <c r="S200" s="164">
        <v>0</v>
      </c>
      <c r="T200" s="165">
        <f t="shared" si="28"/>
        <v>0</v>
      </c>
      <c r="U200" s="896"/>
      <c r="V200" s="896"/>
      <c r="W200" s="896"/>
      <c r="X200" s="896"/>
      <c r="Y200" s="896"/>
      <c r="Z200" s="896"/>
      <c r="AA200" s="896"/>
      <c r="AB200" s="896"/>
      <c r="AC200" s="896"/>
      <c r="AD200" s="896"/>
      <c r="AE200" s="896"/>
      <c r="AR200" s="166" t="s">
        <v>159</v>
      </c>
      <c r="AT200" s="166" t="s">
        <v>155</v>
      </c>
      <c r="AU200" s="166" t="s">
        <v>80</v>
      </c>
      <c r="AY200" s="14" t="s">
        <v>153</v>
      </c>
      <c r="BE200" s="93">
        <f t="shared" si="29"/>
        <v>0</v>
      </c>
      <c r="BF200" s="93">
        <f t="shared" si="30"/>
        <v>0</v>
      </c>
      <c r="BG200" s="93">
        <f t="shared" si="31"/>
        <v>0</v>
      </c>
      <c r="BH200" s="93">
        <f t="shared" si="32"/>
        <v>0</v>
      </c>
      <c r="BI200" s="93">
        <f t="shared" si="33"/>
        <v>0</v>
      </c>
      <c r="BJ200" s="14" t="s">
        <v>80</v>
      </c>
      <c r="BK200" s="93">
        <f t="shared" si="34"/>
        <v>0</v>
      </c>
      <c r="BL200" s="14" t="s">
        <v>159</v>
      </c>
      <c r="BM200" s="166" t="s">
        <v>323</v>
      </c>
    </row>
    <row r="201" spans="1:65" s="2" customFormat="1" ht="33" customHeight="1">
      <c r="A201" s="896"/>
      <c r="B201" s="129"/>
      <c r="C201" s="155" t="s">
        <v>324</v>
      </c>
      <c r="D201" s="155" t="s">
        <v>155</v>
      </c>
      <c r="E201" s="156" t="s">
        <v>325</v>
      </c>
      <c r="F201" s="157" t="s">
        <v>326</v>
      </c>
      <c r="G201" s="158" t="s">
        <v>266</v>
      </c>
      <c r="H201" s="159">
        <v>2</v>
      </c>
      <c r="I201" s="901"/>
      <c r="J201" s="900">
        <f t="shared" si="25"/>
        <v>0</v>
      </c>
      <c r="K201" s="161"/>
      <c r="L201" s="29"/>
      <c r="M201" s="162" t="s">
        <v>1</v>
      </c>
      <c r="N201" s="163" t="s">
        <v>36</v>
      </c>
      <c r="O201" s="55"/>
      <c r="P201" s="164">
        <f t="shared" si="26"/>
        <v>0</v>
      </c>
      <c r="Q201" s="164">
        <v>5.9249999999999998</v>
      </c>
      <c r="R201" s="164">
        <f t="shared" si="27"/>
        <v>11.85</v>
      </c>
      <c r="S201" s="164">
        <v>0</v>
      </c>
      <c r="T201" s="165">
        <f t="shared" si="28"/>
        <v>0</v>
      </c>
      <c r="U201" s="896"/>
      <c r="V201" s="896"/>
      <c r="W201" s="896"/>
      <c r="X201" s="896"/>
      <c r="Y201" s="896"/>
      <c r="Z201" s="896"/>
      <c r="AA201" s="896"/>
      <c r="AB201" s="896"/>
      <c r="AC201" s="896"/>
      <c r="AD201" s="896"/>
      <c r="AE201" s="896"/>
      <c r="AR201" s="166" t="s">
        <v>159</v>
      </c>
      <c r="AT201" s="166" t="s">
        <v>155</v>
      </c>
      <c r="AU201" s="166" t="s">
        <v>80</v>
      </c>
      <c r="AY201" s="14" t="s">
        <v>153</v>
      </c>
      <c r="BE201" s="93">
        <f t="shared" si="29"/>
        <v>0</v>
      </c>
      <c r="BF201" s="93">
        <f t="shared" si="30"/>
        <v>0</v>
      </c>
      <c r="BG201" s="93">
        <f t="shared" si="31"/>
        <v>0</v>
      </c>
      <c r="BH201" s="93">
        <f t="shared" si="32"/>
        <v>0</v>
      </c>
      <c r="BI201" s="93">
        <f t="shared" si="33"/>
        <v>0</v>
      </c>
      <c r="BJ201" s="14" t="s">
        <v>80</v>
      </c>
      <c r="BK201" s="93">
        <f t="shared" si="34"/>
        <v>0</v>
      </c>
      <c r="BL201" s="14" t="s">
        <v>159</v>
      </c>
      <c r="BM201" s="166" t="s">
        <v>327</v>
      </c>
    </row>
    <row r="202" spans="1:65" s="2" customFormat="1" ht="33" customHeight="1">
      <c r="A202" s="896"/>
      <c r="B202" s="129"/>
      <c r="C202" s="155" t="s">
        <v>328</v>
      </c>
      <c r="D202" s="155" t="s">
        <v>155</v>
      </c>
      <c r="E202" s="156" t="s">
        <v>329</v>
      </c>
      <c r="F202" s="157" t="s">
        <v>330</v>
      </c>
      <c r="G202" s="158" t="s">
        <v>266</v>
      </c>
      <c r="H202" s="159">
        <v>6</v>
      </c>
      <c r="I202" s="901"/>
      <c r="J202" s="900">
        <f t="shared" si="25"/>
        <v>0</v>
      </c>
      <c r="K202" s="161"/>
      <c r="L202" s="29"/>
      <c r="M202" s="162" t="s">
        <v>1</v>
      </c>
      <c r="N202" s="163" t="s">
        <v>36</v>
      </c>
      <c r="O202" s="55"/>
      <c r="P202" s="164">
        <f t="shared" si="26"/>
        <v>0</v>
      </c>
      <c r="Q202" s="164">
        <v>7.8E-2</v>
      </c>
      <c r="R202" s="164">
        <f t="shared" si="27"/>
        <v>0.46799999999999997</v>
      </c>
      <c r="S202" s="164">
        <v>0</v>
      </c>
      <c r="T202" s="165">
        <f t="shared" si="28"/>
        <v>0</v>
      </c>
      <c r="U202" s="896"/>
      <c r="V202" s="896"/>
      <c r="W202" s="896"/>
      <c r="X202" s="896"/>
      <c r="Y202" s="896"/>
      <c r="Z202" s="896"/>
      <c r="AA202" s="896"/>
      <c r="AB202" s="896"/>
      <c r="AC202" s="896"/>
      <c r="AD202" s="896"/>
      <c r="AE202" s="896"/>
      <c r="AR202" s="166" t="s">
        <v>159</v>
      </c>
      <c r="AT202" s="166" t="s">
        <v>155</v>
      </c>
      <c r="AU202" s="166" t="s">
        <v>80</v>
      </c>
      <c r="AY202" s="14" t="s">
        <v>153</v>
      </c>
      <c r="BE202" s="93">
        <f t="shared" si="29"/>
        <v>0</v>
      </c>
      <c r="BF202" s="93">
        <f t="shared" si="30"/>
        <v>0</v>
      </c>
      <c r="BG202" s="93">
        <f t="shared" si="31"/>
        <v>0</v>
      </c>
      <c r="BH202" s="93">
        <f t="shared" si="32"/>
        <v>0</v>
      </c>
      <c r="BI202" s="93">
        <f t="shared" si="33"/>
        <v>0</v>
      </c>
      <c r="BJ202" s="14" t="s">
        <v>80</v>
      </c>
      <c r="BK202" s="93">
        <f t="shared" si="34"/>
        <v>0</v>
      </c>
      <c r="BL202" s="14" t="s">
        <v>159</v>
      </c>
      <c r="BM202" s="166" t="s">
        <v>331</v>
      </c>
    </row>
    <row r="203" spans="1:65" s="2" customFormat="1" ht="33" customHeight="1">
      <c r="A203" s="896"/>
      <c r="B203" s="129"/>
      <c r="C203" s="155" t="s">
        <v>332</v>
      </c>
      <c r="D203" s="155" t="s">
        <v>155</v>
      </c>
      <c r="E203" s="156" t="s">
        <v>333</v>
      </c>
      <c r="F203" s="157" t="s">
        <v>334</v>
      </c>
      <c r="G203" s="158" t="s">
        <v>266</v>
      </c>
      <c r="H203" s="159">
        <v>3</v>
      </c>
      <c r="I203" s="901"/>
      <c r="J203" s="900">
        <f t="shared" si="25"/>
        <v>0</v>
      </c>
      <c r="K203" s="161"/>
      <c r="L203" s="29"/>
      <c r="M203" s="162" t="s">
        <v>1</v>
      </c>
      <c r="N203" s="163" t="s">
        <v>36</v>
      </c>
      <c r="O203" s="55"/>
      <c r="P203" s="164">
        <f t="shared" si="26"/>
        <v>0</v>
      </c>
      <c r="Q203" s="164">
        <v>5.0250000000000004</v>
      </c>
      <c r="R203" s="164">
        <f t="shared" si="27"/>
        <v>15.075000000000001</v>
      </c>
      <c r="S203" s="164">
        <v>0</v>
      </c>
      <c r="T203" s="165">
        <f t="shared" si="28"/>
        <v>0</v>
      </c>
      <c r="U203" s="896"/>
      <c r="V203" s="896"/>
      <c r="W203" s="896"/>
      <c r="X203" s="896"/>
      <c r="Y203" s="896"/>
      <c r="Z203" s="896"/>
      <c r="AA203" s="896"/>
      <c r="AB203" s="896"/>
      <c r="AC203" s="896"/>
      <c r="AD203" s="896"/>
      <c r="AE203" s="896"/>
      <c r="AR203" s="166" t="s">
        <v>159</v>
      </c>
      <c r="AT203" s="166" t="s">
        <v>155</v>
      </c>
      <c r="AU203" s="166" t="s">
        <v>80</v>
      </c>
      <c r="AY203" s="14" t="s">
        <v>153</v>
      </c>
      <c r="BE203" s="93">
        <f t="shared" si="29"/>
        <v>0</v>
      </c>
      <c r="BF203" s="93">
        <f t="shared" si="30"/>
        <v>0</v>
      </c>
      <c r="BG203" s="93">
        <f t="shared" si="31"/>
        <v>0</v>
      </c>
      <c r="BH203" s="93">
        <f t="shared" si="32"/>
        <v>0</v>
      </c>
      <c r="BI203" s="93">
        <f t="shared" si="33"/>
        <v>0</v>
      </c>
      <c r="BJ203" s="14" t="s">
        <v>80</v>
      </c>
      <c r="BK203" s="93">
        <f t="shared" si="34"/>
        <v>0</v>
      </c>
      <c r="BL203" s="14" t="s">
        <v>159</v>
      </c>
      <c r="BM203" s="166" t="s">
        <v>335</v>
      </c>
    </row>
    <row r="204" spans="1:65" s="2" customFormat="1" ht="33" customHeight="1">
      <c r="A204" s="896"/>
      <c r="B204" s="129"/>
      <c r="C204" s="155" t="s">
        <v>336</v>
      </c>
      <c r="D204" s="155" t="s">
        <v>155</v>
      </c>
      <c r="E204" s="156" t="s">
        <v>337</v>
      </c>
      <c r="F204" s="157" t="s">
        <v>338</v>
      </c>
      <c r="G204" s="158" t="s">
        <v>266</v>
      </c>
      <c r="H204" s="159">
        <v>4</v>
      </c>
      <c r="I204" s="901"/>
      <c r="J204" s="900">
        <f t="shared" si="25"/>
        <v>0</v>
      </c>
      <c r="K204" s="161"/>
      <c r="L204" s="29"/>
      <c r="M204" s="162" t="s">
        <v>1</v>
      </c>
      <c r="N204" s="163" t="s">
        <v>36</v>
      </c>
      <c r="O204" s="55"/>
      <c r="P204" s="164">
        <f t="shared" si="26"/>
        <v>0</v>
      </c>
      <c r="Q204" s="164">
        <v>0.4</v>
      </c>
      <c r="R204" s="164">
        <f t="shared" si="27"/>
        <v>1.6</v>
      </c>
      <c r="S204" s="164">
        <v>0</v>
      </c>
      <c r="T204" s="165">
        <f t="shared" si="28"/>
        <v>0</v>
      </c>
      <c r="U204" s="896"/>
      <c r="V204" s="896"/>
      <c r="W204" s="896"/>
      <c r="X204" s="896"/>
      <c r="Y204" s="896"/>
      <c r="Z204" s="896"/>
      <c r="AA204" s="896"/>
      <c r="AB204" s="896"/>
      <c r="AC204" s="896"/>
      <c r="AD204" s="896"/>
      <c r="AE204" s="896"/>
      <c r="AR204" s="166" t="s">
        <v>159</v>
      </c>
      <c r="AT204" s="166" t="s">
        <v>155</v>
      </c>
      <c r="AU204" s="166" t="s">
        <v>80</v>
      </c>
      <c r="AY204" s="14" t="s">
        <v>153</v>
      </c>
      <c r="BE204" s="93">
        <f t="shared" si="29"/>
        <v>0</v>
      </c>
      <c r="BF204" s="93">
        <f t="shared" si="30"/>
        <v>0</v>
      </c>
      <c r="BG204" s="93">
        <f t="shared" si="31"/>
        <v>0</v>
      </c>
      <c r="BH204" s="93">
        <f t="shared" si="32"/>
        <v>0</v>
      </c>
      <c r="BI204" s="93">
        <f t="shared" si="33"/>
        <v>0</v>
      </c>
      <c r="BJ204" s="14" t="s">
        <v>80</v>
      </c>
      <c r="BK204" s="93">
        <f t="shared" si="34"/>
        <v>0</v>
      </c>
      <c r="BL204" s="14" t="s">
        <v>159</v>
      </c>
      <c r="BM204" s="166" t="s">
        <v>339</v>
      </c>
    </row>
    <row r="205" spans="1:65" s="2" customFormat="1" ht="33" customHeight="1">
      <c r="A205" s="896"/>
      <c r="B205" s="129"/>
      <c r="C205" s="155" t="s">
        <v>340</v>
      </c>
      <c r="D205" s="155" t="s">
        <v>155</v>
      </c>
      <c r="E205" s="156" t="s">
        <v>341</v>
      </c>
      <c r="F205" s="157" t="s">
        <v>342</v>
      </c>
      <c r="G205" s="158" t="s">
        <v>266</v>
      </c>
      <c r="H205" s="159">
        <v>12</v>
      </c>
      <c r="I205" s="901"/>
      <c r="J205" s="900">
        <f t="shared" si="25"/>
        <v>0</v>
      </c>
      <c r="K205" s="161"/>
      <c r="L205" s="29"/>
      <c r="M205" s="162" t="s">
        <v>1</v>
      </c>
      <c r="N205" s="163" t="s">
        <v>36</v>
      </c>
      <c r="O205" s="55"/>
      <c r="P205" s="164">
        <f t="shared" si="26"/>
        <v>0</v>
      </c>
      <c r="Q205" s="164">
        <v>0.08</v>
      </c>
      <c r="R205" s="164">
        <f t="shared" si="27"/>
        <v>0.96</v>
      </c>
      <c r="S205" s="164">
        <v>0</v>
      </c>
      <c r="T205" s="165">
        <f t="shared" si="28"/>
        <v>0</v>
      </c>
      <c r="U205" s="896"/>
      <c r="V205" s="896"/>
      <c r="W205" s="896"/>
      <c r="X205" s="896"/>
      <c r="Y205" s="896"/>
      <c r="Z205" s="896"/>
      <c r="AA205" s="896"/>
      <c r="AB205" s="896"/>
      <c r="AC205" s="896"/>
      <c r="AD205" s="896"/>
      <c r="AE205" s="896"/>
      <c r="AR205" s="166" t="s">
        <v>159</v>
      </c>
      <c r="AT205" s="166" t="s">
        <v>155</v>
      </c>
      <c r="AU205" s="166" t="s">
        <v>80</v>
      </c>
      <c r="AY205" s="14" t="s">
        <v>153</v>
      </c>
      <c r="BE205" s="93">
        <f t="shared" si="29"/>
        <v>0</v>
      </c>
      <c r="BF205" s="93">
        <f t="shared" si="30"/>
        <v>0</v>
      </c>
      <c r="BG205" s="93">
        <f t="shared" si="31"/>
        <v>0</v>
      </c>
      <c r="BH205" s="93">
        <f t="shared" si="32"/>
        <v>0</v>
      </c>
      <c r="BI205" s="93">
        <f t="shared" si="33"/>
        <v>0</v>
      </c>
      <c r="BJ205" s="14" t="s">
        <v>80</v>
      </c>
      <c r="BK205" s="93">
        <f t="shared" si="34"/>
        <v>0</v>
      </c>
      <c r="BL205" s="14" t="s">
        <v>159</v>
      </c>
      <c r="BM205" s="166" t="s">
        <v>343</v>
      </c>
    </row>
    <row r="206" spans="1:65" s="2" customFormat="1" ht="33" customHeight="1">
      <c r="A206" s="896"/>
      <c r="B206" s="129"/>
      <c r="C206" s="155" t="s">
        <v>344</v>
      </c>
      <c r="D206" s="155" t="s">
        <v>155</v>
      </c>
      <c r="E206" s="156" t="s">
        <v>345</v>
      </c>
      <c r="F206" s="157" t="s">
        <v>346</v>
      </c>
      <c r="G206" s="158" t="s">
        <v>266</v>
      </c>
      <c r="H206" s="159">
        <v>12</v>
      </c>
      <c r="I206" s="901"/>
      <c r="J206" s="900">
        <f t="shared" si="25"/>
        <v>0</v>
      </c>
      <c r="K206" s="161"/>
      <c r="L206" s="29"/>
      <c r="M206" s="162" t="s">
        <v>1</v>
      </c>
      <c r="N206" s="163" t="s">
        <v>36</v>
      </c>
      <c r="O206" s="55"/>
      <c r="P206" s="164">
        <f t="shared" si="26"/>
        <v>0</v>
      </c>
      <c r="Q206" s="164">
        <v>0.08</v>
      </c>
      <c r="R206" s="164">
        <f t="shared" si="27"/>
        <v>0.96</v>
      </c>
      <c r="S206" s="164">
        <v>0</v>
      </c>
      <c r="T206" s="165">
        <f t="shared" si="28"/>
        <v>0</v>
      </c>
      <c r="U206" s="896"/>
      <c r="V206" s="896"/>
      <c r="W206" s="896"/>
      <c r="X206" s="896"/>
      <c r="Y206" s="896"/>
      <c r="Z206" s="896"/>
      <c r="AA206" s="896"/>
      <c r="AB206" s="896"/>
      <c r="AC206" s="896"/>
      <c r="AD206" s="896"/>
      <c r="AE206" s="896"/>
      <c r="AR206" s="166" t="s">
        <v>159</v>
      </c>
      <c r="AT206" s="166" t="s">
        <v>155</v>
      </c>
      <c r="AU206" s="166" t="s">
        <v>80</v>
      </c>
      <c r="AY206" s="14" t="s">
        <v>153</v>
      </c>
      <c r="BE206" s="93">
        <f t="shared" si="29"/>
        <v>0</v>
      </c>
      <c r="BF206" s="93">
        <f t="shared" si="30"/>
        <v>0</v>
      </c>
      <c r="BG206" s="93">
        <f t="shared" si="31"/>
        <v>0</v>
      </c>
      <c r="BH206" s="93">
        <f t="shared" si="32"/>
        <v>0</v>
      </c>
      <c r="BI206" s="93">
        <f t="shared" si="33"/>
        <v>0</v>
      </c>
      <c r="BJ206" s="14" t="s">
        <v>80</v>
      </c>
      <c r="BK206" s="93">
        <f t="shared" si="34"/>
        <v>0</v>
      </c>
      <c r="BL206" s="14" t="s">
        <v>159</v>
      </c>
      <c r="BM206" s="166" t="s">
        <v>347</v>
      </c>
    </row>
    <row r="207" spans="1:65" s="2" customFormat="1" ht="33" customHeight="1">
      <c r="A207" s="896"/>
      <c r="B207" s="129"/>
      <c r="C207" s="155" t="s">
        <v>348</v>
      </c>
      <c r="D207" s="155" t="s">
        <v>155</v>
      </c>
      <c r="E207" s="156" t="s">
        <v>349</v>
      </c>
      <c r="F207" s="157" t="s">
        <v>350</v>
      </c>
      <c r="G207" s="158" t="s">
        <v>266</v>
      </c>
      <c r="H207" s="159">
        <v>2</v>
      </c>
      <c r="I207" s="901"/>
      <c r="J207" s="900">
        <f t="shared" si="25"/>
        <v>0</v>
      </c>
      <c r="K207" s="161"/>
      <c r="L207" s="29"/>
      <c r="M207" s="162" t="s">
        <v>1</v>
      </c>
      <c r="N207" s="163" t="s">
        <v>36</v>
      </c>
      <c r="O207" s="55"/>
      <c r="P207" s="164">
        <f t="shared" si="26"/>
        <v>0</v>
      </c>
      <c r="Q207" s="164">
        <v>0.4</v>
      </c>
      <c r="R207" s="164">
        <f t="shared" si="27"/>
        <v>0.8</v>
      </c>
      <c r="S207" s="164">
        <v>0</v>
      </c>
      <c r="T207" s="165">
        <f t="shared" si="28"/>
        <v>0</v>
      </c>
      <c r="U207" s="896"/>
      <c r="V207" s="896"/>
      <c r="W207" s="896"/>
      <c r="X207" s="896"/>
      <c r="Y207" s="896"/>
      <c r="Z207" s="896"/>
      <c r="AA207" s="896"/>
      <c r="AB207" s="896"/>
      <c r="AC207" s="896"/>
      <c r="AD207" s="896"/>
      <c r="AE207" s="896"/>
      <c r="AR207" s="166" t="s">
        <v>159</v>
      </c>
      <c r="AT207" s="166" t="s">
        <v>155</v>
      </c>
      <c r="AU207" s="166" t="s">
        <v>80</v>
      </c>
      <c r="AY207" s="14" t="s">
        <v>153</v>
      </c>
      <c r="BE207" s="93">
        <f t="shared" si="29"/>
        <v>0</v>
      </c>
      <c r="BF207" s="93">
        <f t="shared" si="30"/>
        <v>0</v>
      </c>
      <c r="BG207" s="93">
        <f t="shared" si="31"/>
        <v>0</v>
      </c>
      <c r="BH207" s="93">
        <f t="shared" si="32"/>
        <v>0</v>
      </c>
      <c r="BI207" s="93">
        <f t="shared" si="33"/>
        <v>0</v>
      </c>
      <c r="BJ207" s="14" t="s">
        <v>80</v>
      </c>
      <c r="BK207" s="93">
        <f t="shared" si="34"/>
        <v>0</v>
      </c>
      <c r="BL207" s="14" t="s">
        <v>159</v>
      </c>
      <c r="BM207" s="166" t="s">
        <v>351</v>
      </c>
    </row>
    <row r="208" spans="1:65" s="2" customFormat="1" ht="33" customHeight="1">
      <c r="A208" s="896"/>
      <c r="B208" s="129"/>
      <c r="C208" s="155" t="s">
        <v>352</v>
      </c>
      <c r="D208" s="155" t="s">
        <v>155</v>
      </c>
      <c r="E208" s="156" t="s">
        <v>353</v>
      </c>
      <c r="F208" s="157" t="s">
        <v>354</v>
      </c>
      <c r="G208" s="158" t="s">
        <v>266</v>
      </c>
      <c r="H208" s="159">
        <v>4</v>
      </c>
      <c r="I208" s="901"/>
      <c r="J208" s="900">
        <f t="shared" si="25"/>
        <v>0</v>
      </c>
      <c r="K208" s="161"/>
      <c r="L208" s="29"/>
      <c r="M208" s="162" t="s">
        <v>1</v>
      </c>
      <c r="N208" s="163" t="s">
        <v>36</v>
      </c>
      <c r="O208" s="55"/>
      <c r="P208" s="164">
        <f t="shared" si="26"/>
        <v>0</v>
      </c>
      <c r="Q208" s="164">
        <v>4.32</v>
      </c>
      <c r="R208" s="164">
        <f t="shared" si="27"/>
        <v>17.28</v>
      </c>
      <c r="S208" s="164">
        <v>0</v>
      </c>
      <c r="T208" s="165">
        <f t="shared" si="28"/>
        <v>0</v>
      </c>
      <c r="U208" s="896"/>
      <c r="V208" s="896"/>
      <c r="W208" s="896"/>
      <c r="X208" s="896"/>
      <c r="Y208" s="896"/>
      <c r="Z208" s="896"/>
      <c r="AA208" s="896"/>
      <c r="AB208" s="896"/>
      <c r="AC208" s="896"/>
      <c r="AD208" s="896"/>
      <c r="AE208" s="896"/>
      <c r="AR208" s="166" t="s">
        <v>159</v>
      </c>
      <c r="AT208" s="166" t="s">
        <v>155</v>
      </c>
      <c r="AU208" s="166" t="s">
        <v>80</v>
      </c>
      <c r="AY208" s="14" t="s">
        <v>153</v>
      </c>
      <c r="BE208" s="93">
        <f t="shared" si="29"/>
        <v>0</v>
      </c>
      <c r="BF208" s="93">
        <f t="shared" si="30"/>
        <v>0</v>
      </c>
      <c r="BG208" s="93">
        <f t="shared" si="31"/>
        <v>0</v>
      </c>
      <c r="BH208" s="93">
        <f t="shared" si="32"/>
        <v>0</v>
      </c>
      <c r="BI208" s="93">
        <f t="shared" si="33"/>
        <v>0</v>
      </c>
      <c r="BJ208" s="14" t="s">
        <v>80</v>
      </c>
      <c r="BK208" s="93">
        <f t="shared" si="34"/>
        <v>0</v>
      </c>
      <c r="BL208" s="14" t="s">
        <v>159</v>
      </c>
      <c r="BM208" s="166" t="s">
        <v>355</v>
      </c>
    </row>
    <row r="209" spans="1:65" s="2" customFormat="1" ht="33" customHeight="1">
      <c r="A209" s="896"/>
      <c r="B209" s="129"/>
      <c r="C209" s="155" t="s">
        <v>356</v>
      </c>
      <c r="D209" s="155" t="s">
        <v>155</v>
      </c>
      <c r="E209" s="156" t="s">
        <v>357</v>
      </c>
      <c r="F209" s="157" t="s">
        <v>358</v>
      </c>
      <c r="G209" s="158" t="s">
        <v>266</v>
      </c>
      <c r="H209" s="159">
        <v>4</v>
      </c>
      <c r="I209" s="901"/>
      <c r="J209" s="900">
        <f t="shared" si="25"/>
        <v>0</v>
      </c>
      <c r="K209" s="161"/>
      <c r="L209" s="29"/>
      <c r="M209" s="162" t="s">
        <v>1</v>
      </c>
      <c r="N209" s="163" t="s">
        <v>36</v>
      </c>
      <c r="O209" s="55"/>
      <c r="P209" s="164">
        <f t="shared" si="26"/>
        <v>0</v>
      </c>
      <c r="Q209" s="164">
        <v>4.32</v>
      </c>
      <c r="R209" s="164">
        <f t="shared" si="27"/>
        <v>17.28</v>
      </c>
      <c r="S209" s="164">
        <v>0</v>
      </c>
      <c r="T209" s="165">
        <f t="shared" si="28"/>
        <v>0</v>
      </c>
      <c r="U209" s="896"/>
      <c r="V209" s="896"/>
      <c r="W209" s="896"/>
      <c r="X209" s="896"/>
      <c r="Y209" s="896"/>
      <c r="Z209" s="896"/>
      <c r="AA209" s="896"/>
      <c r="AB209" s="896"/>
      <c r="AC209" s="896"/>
      <c r="AD209" s="896"/>
      <c r="AE209" s="896"/>
      <c r="AR209" s="166" t="s">
        <v>159</v>
      </c>
      <c r="AT209" s="166" t="s">
        <v>155</v>
      </c>
      <c r="AU209" s="166" t="s">
        <v>80</v>
      </c>
      <c r="AY209" s="14" t="s">
        <v>153</v>
      </c>
      <c r="BE209" s="93">
        <f t="shared" si="29"/>
        <v>0</v>
      </c>
      <c r="BF209" s="93">
        <f t="shared" si="30"/>
        <v>0</v>
      </c>
      <c r="BG209" s="93">
        <f t="shared" si="31"/>
        <v>0</v>
      </c>
      <c r="BH209" s="93">
        <f t="shared" si="32"/>
        <v>0</v>
      </c>
      <c r="BI209" s="93">
        <f t="shared" si="33"/>
        <v>0</v>
      </c>
      <c r="BJ209" s="14" t="s">
        <v>80</v>
      </c>
      <c r="BK209" s="93">
        <f t="shared" si="34"/>
        <v>0</v>
      </c>
      <c r="BL209" s="14" t="s">
        <v>159</v>
      </c>
      <c r="BM209" s="166" t="s">
        <v>359</v>
      </c>
    </row>
    <row r="210" spans="1:65" s="2" customFormat="1" ht="33" customHeight="1">
      <c r="A210" s="896"/>
      <c r="B210" s="129"/>
      <c r="C210" s="155" t="s">
        <v>360</v>
      </c>
      <c r="D210" s="155" t="s">
        <v>155</v>
      </c>
      <c r="E210" s="156" t="s">
        <v>361</v>
      </c>
      <c r="F210" s="157" t="s">
        <v>362</v>
      </c>
      <c r="G210" s="158" t="s">
        <v>266</v>
      </c>
      <c r="H210" s="159">
        <v>2</v>
      </c>
      <c r="I210" s="901"/>
      <c r="J210" s="900">
        <f t="shared" si="25"/>
        <v>0</v>
      </c>
      <c r="K210" s="161"/>
      <c r="L210" s="29"/>
      <c r="M210" s="162" t="s">
        <v>1</v>
      </c>
      <c r="N210" s="163" t="s">
        <v>36</v>
      </c>
      <c r="O210" s="55"/>
      <c r="P210" s="164">
        <f t="shared" si="26"/>
        <v>0</v>
      </c>
      <c r="Q210" s="164">
        <v>5</v>
      </c>
      <c r="R210" s="164">
        <f t="shared" si="27"/>
        <v>10</v>
      </c>
      <c r="S210" s="164">
        <v>0</v>
      </c>
      <c r="T210" s="165">
        <f t="shared" si="28"/>
        <v>0</v>
      </c>
      <c r="U210" s="896"/>
      <c r="V210" s="896"/>
      <c r="W210" s="896"/>
      <c r="X210" s="896"/>
      <c r="Y210" s="896"/>
      <c r="Z210" s="896"/>
      <c r="AA210" s="896"/>
      <c r="AB210" s="896"/>
      <c r="AC210" s="896"/>
      <c r="AD210" s="896"/>
      <c r="AE210" s="896"/>
      <c r="AR210" s="166" t="s">
        <v>159</v>
      </c>
      <c r="AT210" s="166" t="s">
        <v>155</v>
      </c>
      <c r="AU210" s="166" t="s">
        <v>80</v>
      </c>
      <c r="AY210" s="14" t="s">
        <v>153</v>
      </c>
      <c r="BE210" s="93">
        <f t="shared" si="29"/>
        <v>0</v>
      </c>
      <c r="BF210" s="93">
        <f t="shared" si="30"/>
        <v>0</v>
      </c>
      <c r="BG210" s="93">
        <f t="shared" si="31"/>
        <v>0</v>
      </c>
      <c r="BH210" s="93">
        <f t="shared" si="32"/>
        <v>0</v>
      </c>
      <c r="BI210" s="93">
        <f t="shared" si="33"/>
        <v>0</v>
      </c>
      <c r="BJ210" s="14" t="s">
        <v>80</v>
      </c>
      <c r="BK210" s="93">
        <f t="shared" si="34"/>
        <v>0</v>
      </c>
      <c r="BL210" s="14" t="s">
        <v>159</v>
      </c>
      <c r="BM210" s="166" t="s">
        <v>363</v>
      </c>
    </row>
    <row r="211" spans="1:65" s="2" customFormat="1" ht="33" customHeight="1">
      <c r="A211" s="896"/>
      <c r="B211" s="129"/>
      <c r="C211" s="155" t="s">
        <v>364</v>
      </c>
      <c r="D211" s="155" t="s">
        <v>155</v>
      </c>
      <c r="E211" s="156" t="s">
        <v>365</v>
      </c>
      <c r="F211" s="157" t="s">
        <v>366</v>
      </c>
      <c r="G211" s="158" t="s">
        <v>266</v>
      </c>
      <c r="H211" s="159">
        <v>2</v>
      </c>
      <c r="I211" s="901"/>
      <c r="J211" s="900">
        <f t="shared" si="25"/>
        <v>0</v>
      </c>
      <c r="K211" s="161"/>
      <c r="L211" s="29"/>
      <c r="M211" s="162" t="s">
        <v>1</v>
      </c>
      <c r="N211" s="163" t="s">
        <v>36</v>
      </c>
      <c r="O211" s="55"/>
      <c r="P211" s="164">
        <f t="shared" si="26"/>
        <v>0</v>
      </c>
      <c r="Q211" s="164">
        <v>5</v>
      </c>
      <c r="R211" s="164">
        <f t="shared" si="27"/>
        <v>10</v>
      </c>
      <c r="S211" s="164">
        <v>0</v>
      </c>
      <c r="T211" s="165">
        <f t="shared" si="28"/>
        <v>0</v>
      </c>
      <c r="U211" s="896"/>
      <c r="V211" s="896"/>
      <c r="W211" s="896"/>
      <c r="X211" s="896"/>
      <c r="Y211" s="896"/>
      <c r="Z211" s="896"/>
      <c r="AA211" s="896"/>
      <c r="AB211" s="896"/>
      <c r="AC211" s="896"/>
      <c r="AD211" s="896"/>
      <c r="AE211" s="896"/>
      <c r="AR211" s="166" t="s">
        <v>159</v>
      </c>
      <c r="AT211" s="166" t="s">
        <v>155</v>
      </c>
      <c r="AU211" s="166" t="s">
        <v>80</v>
      </c>
      <c r="AY211" s="14" t="s">
        <v>153</v>
      </c>
      <c r="BE211" s="93">
        <f t="shared" si="29"/>
        <v>0</v>
      </c>
      <c r="BF211" s="93">
        <f t="shared" si="30"/>
        <v>0</v>
      </c>
      <c r="BG211" s="93">
        <f t="shared" si="31"/>
        <v>0</v>
      </c>
      <c r="BH211" s="93">
        <f t="shared" si="32"/>
        <v>0</v>
      </c>
      <c r="BI211" s="93">
        <f t="shared" si="33"/>
        <v>0</v>
      </c>
      <c r="BJ211" s="14" t="s">
        <v>80</v>
      </c>
      <c r="BK211" s="93">
        <f t="shared" si="34"/>
        <v>0</v>
      </c>
      <c r="BL211" s="14" t="s">
        <v>159</v>
      </c>
      <c r="BM211" s="166" t="s">
        <v>367</v>
      </c>
    </row>
    <row r="212" spans="1:65" s="2" customFormat="1" ht="33" customHeight="1">
      <c r="A212" s="896"/>
      <c r="B212" s="129"/>
      <c r="C212" s="155" t="s">
        <v>368</v>
      </c>
      <c r="D212" s="155" t="s">
        <v>155</v>
      </c>
      <c r="E212" s="156" t="s">
        <v>369</v>
      </c>
      <c r="F212" s="157" t="s">
        <v>370</v>
      </c>
      <c r="G212" s="158" t="s">
        <v>266</v>
      </c>
      <c r="H212" s="159">
        <v>2</v>
      </c>
      <c r="I212" s="901"/>
      <c r="J212" s="900">
        <f t="shared" si="25"/>
        <v>0</v>
      </c>
      <c r="K212" s="161"/>
      <c r="L212" s="29"/>
      <c r="M212" s="162" t="s">
        <v>1</v>
      </c>
      <c r="N212" s="163" t="s">
        <v>36</v>
      </c>
      <c r="O212" s="55"/>
      <c r="P212" s="164">
        <f t="shared" si="26"/>
        <v>0</v>
      </c>
      <c r="Q212" s="164">
        <v>3.18</v>
      </c>
      <c r="R212" s="164">
        <f t="shared" si="27"/>
        <v>6.36</v>
      </c>
      <c r="S212" s="164">
        <v>0</v>
      </c>
      <c r="T212" s="165">
        <f t="shared" si="28"/>
        <v>0</v>
      </c>
      <c r="U212" s="896"/>
      <c r="V212" s="896"/>
      <c r="W212" s="896"/>
      <c r="X212" s="896"/>
      <c r="Y212" s="896"/>
      <c r="Z212" s="896"/>
      <c r="AA212" s="896"/>
      <c r="AB212" s="896"/>
      <c r="AC212" s="896"/>
      <c r="AD212" s="896"/>
      <c r="AE212" s="896"/>
      <c r="AR212" s="166" t="s">
        <v>159</v>
      </c>
      <c r="AT212" s="166" t="s">
        <v>155</v>
      </c>
      <c r="AU212" s="166" t="s">
        <v>80</v>
      </c>
      <c r="AY212" s="14" t="s">
        <v>153</v>
      </c>
      <c r="BE212" s="93">
        <f t="shared" si="29"/>
        <v>0</v>
      </c>
      <c r="BF212" s="93">
        <f t="shared" si="30"/>
        <v>0</v>
      </c>
      <c r="BG212" s="93">
        <f t="shared" si="31"/>
        <v>0</v>
      </c>
      <c r="BH212" s="93">
        <f t="shared" si="32"/>
        <v>0</v>
      </c>
      <c r="BI212" s="93">
        <f t="shared" si="33"/>
        <v>0</v>
      </c>
      <c r="BJ212" s="14" t="s">
        <v>80</v>
      </c>
      <c r="BK212" s="93">
        <f t="shared" si="34"/>
        <v>0</v>
      </c>
      <c r="BL212" s="14" t="s">
        <v>159</v>
      </c>
      <c r="BM212" s="166" t="s">
        <v>371</v>
      </c>
    </row>
    <row r="213" spans="1:65" s="2" customFormat="1" ht="33" customHeight="1">
      <c r="A213" s="896"/>
      <c r="B213" s="129"/>
      <c r="C213" s="155" t="s">
        <v>372</v>
      </c>
      <c r="D213" s="155" t="s">
        <v>155</v>
      </c>
      <c r="E213" s="156" t="s">
        <v>373</v>
      </c>
      <c r="F213" s="157" t="s">
        <v>374</v>
      </c>
      <c r="G213" s="158" t="s">
        <v>266</v>
      </c>
      <c r="H213" s="159">
        <v>2</v>
      </c>
      <c r="I213" s="901"/>
      <c r="J213" s="900">
        <f t="shared" si="25"/>
        <v>0</v>
      </c>
      <c r="K213" s="161"/>
      <c r="L213" s="29"/>
      <c r="M213" s="162" t="s">
        <v>1</v>
      </c>
      <c r="N213" s="163" t="s">
        <v>36</v>
      </c>
      <c r="O213" s="55"/>
      <c r="P213" s="164">
        <f t="shared" si="26"/>
        <v>0</v>
      </c>
      <c r="Q213" s="164">
        <v>3.18</v>
      </c>
      <c r="R213" s="164">
        <f t="shared" si="27"/>
        <v>6.36</v>
      </c>
      <c r="S213" s="164">
        <v>0</v>
      </c>
      <c r="T213" s="165">
        <f t="shared" si="28"/>
        <v>0</v>
      </c>
      <c r="U213" s="896"/>
      <c r="V213" s="896"/>
      <c r="W213" s="896"/>
      <c r="X213" s="896"/>
      <c r="Y213" s="896"/>
      <c r="Z213" s="896"/>
      <c r="AA213" s="896"/>
      <c r="AB213" s="896"/>
      <c r="AC213" s="896"/>
      <c r="AD213" s="896"/>
      <c r="AE213" s="896"/>
      <c r="AR213" s="166" t="s">
        <v>159</v>
      </c>
      <c r="AT213" s="166" t="s">
        <v>155</v>
      </c>
      <c r="AU213" s="166" t="s">
        <v>80</v>
      </c>
      <c r="AY213" s="14" t="s">
        <v>153</v>
      </c>
      <c r="BE213" s="93">
        <f t="shared" si="29"/>
        <v>0</v>
      </c>
      <c r="BF213" s="93">
        <f t="shared" si="30"/>
        <v>0</v>
      </c>
      <c r="BG213" s="93">
        <f t="shared" si="31"/>
        <v>0</v>
      </c>
      <c r="BH213" s="93">
        <f t="shared" si="32"/>
        <v>0</v>
      </c>
      <c r="BI213" s="93">
        <f t="shared" si="33"/>
        <v>0</v>
      </c>
      <c r="BJ213" s="14" t="s">
        <v>80</v>
      </c>
      <c r="BK213" s="93">
        <f t="shared" si="34"/>
        <v>0</v>
      </c>
      <c r="BL213" s="14" t="s">
        <v>159</v>
      </c>
      <c r="BM213" s="166" t="s">
        <v>375</v>
      </c>
    </row>
    <row r="214" spans="1:65" s="2" customFormat="1" ht="33" customHeight="1">
      <c r="A214" s="896"/>
      <c r="B214" s="129"/>
      <c r="C214" s="155" t="s">
        <v>376</v>
      </c>
      <c r="D214" s="155" t="s">
        <v>155</v>
      </c>
      <c r="E214" s="156" t="s">
        <v>377</v>
      </c>
      <c r="F214" s="157" t="s">
        <v>378</v>
      </c>
      <c r="G214" s="158" t="s">
        <v>266</v>
      </c>
      <c r="H214" s="159">
        <v>3</v>
      </c>
      <c r="I214" s="901"/>
      <c r="J214" s="900">
        <f t="shared" si="25"/>
        <v>0</v>
      </c>
      <c r="K214" s="161"/>
      <c r="L214" s="29"/>
      <c r="M214" s="162" t="s">
        <v>1</v>
      </c>
      <c r="N214" s="163" t="s">
        <v>36</v>
      </c>
      <c r="O214" s="55"/>
      <c r="P214" s="164">
        <f t="shared" si="26"/>
        <v>0</v>
      </c>
      <c r="Q214" s="164">
        <v>5.0250000000000004</v>
      </c>
      <c r="R214" s="164">
        <f t="shared" si="27"/>
        <v>15.075000000000001</v>
      </c>
      <c r="S214" s="164">
        <v>0</v>
      </c>
      <c r="T214" s="165">
        <f t="shared" si="28"/>
        <v>0</v>
      </c>
      <c r="U214" s="896"/>
      <c r="V214" s="896"/>
      <c r="W214" s="896"/>
      <c r="X214" s="896"/>
      <c r="Y214" s="896"/>
      <c r="Z214" s="896"/>
      <c r="AA214" s="896"/>
      <c r="AB214" s="896"/>
      <c r="AC214" s="896"/>
      <c r="AD214" s="896"/>
      <c r="AE214" s="896"/>
      <c r="AR214" s="166" t="s">
        <v>159</v>
      </c>
      <c r="AT214" s="166" t="s">
        <v>155</v>
      </c>
      <c r="AU214" s="166" t="s">
        <v>80</v>
      </c>
      <c r="AY214" s="14" t="s">
        <v>153</v>
      </c>
      <c r="BE214" s="93">
        <f t="shared" si="29"/>
        <v>0</v>
      </c>
      <c r="BF214" s="93">
        <f t="shared" si="30"/>
        <v>0</v>
      </c>
      <c r="BG214" s="93">
        <f t="shared" si="31"/>
        <v>0</v>
      </c>
      <c r="BH214" s="93">
        <f t="shared" si="32"/>
        <v>0</v>
      </c>
      <c r="BI214" s="93">
        <f t="shared" si="33"/>
        <v>0</v>
      </c>
      <c r="BJ214" s="14" t="s">
        <v>80</v>
      </c>
      <c r="BK214" s="93">
        <f t="shared" si="34"/>
        <v>0</v>
      </c>
      <c r="BL214" s="14" t="s">
        <v>159</v>
      </c>
      <c r="BM214" s="166" t="s">
        <v>379</v>
      </c>
    </row>
    <row r="215" spans="1:65" s="2" customFormat="1" ht="33" customHeight="1">
      <c r="A215" s="896"/>
      <c r="B215" s="129"/>
      <c r="C215" s="155" t="s">
        <v>380</v>
      </c>
      <c r="D215" s="155" t="s">
        <v>155</v>
      </c>
      <c r="E215" s="156" t="s">
        <v>381</v>
      </c>
      <c r="F215" s="157" t="s">
        <v>382</v>
      </c>
      <c r="G215" s="158" t="s">
        <v>266</v>
      </c>
      <c r="H215" s="159">
        <v>6</v>
      </c>
      <c r="I215" s="901"/>
      <c r="J215" s="900">
        <f t="shared" si="25"/>
        <v>0</v>
      </c>
      <c r="K215" s="161"/>
      <c r="L215" s="29"/>
      <c r="M215" s="162" t="s">
        <v>1</v>
      </c>
      <c r="N215" s="163" t="s">
        <v>36</v>
      </c>
      <c r="O215" s="55"/>
      <c r="P215" s="164">
        <f t="shared" si="26"/>
        <v>0</v>
      </c>
      <c r="Q215" s="164">
        <v>0.83699999999999997</v>
      </c>
      <c r="R215" s="164">
        <f t="shared" si="27"/>
        <v>5.0220000000000002</v>
      </c>
      <c r="S215" s="164">
        <v>0</v>
      </c>
      <c r="T215" s="165">
        <f t="shared" si="28"/>
        <v>0</v>
      </c>
      <c r="U215" s="896"/>
      <c r="V215" s="896"/>
      <c r="W215" s="896"/>
      <c r="X215" s="896"/>
      <c r="Y215" s="896"/>
      <c r="Z215" s="896"/>
      <c r="AA215" s="896"/>
      <c r="AB215" s="896"/>
      <c r="AC215" s="896"/>
      <c r="AD215" s="896"/>
      <c r="AE215" s="896"/>
      <c r="AR215" s="166" t="s">
        <v>159</v>
      </c>
      <c r="AT215" s="166" t="s">
        <v>155</v>
      </c>
      <c r="AU215" s="166" t="s">
        <v>80</v>
      </c>
      <c r="AY215" s="14" t="s">
        <v>153</v>
      </c>
      <c r="BE215" s="93">
        <f t="shared" si="29"/>
        <v>0</v>
      </c>
      <c r="BF215" s="93">
        <f t="shared" si="30"/>
        <v>0</v>
      </c>
      <c r="BG215" s="93">
        <f t="shared" si="31"/>
        <v>0</v>
      </c>
      <c r="BH215" s="93">
        <f t="shared" si="32"/>
        <v>0</v>
      </c>
      <c r="BI215" s="93">
        <f t="shared" si="33"/>
        <v>0</v>
      </c>
      <c r="BJ215" s="14" t="s">
        <v>80</v>
      </c>
      <c r="BK215" s="93">
        <f t="shared" si="34"/>
        <v>0</v>
      </c>
      <c r="BL215" s="14" t="s">
        <v>159</v>
      </c>
      <c r="BM215" s="166" t="s">
        <v>383</v>
      </c>
    </row>
    <row r="216" spans="1:65" s="2" customFormat="1" ht="33" customHeight="1">
      <c r="A216" s="896"/>
      <c r="B216" s="129"/>
      <c r="C216" s="155" t="s">
        <v>384</v>
      </c>
      <c r="D216" s="155" t="s">
        <v>155</v>
      </c>
      <c r="E216" s="156" t="s">
        <v>385</v>
      </c>
      <c r="F216" s="157" t="s">
        <v>386</v>
      </c>
      <c r="G216" s="158" t="s">
        <v>266</v>
      </c>
      <c r="H216" s="159">
        <v>6</v>
      </c>
      <c r="I216" s="901"/>
      <c r="J216" s="900">
        <f t="shared" si="25"/>
        <v>0</v>
      </c>
      <c r="K216" s="161"/>
      <c r="L216" s="29"/>
      <c r="M216" s="162" t="s">
        <v>1</v>
      </c>
      <c r="N216" s="163" t="s">
        <v>36</v>
      </c>
      <c r="O216" s="55"/>
      <c r="P216" s="164">
        <f t="shared" si="26"/>
        <v>0</v>
      </c>
      <c r="Q216" s="164">
        <v>0.83699999999999997</v>
      </c>
      <c r="R216" s="164">
        <f t="shared" si="27"/>
        <v>5.0220000000000002</v>
      </c>
      <c r="S216" s="164">
        <v>0</v>
      </c>
      <c r="T216" s="165">
        <f t="shared" si="28"/>
        <v>0</v>
      </c>
      <c r="U216" s="896"/>
      <c r="V216" s="896"/>
      <c r="W216" s="896"/>
      <c r="X216" s="896"/>
      <c r="Y216" s="896"/>
      <c r="Z216" s="896"/>
      <c r="AA216" s="896"/>
      <c r="AB216" s="896"/>
      <c r="AC216" s="896"/>
      <c r="AD216" s="896"/>
      <c r="AE216" s="896"/>
      <c r="AR216" s="166" t="s">
        <v>159</v>
      </c>
      <c r="AT216" s="166" t="s">
        <v>155</v>
      </c>
      <c r="AU216" s="166" t="s">
        <v>80</v>
      </c>
      <c r="AY216" s="14" t="s">
        <v>153</v>
      </c>
      <c r="BE216" s="93">
        <f t="shared" si="29"/>
        <v>0</v>
      </c>
      <c r="BF216" s="93">
        <f t="shared" si="30"/>
        <v>0</v>
      </c>
      <c r="BG216" s="93">
        <f t="shared" si="31"/>
        <v>0</v>
      </c>
      <c r="BH216" s="93">
        <f t="shared" si="32"/>
        <v>0</v>
      </c>
      <c r="BI216" s="93">
        <f t="shared" si="33"/>
        <v>0</v>
      </c>
      <c r="BJ216" s="14" t="s">
        <v>80</v>
      </c>
      <c r="BK216" s="93">
        <f t="shared" si="34"/>
        <v>0</v>
      </c>
      <c r="BL216" s="14" t="s">
        <v>159</v>
      </c>
      <c r="BM216" s="166" t="s">
        <v>387</v>
      </c>
    </row>
    <row r="217" spans="1:65" s="2" customFormat="1" ht="33" customHeight="1">
      <c r="A217" s="896"/>
      <c r="B217" s="129"/>
      <c r="C217" s="155" t="s">
        <v>388</v>
      </c>
      <c r="D217" s="155" t="s">
        <v>155</v>
      </c>
      <c r="E217" s="156" t="s">
        <v>389</v>
      </c>
      <c r="F217" s="157" t="s">
        <v>390</v>
      </c>
      <c r="G217" s="158" t="s">
        <v>266</v>
      </c>
      <c r="H217" s="159">
        <v>3</v>
      </c>
      <c r="I217" s="901"/>
      <c r="J217" s="900">
        <f t="shared" si="25"/>
        <v>0</v>
      </c>
      <c r="K217" s="161"/>
      <c r="L217" s="29"/>
      <c r="M217" s="162" t="s">
        <v>1</v>
      </c>
      <c r="N217" s="163" t="s">
        <v>36</v>
      </c>
      <c r="O217" s="55"/>
      <c r="P217" s="164">
        <f t="shared" si="26"/>
        <v>0</v>
      </c>
      <c r="Q217" s="164">
        <v>1.85</v>
      </c>
      <c r="R217" s="164">
        <f t="shared" si="27"/>
        <v>5.5500000000000007</v>
      </c>
      <c r="S217" s="164">
        <v>0</v>
      </c>
      <c r="T217" s="165">
        <f t="shared" si="28"/>
        <v>0</v>
      </c>
      <c r="U217" s="896"/>
      <c r="V217" s="896"/>
      <c r="W217" s="896"/>
      <c r="X217" s="896"/>
      <c r="Y217" s="896"/>
      <c r="Z217" s="896"/>
      <c r="AA217" s="896"/>
      <c r="AB217" s="896"/>
      <c r="AC217" s="896"/>
      <c r="AD217" s="896"/>
      <c r="AE217" s="896"/>
      <c r="AR217" s="166" t="s">
        <v>159</v>
      </c>
      <c r="AT217" s="166" t="s">
        <v>155</v>
      </c>
      <c r="AU217" s="166" t="s">
        <v>80</v>
      </c>
      <c r="AY217" s="14" t="s">
        <v>153</v>
      </c>
      <c r="BE217" s="93">
        <f t="shared" si="29"/>
        <v>0</v>
      </c>
      <c r="BF217" s="93">
        <f t="shared" si="30"/>
        <v>0</v>
      </c>
      <c r="BG217" s="93">
        <f t="shared" si="31"/>
        <v>0</v>
      </c>
      <c r="BH217" s="93">
        <f t="shared" si="32"/>
        <v>0</v>
      </c>
      <c r="BI217" s="93">
        <f t="shared" si="33"/>
        <v>0</v>
      </c>
      <c r="BJ217" s="14" t="s">
        <v>80</v>
      </c>
      <c r="BK217" s="93">
        <f t="shared" si="34"/>
        <v>0</v>
      </c>
      <c r="BL217" s="14" t="s">
        <v>159</v>
      </c>
      <c r="BM217" s="166" t="s">
        <v>391</v>
      </c>
    </row>
    <row r="218" spans="1:65" s="2" customFormat="1" ht="33" customHeight="1">
      <c r="A218" s="896"/>
      <c r="B218" s="129"/>
      <c r="C218" s="155" t="s">
        <v>392</v>
      </c>
      <c r="D218" s="155" t="s">
        <v>155</v>
      </c>
      <c r="E218" s="156" t="s">
        <v>393</v>
      </c>
      <c r="F218" s="157" t="s">
        <v>394</v>
      </c>
      <c r="G218" s="158" t="s">
        <v>266</v>
      </c>
      <c r="H218" s="159">
        <v>3</v>
      </c>
      <c r="I218" s="901"/>
      <c r="J218" s="900">
        <f t="shared" si="25"/>
        <v>0</v>
      </c>
      <c r="K218" s="161"/>
      <c r="L218" s="29"/>
      <c r="M218" s="162" t="s">
        <v>1</v>
      </c>
      <c r="N218" s="163" t="s">
        <v>36</v>
      </c>
      <c r="O218" s="55"/>
      <c r="P218" s="164">
        <f t="shared" si="26"/>
        <v>0</v>
      </c>
      <c r="Q218" s="164">
        <v>1.85</v>
      </c>
      <c r="R218" s="164">
        <f t="shared" si="27"/>
        <v>5.5500000000000007</v>
      </c>
      <c r="S218" s="164">
        <v>0</v>
      </c>
      <c r="T218" s="165">
        <f t="shared" si="28"/>
        <v>0</v>
      </c>
      <c r="U218" s="896"/>
      <c r="V218" s="896"/>
      <c r="W218" s="896"/>
      <c r="X218" s="896"/>
      <c r="Y218" s="896"/>
      <c r="Z218" s="896"/>
      <c r="AA218" s="896"/>
      <c r="AB218" s="896"/>
      <c r="AC218" s="896"/>
      <c r="AD218" s="896"/>
      <c r="AE218" s="896"/>
      <c r="AR218" s="166" t="s">
        <v>159</v>
      </c>
      <c r="AT218" s="166" t="s">
        <v>155</v>
      </c>
      <c r="AU218" s="166" t="s">
        <v>80</v>
      </c>
      <c r="AY218" s="14" t="s">
        <v>153</v>
      </c>
      <c r="BE218" s="93">
        <f t="shared" si="29"/>
        <v>0</v>
      </c>
      <c r="BF218" s="93">
        <f t="shared" si="30"/>
        <v>0</v>
      </c>
      <c r="BG218" s="93">
        <f t="shared" si="31"/>
        <v>0</v>
      </c>
      <c r="BH218" s="93">
        <f t="shared" si="32"/>
        <v>0</v>
      </c>
      <c r="BI218" s="93">
        <f t="shared" si="33"/>
        <v>0</v>
      </c>
      <c r="BJ218" s="14" t="s">
        <v>80</v>
      </c>
      <c r="BK218" s="93">
        <f t="shared" si="34"/>
        <v>0</v>
      </c>
      <c r="BL218" s="14" t="s">
        <v>159</v>
      </c>
      <c r="BM218" s="166" t="s">
        <v>395</v>
      </c>
    </row>
    <row r="219" spans="1:65" s="2" customFormat="1" ht="33" customHeight="1">
      <c r="A219" s="896"/>
      <c r="B219" s="129"/>
      <c r="C219" s="155" t="s">
        <v>396</v>
      </c>
      <c r="D219" s="155" t="s">
        <v>155</v>
      </c>
      <c r="E219" s="156" t="s">
        <v>397</v>
      </c>
      <c r="F219" s="157" t="s">
        <v>398</v>
      </c>
      <c r="G219" s="158" t="s">
        <v>266</v>
      </c>
      <c r="H219" s="159">
        <v>2</v>
      </c>
      <c r="I219" s="901"/>
      <c r="J219" s="900">
        <f t="shared" si="25"/>
        <v>0</v>
      </c>
      <c r="K219" s="161"/>
      <c r="L219" s="29"/>
      <c r="M219" s="162" t="s">
        <v>1</v>
      </c>
      <c r="N219" s="163" t="s">
        <v>36</v>
      </c>
      <c r="O219" s="55"/>
      <c r="P219" s="164">
        <f t="shared" si="26"/>
        <v>0</v>
      </c>
      <c r="Q219" s="164">
        <v>5.9249999999999998</v>
      </c>
      <c r="R219" s="164">
        <f t="shared" si="27"/>
        <v>11.85</v>
      </c>
      <c r="S219" s="164">
        <v>0</v>
      </c>
      <c r="T219" s="165">
        <f t="shared" si="28"/>
        <v>0</v>
      </c>
      <c r="U219" s="896"/>
      <c r="V219" s="896"/>
      <c r="W219" s="896"/>
      <c r="X219" s="896"/>
      <c r="Y219" s="896"/>
      <c r="Z219" s="896"/>
      <c r="AA219" s="896"/>
      <c r="AB219" s="896"/>
      <c r="AC219" s="896"/>
      <c r="AD219" s="896"/>
      <c r="AE219" s="896"/>
      <c r="AR219" s="166" t="s">
        <v>159</v>
      </c>
      <c r="AT219" s="166" t="s">
        <v>155</v>
      </c>
      <c r="AU219" s="166" t="s">
        <v>80</v>
      </c>
      <c r="AY219" s="14" t="s">
        <v>153</v>
      </c>
      <c r="BE219" s="93">
        <f t="shared" si="29"/>
        <v>0</v>
      </c>
      <c r="BF219" s="93">
        <f t="shared" si="30"/>
        <v>0</v>
      </c>
      <c r="BG219" s="93">
        <f t="shared" si="31"/>
        <v>0</v>
      </c>
      <c r="BH219" s="93">
        <f t="shared" si="32"/>
        <v>0</v>
      </c>
      <c r="BI219" s="93">
        <f t="shared" si="33"/>
        <v>0</v>
      </c>
      <c r="BJ219" s="14" t="s">
        <v>80</v>
      </c>
      <c r="BK219" s="93">
        <f t="shared" si="34"/>
        <v>0</v>
      </c>
      <c r="BL219" s="14" t="s">
        <v>159</v>
      </c>
      <c r="BM219" s="166" t="s">
        <v>399</v>
      </c>
    </row>
    <row r="220" spans="1:65" s="2" customFormat="1" ht="33" customHeight="1">
      <c r="A220" s="896"/>
      <c r="B220" s="129"/>
      <c r="C220" s="155" t="s">
        <v>400</v>
      </c>
      <c r="D220" s="155" t="s">
        <v>155</v>
      </c>
      <c r="E220" s="156" t="s">
        <v>401</v>
      </c>
      <c r="F220" s="157" t="s">
        <v>402</v>
      </c>
      <c r="G220" s="158" t="s">
        <v>266</v>
      </c>
      <c r="H220" s="159">
        <v>2</v>
      </c>
      <c r="I220" s="901"/>
      <c r="J220" s="900">
        <f t="shared" si="25"/>
        <v>0</v>
      </c>
      <c r="K220" s="161"/>
      <c r="L220" s="29"/>
      <c r="M220" s="162" t="s">
        <v>1</v>
      </c>
      <c r="N220" s="163" t="s">
        <v>36</v>
      </c>
      <c r="O220" s="55"/>
      <c r="P220" s="164">
        <f t="shared" si="26"/>
        <v>0</v>
      </c>
      <c r="Q220" s="164">
        <v>14.612</v>
      </c>
      <c r="R220" s="164">
        <f t="shared" si="27"/>
        <v>29.224</v>
      </c>
      <c r="S220" s="164">
        <v>0</v>
      </c>
      <c r="T220" s="165">
        <f t="shared" si="28"/>
        <v>0</v>
      </c>
      <c r="U220" s="896"/>
      <c r="V220" s="896"/>
      <c r="W220" s="896"/>
      <c r="X220" s="896"/>
      <c r="Y220" s="896"/>
      <c r="Z220" s="896"/>
      <c r="AA220" s="896"/>
      <c r="AB220" s="896"/>
      <c r="AC220" s="896"/>
      <c r="AD220" s="896"/>
      <c r="AE220" s="896"/>
      <c r="AR220" s="166" t="s">
        <v>159</v>
      </c>
      <c r="AT220" s="166" t="s">
        <v>155</v>
      </c>
      <c r="AU220" s="166" t="s">
        <v>80</v>
      </c>
      <c r="AY220" s="14" t="s">
        <v>153</v>
      </c>
      <c r="BE220" s="93">
        <f t="shared" si="29"/>
        <v>0</v>
      </c>
      <c r="BF220" s="93">
        <f t="shared" si="30"/>
        <v>0</v>
      </c>
      <c r="BG220" s="93">
        <f t="shared" si="31"/>
        <v>0</v>
      </c>
      <c r="BH220" s="93">
        <f t="shared" si="32"/>
        <v>0</v>
      </c>
      <c r="BI220" s="93">
        <f t="shared" si="33"/>
        <v>0</v>
      </c>
      <c r="BJ220" s="14" t="s">
        <v>80</v>
      </c>
      <c r="BK220" s="93">
        <f t="shared" si="34"/>
        <v>0</v>
      </c>
      <c r="BL220" s="14" t="s">
        <v>159</v>
      </c>
      <c r="BM220" s="166" t="s">
        <v>403</v>
      </c>
    </row>
    <row r="221" spans="1:65" s="2" customFormat="1" ht="33" customHeight="1">
      <c r="A221" s="896"/>
      <c r="B221" s="129"/>
      <c r="C221" s="155" t="s">
        <v>404</v>
      </c>
      <c r="D221" s="155" t="s">
        <v>155</v>
      </c>
      <c r="E221" s="156" t="s">
        <v>405</v>
      </c>
      <c r="F221" s="157" t="s">
        <v>406</v>
      </c>
      <c r="G221" s="158" t="s">
        <v>266</v>
      </c>
      <c r="H221" s="159">
        <v>12</v>
      </c>
      <c r="I221" s="901"/>
      <c r="J221" s="900">
        <f t="shared" si="25"/>
        <v>0</v>
      </c>
      <c r="K221" s="161"/>
      <c r="L221" s="29"/>
      <c r="M221" s="162" t="s">
        <v>1</v>
      </c>
      <c r="N221" s="163" t="s">
        <v>36</v>
      </c>
      <c r="O221" s="55"/>
      <c r="P221" s="164">
        <f t="shared" si="26"/>
        <v>0</v>
      </c>
      <c r="Q221" s="164">
        <v>14.612</v>
      </c>
      <c r="R221" s="164">
        <f t="shared" si="27"/>
        <v>175.34399999999999</v>
      </c>
      <c r="S221" s="164">
        <v>0</v>
      </c>
      <c r="T221" s="165">
        <f t="shared" si="28"/>
        <v>0</v>
      </c>
      <c r="U221" s="896"/>
      <c r="V221" s="896"/>
      <c r="W221" s="896"/>
      <c r="X221" s="896"/>
      <c r="Y221" s="896"/>
      <c r="Z221" s="896"/>
      <c r="AA221" s="896"/>
      <c r="AB221" s="896"/>
      <c r="AC221" s="896"/>
      <c r="AD221" s="896"/>
      <c r="AE221" s="896"/>
      <c r="AR221" s="166" t="s">
        <v>159</v>
      </c>
      <c r="AT221" s="166" t="s">
        <v>155</v>
      </c>
      <c r="AU221" s="166" t="s">
        <v>80</v>
      </c>
      <c r="AY221" s="14" t="s">
        <v>153</v>
      </c>
      <c r="BE221" s="93">
        <f t="shared" si="29"/>
        <v>0</v>
      </c>
      <c r="BF221" s="93">
        <f t="shared" si="30"/>
        <v>0</v>
      </c>
      <c r="BG221" s="93">
        <f t="shared" si="31"/>
        <v>0</v>
      </c>
      <c r="BH221" s="93">
        <f t="shared" si="32"/>
        <v>0</v>
      </c>
      <c r="BI221" s="93">
        <f t="shared" si="33"/>
        <v>0</v>
      </c>
      <c r="BJ221" s="14" t="s">
        <v>80</v>
      </c>
      <c r="BK221" s="93">
        <f t="shared" si="34"/>
        <v>0</v>
      </c>
      <c r="BL221" s="14" t="s">
        <v>159</v>
      </c>
      <c r="BM221" s="166" t="s">
        <v>407</v>
      </c>
    </row>
    <row r="222" spans="1:65" s="2" customFormat="1" ht="33" customHeight="1">
      <c r="A222" s="896"/>
      <c r="B222" s="129"/>
      <c r="C222" s="155" t="s">
        <v>408</v>
      </c>
      <c r="D222" s="155" t="s">
        <v>155</v>
      </c>
      <c r="E222" s="156" t="s">
        <v>409</v>
      </c>
      <c r="F222" s="157" t="s">
        <v>410</v>
      </c>
      <c r="G222" s="158" t="s">
        <v>266</v>
      </c>
      <c r="H222" s="159">
        <v>2</v>
      </c>
      <c r="I222" s="901"/>
      <c r="J222" s="900">
        <f t="shared" si="25"/>
        <v>0</v>
      </c>
      <c r="K222" s="161"/>
      <c r="L222" s="29"/>
      <c r="M222" s="162" t="s">
        <v>1</v>
      </c>
      <c r="N222" s="163" t="s">
        <v>36</v>
      </c>
      <c r="O222" s="55"/>
      <c r="P222" s="164">
        <f t="shared" si="26"/>
        <v>0</v>
      </c>
      <c r="Q222" s="164">
        <v>14.612</v>
      </c>
      <c r="R222" s="164">
        <f t="shared" si="27"/>
        <v>29.224</v>
      </c>
      <c r="S222" s="164">
        <v>0</v>
      </c>
      <c r="T222" s="165">
        <f t="shared" si="28"/>
        <v>0</v>
      </c>
      <c r="U222" s="896"/>
      <c r="V222" s="896"/>
      <c r="W222" s="896"/>
      <c r="X222" s="896"/>
      <c r="Y222" s="896"/>
      <c r="Z222" s="896"/>
      <c r="AA222" s="896"/>
      <c r="AB222" s="896"/>
      <c r="AC222" s="896"/>
      <c r="AD222" s="896"/>
      <c r="AE222" s="896"/>
      <c r="AR222" s="166" t="s">
        <v>159</v>
      </c>
      <c r="AT222" s="166" t="s">
        <v>155</v>
      </c>
      <c r="AU222" s="166" t="s">
        <v>80</v>
      </c>
      <c r="AY222" s="14" t="s">
        <v>153</v>
      </c>
      <c r="BE222" s="93">
        <f t="shared" si="29"/>
        <v>0</v>
      </c>
      <c r="BF222" s="93">
        <f t="shared" si="30"/>
        <v>0</v>
      </c>
      <c r="BG222" s="93">
        <f t="shared" si="31"/>
        <v>0</v>
      </c>
      <c r="BH222" s="93">
        <f t="shared" si="32"/>
        <v>0</v>
      </c>
      <c r="BI222" s="93">
        <f t="shared" si="33"/>
        <v>0</v>
      </c>
      <c r="BJ222" s="14" t="s">
        <v>80</v>
      </c>
      <c r="BK222" s="93">
        <f t="shared" si="34"/>
        <v>0</v>
      </c>
      <c r="BL222" s="14" t="s">
        <v>159</v>
      </c>
      <c r="BM222" s="166" t="s">
        <v>411</v>
      </c>
    </row>
    <row r="223" spans="1:65" s="2" customFormat="1" ht="33" customHeight="1">
      <c r="A223" s="896"/>
      <c r="B223" s="129"/>
      <c r="C223" s="155" t="s">
        <v>412</v>
      </c>
      <c r="D223" s="155" t="s">
        <v>155</v>
      </c>
      <c r="E223" s="156" t="s">
        <v>413</v>
      </c>
      <c r="F223" s="157" t="s">
        <v>414</v>
      </c>
      <c r="G223" s="158" t="s">
        <v>266</v>
      </c>
      <c r="H223" s="159">
        <v>12</v>
      </c>
      <c r="I223" s="901"/>
      <c r="J223" s="900">
        <f t="shared" si="25"/>
        <v>0</v>
      </c>
      <c r="K223" s="161"/>
      <c r="L223" s="29"/>
      <c r="M223" s="162" t="s">
        <v>1</v>
      </c>
      <c r="N223" s="163" t="s">
        <v>36</v>
      </c>
      <c r="O223" s="55"/>
      <c r="P223" s="164">
        <f t="shared" si="26"/>
        <v>0</v>
      </c>
      <c r="Q223" s="164">
        <v>14.612</v>
      </c>
      <c r="R223" s="164">
        <f t="shared" si="27"/>
        <v>175.34399999999999</v>
      </c>
      <c r="S223" s="164">
        <v>0</v>
      </c>
      <c r="T223" s="165">
        <f t="shared" si="28"/>
        <v>0</v>
      </c>
      <c r="U223" s="896"/>
      <c r="V223" s="896"/>
      <c r="W223" s="896"/>
      <c r="X223" s="896"/>
      <c r="Y223" s="896"/>
      <c r="Z223" s="896"/>
      <c r="AA223" s="896"/>
      <c r="AB223" s="896"/>
      <c r="AC223" s="896"/>
      <c r="AD223" s="896"/>
      <c r="AE223" s="896"/>
      <c r="AR223" s="166" t="s">
        <v>159</v>
      </c>
      <c r="AT223" s="166" t="s">
        <v>155</v>
      </c>
      <c r="AU223" s="166" t="s">
        <v>80</v>
      </c>
      <c r="AY223" s="14" t="s">
        <v>153</v>
      </c>
      <c r="BE223" s="93">
        <f t="shared" si="29"/>
        <v>0</v>
      </c>
      <c r="BF223" s="93">
        <f t="shared" si="30"/>
        <v>0</v>
      </c>
      <c r="BG223" s="93">
        <f t="shared" si="31"/>
        <v>0</v>
      </c>
      <c r="BH223" s="93">
        <f t="shared" si="32"/>
        <v>0</v>
      </c>
      <c r="BI223" s="93">
        <f t="shared" si="33"/>
        <v>0</v>
      </c>
      <c r="BJ223" s="14" t="s">
        <v>80</v>
      </c>
      <c r="BK223" s="93">
        <f t="shared" si="34"/>
        <v>0</v>
      </c>
      <c r="BL223" s="14" t="s">
        <v>159</v>
      </c>
      <c r="BM223" s="166" t="s">
        <v>415</v>
      </c>
    </row>
    <row r="224" spans="1:65" s="2" customFormat="1" ht="33" customHeight="1">
      <c r="A224" s="896"/>
      <c r="B224" s="129"/>
      <c r="C224" s="155" t="s">
        <v>416</v>
      </c>
      <c r="D224" s="155" t="s">
        <v>155</v>
      </c>
      <c r="E224" s="156" t="s">
        <v>417</v>
      </c>
      <c r="F224" s="157" t="s">
        <v>418</v>
      </c>
      <c r="G224" s="158" t="s">
        <v>266</v>
      </c>
      <c r="H224" s="159">
        <v>2</v>
      </c>
      <c r="I224" s="901"/>
      <c r="J224" s="900">
        <f t="shared" si="25"/>
        <v>0</v>
      </c>
      <c r="K224" s="161"/>
      <c r="L224" s="29"/>
      <c r="M224" s="162" t="s">
        <v>1</v>
      </c>
      <c r="N224" s="163" t="s">
        <v>36</v>
      </c>
      <c r="O224" s="55"/>
      <c r="P224" s="164">
        <f t="shared" si="26"/>
        <v>0</v>
      </c>
      <c r="Q224" s="164">
        <v>4.55</v>
      </c>
      <c r="R224" s="164">
        <f t="shared" si="27"/>
        <v>9.1</v>
      </c>
      <c r="S224" s="164">
        <v>0</v>
      </c>
      <c r="T224" s="165">
        <f t="shared" si="28"/>
        <v>0</v>
      </c>
      <c r="U224" s="896"/>
      <c r="V224" s="896"/>
      <c r="W224" s="896"/>
      <c r="X224" s="896"/>
      <c r="Y224" s="896"/>
      <c r="Z224" s="896"/>
      <c r="AA224" s="896"/>
      <c r="AB224" s="896"/>
      <c r="AC224" s="896"/>
      <c r="AD224" s="896"/>
      <c r="AE224" s="896"/>
      <c r="AR224" s="166" t="s">
        <v>159</v>
      </c>
      <c r="AT224" s="166" t="s">
        <v>155</v>
      </c>
      <c r="AU224" s="166" t="s">
        <v>80</v>
      </c>
      <c r="AY224" s="14" t="s">
        <v>153</v>
      </c>
      <c r="BE224" s="93">
        <f t="shared" si="29"/>
        <v>0</v>
      </c>
      <c r="BF224" s="93">
        <f t="shared" si="30"/>
        <v>0</v>
      </c>
      <c r="BG224" s="93">
        <f t="shared" si="31"/>
        <v>0</v>
      </c>
      <c r="BH224" s="93">
        <f t="shared" si="32"/>
        <v>0</v>
      </c>
      <c r="BI224" s="93">
        <f t="shared" si="33"/>
        <v>0</v>
      </c>
      <c r="BJ224" s="14" t="s">
        <v>80</v>
      </c>
      <c r="BK224" s="93">
        <f t="shared" si="34"/>
        <v>0</v>
      </c>
      <c r="BL224" s="14" t="s">
        <v>159</v>
      </c>
      <c r="BM224" s="166" t="s">
        <v>419</v>
      </c>
    </row>
    <row r="225" spans="1:65" s="2" customFormat="1" ht="33" customHeight="1">
      <c r="A225" s="896"/>
      <c r="B225" s="129"/>
      <c r="C225" s="155" t="s">
        <v>420</v>
      </c>
      <c r="D225" s="155" t="s">
        <v>155</v>
      </c>
      <c r="E225" s="156" t="s">
        <v>421</v>
      </c>
      <c r="F225" s="157" t="s">
        <v>422</v>
      </c>
      <c r="G225" s="158" t="s">
        <v>266</v>
      </c>
      <c r="H225" s="159">
        <v>10</v>
      </c>
      <c r="I225" s="901"/>
      <c r="J225" s="900">
        <f t="shared" si="25"/>
        <v>0</v>
      </c>
      <c r="K225" s="161"/>
      <c r="L225" s="29"/>
      <c r="M225" s="162" t="s">
        <v>1</v>
      </c>
      <c r="N225" s="163" t="s">
        <v>36</v>
      </c>
      <c r="O225" s="55"/>
      <c r="P225" s="164">
        <f t="shared" si="26"/>
        <v>0</v>
      </c>
      <c r="Q225" s="164">
        <v>3.9</v>
      </c>
      <c r="R225" s="164">
        <f t="shared" si="27"/>
        <v>39</v>
      </c>
      <c r="S225" s="164">
        <v>0</v>
      </c>
      <c r="T225" s="165">
        <f t="shared" si="28"/>
        <v>0</v>
      </c>
      <c r="U225" s="896"/>
      <c r="V225" s="896"/>
      <c r="W225" s="896"/>
      <c r="X225" s="896"/>
      <c r="Y225" s="896"/>
      <c r="Z225" s="896"/>
      <c r="AA225" s="896"/>
      <c r="AB225" s="896"/>
      <c r="AC225" s="896"/>
      <c r="AD225" s="896"/>
      <c r="AE225" s="896"/>
      <c r="AR225" s="166" t="s">
        <v>159</v>
      </c>
      <c r="AT225" s="166" t="s">
        <v>155</v>
      </c>
      <c r="AU225" s="166" t="s">
        <v>80</v>
      </c>
      <c r="AY225" s="14" t="s">
        <v>153</v>
      </c>
      <c r="BE225" s="93">
        <f t="shared" si="29"/>
        <v>0</v>
      </c>
      <c r="BF225" s="93">
        <f t="shared" si="30"/>
        <v>0</v>
      </c>
      <c r="BG225" s="93">
        <f t="shared" si="31"/>
        <v>0</v>
      </c>
      <c r="BH225" s="93">
        <f t="shared" si="32"/>
        <v>0</v>
      </c>
      <c r="BI225" s="93">
        <f t="shared" si="33"/>
        <v>0</v>
      </c>
      <c r="BJ225" s="14" t="s">
        <v>80</v>
      </c>
      <c r="BK225" s="93">
        <f t="shared" si="34"/>
        <v>0</v>
      </c>
      <c r="BL225" s="14" t="s">
        <v>159</v>
      </c>
      <c r="BM225" s="166" t="s">
        <v>423</v>
      </c>
    </row>
    <row r="226" spans="1:65" s="2" customFormat="1" ht="33" customHeight="1">
      <c r="A226" s="896"/>
      <c r="B226" s="129"/>
      <c r="C226" s="155" t="s">
        <v>424</v>
      </c>
      <c r="D226" s="155" t="s">
        <v>155</v>
      </c>
      <c r="E226" s="156" t="s">
        <v>425</v>
      </c>
      <c r="F226" s="157" t="s">
        <v>426</v>
      </c>
      <c r="G226" s="158" t="s">
        <v>266</v>
      </c>
      <c r="H226" s="159">
        <v>2</v>
      </c>
      <c r="I226" s="901"/>
      <c r="J226" s="900">
        <f t="shared" si="25"/>
        <v>0</v>
      </c>
      <c r="K226" s="161"/>
      <c r="L226" s="29"/>
      <c r="M226" s="162" t="s">
        <v>1</v>
      </c>
      <c r="N226" s="163" t="s">
        <v>36</v>
      </c>
      <c r="O226" s="55"/>
      <c r="P226" s="164">
        <f t="shared" si="26"/>
        <v>0</v>
      </c>
      <c r="Q226" s="164">
        <v>4.55</v>
      </c>
      <c r="R226" s="164">
        <f t="shared" si="27"/>
        <v>9.1</v>
      </c>
      <c r="S226" s="164">
        <v>0</v>
      </c>
      <c r="T226" s="165">
        <f t="shared" si="28"/>
        <v>0</v>
      </c>
      <c r="U226" s="896"/>
      <c r="V226" s="896"/>
      <c r="W226" s="896"/>
      <c r="X226" s="896"/>
      <c r="Y226" s="896"/>
      <c r="Z226" s="896"/>
      <c r="AA226" s="896"/>
      <c r="AB226" s="896"/>
      <c r="AC226" s="896"/>
      <c r="AD226" s="896"/>
      <c r="AE226" s="896"/>
      <c r="AR226" s="166" t="s">
        <v>159</v>
      </c>
      <c r="AT226" s="166" t="s">
        <v>155</v>
      </c>
      <c r="AU226" s="166" t="s">
        <v>80</v>
      </c>
      <c r="AY226" s="14" t="s">
        <v>153</v>
      </c>
      <c r="BE226" s="93">
        <f t="shared" si="29"/>
        <v>0</v>
      </c>
      <c r="BF226" s="93">
        <f t="shared" si="30"/>
        <v>0</v>
      </c>
      <c r="BG226" s="93">
        <f t="shared" si="31"/>
        <v>0</v>
      </c>
      <c r="BH226" s="93">
        <f t="shared" si="32"/>
        <v>0</v>
      </c>
      <c r="BI226" s="93">
        <f t="shared" si="33"/>
        <v>0</v>
      </c>
      <c r="BJ226" s="14" t="s">
        <v>80</v>
      </c>
      <c r="BK226" s="93">
        <f t="shared" si="34"/>
        <v>0</v>
      </c>
      <c r="BL226" s="14" t="s">
        <v>159</v>
      </c>
      <c r="BM226" s="166" t="s">
        <v>427</v>
      </c>
    </row>
    <row r="227" spans="1:65" s="2" customFormat="1" ht="33" customHeight="1">
      <c r="A227" s="896"/>
      <c r="B227" s="129"/>
      <c r="C227" s="155" t="s">
        <v>428</v>
      </c>
      <c r="D227" s="155" t="s">
        <v>155</v>
      </c>
      <c r="E227" s="156" t="s">
        <v>429</v>
      </c>
      <c r="F227" s="157" t="s">
        <v>430</v>
      </c>
      <c r="G227" s="158" t="s">
        <v>266</v>
      </c>
      <c r="H227" s="159">
        <v>10</v>
      </c>
      <c r="I227" s="901"/>
      <c r="J227" s="900">
        <f t="shared" si="25"/>
        <v>0</v>
      </c>
      <c r="K227" s="161"/>
      <c r="L227" s="29"/>
      <c r="M227" s="162" t="s">
        <v>1</v>
      </c>
      <c r="N227" s="163" t="s">
        <v>36</v>
      </c>
      <c r="O227" s="55"/>
      <c r="P227" s="164">
        <f t="shared" si="26"/>
        <v>0</v>
      </c>
      <c r="Q227" s="164">
        <v>4.55</v>
      </c>
      <c r="R227" s="164">
        <f t="shared" si="27"/>
        <v>45.5</v>
      </c>
      <c r="S227" s="164">
        <v>0</v>
      </c>
      <c r="T227" s="165">
        <f t="shared" si="28"/>
        <v>0</v>
      </c>
      <c r="U227" s="896"/>
      <c r="V227" s="896"/>
      <c r="W227" s="896"/>
      <c r="X227" s="896"/>
      <c r="Y227" s="896"/>
      <c r="Z227" s="896"/>
      <c r="AA227" s="896"/>
      <c r="AB227" s="896"/>
      <c r="AC227" s="896"/>
      <c r="AD227" s="896"/>
      <c r="AE227" s="896"/>
      <c r="AR227" s="166" t="s">
        <v>159</v>
      </c>
      <c r="AT227" s="166" t="s">
        <v>155</v>
      </c>
      <c r="AU227" s="166" t="s">
        <v>80</v>
      </c>
      <c r="AY227" s="14" t="s">
        <v>153</v>
      </c>
      <c r="BE227" s="93">
        <f t="shared" si="29"/>
        <v>0</v>
      </c>
      <c r="BF227" s="93">
        <f t="shared" si="30"/>
        <v>0</v>
      </c>
      <c r="BG227" s="93">
        <f t="shared" si="31"/>
        <v>0</v>
      </c>
      <c r="BH227" s="93">
        <f t="shared" si="32"/>
        <v>0</v>
      </c>
      <c r="BI227" s="93">
        <f t="shared" si="33"/>
        <v>0</v>
      </c>
      <c r="BJ227" s="14" t="s">
        <v>80</v>
      </c>
      <c r="BK227" s="93">
        <f t="shared" si="34"/>
        <v>0</v>
      </c>
      <c r="BL227" s="14" t="s">
        <v>159</v>
      </c>
      <c r="BM227" s="166" t="s">
        <v>431</v>
      </c>
    </row>
    <row r="228" spans="1:65" s="2" customFormat="1" ht="16.5" customHeight="1">
      <c r="A228" s="896"/>
      <c r="B228" s="129"/>
      <c r="C228" s="155" t="s">
        <v>432</v>
      </c>
      <c r="D228" s="155" t="s">
        <v>155</v>
      </c>
      <c r="E228" s="156" t="s">
        <v>433</v>
      </c>
      <c r="F228" s="157" t="s">
        <v>434</v>
      </c>
      <c r="G228" s="158" t="s">
        <v>266</v>
      </c>
      <c r="H228" s="159">
        <v>168</v>
      </c>
      <c r="I228" s="901"/>
      <c r="J228" s="900">
        <f t="shared" si="25"/>
        <v>0</v>
      </c>
      <c r="K228" s="161"/>
      <c r="L228" s="29"/>
      <c r="M228" s="162" t="s">
        <v>1</v>
      </c>
      <c r="N228" s="163" t="s">
        <v>36</v>
      </c>
      <c r="O228" s="55"/>
      <c r="P228" s="164">
        <f t="shared" si="26"/>
        <v>0</v>
      </c>
      <c r="Q228" s="164">
        <v>0.01</v>
      </c>
      <c r="R228" s="164">
        <f t="shared" si="27"/>
        <v>1.68</v>
      </c>
      <c r="S228" s="164">
        <v>0</v>
      </c>
      <c r="T228" s="165">
        <f t="shared" si="28"/>
        <v>0</v>
      </c>
      <c r="U228" s="896"/>
      <c r="V228" s="896"/>
      <c r="W228" s="896"/>
      <c r="X228" s="896"/>
      <c r="Y228" s="896"/>
      <c r="Z228" s="896"/>
      <c r="AA228" s="896"/>
      <c r="AB228" s="896"/>
      <c r="AC228" s="896"/>
      <c r="AD228" s="896"/>
      <c r="AE228" s="896"/>
      <c r="AR228" s="166" t="s">
        <v>159</v>
      </c>
      <c r="AT228" s="166" t="s">
        <v>155</v>
      </c>
      <c r="AU228" s="166" t="s">
        <v>80</v>
      </c>
      <c r="AY228" s="14" t="s">
        <v>153</v>
      </c>
      <c r="BE228" s="93">
        <f t="shared" si="29"/>
        <v>0</v>
      </c>
      <c r="BF228" s="93">
        <f t="shared" si="30"/>
        <v>0</v>
      </c>
      <c r="BG228" s="93">
        <f t="shared" si="31"/>
        <v>0</v>
      </c>
      <c r="BH228" s="93">
        <f t="shared" si="32"/>
        <v>0</v>
      </c>
      <c r="BI228" s="93">
        <f t="shared" si="33"/>
        <v>0</v>
      </c>
      <c r="BJ228" s="14" t="s">
        <v>80</v>
      </c>
      <c r="BK228" s="93">
        <f t="shared" si="34"/>
        <v>0</v>
      </c>
      <c r="BL228" s="14" t="s">
        <v>159</v>
      </c>
      <c r="BM228" s="166" t="s">
        <v>435</v>
      </c>
    </row>
    <row r="229" spans="1:65" s="2" customFormat="1" ht="16.5" customHeight="1">
      <c r="A229" s="896"/>
      <c r="B229" s="129"/>
      <c r="C229" s="155" t="s">
        <v>436</v>
      </c>
      <c r="D229" s="155" t="s">
        <v>155</v>
      </c>
      <c r="E229" s="156" t="s">
        <v>437</v>
      </c>
      <c r="F229" s="157" t="s">
        <v>438</v>
      </c>
      <c r="G229" s="158" t="s">
        <v>266</v>
      </c>
      <c r="H229" s="159">
        <v>96</v>
      </c>
      <c r="I229" s="901"/>
      <c r="J229" s="900">
        <f t="shared" si="25"/>
        <v>0</v>
      </c>
      <c r="K229" s="161"/>
      <c r="L229" s="29"/>
      <c r="M229" s="162" t="s">
        <v>1</v>
      </c>
      <c r="N229" s="163" t="s">
        <v>36</v>
      </c>
      <c r="O229" s="55"/>
      <c r="P229" s="164">
        <f t="shared" si="26"/>
        <v>0</v>
      </c>
      <c r="Q229" s="164">
        <v>8.7370000000000003E-2</v>
      </c>
      <c r="R229" s="164">
        <f t="shared" si="27"/>
        <v>8.3875200000000003</v>
      </c>
      <c r="S229" s="164">
        <v>0</v>
      </c>
      <c r="T229" s="165">
        <f t="shared" si="28"/>
        <v>0</v>
      </c>
      <c r="U229" s="896"/>
      <c r="V229" s="896"/>
      <c r="W229" s="896"/>
      <c r="X229" s="896"/>
      <c r="Y229" s="896"/>
      <c r="Z229" s="896"/>
      <c r="AA229" s="896"/>
      <c r="AB229" s="896"/>
      <c r="AC229" s="896"/>
      <c r="AD229" s="896"/>
      <c r="AE229" s="896"/>
      <c r="AR229" s="166" t="s">
        <v>159</v>
      </c>
      <c r="AT229" s="166" t="s">
        <v>155</v>
      </c>
      <c r="AU229" s="166" t="s">
        <v>80</v>
      </c>
      <c r="AY229" s="14" t="s">
        <v>153</v>
      </c>
      <c r="BE229" s="93">
        <f t="shared" si="29"/>
        <v>0</v>
      </c>
      <c r="BF229" s="93">
        <f t="shared" si="30"/>
        <v>0</v>
      </c>
      <c r="BG229" s="93">
        <f t="shared" si="31"/>
        <v>0</v>
      </c>
      <c r="BH229" s="93">
        <f t="shared" si="32"/>
        <v>0</v>
      </c>
      <c r="BI229" s="93">
        <f t="shared" si="33"/>
        <v>0</v>
      </c>
      <c r="BJ229" s="14" t="s">
        <v>80</v>
      </c>
      <c r="BK229" s="93">
        <f t="shared" si="34"/>
        <v>0</v>
      </c>
      <c r="BL229" s="14" t="s">
        <v>159</v>
      </c>
      <c r="BM229" s="166" t="s">
        <v>439</v>
      </c>
    </row>
    <row r="230" spans="1:65" s="2" customFormat="1" ht="16.5" customHeight="1">
      <c r="A230" s="896"/>
      <c r="B230" s="129"/>
      <c r="C230" s="155" t="s">
        <v>440</v>
      </c>
      <c r="D230" s="155" t="s">
        <v>155</v>
      </c>
      <c r="E230" s="156" t="s">
        <v>441</v>
      </c>
      <c r="F230" s="157" t="s">
        <v>442</v>
      </c>
      <c r="G230" s="158" t="s">
        <v>266</v>
      </c>
      <c r="H230" s="159">
        <v>112</v>
      </c>
      <c r="I230" s="901"/>
      <c r="J230" s="900">
        <f t="shared" si="25"/>
        <v>0</v>
      </c>
      <c r="K230" s="161"/>
      <c r="L230" s="29"/>
      <c r="M230" s="162" t="s">
        <v>1</v>
      </c>
      <c r="N230" s="163" t="s">
        <v>36</v>
      </c>
      <c r="O230" s="55"/>
      <c r="P230" s="164">
        <f t="shared" si="26"/>
        <v>0</v>
      </c>
      <c r="Q230" s="164">
        <v>8.7370000000000003E-2</v>
      </c>
      <c r="R230" s="164">
        <f t="shared" si="27"/>
        <v>9.7854400000000012</v>
      </c>
      <c r="S230" s="164">
        <v>0</v>
      </c>
      <c r="T230" s="165">
        <f t="shared" si="28"/>
        <v>0</v>
      </c>
      <c r="U230" s="896"/>
      <c r="V230" s="896"/>
      <c r="W230" s="896"/>
      <c r="X230" s="896"/>
      <c r="Y230" s="896"/>
      <c r="Z230" s="896"/>
      <c r="AA230" s="896"/>
      <c r="AB230" s="896"/>
      <c r="AC230" s="896"/>
      <c r="AD230" s="896"/>
      <c r="AE230" s="896"/>
      <c r="AR230" s="166" t="s">
        <v>159</v>
      </c>
      <c r="AT230" s="166" t="s">
        <v>155</v>
      </c>
      <c r="AU230" s="166" t="s">
        <v>80</v>
      </c>
      <c r="AY230" s="14" t="s">
        <v>153</v>
      </c>
      <c r="BE230" s="93">
        <f t="shared" si="29"/>
        <v>0</v>
      </c>
      <c r="BF230" s="93">
        <f t="shared" si="30"/>
        <v>0</v>
      </c>
      <c r="BG230" s="93">
        <f t="shared" si="31"/>
        <v>0</v>
      </c>
      <c r="BH230" s="93">
        <f t="shared" si="32"/>
        <v>0</v>
      </c>
      <c r="BI230" s="93">
        <f t="shared" si="33"/>
        <v>0</v>
      </c>
      <c r="BJ230" s="14" t="s">
        <v>80</v>
      </c>
      <c r="BK230" s="93">
        <f t="shared" si="34"/>
        <v>0</v>
      </c>
      <c r="BL230" s="14" t="s">
        <v>159</v>
      </c>
      <c r="BM230" s="166" t="s">
        <v>443</v>
      </c>
    </row>
    <row r="231" spans="1:65" s="12" customFormat="1" ht="22.9" customHeight="1">
      <c r="B231" s="145"/>
      <c r="D231" s="146" t="s">
        <v>69</v>
      </c>
      <c r="E231" s="154" t="s">
        <v>159</v>
      </c>
      <c r="F231" s="154" t="s">
        <v>444</v>
      </c>
      <c r="I231" s="148"/>
      <c r="J231" s="904">
        <f>BK231</f>
        <v>0</v>
      </c>
      <c r="L231" s="145"/>
      <c r="M231" s="149"/>
      <c r="N231" s="150"/>
      <c r="O231" s="150"/>
      <c r="P231" s="151">
        <f>SUM(P232:P310)</f>
        <v>0</v>
      </c>
      <c r="Q231" s="150"/>
      <c r="R231" s="151">
        <f>SUM(R232:R310)</f>
        <v>2350.7583891700006</v>
      </c>
      <c r="S231" s="150"/>
      <c r="T231" s="152">
        <f>SUM(T232:T310)</f>
        <v>0</v>
      </c>
      <c r="AR231" s="146" t="s">
        <v>77</v>
      </c>
      <c r="AT231" s="153" t="s">
        <v>69</v>
      </c>
      <c r="AU231" s="153" t="s">
        <v>77</v>
      </c>
      <c r="AY231" s="146" t="s">
        <v>153</v>
      </c>
      <c r="BK231" s="902">
        <f>SUM(BK232:BK310)</f>
        <v>0</v>
      </c>
    </row>
    <row r="232" spans="1:65" s="2" customFormat="1" ht="16.5" customHeight="1">
      <c r="A232" s="896"/>
      <c r="B232" s="129"/>
      <c r="C232" s="155" t="s">
        <v>445</v>
      </c>
      <c r="D232" s="155" t="s">
        <v>155</v>
      </c>
      <c r="E232" s="156" t="s">
        <v>446</v>
      </c>
      <c r="F232" s="157" t="s">
        <v>447</v>
      </c>
      <c r="G232" s="158" t="s">
        <v>163</v>
      </c>
      <c r="H232" s="159">
        <v>4.12</v>
      </c>
      <c r="I232" s="901"/>
      <c r="J232" s="900">
        <f t="shared" ref="J232:J263" si="35">ROUND(I232*H232,2)</f>
        <v>0</v>
      </c>
      <c r="K232" s="161"/>
      <c r="L232" s="29"/>
      <c r="M232" s="162" t="s">
        <v>1</v>
      </c>
      <c r="N232" s="163" t="s">
        <v>36</v>
      </c>
      <c r="O232" s="55"/>
      <c r="P232" s="164">
        <f t="shared" ref="P232:P263" si="36">O232*H232</f>
        <v>0</v>
      </c>
      <c r="Q232" s="164">
        <v>2.42252</v>
      </c>
      <c r="R232" s="164">
        <f t="shared" ref="R232:R263" si="37">Q232*H232</f>
        <v>9.9807824000000007</v>
      </c>
      <c r="S232" s="164">
        <v>0</v>
      </c>
      <c r="T232" s="165">
        <f t="shared" ref="T232:T263" si="38">S232*H232</f>
        <v>0</v>
      </c>
      <c r="U232" s="896"/>
      <c r="V232" s="896"/>
      <c r="W232" s="896"/>
      <c r="X232" s="896"/>
      <c r="Y232" s="896"/>
      <c r="Z232" s="896"/>
      <c r="AA232" s="896"/>
      <c r="AB232" s="896"/>
      <c r="AC232" s="896"/>
      <c r="AD232" s="896"/>
      <c r="AE232" s="896"/>
      <c r="AR232" s="166" t="s">
        <v>159</v>
      </c>
      <c r="AT232" s="166" t="s">
        <v>155</v>
      </c>
      <c r="AU232" s="166" t="s">
        <v>80</v>
      </c>
      <c r="AY232" s="14" t="s">
        <v>153</v>
      </c>
      <c r="BE232" s="93">
        <f t="shared" ref="BE232:BE263" si="39">IF(N232="základná",J232,0)</f>
        <v>0</v>
      </c>
      <c r="BF232" s="93">
        <f t="shared" ref="BF232:BF263" si="40">IF(N232="znížená",J232,0)</f>
        <v>0</v>
      </c>
      <c r="BG232" s="93">
        <f t="shared" ref="BG232:BG263" si="41">IF(N232="zákl. prenesená",J232,0)</f>
        <v>0</v>
      </c>
      <c r="BH232" s="93">
        <f t="shared" ref="BH232:BH263" si="42">IF(N232="zníž. prenesená",J232,0)</f>
        <v>0</v>
      </c>
      <c r="BI232" s="93">
        <f t="shared" ref="BI232:BI263" si="43">IF(N232="nulová",J232,0)</f>
        <v>0</v>
      </c>
      <c r="BJ232" s="14" t="s">
        <v>80</v>
      </c>
      <c r="BK232" s="93">
        <f t="shared" ref="BK232:BK263" si="44">ROUND(I232*H232,2)</f>
        <v>0</v>
      </c>
      <c r="BL232" s="14" t="s">
        <v>159</v>
      </c>
      <c r="BM232" s="166" t="s">
        <v>448</v>
      </c>
    </row>
    <row r="233" spans="1:65" s="2" customFormat="1" ht="16.5" customHeight="1">
      <c r="A233" s="896"/>
      <c r="B233" s="129"/>
      <c r="C233" s="155" t="s">
        <v>449</v>
      </c>
      <c r="D233" s="155" t="s">
        <v>155</v>
      </c>
      <c r="E233" s="156" t="s">
        <v>450</v>
      </c>
      <c r="F233" s="157" t="s">
        <v>451</v>
      </c>
      <c r="G233" s="158" t="s">
        <v>266</v>
      </c>
      <c r="H233" s="159">
        <v>96</v>
      </c>
      <c r="I233" s="901"/>
      <c r="J233" s="900">
        <f t="shared" si="35"/>
        <v>0</v>
      </c>
      <c r="K233" s="161"/>
      <c r="L233" s="29"/>
      <c r="M233" s="162" t="s">
        <v>1</v>
      </c>
      <c r="N233" s="163" t="s">
        <v>36</v>
      </c>
      <c r="O233" s="55"/>
      <c r="P233" s="164">
        <f t="shared" si="36"/>
        <v>0</v>
      </c>
      <c r="Q233" s="164">
        <v>4.4269999999999997E-2</v>
      </c>
      <c r="R233" s="164">
        <f t="shared" si="37"/>
        <v>4.2499199999999995</v>
      </c>
      <c r="S233" s="164">
        <v>0</v>
      </c>
      <c r="T233" s="165">
        <f t="shared" si="38"/>
        <v>0</v>
      </c>
      <c r="U233" s="896"/>
      <c r="V233" s="896"/>
      <c r="W233" s="896"/>
      <c r="X233" s="896"/>
      <c r="Y233" s="896"/>
      <c r="Z233" s="896"/>
      <c r="AA233" s="896"/>
      <c r="AB233" s="896"/>
      <c r="AC233" s="896"/>
      <c r="AD233" s="896"/>
      <c r="AE233" s="896"/>
      <c r="AR233" s="166" t="s">
        <v>159</v>
      </c>
      <c r="AT233" s="166" t="s">
        <v>155</v>
      </c>
      <c r="AU233" s="166" t="s">
        <v>80</v>
      </c>
      <c r="AY233" s="14" t="s">
        <v>153</v>
      </c>
      <c r="BE233" s="93">
        <f t="shared" si="39"/>
        <v>0</v>
      </c>
      <c r="BF233" s="93">
        <f t="shared" si="40"/>
        <v>0</v>
      </c>
      <c r="BG233" s="93">
        <f t="shared" si="41"/>
        <v>0</v>
      </c>
      <c r="BH233" s="93">
        <f t="shared" si="42"/>
        <v>0</v>
      </c>
      <c r="BI233" s="93">
        <f t="shared" si="43"/>
        <v>0</v>
      </c>
      <c r="BJ233" s="14" t="s">
        <v>80</v>
      </c>
      <c r="BK233" s="93">
        <f t="shared" si="44"/>
        <v>0</v>
      </c>
      <c r="BL233" s="14" t="s">
        <v>159</v>
      </c>
      <c r="BM233" s="166" t="s">
        <v>452</v>
      </c>
    </row>
    <row r="234" spans="1:65" s="2" customFormat="1" ht="16.5" customHeight="1">
      <c r="A234" s="896"/>
      <c r="B234" s="129"/>
      <c r="C234" s="155" t="s">
        <v>453</v>
      </c>
      <c r="D234" s="155" t="s">
        <v>155</v>
      </c>
      <c r="E234" s="156" t="s">
        <v>454</v>
      </c>
      <c r="F234" s="157" t="s">
        <v>455</v>
      </c>
      <c r="G234" s="158" t="s">
        <v>266</v>
      </c>
      <c r="H234" s="159">
        <v>96</v>
      </c>
      <c r="I234" s="901"/>
      <c r="J234" s="900">
        <f t="shared" si="35"/>
        <v>0</v>
      </c>
      <c r="K234" s="161"/>
      <c r="L234" s="29"/>
      <c r="M234" s="162" t="s">
        <v>1</v>
      </c>
      <c r="N234" s="163" t="s">
        <v>36</v>
      </c>
      <c r="O234" s="55"/>
      <c r="P234" s="164">
        <f t="shared" si="36"/>
        <v>0</v>
      </c>
      <c r="Q234" s="164">
        <v>4.4269999999999997E-2</v>
      </c>
      <c r="R234" s="164">
        <f t="shared" si="37"/>
        <v>4.2499199999999995</v>
      </c>
      <c r="S234" s="164">
        <v>0</v>
      </c>
      <c r="T234" s="165">
        <f t="shared" si="38"/>
        <v>0</v>
      </c>
      <c r="U234" s="896"/>
      <c r="V234" s="896"/>
      <c r="W234" s="896"/>
      <c r="X234" s="896"/>
      <c r="Y234" s="896"/>
      <c r="Z234" s="896"/>
      <c r="AA234" s="896"/>
      <c r="AB234" s="896"/>
      <c r="AC234" s="896"/>
      <c r="AD234" s="896"/>
      <c r="AE234" s="896"/>
      <c r="AR234" s="166" t="s">
        <v>159</v>
      </c>
      <c r="AT234" s="166" t="s">
        <v>155</v>
      </c>
      <c r="AU234" s="166" t="s">
        <v>80</v>
      </c>
      <c r="AY234" s="14" t="s">
        <v>153</v>
      </c>
      <c r="BE234" s="93">
        <f t="shared" si="39"/>
        <v>0</v>
      </c>
      <c r="BF234" s="93">
        <f t="shared" si="40"/>
        <v>0</v>
      </c>
      <c r="BG234" s="93">
        <f t="shared" si="41"/>
        <v>0</v>
      </c>
      <c r="BH234" s="93">
        <f t="shared" si="42"/>
        <v>0</v>
      </c>
      <c r="BI234" s="93">
        <f t="shared" si="43"/>
        <v>0</v>
      </c>
      <c r="BJ234" s="14" t="s">
        <v>80</v>
      </c>
      <c r="BK234" s="93">
        <f t="shared" si="44"/>
        <v>0</v>
      </c>
      <c r="BL234" s="14" t="s">
        <v>159</v>
      </c>
      <c r="BM234" s="166" t="s">
        <v>456</v>
      </c>
    </row>
    <row r="235" spans="1:65" s="2" customFormat="1" ht="33" customHeight="1">
      <c r="A235" s="896"/>
      <c r="B235" s="129"/>
      <c r="C235" s="155" t="s">
        <v>457</v>
      </c>
      <c r="D235" s="155" t="s">
        <v>155</v>
      </c>
      <c r="E235" s="156" t="s">
        <v>458</v>
      </c>
      <c r="F235" s="157" t="s">
        <v>459</v>
      </c>
      <c r="G235" s="158" t="s">
        <v>266</v>
      </c>
      <c r="H235" s="159">
        <v>7</v>
      </c>
      <c r="I235" s="901"/>
      <c r="J235" s="900">
        <f t="shared" si="35"/>
        <v>0</v>
      </c>
      <c r="K235" s="161"/>
      <c r="L235" s="29"/>
      <c r="M235" s="162" t="s">
        <v>1</v>
      </c>
      <c r="N235" s="163" t="s">
        <v>36</v>
      </c>
      <c r="O235" s="55"/>
      <c r="P235" s="164">
        <f t="shared" si="36"/>
        <v>0</v>
      </c>
      <c r="Q235" s="164">
        <v>3.2240000000000002</v>
      </c>
      <c r="R235" s="164">
        <f t="shared" si="37"/>
        <v>22.568000000000001</v>
      </c>
      <c r="S235" s="164">
        <v>0</v>
      </c>
      <c r="T235" s="165">
        <f t="shared" si="38"/>
        <v>0</v>
      </c>
      <c r="U235" s="896"/>
      <c r="V235" s="896"/>
      <c r="W235" s="896"/>
      <c r="X235" s="896"/>
      <c r="Y235" s="896"/>
      <c r="Z235" s="896"/>
      <c r="AA235" s="896"/>
      <c r="AB235" s="896"/>
      <c r="AC235" s="896"/>
      <c r="AD235" s="896"/>
      <c r="AE235" s="896"/>
      <c r="AR235" s="166" t="s">
        <v>159</v>
      </c>
      <c r="AT235" s="166" t="s">
        <v>155</v>
      </c>
      <c r="AU235" s="166" t="s">
        <v>80</v>
      </c>
      <c r="AY235" s="14" t="s">
        <v>153</v>
      </c>
      <c r="BE235" s="93">
        <f t="shared" si="39"/>
        <v>0</v>
      </c>
      <c r="BF235" s="93">
        <f t="shared" si="40"/>
        <v>0</v>
      </c>
      <c r="BG235" s="93">
        <f t="shared" si="41"/>
        <v>0</v>
      </c>
      <c r="BH235" s="93">
        <f t="shared" si="42"/>
        <v>0</v>
      </c>
      <c r="BI235" s="93">
        <f t="shared" si="43"/>
        <v>0</v>
      </c>
      <c r="BJ235" s="14" t="s">
        <v>80</v>
      </c>
      <c r="BK235" s="93">
        <f t="shared" si="44"/>
        <v>0</v>
      </c>
      <c r="BL235" s="14" t="s">
        <v>159</v>
      </c>
      <c r="BM235" s="166" t="s">
        <v>460</v>
      </c>
    </row>
    <row r="236" spans="1:65" s="2" customFormat="1" ht="37.9" customHeight="1">
      <c r="A236" s="896"/>
      <c r="B236" s="129"/>
      <c r="C236" s="155" t="s">
        <v>461</v>
      </c>
      <c r="D236" s="155" t="s">
        <v>155</v>
      </c>
      <c r="E236" s="156" t="s">
        <v>462</v>
      </c>
      <c r="F236" s="157" t="s">
        <v>463</v>
      </c>
      <c r="G236" s="158" t="s">
        <v>266</v>
      </c>
      <c r="H236" s="159">
        <v>2</v>
      </c>
      <c r="I236" s="901"/>
      <c r="J236" s="900">
        <f t="shared" si="35"/>
        <v>0</v>
      </c>
      <c r="K236" s="161"/>
      <c r="L236" s="29"/>
      <c r="M236" s="162" t="s">
        <v>1</v>
      </c>
      <c r="N236" s="163" t="s">
        <v>36</v>
      </c>
      <c r="O236" s="55"/>
      <c r="P236" s="164">
        <f t="shared" si="36"/>
        <v>0</v>
      </c>
      <c r="Q236" s="164">
        <v>4.2380000000000004</v>
      </c>
      <c r="R236" s="164">
        <f t="shared" si="37"/>
        <v>8.4760000000000009</v>
      </c>
      <c r="S236" s="164">
        <v>0</v>
      </c>
      <c r="T236" s="165">
        <f t="shared" si="38"/>
        <v>0</v>
      </c>
      <c r="U236" s="896"/>
      <c r="V236" s="896"/>
      <c r="W236" s="896"/>
      <c r="X236" s="896"/>
      <c r="Y236" s="896"/>
      <c r="Z236" s="896"/>
      <c r="AA236" s="896"/>
      <c r="AB236" s="896"/>
      <c r="AC236" s="896"/>
      <c r="AD236" s="896"/>
      <c r="AE236" s="896"/>
      <c r="AR236" s="166" t="s">
        <v>159</v>
      </c>
      <c r="AT236" s="166" t="s">
        <v>155</v>
      </c>
      <c r="AU236" s="166" t="s">
        <v>80</v>
      </c>
      <c r="AY236" s="14" t="s">
        <v>153</v>
      </c>
      <c r="BE236" s="93">
        <f t="shared" si="39"/>
        <v>0</v>
      </c>
      <c r="BF236" s="93">
        <f t="shared" si="40"/>
        <v>0</v>
      </c>
      <c r="BG236" s="93">
        <f t="shared" si="41"/>
        <v>0</v>
      </c>
      <c r="BH236" s="93">
        <f t="shared" si="42"/>
        <v>0</v>
      </c>
      <c r="BI236" s="93">
        <f t="shared" si="43"/>
        <v>0</v>
      </c>
      <c r="BJ236" s="14" t="s">
        <v>80</v>
      </c>
      <c r="BK236" s="93">
        <f t="shared" si="44"/>
        <v>0</v>
      </c>
      <c r="BL236" s="14" t="s">
        <v>159</v>
      </c>
      <c r="BM236" s="166" t="s">
        <v>464</v>
      </c>
    </row>
    <row r="237" spans="1:65" s="2" customFormat="1" ht="33" customHeight="1">
      <c r="A237" s="896"/>
      <c r="B237" s="129"/>
      <c r="C237" s="155" t="s">
        <v>465</v>
      </c>
      <c r="D237" s="155" t="s">
        <v>155</v>
      </c>
      <c r="E237" s="156" t="s">
        <v>466</v>
      </c>
      <c r="F237" s="157" t="s">
        <v>467</v>
      </c>
      <c r="G237" s="158" t="s">
        <v>266</v>
      </c>
      <c r="H237" s="159">
        <v>2</v>
      </c>
      <c r="I237" s="901"/>
      <c r="J237" s="900">
        <f t="shared" si="35"/>
        <v>0</v>
      </c>
      <c r="K237" s="161"/>
      <c r="L237" s="29"/>
      <c r="M237" s="162" t="s">
        <v>1</v>
      </c>
      <c r="N237" s="163" t="s">
        <v>36</v>
      </c>
      <c r="O237" s="55"/>
      <c r="P237" s="164">
        <f t="shared" si="36"/>
        <v>0</v>
      </c>
      <c r="Q237" s="164">
        <v>4.3</v>
      </c>
      <c r="R237" s="164">
        <f t="shared" si="37"/>
        <v>8.6</v>
      </c>
      <c r="S237" s="164">
        <v>0</v>
      </c>
      <c r="T237" s="165">
        <f t="shared" si="38"/>
        <v>0</v>
      </c>
      <c r="U237" s="896"/>
      <c r="V237" s="896"/>
      <c r="W237" s="896"/>
      <c r="X237" s="896"/>
      <c r="Y237" s="896"/>
      <c r="Z237" s="896"/>
      <c r="AA237" s="896"/>
      <c r="AB237" s="896"/>
      <c r="AC237" s="896"/>
      <c r="AD237" s="896"/>
      <c r="AE237" s="896"/>
      <c r="AR237" s="166" t="s">
        <v>159</v>
      </c>
      <c r="AT237" s="166" t="s">
        <v>155</v>
      </c>
      <c r="AU237" s="166" t="s">
        <v>80</v>
      </c>
      <c r="AY237" s="14" t="s">
        <v>153</v>
      </c>
      <c r="BE237" s="93">
        <f t="shared" si="39"/>
        <v>0</v>
      </c>
      <c r="BF237" s="93">
        <f t="shared" si="40"/>
        <v>0</v>
      </c>
      <c r="BG237" s="93">
        <f t="shared" si="41"/>
        <v>0</v>
      </c>
      <c r="BH237" s="93">
        <f t="shared" si="42"/>
        <v>0</v>
      </c>
      <c r="BI237" s="93">
        <f t="shared" si="43"/>
        <v>0</v>
      </c>
      <c r="BJ237" s="14" t="s">
        <v>80</v>
      </c>
      <c r="BK237" s="93">
        <f t="shared" si="44"/>
        <v>0</v>
      </c>
      <c r="BL237" s="14" t="s">
        <v>159</v>
      </c>
      <c r="BM237" s="166" t="s">
        <v>468</v>
      </c>
    </row>
    <row r="238" spans="1:65" s="2" customFormat="1" ht="37.9" customHeight="1">
      <c r="A238" s="896"/>
      <c r="B238" s="129"/>
      <c r="C238" s="155" t="s">
        <v>469</v>
      </c>
      <c r="D238" s="155" t="s">
        <v>155</v>
      </c>
      <c r="E238" s="156" t="s">
        <v>470</v>
      </c>
      <c r="F238" s="157" t="s">
        <v>471</v>
      </c>
      <c r="G238" s="158" t="s">
        <v>266</v>
      </c>
      <c r="H238" s="159">
        <v>2</v>
      </c>
      <c r="I238" s="901"/>
      <c r="J238" s="900">
        <f t="shared" si="35"/>
        <v>0</v>
      </c>
      <c r="K238" s="161"/>
      <c r="L238" s="29"/>
      <c r="M238" s="162" t="s">
        <v>1</v>
      </c>
      <c r="N238" s="163" t="s">
        <v>36</v>
      </c>
      <c r="O238" s="55"/>
      <c r="P238" s="164">
        <f t="shared" si="36"/>
        <v>0</v>
      </c>
      <c r="Q238" s="164">
        <v>4.4720000000000004</v>
      </c>
      <c r="R238" s="164">
        <f t="shared" si="37"/>
        <v>8.9440000000000008</v>
      </c>
      <c r="S238" s="164">
        <v>0</v>
      </c>
      <c r="T238" s="165">
        <f t="shared" si="38"/>
        <v>0</v>
      </c>
      <c r="U238" s="896"/>
      <c r="V238" s="896"/>
      <c r="W238" s="896"/>
      <c r="X238" s="896"/>
      <c r="Y238" s="896"/>
      <c r="Z238" s="896"/>
      <c r="AA238" s="896"/>
      <c r="AB238" s="896"/>
      <c r="AC238" s="896"/>
      <c r="AD238" s="896"/>
      <c r="AE238" s="896"/>
      <c r="AR238" s="166" t="s">
        <v>159</v>
      </c>
      <c r="AT238" s="166" t="s">
        <v>155</v>
      </c>
      <c r="AU238" s="166" t="s">
        <v>80</v>
      </c>
      <c r="AY238" s="14" t="s">
        <v>153</v>
      </c>
      <c r="BE238" s="93">
        <f t="shared" si="39"/>
        <v>0</v>
      </c>
      <c r="BF238" s="93">
        <f t="shared" si="40"/>
        <v>0</v>
      </c>
      <c r="BG238" s="93">
        <f t="shared" si="41"/>
        <v>0</v>
      </c>
      <c r="BH238" s="93">
        <f t="shared" si="42"/>
        <v>0</v>
      </c>
      <c r="BI238" s="93">
        <f t="shared" si="43"/>
        <v>0</v>
      </c>
      <c r="BJ238" s="14" t="s">
        <v>80</v>
      </c>
      <c r="BK238" s="93">
        <f t="shared" si="44"/>
        <v>0</v>
      </c>
      <c r="BL238" s="14" t="s">
        <v>159</v>
      </c>
      <c r="BM238" s="166" t="s">
        <v>472</v>
      </c>
    </row>
    <row r="239" spans="1:65" s="2" customFormat="1" ht="37.9" customHeight="1">
      <c r="A239" s="896"/>
      <c r="B239" s="129"/>
      <c r="C239" s="155" t="s">
        <v>473</v>
      </c>
      <c r="D239" s="155" t="s">
        <v>155</v>
      </c>
      <c r="E239" s="156" t="s">
        <v>474</v>
      </c>
      <c r="F239" s="157" t="s">
        <v>475</v>
      </c>
      <c r="G239" s="158" t="s">
        <v>266</v>
      </c>
      <c r="H239" s="159">
        <v>2</v>
      </c>
      <c r="I239" s="901"/>
      <c r="J239" s="900">
        <f t="shared" si="35"/>
        <v>0</v>
      </c>
      <c r="K239" s="161"/>
      <c r="L239" s="29"/>
      <c r="M239" s="162" t="s">
        <v>1</v>
      </c>
      <c r="N239" s="163" t="s">
        <v>36</v>
      </c>
      <c r="O239" s="55"/>
      <c r="P239" s="164">
        <f t="shared" si="36"/>
        <v>0</v>
      </c>
      <c r="Q239" s="164">
        <v>4.4720000000000004</v>
      </c>
      <c r="R239" s="164">
        <f t="shared" si="37"/>
        <v>8.9440000000000008</v>
      </c>
      <c r="S239" s="164">
        <v>0</v>
      </c>
      <c r="T239" s="165">
        <f t="shared" si="38"/>
        <v>0</v>
      </c>
      <c r="U239" s="896"/>
      <c r="V239" s="896"/>
      <c r="W239" s="896"/>
      <c r="X239" s="896"/>
      <c r="Y239" s="896"/>
      <c r="Z239" s="896"/>
      <c r="AA239" s="896"/>
      <c r="AB239" s="896"/>
      <c r="AC239" s="896"/>
      <c r="AD239" s="896"/>
      <c r="AE239" s="896"/>
      <c r="AR239" s="166" t="s">
        <v>159</v>
      </c>
      <c r="AT239" s="166" t="s">
        <v>155</v>
      </c>
      <c r="AU239" s="166" t="s">
        <v>80</v>
      </c>
      <c r="AY239" s="14" t="s">
        <v>153</v>
      </c>
      <c r="BE239" s="93">
        <f t="shared" si="39"/>
        <v>0</v>
      </c>
      <c r="BF239" s="93">
        <f t="shared" si="40"/>
        <v>0</v>
      </c>
      <c r="BG239" s="93">
        <f t="shared" si="41"/>
        <v>0</v>
      </c>
      <c r="BH239" s="93">
        <f t="shared" si="42"/>
        <v>0</v>
      </c>
      <c r="BI239" s="93">
        <f t="shared" si="43"/>
        <v>0</v>
      </c>
      <c r="BJ239" s="14" t="s">
        <v>80</v>
      </c>
      <c r="BK239" s="93">
        <f t="shared" si="44"/>
        <v>0</v>
      </c>
      <c r="BL239" s="14" t="s">
        <v>159</v>
      </c>
      <c r="BM239" s="166" t="s">
        <v>476</v>
      </c>
    </row>
    <row r="240" spans="1:65" s="2" customFormat="1" ht="37.9" customHeight="1">
      <c r="A240" s="896"/>
      <c r="B240" s="129"/>
      <c r="C240" s="155" t="s">
        <v>477</v>
      </c>
      <c r="D240" s="155" t="s">
        <v>155</v>
      </c>
      <c r="E240" s="156" t="s">
        <v>478</v>
      </c>
      <c r="F240" s="157" t="s">
        <v>479</v>
      </c>
      <c r="G240" s="158" t="s">
        <v>266</v>
      </c>
      <c r="H240" s="159">
        <v>2</v>
      </c>
      <c r="I240" s="901"/>
      <c r="J240" s="900">
        <f t="shared" si="35"/>
        <v>0</v>
      </c>
      <c r="K240" s="161"/>
      <c r="L240" s="29"/>
      <c r="M240" s="162" t="s">
        <v>1</v>
      </c>
      <c r="N240" s="163" t="s">
        <v>36</v>
      </c>
      <c r="O240" s="55"/>
      <c r="P240" s="164">
        <f t="shared" si="36"/>
        <v>0</v>
      </c>
      <c r="Q240" s="164">
        <v>4.8620000000000001</v>
      </c>
      <c r="R240" s="164">
        <f t="shared" si="37"/>
        <v>9.7240000000000002</v>
      </c>
      <c r="S240" s="164">
        <v>0</v>
      </c>
      <c r="T240" s="165">
        <f t="shared" si="38"/>
        <v>0</v>
      </c>
      <c r="U240" s="896"/>
      <c r="V240" s="896"/>
      <c r="W240" s="896"/>
      <c r="X240" s="896"/>
      <c r="Y240" s="896"/>
      <c r="Z240" s="896"/>
      <c r="AA240" s="896"/>
      <c r="AB240" s="896"/>
      <c r="AC240" s="896"/>
      <c r="AD240" s="896"/>
      <c r="AE240" s="896"/>
      <c r="AR240" s="166" t="s">
        <v>159</v>
      </c>
      <c r="AT240" s="166" t="s">
        <v>155</v>
      </c>
      <c r="AU240" s="166" t="s">
        <v>80</v>
      </c>
      <c r="AY240" s="14" t="s">
        <v>153</v>
      </c>
      <c r="BE240" s="93">
        <f t="shared" si="39"/>
        <v>0</v>
      </c>
      <c r="BF240" s="93">
        <f t="shared" si="40"/>
        <v>0</v>
      </c>
      <c r="BG240" s="93">
        <f t="shared" si="41"/>
        <v>0</v>
      </c>
      <c r="BH240" s="93">
        <f t="shared" si="42"/>
        <v>0</v>
      </c>
      <c r="BI240" s="93">
        <f t="shared" si="43"/>
        <v>0</v>
      </c>
      <c r="BJ240" s="14" t="s">
        <v>80</v>
      </c>
      <c r="BK240" s="93">
        <f t="shared" si="44"/>
        <v>0</v>
      </c>
      <c r="BL240" s="14" t="s">
        <v>159</v>
      </c>
      <c r="BM240" s="166" t="s">
        <v>480</v>
      </c>
    </row>
    <row r="241" spans="1:65" s="2" customFormat="1" ht="33" customHeight="1">
      <c r="A241" s="896"/>
      <c r="B241" s="129"/>
      <c r="C241" s="155" t="s">
        <v>481</v>
      </c>
      <c r="D241" s="155" t="s">
        <v>155</v>
      </c>
      <c r="E241" s="156" t="s">
        <v>482</v>
      </c>
      <c r="F241" s="157" t="s">
        <v>483</v>
      </c>
      <c r="G241" s="158" t="s">
        <v>266</v>
      </c>
      <c r="H241" s="159">
        <v>2</v>
      </c>
      <c r="I241" s="901"/>
      <c r="J241" s="900">
        <f t="shared" si="35"/>
        <v>0</v>
      </c>
      <c r="K241" s="161"/>
      <c r="L241" s="29"/>
      <c r="M241" s="162" t="s">
        <v>1</v>
      </c>
      <c r="N241" s="163" t="s">
        <v>36</v>
      </c>
      <c r="O241" s="55"/>
      <c r="P241" s="164">
        <f t="shared" si="36"/>
        <v>0</v>
      </c>
      <c r="Q241" s="164">
        <v>4.8620000000000001</v>
      </c>
      <c r="R241" s="164">
        <f t="shared" si="37"/>
        <v>9.7240000000000002</v>
      </c>
      <c r="S241" s="164">
        <v>0</v>
      </c>
      <c r="T241" s="165">
        <f t="shared" si="38"/>
        <v>0</v>
      </c>
      <c r="U241" s="896"/>
      <c r="V241" s="896"/>
      <c r="W241" s="896"/>
      <c r="X241" s="896"/>
      <c r="Y241" s="896"/>
      <c r="Z241" s="896"/>
      <c r="AA241" s="896"/>
      <c r="AB241" s="896"/>
      <c r="AC241" s="896"/>
      <c r="AD241" s="896"/>
      <c r="AE241" s="896"/>
      <c r="AR241" s="166" t="s">
        <v>159</v>
      </c>
      <c r="AT241" s="166" t="s">
        <v>155</v>
      </c>
      <c r="AU241" s="166" t="s">
        <v>80</v>
      </c>
      <c r="AY241" s="14" t="s">
        <v>153</v>
      </c>
      <c r="BE241" s="93">
        <f t="shared" si="39"/>
        <v>0</v>
      </c>
      <c r="BF241" s="93">
        <f t="shared" si="40"/>
        <v>0</v>
      </c>
      <c r="BG241" s="93">
        <f t="shared" si="41"/>
        <v>0</v>
      </c>
      <c r="BH241" s="93">
        <f t="shared" si="42"/>
        <v>0</v>
      </c>
      <c r="BI241" s="93">
        <f t="shared" si="43"/>
        <v>0</v>
      </c>
      <c r="BJ241" s="14" t="s">
        <v>80</v>
      </c>
      <c r="BK241" s="93">
        <f t="shared" si="44"/>
        <v>0</v>
      </c>
      <c r="BL241" s="14" t="s">
        <v>159</v>
      </c>
      <c r="BM241" s="166" t="s">
        <v>484</v>
      </c>
    </row>
    <row r="242" spans="1:65" s="2" customFormat="1" ht="37.9" customHeight="1">
      <c r="A242" s="896"/>
      <c r="B242" s="129"/>
      <c r="C242" s="155" t="s">
        <v>485</v>
      </c>
      <c r="D242" s="155" t="s">
        <v>155</v>
      </c>
      <c r="E242" s="156" t="s">
        <v>486</v>
      </c>
      <c r="F242" s="157" t="s">
        <v>487</v>
      </c>
      <c r="G242" s="158" t="s">
        <v>266</v>
      </c>
      <c r="H242" s="159">
        <v>2</v>
      </c>
      <c r="I242" s="901"/>
      <c r="J242" s="900">
        <f t="shared" si="35"/>
        <v>0</v>
      </c>
      <c r="K242" s="161"/>
      <c r="L242" s="29"/>
      <c r="M242" s="162" t="s">
        <v>1</v>
      </c>
      <c r="N242" s="163" t="s">
        <v>36</v>
      </c>
      <c r="O242" s="55"/>
      <c r="P242" s="164">
        <f t="shared" si="36"/>
        <v>0</v>
      </c>
      <c r="Q242" s="164">
        <v>5.2779999999999996</v>
      </c>
      <c r="R242" s="164">
        <f t="shared" si="37"/>
        <v>10.555999999999999</v>
      </c>
      <c r="S242" s="164">
        <v>0</v>
      </c>
      <c r="T242" s="165">
        <f t="shared" si="38"/>
        <v>0</v>
      </c>
      <c r="U242" s="896"/>
      <c r="V242" s="896"/>
      <c r="W242" s="896"/>
      <c r="X242" s="896"/>
      <c r="Y242" s="896"/>
      <c r="Z242" s="896"/>
      <c r="AA242" s="896"/>
      <c r="AB242" s="896"/>
      <c r="AC242" s="896"/>
      <c r="AD242" s="896"/>
      <c r="AE242" s="896"/>
      <c r="AR242" s="166" t="s">
        <v>159</v>
      </c>
      <c r="AT242" s="166" t="s">
        <v>155</v>
      </c>
      <c r="AU242" s="166" t="s">
        <v>80</v>
      </c>
      <c r="AY242" s="14" t="s">
        <v>153</v>
      </c>
      <c r="BE242" s="93">
        <f t="shared" si="39"/>
        <v>0</v>
      </c>
      <c r="BF242" s="93">
        <f t="shared" si="40"/>
        <v>0</v>
      </c>
      <c r="BG242" s="93">
        <f t="shared" si="41"/>
        <v>0</v>
      </c>
      <c r="BH242" s="93">
        <f t="shared" si="42"/>
        <v>0</v>
      </c>
      <c r="BI242" s="93">
        <f t="shared" si="43"/>
        <v>0</v>
      </c>
      <c r="BJ242" s="14" t="s">
        <v>80</v>
      </c>
      <c r="BK242" s="93">
        <f t="shared" si="44"/>
        <v>0</v>
      </c>
      <c r="BL242" s="14" t="s">
        <v>159</v>
      </c>
      <c r="BM242" s="166" t="s">
        <v>488</v>
      </c>
    </row>
    <row r="243" spans="1:65" s="2" customFormat="1" ht="37.9" customHeight="1">
      <c r="A243" s="896"/>
      <c r="B243" s="129"/>
      <c r="C243" s="155" t="s">
        <v>489</v>
      </c>
      <c r="D243" s="155" t="s">
        <v>155</v>
      </c>
      <c r="E243" s="156" t="s">
        <v>490</v>
      </c>
      <c r="F243" s="157" t="s">
        <v>491</v>
      </c>
      <c r="G243" s="158" t="s">
        <v>266</v>
      </c>
      <c r="H243" s="159">
        <v>2</v>
      </c>
      <c r="I243" s="901"/>
      <c r="J243" s="900">
        <f t="shared" si="35"/>
        <v>0</v>
      </c>
      <c r="K243" s="161"/>
      <c r="L243" s="29"/>
      <c r="M243" s="162" t="s">
        <v>1</v>
      </c>
      <c r="N243" s="163" t="s">
        <v>36</v>
      </c>
      <c r="O243" s="55"/>
      <c r="P243" s="164">
        <f t="shared" si="36"/>
        <v>0</v>
      </c>
      <c r="Q243" s="164">
        <v>5.2779999999999996</v>
      </c>
      <c r="R243" s="164">
        <f t="shared" si="37"/>
        <v>10.555999999999999</v>
      </c>
      <c r="S243" s="164">
        <v>0</v>
      </c>
      <c r="T243" s="165">
        <f t="shared" si="38"/>
        <v>0</v>
      </c>
      <c r="U243" s="896"/>
      <c r="V243" s="896"/>
      <c r="W243" s="896"/>
      <c r="X243" s="896"/>
      <c r="Y243" s="896"/>
      <c r="Z243" s="896"/>
      <c r="AA243" s="896"/>
      <c r="AB243" s="896"/>
      <c r="AC243" s="896"/>
      <c r="AD243" s="896"/>
      <c r="AE243" s="896"/>
      <c r="AR243" s="166" t="s">
        <v>159</v>
      </c>
      <c r="AT243" s="166" t="s">
        <v>155</v>
      </c>
      <c r="AU243" s="166" t="s">
        <v>80</v>
      </c>
      <c r="AY243" s="14" t="s">
        <v>153</v>
      </c>
      <c r="BE243" s="93">
        <f t="shared" si="39"/>
        <v>0</v>
      </c>
      <c r="BF243" s="93">
        <f t="shared" si="40"/>
        <v>0</v>
      </c>
      <c r="BG243" s="93">
        <f t="shared" si="41"/>
        <v>0</v>
      </c>
      <c r="BH243" s="93">
        <f t="shared" si="42"/>
        <v>0</v>
      </c>
      <c r="BI243" s="93">
        <f t="shared" si="43"/>
        <v>0</v>
      </c>
      <c r="BJ243" s="14" t="s">
        <v>80</v>
      </c>
      <c r="BK243" s="93">
        <f t="shared" si="44"/>
        <v>0</v>
      </c>
      <c r="BL243" s="14" t="s">
        <v>159</v>
      </c>
      <c r="BM243" s="166" t="s">
        <v>492</v>
      </c>
    </row>
    <row r="244" spans="1:65" s="2" customFormat="1" ht="33" customHeight="1">
      <c r="A244" s="896"/>
      <c r="B244" s="129"/>
      <c r="C244" s="155" t="s">
        <v>493</v>
      </c>
      <c r="D244" s="155" t="s">
        <v>155</v>
      </c>
      <c r="E244" s="156" t="s">
        <v>494</v>
      </c>
      <c r="F244" s="157" t="s">
        <v>495</v>
      </c>
      <c r="G244" s="158" t="s">
        <v>266</v>
      </c>
      <c r="H244" s="159">
        <v>12</v>
      </c>
      <c r="I244" s="901"/>
      <c r="J244" s="900">
        <f t="shared" si="35"/>
        <v>0</v>
      </c>
      <c r="K244" s="161"/>
      <c r="L244" s="29"/>
      <c r="M244" s="162" t="s">
        <v>1</v>
      </c>
      <c r="N244" s="163" t="s">
        <v>36</v>
      </c>
      <c r="O244" s="55"/>
      <c r="P244" s="164">
        <f t="shared" si="36"/>
        <v>0</v>
      </c>
      <c r="Q244" s="164">
        <v>1.3520000000000001</v>
      </c>
      <c r="R244" s="164">
        <f t="shared" si="37"/>
        <v>16.224</v>
      </c>
      <c r="S244" s="164">
        <v>0</v>
      </c>
      <c r="T244" s="165">
        <f t="shared" si="38"/>
        <v>0</v>
      </c>
      <c r="U244" s="896"/>
      <c r="V244" s="896"/>
      <c r="W244" s="896"/>
      <c r="X244" s="896"/>
      <c r="Y244" s="896"/>
      <c r="Z244" s="896"/>
      <c r="AA244" s="896"/>
      <c r="AB244" s="896"/>
      <c r="AC244" s="896"/>
      <c r="AD244" s="896"/>
      <c r="AE244" s="896"/>
      <c r="AR244" s="166" t="s">
        <v>159</v>
      </c>
      <c r="AT244" s="166" t="s">
        <v>155</v>
      </c>
      <c r="AU244" s="166" t="s">
        <v>80</v>
      </c>
      <c r="AY244" s="14" t="s">
        <v>153</v>
      </c>
      <c r="BE244" s="93">
        <f t="shared" si="39"/>
        <v>0</v>
      </c>
      <c r="BF244" s="93">
        <f t="shared" si="40"/>
        <v>0</v>
      </c>
      <c r="BG244" s="93">
        <f t="shared" si="41"/>
        <v>0</v>
      </c>
      <c r="BH244" s="93">
        <f t="shared" si="42"/>
        <v>0</v>
      </c>
      <c r="BI244" s="93">
        <f t="shared" si="43"/>
        <v>0</v>
      </c>
      <c r="BJ244" s="14" t="s">
        <v>80</v>
      </c>
      <c r="BK244" s="93">
        <f t="shared" si="44"/>
        <v>0</v>
      </c>
      <c r="BL244" s="14" t="s">
        <v>159</v>
      </c>
      <c r="BM244" s="166" t="s">
        <v>496</v>
      </c>
    </row>
    <row r="245" spans="1:65" s="2" customFormat="1" ht="37.9" customHeight="1">
      <c r="A245" s="896"/>
      <c r="B245" s="129"/>
      <c r="C245" s="155" t="s">
        <v>497</v>
      </c>
      <c r="D245" s="155" t="s">
        <v>155</v>
      </c>
      <c r="E245" s="156" t="s">
        <v>498</v>
      </c>
      <c r="F245" s="157" t="s">
        <v>499</v>
      </c>
      <c r="G245" s="158" t="s">
        <v>266</v>
      </c>
      <c r="H245" s="159">
        <v>2</v>
      </c>
      <c r="I245" s="901"/>
      <c r="J245" s="900">
        <f t="shared" si="35"/>
        <v>0</v>
      </c>
      <c r="K245" s="161"/>
      <c r="L245" s="29"/>
      <c r="M245" s="162" t="s">
        <v>1</v>
      </c>
      <c r="N245" s="163" t="s">
        <v>36</v>
      </c>
      <c r="O245" s="55"/>
      <c r="P245" s="164">
        <f t="shared" si="36"/>
        <v>0</v>
      </c>
      <c r="Q245" s="164">
        <v>5.46</v>
      </c>
      <c r="R245" s="164">
        <f t="shared" si="37"/>
        <v>10.92</v>
      </c>
      <c r="S245" s="164">
        <v>0</v>
      </c>
      <c r="T245" s="165">
        <f t="shared" si="38"/>
        <v>0</v>
      </c>
      <c r="U245" s="896"/>
      <c r="V245" s="896"/>
      <c r="W245" s="896"/>
      <c r="X245" s="896"/>
      <c r="Y245" s="896"/>
      <c r="Z245" s="896"/>
      <c r="AA245" s="896"/>
      <c r="AB245" s="896"/>
      <c r="AC245" s="896"/>
      <c r="AD245" s="896"/>
      <c r="AE245" s="896"/>
      <c r="AR245" s="166" t="s">
        <v>159</v>
      </c>
      <c r="AT245" s="166" t="s">
        <v>155</v>
      </c>
      <c r="AU245" s="166" t="s">
        <v>80</v>
      </c>
      <c r="AY245" s="14" t="s">
        <v>153</v>
      </c>
      <c r="BE245" s="93">
        <f t="shared" si="39"/>
        <v>0</v>
      </c>
      <c r="BF245" s="93">
        <f t="shared" si="40"/>
        <v>0</v>
      </c>
      <c r="BG245" s="93">
        <f t="shared" si="41"/>
        <v>0</v>
      </c>
      <c r="BH245" s="93">
        <f t="shared" si="42"/>
        <v>0</v>
      </c>
      <c r="BI245" s="93">
        <f t="shared" si="43"/>
        <v>0</v>
      </c>
      <c r="BJ245" s="14" t="s">
        <v>80</v>
      </c>
      <c r="BK245" s="93">
        <f t="shared" si="44"/>
        <v>0</v>
      </c>
      <c r="BL245" s="14" t="s">
        <v>159</v>
      </c>
      <c r="BM245" s="166" t="s">
        <v>500</v>
      </c>
    </row>
    <row r="246" spans="1:65" s="2" customFormat="1" ht="37.9" customHeight="1">
      <c r="A246" s="896"/>
      <c r="B246" s="129"/>
      <c r="C246" s="155" t="s">
        <v>501</v>
      </c>
      <c r="D246" s="155" t="s">
        <v>155</v>
      </c>
      <c r="E246" s="156" t="s">
        <v>502</v>
      </c>
      <c r="F246" s="157" t="s">
        <v>503</v>
      </c>
      <c r="G246" s="158" t="s">
        <v>266</v>
      </c>
      <c r="H246" s="159">
        <v>2</v>
      </c>
      <c r="I246" s="901"/>
      <c r="J246" s="900">
        <f t="shared" si="35"/>
        <v>0</v>
      </c>
      <c r="K246" s="161"/>
      <c r="L246" s="29"/>
      <c r="M246" s="162" t="s">
        <v>1</v>
      </c>
      <c r="N246" s="163" t="s">
        <v>36</v>
      </c>
      <c r="O246" s="55"/>
      <c r="P246" s="164">
        <f t="shared" si="36"/>
        <v>0</v>
      </c>
      <c r="Q246" s="164">
        <v>5.46</v>
      </c>
      <c r="R246" s="164">
        <f t="shared" si="37"/>
        <v>10.92</v>
      </c>
      <c r="S246" s="164">
        <v>0</v>
      </c>
      <c r="T246" s="165">
        <f t="shared" si="38"/>
        <v>0</v>
      </c>
      <c r="U246" s="896"/>
      <c r="V246" s="896"/>
      <c r="W246" s="896"/>
      <c r="X246" s="896"/>
      <c r="Y246" s="896"/>
      <c r="Z246" s="896"/>
      <c r="AA246" s="896"/>
      <c r="AB246" s="896"/>
      <c r="AC246" s="896"/>
      <c r="AD246" s="896"/>
      <c r="AE246" s="896"/>
      <c r="AR246" s="166" t="s">
        <v>159</v>
      </c>
      <c r="AT246" s="166" t="s">
        <v>155</v>
      </c>
      <c r="AU246" s="166" t="s">
        <v>80</v>
      </c>
      <c r="AY246" s="14" t="s">
        <v>153</v>
      </c>
      <c r="BE246" s="93">
        <f t="shared" si="39"/>
        <v>0</v>
      </c>
      <c r="BF246" s="93">
        <f t="shared" si="40"/>
        <v>0</v>
      </c>
      <c r="BG246" s="93">
        <f t="shared" si="41"/>
        <v>0</v>
      </c>
      <c r="BH246" s="93">
        <f t="shared" si="42"/>
        <v>0</v>
      </c>
      <c r="BI246" s="93">
        <f t="shared" si="43"/>
        <v>0</v>
      </c>
      <c r="BJ246" s="14" t="s">
        <v>80</v>
      </c>
      <c r="BK246" s="93">
        <f t="shared" si="44"/>
        <v>0</v>
      </c>
      <c r="BL246" s="14" t="s">
        <v>159</v>
      </c>
      <c r="BM246" s="166" t="s">
        <v>504</v>
      </c>
    </row>
    <row r="247" spans="1:65" s="2" customFormat="1" ht="37.9" customHeight="1">
      <c r="A247" s="896"/>
      <c r="B247" s="129"/>
      <c r="C247" s="155" t="s">
        <v>505</v>
      </c>
      <c r="D247" s="155" t="s">
        <v>155</v>
      </c>
      <c r="E247" s="156" t="s">
        <v>506</v>
      </c>
      <c r="F247" s="157" t="s">
        <v>507</v>
      </c>
      <c r="G247" s="158" t="s">
        <v>266</v>
      </c>
      <c r="H247" s="159">
        <v>2</v>
      </c>
      <c r="I247" s="901"/>
      <c r="J247" s="900">
        <f t="shared" si="35"/>
        <v>0</v>
      </c>
      <c r="K247" s="161"/>
      <c r="L247" s="29"/>
      <c r="M247" s="162" t="s">
        <v>1</v>
      </c>
      <c r="N247" s="163" t="s">
        <v>36</v>
      </c>
      <c r="O247" s="55"/>
      <c r="P247" s="164">
        <f t="shared" si="36"/>
        <v>0</v>
      </c>
      <c r="Q247" s="164">
        <v>6.0839999999999996</v>
      </c>
      <c r="R247" s="164">
        <f t="shared" si="37"/>
        <v>12.167999999999999</v>
      </c>
      <c r="S247" s="164">
        <v>0</v>
      </c>
      <c r="T247" s="165">
        <f t="shared" si="38"/>
        <v>0</v>
      </c>
      <c r="U247" s="896"/>
      <c r="V247" s="896"/>
      <c r="W247" s="896"/>
      <c r="X247" s="896"/>
      <c r="Y247" s="896"/>
      <c r="Z247" s="896"/>
      <c r="AA247" s="896"/>
      <c r="AB247" s="896"/>
      <c r="AC247" s="896"/>
      <c r="AD247" s="896"/>
      <c r="AE247" s="896"/>
      <c r="AR247" s="166" t="s">
        <v>159</v>
      </c>
      <c r="AT247" s="166" t="s">
        <v>155</v>
      </c>
      <c r="AU247" s="166" t="s">
        <v>80</v>
      </c>
      <c r="AY247" s="14" t="s">
        <v>153</v>
      </c>
      <c r="BE247" s="93">
        <f t="shared" si="39"/>
        <v>0</v>
      </c>
      <c r="BF247" s="93">
        <f t="shared" si="40"/>
        <v>0</v>
      </c>
      <c r="BG247" s="93">
        <f t="shared" si="41"/>
        <v>0</v>
      </c>
      <c r="BH247" s="93">
        <f t="shared" si="42"/>
        <v>0</v>
      </c>
      <c r="BI247" s="93">
        <f t="shared" si="43"/>
        <v>0</v>
      </c>
      <c r="BJ247" s="14" t="s">
        <v>80</v>
      </c>
      <c r="BK247" s="93">
        <f t="shared" si="44"/>
        <v>0</v>
      </c>
      <c r="BL247" s="14" t="s">
        <v>159</v>
      </c>
      <c r="BM247" s="166" t="s">
        <v>508</v>
      </c>
    </row>
    <row r="248" spans="1:65" s="2" customFormat="1" ht="37.9" customHeight="1">
      <c r="A248" s="896"/>
      <c r="B248" s="129"/>
      <c r="C248" s="155" t="s">
        <v>509</v>
      </c>
      <c r="D248" s="155" t="s">
        <v>155</v>
      </c>
      <c r="E248" s="156" t="s">
        <v>510</v>
      </c>
      <c r="F248" s="157" t="s">
        <v>511</v>
      </c>
      <c r="G248" s="158" t="s">
        <v>266</v>
      </c>
      <c r="H248" s="159">
        <v>2</v>
      </c>
      <c r="I248" s="901"/>
      <c r="J248" s="900">
        <f t="shared" si="35"/>
        <v>0</v>
      </c>
      <c r="K248" s="161"/>
      <c r="L248" s="29"/>
      <c r="M248" s="162" t="s">
        <v>1</v>
      </c>
      <c r="N248" s="163" t="s">
        <v>36</v>
      </c>
      <c r="O248" s="55"/>
      <c r="P248" s="164">
        <f t="shared" si="36"/>
        <v>0</v>
      </c>
      <c r="Q248" s="164">
        <v>6.0839999999999996</v>
      </c>
      <c r="R248" s="164">
        <f t="shared" si="37"/>
        <v>12.167999999999999</v>
      </c>
      <c r="S248" s="164">
        <v>0</v>
      </c>
      <c r="T248" s="165">
        <f t="shared" si="38"/>
        <v>0</v>
      </c>
      <c r="U248" s="896"/>
      <c r="V248" s="896"/>
      <c r="W248" s="896"/>
      <c r="X248" s="896"/>
      <c r="Y248" s="896"/>
      <c r="Z248" s="896"/>
      <c r="AA248" s="896"/>
      <c r="AB248" s="896"/>
      <c r="AC248" s="896"/>
      <c r="AD248" s="896"/>
      <c r="AE248" s="896"/>
      <c r="AR248" s="166" t="s">
        <v>159</v>
      </c>
      <c r="AT248" s="166" t="s">
        <v>155</v>
      </c>
      <c r="AU248" s="166" t="s">
        <v>80</v>
      </c>
      <c r="AY248" s="14" t="s">
        <v>153</v>
      </c>
      <c r="BE248" s="93">
        <f t="shared" si="39"/>
        <v>0</v>
      </c>
      <c r="BF248" s="93">
        <f t="shared" si="40"/>
        <v>0</v>
      </c>
      <c r="BG248" s="93">
        <f t="shared" si="41"/>
        <v>0</v>
      </c>
      <c r="BH248" s="93">
        <f t="shared" si="42"/>
        <v>0</v>
      </c>
      <c r="BI248" s="93">
        <f t="shared" si="43"/>
        <v>0</v>
      </c>
      <c r="BJ248" s="14" t="s">
        <v>80</v>
      </c>
      <c r="BK248" s="93">
        <f t="shared" si="44"/>
        <v>0</v>
      </c>
      <c r="BL248" s="14" t="s">
        <v>159</v>
      </c>
      <c r="BM248" s="166" t="s">
        <v>512</v>
      </c>
    </row>
    <row r="249" spans="1:65" s="2" customFormat="1" ht="33" customHeight="1">
      <c r="A249" s="896"/>
      <c r="B249" s="129"/>
      <c r="C249" s="155" t="s">
        <v>513</v>
      </c>
      <c r="D249" s="155" t="s">
        <v>155</v>
      </c>
      <c r="E249" s="156" t="s">
        <v>514</v>
      </c>
      <c r="F249" s="157" t="s">
        <v>515</v>
      </c>
      <c r="G249" s="158" t="s">
        <v>266</v>
      </c>
      <c r="H249" s="159">
        <v>4</v>
      </c>
      <c r="I249" s="901"/>
      <c r="J249" s="900">
        <f t="shared" si="35"/>
        <v>0</v>
      </c>
      <c r="K249" s="161"/>
      <c r="L249" s="29"/>
      <c r="M249" s="162" t="s">
        <v>1</v>
      </c>
      <c r="N249" s="163" t="s">
        <v>36</v>
      </c>
      <c r="O249" s="55"/>
      <c r="P249" s="164">
        <f t="shared" si="36"/>
        <v>0</v>
      </c>
      <c r="Q249" s="164">
        <v>3.6920000000000002</v>
      </c>
      <c r="R249" s="164">
        <f t="shared" si="37"/>
        <v>14.768000000000001</v>
      </c>
      <c r="S249" s="164">
        <v>0</v>
      </c>
      <c r="T249" s="165">
        <f t="shared" si="38"/>
        <v>0</v>
      </c>
      <c r="U249" s="896"/>
      <c r="V249" s="896"/>
      <c r="W249" s="896"/>
      <c r="X249" s="896"/>
      <c r="Y249" s="896"/>
      <c r="Z249" s="896"/>
      <c r="AA249" s="896"/>
      <c r="AB249" s="896"/>
      <c r="AC249" s="896"/>
      <c r="AD249" s="896"/>
      <c r="AE249" s="896"/>
      <c r="AR249" s="166" t="s">
        <v>159</v>
      </c>
      <c r="AT249" s="166" t="s">
        <v>155</v>
      </c>
      <c r="AU249" s="166" t="s">
        <v>80</v>
      </c>
      <c r="AY249" s="14" t="s">
        <v>153</v>
      </c>
      <c r="BE249" s="93">
        <f t="shared" si="39"/>
        <v>0</v>
      </c>
      <c r="BF249" s="93">
        <f t="shared" si="40"/>
        <v>0</v>
      </c>
      <c r="BG249" s="93">
        <f t="shared" si="41"/>
        <v>0</v>
      </c>
      <c r="BH249" s="93">
        <f t="shared" si="42"/>
        <v>0</v>
      </c>
      <c r="BI249" s="93">
        <f t="shared" si="43"/>
        <v>0</v>
      </c>
      <c r="BJ249" s="14" t="s">
        <v>80</v>
      </c>
      <c r="BK249" s="93">
        <f t="shared" si="44"/>
        <v>0</v>
      </c>
      <c r="BL249" s="14" t="s">
        <v>159</v>
      </c>
      <c r="BM249" s="166" t="s">
        <v>516</v>
      </c>
    </row>
    <row r="250" spans="1:65" s="2" customFormat="1" ht="37.9" customHeight="1">
      <c r="A250" s="896"/>
      <c r="B250" s="129"/>
      <c r="C250" s="155" t="s">
        <v>517</v>
      </c>
      <c r="D250" s="155" t="s">
        <v>155</v>
      </c>
      <c r="E250" s="156" t="s">
        <v>518</v>
      </c>
      <c r="F250" s="157" t="s">
        <v>519</v>
      </c>
      <c r="G250" s="158" t="s">
        <v>266</v>
      </c>
      <c r="H250" s="159">
        <v>2</v>
      </c>
      <c r="I250" s="901"/>
      <c r="J250" s="900">
        <f t="shared" si="35"/>
        <v>0</v>
      </c>
      <c r="K250" s="161"/>
      <c r="L250" s="29"/>
      <c r="M250" s="162" t="s">
        <v>1</v>
      </c>
      <c r="N250" s="163" t="s">
        <v>36</v>
      </c>
      <c r="O250" s="55"/>
      <c r="P250" s="164">
        <f t="shared" si="36"/>
        <v>0</v>
      </c>
      <c r="Q250" s="164">
        <v>3.6920000000000002</v>
      </c>
      <c r="R250" s="164">
        <f t="shared" si="37"/>
        <v>7.3840000000000003</v>
      </c>
      <c r="S250" s="164">
        <v>0</v>
      </c>
      <c r="T250" s="165">
        <f t="shared" si="38"/>
        <v>0</v>
      </c>
      <c r="U250" s="896"/>
      <c r="V250" s="896"/>
      <c r="W250" s="896"/>
      <c r="X250" s="896"/>
      <c r="Y250" s="896"/>
      <c r="Z250" s="896"/>
      <c r="AA250" s="896"/>
      <c r="AB250" s="896"/>
      <c r="AC250" s="896"/>
      <c r="AD250" s="896"/>
      <c r="AE250" s="896"/>
      <c r="AR250" s="166" t="s">
        <v>159</v>
      </c>
      <c r="AT250" s="166" t="s">
        <v>155</v>
      </c>
      <c r="AU250" s="166" t="s">
        <v>80</v>
      </c>
      <c r="AY250" s="14" t="s">
        <v>153</v>
      </c>
      <c r="BE250" s="93">
        <f t="shared" si="39"/>
        <v>0</v>
      </c>
      <c r="BF250" s="93">
        <f t="shared" si="40"/>
        <v>0</v>
      </c>
      <c r="BG250" s="93">
        <f t="shared" si="41"/>
        <v>0</v>
      </c>
      <c r="BH250" s="93">
        <f t="shared" si="42"/>
        <v>0</v>
      </c>
      <c r="BI250" s="93">
        <f t="shared" si="43"/>
        <v>0</v>
      </c>
      <c r="BJ250" s="14" t="s">
        <v>80</v>
      </c>
      <c r="BK250" s="93">
        <f t="shared" si="44"/>
        <v>0</v>
      </c>
      <c r="BL250" s="14" t="s">
        <v>159</v>
      </c>
      <c r="BM250" s="166" t="s">
        <v>520</v>
      </c>
    </row>
    <row r="251" spans="1:65" s="2" customFormat="1" ht="37.9" customHeight="1">
      <c r="A251" s="896"/>
      <c r="B251" s="129"/>
      <c r="C251" s="155" t="s">
        <v>521</v>
      </c>
      <c r="D251" s="155" t="s">
        <v>155</v>
      </c>
      <c r="E251" s="156" t="s">
        <v>522</v>
      </c>
      <c r="F251" s="157" t="s">
        <v>523</v>
      </c>
      <c r="G251" s="158" t="s">
        <v>266</v>
      </c>
      <c r="H251" s="159">
        <v>2</v>
      </c>
      <c r="I251" s="901"/>
      <c r="J251" s="900">
        <f t="shared" si="35"/>
        <v>0</v>
      </c>
      <c r="K251" s="161"/>
      <c r="L251" s="29"/>
      <c r="M251" s="162" t="s">
        <v>1</v>
      </c>
      <c r="N251" s="163" t="s">
        <v>36</v>
      </c>
      <c r="O251" s="55"/>
      <c r="P251" s="164">
        <f t="shared" si="36"/>
        <v>0</v>
      </c>
      <c r="Q251" s="164">
        <v>6.7080000000000002</v>
      </c>
      <c r="R251" s="164">
        <f t="shared" si="37"/>
        <v>13.416</v>
      </c>
      <c r="S251" s="164">
        <v>0</v>
      </c>
      <c r="T251" s="165">
        <f t="shared" si="38"/>
        <v>0</v>
      </c>
      <c r="U251" s="896"/>
      <c r="V251" s="896"/>
      <c r="W251" s="896"/>
      <c r="X251" s="896"/>
      <c r="Y251" s="896"/>
      <c r="Z251" s="896"/>
      <c r="AA251" s="896"/>
      <c r="AB251" s="896"/>
      <c r="AC251" s="896"/>
      <c r="AD251" s="896"/>
      <c r="AE251" s="896"/>
      <c r="AR251" s="166" t="s">
        <v>159</v>
      </c>
      <c r="AT251" s="166" t="s">
        <v>155</v>
      </c>
      <c r="AU251" s="166" t="s">
        <v>80</v>
      </c>
      <c r="AY251" s="14" t="s">
        <v>153</v>
      </c>
      <c r="BE251" s="93">
        <f t="shared" si="39"/>
        <v>0</v>
      </c>
      <c r="BF251" s="93">
        <f t="shared" si="40"/>
        <v>0</v>
      </c>
      <c r="BG251" s="93">
        <f t="shared" si="41"/>
        <v>0</v>
      </c>
      <c r="BH251" s="93">
        <f t="shared" si="42"/>
        <v>0</v>
      </c>
      <c r="BI251" s="93">
        <f t="shared" si="43"/>
        <v>0</v>
      </c>
      <c r="BJ251" s="14" t="s">
        <v>80</v>
      </c>
      <c r="BK251" s="93">
        <f t="shared" si="44"/>
        <v>0</v>
      </c>
      <c r="BL251" s="14" t="s">
        <v>159</v>
      </c>
      <c r="BM251" s="166" t="s">
        <v>524</v>
      </c>
    </row>
    <row r="252" spans="1:65" s="2" customFormat="1" ht="37.9" customHeight="1">
      <c r="A252" s="896"/>
      <c r="B252" s="129"/>
      <c r="C252" s="155" t="s">
        <v>525</v>
      </c>
      <c r="D252" s="155" t="s">
        <v>155</v>
      </c>
      <c r="E252" s="156" t="s">
        <v>526</v>
      </c>
      <c r="F252" s="157" t="s">
        <v>527</v>
      </c>
      <c r="G252" s="158" t="s">
        <v>266</v>
      </c>
      <c r="H252" s="159">
        <v>2</v>
      </c>
      <c r="I252" s="901"/>
      <c r="J252" s="900">
        <f t="shared" si="35"/>
        <v>0</v>
      </c>
      <c r="K252" s="161"/>
      <c r="L252" s="29"/>
      <c r="M252" s="162" t="s">
        <v>1</v>
      </c>
      <c r="N252" s="163" t="s">
        <v>36</v>
      </c>
      <c r="O252" s="55"/>
      <c r="P252" s="164">
        <f t="shared" si="36"/>
        <v>0</v>
      </c>
      <c r="Q252" s="164">
        <v>6.7080000000000002</v>
      </c>
      <c r="R252" s="164">
        <f t="shared" si="37"/>
        <v>13.416</v>
      </c>
      <c r="S252" s="164">
        <v>0</v>
      </c>
      <c r="T252" s="165">
        <f t="shared" si="38"/>
        <v>0</v>
      </c>
      <c r="U252" s="896"/>
      <c r="V252" s="896"/>
      <c r="W252" s="896"/>
      <c r="X252" s="896"/>
      <c r="Y252" s="896"/>
      <c r="Z252" s="896"/>
      <c r="AA252" s="896"/>
      <c r="AB252" s="896"/>
      <c r="AC252" s="896"/>
      <c r="AD252" s="896"/>
      <c r="AE252" s="896"/>
      <c r="AR252" s="166" t="s">
        <v>159</v>
      </c>
      <c r="AT252" s="166" t="s">
        <v>155</v>
      </c>
      <c r="AU252" s="166" t="s">
        <v>80</v>
      </c>
      <c r="AY252" s="14" t="s">
        <v>153</v>
      </c>
      <c r="BE252" s="93">
        <f t="shared" si="39"/>
        <v>0</v>
      </c>
      <c r="BF252" s="93">
        <f t="shared" si="40"/>
        <v>0</v>
      </c>
      <c r="BG252" s="93">
        <f t="shared" si="41"/>
        <v>0</v>
      </c>
      <c r="BH252" s="93">
        <f t="shared" si="42"/>
        <v>0</v>
      </c>
      <c r="BI252" s="93">
        <f t="shared" si="43"/>
        <v>0</v>
      </c>
      <c r="BJ252" s="14" t="s">
        <v>80</v>
      </c>
      <c r="BK252" s="93">
        <f t="shared" si="44"/>
        <v>0</v>
      </c>
      <c r="BL252" s="14" t="s">
        <v>159</v>
      </c>
      <c r="BM252" s="166" t="s">
        <v>528</v>
      </c>
    </row>
    <row r="253" spans="1:65" s="2" customFormat="1" ht="37.9" customHeight="1">
      <c r="A253" s="896"/>
      <c r="B253" s="129"/>
      <c r="C253" s="155" t="s">
        <v>529</v>
      </c>
      <c r="D253" s="155" t="s">
        <v>155</v>
      </c>
      <c r="E253" s="156" t="s">
        <v>530</v>
      </c>
      <c r="F253" s="157" t="s">
        <v>531</v>
      </c>
      <c r="G253" s="158" t="s">
        <v>266</v>
      </c>
      <c r="H253" s="159">
        <v>2</v>
      </c>
      <c r="I253" s="901"/>
      <c r="J253" s="900">
        <f t="shared" si="35"/>
        <v>0</v>
      </c>
      <c r="K253" s="161"/>
      <c r="L253" s="29"/>
      <c r="M253" s="162" t="s">
        <v>1</v>
      </c>
      <c r="N253" s="163" t="s">
        <v>36</v>
      </c>
      <c r="O253" s="55"/>
      <c r="P253" s="164">
        <f t="shared" si="36"/>
        <v>0</v>
      </c>
      <c r="Q253" s="164">
        <v>7.306</v>
      </c>
      <c r="R253" s="164">
        <f t="shared" si="37"/>
        <v>14.612</v>
      </c>
      <c r="S253" s="164">
        <v>0</v>
      </c>
      <c r="T253" s="165">
        <f t="shared" si="38"/>
        <v>0</v>
      </c>
      <c r="U253" s="896"/>
      <c r="V253" s="896"/>
      <c r="W253" s="896"/>
      <c r="X253" s="896"/>
      <c r="Y253" s="896"/>
      <c r="Z253" s="896"/>
      <c r="AA253" s="896"/>
      <c r="AB253" s="896"/>
      <c r="AC253" s="896"/>
      <c r="AD253" s="896"/>
      <c r="AE253" s="896"/>
      <c r="AR253" s="166" t="s">
        <v>159</v>
      </c>
      <c r="AT253" s="166" t="s">
        <v>155</v>
      </c>
      <c r="AU253" s="166" t="s">
        <v>80</v>
      </c>
      <c r="AY253" s="14" t="s">
        <v>153</v>
      </c>
      <c r="BE253" s="93">
        <f t="shared" si="39"/>
        <v>0</v>
      </c>
      <c r="BF253" s="93">
        <f t="shared" si="40"/>
        <v>0</v>
      </c>
      <c r="BG253" s="93">
        <f t="shared" si="41"/>
        <v>0</v>
      </c>
      <c r="BH253" s="93">
        <f t="shared" si="42"/>
        <v>0</v>
      </c>
      <c r="BI253" s="93">
        <f t="shared" si="43"/>
        <v>0</v>
      </c>
      <c r="BJ253" s="14" t="s">
        <v>80</v>
      </c>
      <c r="BK253" s="93">
        <f t="shared" si="44"/>
        <v>0</v>
      </c>
      <c r="BL253" s="14" t="s">
        <v>159</v>
      </c>
      <c r="BM253" s="166" t="s">
        <v>532</v>
      </c>
    </row>
    <row r="254" spans="1:65" s="2" customFormat="1" ht="37.9" customHeight="1">
      <c r="A254" s="896"/>
      <c r="B254" s="129"/>
      <c r="C254" s="155" t="s">
        <v>533</v>
      </c>
      <c r="D254" s="155" t="s">
        <v>155</v>
      </c>
      <c r="E254" s="156" t="s">
        <v>534</v>
      </c>
      <c r="F254" s="157" t="s">
        <v>535</v>
      </c>
      <c r="G254" s="158" t="s">
        <v>266</v>
      </c>
      <c r="H254" s="159">
        <v>2</v>
      </c>
      <c r="I254" s="901"/>
      <c r="J254" s="900">
        <f t="shared" si="35"/>
        <v>0</v>
      </c>
      <c r="K254" s="161"/>
      <c r="L254" s="29"/>
      <c r="M254" s="162" t="s">
        <v>1</v>
      </c>
      <c r="N254" s="163" t="s">
        <v>36</v>
      </c>
      <c r="O254" s="55"/>
      <c r="P254" s="164">
        <f t="shared" si="36"/>
        <v>0</v>
      </c>
      <c r="Q254" s="164">
        <v>7.306</v>
      </c>
      <c r="R254" s="164">
        <f t="shared" si="37"/>
        <v>14.612</v>
      </c>
      <c r="S254" s="164">
        <v>0</v>
      </c>
      <c r="T254" s="165">
        <f t="shared" si="38"/>
        <v>0</v>
      </c>
      <c r="U254" s="896"/>
      <c r="V254" s="896"/>
      <c r="W254" s="896"/>
      <c r="X254" s="896"/>
      <c r="Y254" s="896"/>
      <c r="Z254" s="896"/>
      <c r="AA254" s="896"/>
      <c r="AB254" s="896"/>
      <c r="AC254" s="896"/>
      <c r="AD254" s="896"/>
      <c r="AE254" s="896"/>
      <c r="AR254" s="166" t="s">
        <v>159</v>
      </c>
      <c r="AT254" s="166" t="s">
        <v>155</v>
      </c>
      <c r="AU254" s="166" t="s">
        <v>80</v>
      </c>
      <c r="AY254" s="14" t="s">
        <v>153</v>
      </c>
      <c r="BE254" s="93">
        <f t="shared" si="39"/>
        <v>0</v>
      </c>
      <c r="BF254" s="93">
        <f t="shared" si="40"/>
        <v>0</v>
      </c>
      <c r="BG254" s="93">
        <f t="shared" si="41"/>
        <v>0</v>
      </c>
      <c r="BH254" s="93">
        <f t="shared" si="42"/>
        <v>0</v>
      </c>
      <c r="BI254" s="93">
        <f t="shared" si="43"/>
        <v>0</v>
      </c>
      <c r="BJ254" s="14" t="s">
        <v>80</v>
      </c>
      <c r="BK254" s="93">
        <f t="shared" si="44"/>
        <v>0</v>
      </c>
      <c r="BL254" s="14" t="s">
        <v>159</v>
      </c>
      <c r="BM254" s="166" t="s">
        <v>536</v>
      </c>
    </row>
    <row r="255" spans="1:65" s="2" customFormat="1" ht="37.9" customHeight="1">
      <c r="A255" s="896"/>
      <c r="B255" s="129"/>
      <c r="C255" s="155" t="s">
        <v>537</v>
      </c>
      <c r="D255" s="155" t="s">
        <v>155</v>
      </c>
      <c r="E255" s="156" t="s">
        <v>538</v>
      </c>
      <c r="F255" s="157" t="s">
        <v>539</v>
      </c>
      <c r="G255" s="158" t="s">
        <v>266</v>
      </c>
      <c r="H255" s="159">
        <v>2</v>
      </c>
      <c r="I255" s="901"/>
      <c r="J255" s="900">
        <f t="shared" si="35"/>
        <v>0</v>
      </c>
      <c r="K255" s="161"/>
      <c r="L255" s="29"/>
      <c r="M255" s="162" t="s">
        <v>1</v>
      </c>
      <c r="N255" s="163" t="s">
        <v>36</v>
      </c>
      <c r="O255" s="55"/>
      <c r="P255" s="164">
        <f t="shared" si="36"/>
        <v>0</v>
      </c>
      <c r="Q255" s="164">
        <v>7.93</v>
      </c>
      <c r="R255" s="164">
        <f t="shared" si="37"/>
        <v>15.86</v>
      </c>
      <c r="S255" s="164">
        <v>0</v>
      </c>
      <c r="T255" s="165">
        <f t="shared" si="38"/>
        <v>0</v>
      </c>
      <c r="U255" s="896"/>
      <c r="V255" s="896"/>
      <c r="W255" s="896"/>
      <c r="X255" s="896"/>
      <c r="Y255" s="896"/>
      <c r="Z255" s="896"/>
      <c r="AA255" s="896"/>
      <c r="AB255" s="896"/>
      <c r="AC255" s="896"/>
      <c r="AD255" s="896"/>
      <c r="AE255" s="896"/>
      <c r="AR255" s="166" t="s">
        <v>159</v>
      </c>
      <c r="AT255" s="166" t="s">
        <v>155</v>
      </c>
      <c r="AU255" s="166" t="s">
        <v>80</v>
      </c>
      <c r="AY255" s="14" t="s">
        <v>153</v>
      </c>
      <c r="BE255" s="93">
        <f t="shared" si="39"/>
        <v>0</v>
      </c>
      <c r="BF255" s="93">
        <f t="shared" si="40"/>
        <v>0</v>
      </c>
      <c r="BG255" s="93">
        <f t="shared" si="41"/>
        <v>0</v>
      </c>
      <c r="BH255" s="93">
        <f t="shared" si="42"/>
        <v>0</v>
      </c>
      <c r="BI255" s="93">
        <f t="shared" si="43"/>
        <v>0</v>
      </c>
      <c r="BJ255" s="14" t="s">
        <v>80</v>
      </c>
      <c r="BK255" s="93">
        <f t="shared" si="44"/>
        <v>0</v>
      </c>
      <c r="BL255" s="14" t="s">
        <v>159</v>
      </c>
      <c r="BM255" s="166" t="s">
        <v>540</v>
      </c>
    </row>
    <row r="256" spans="1:65" s="2" customFormat="1" ht="37.9" customHeight="1">
      <c r="A256" s="896"/>
      <c r="B256" s="129"/>
      <c r="C256" s="155" t="s">
        <v>541</v>
      </c>
      <c r="D256" s="155" t="s">
        <v>155</v>
      </c>
      <c r="E256" s="156" t="s">
        <v>542</v>
      </c>
      <c r="F256" s="157" t="s">
        <v>543</v>
      </c>
      <c r="G256" s="158" t="s">
        <v>266</v>
      </c>
      <c r="H256" s="159">
        <v>2</v>
      </c>
      <c r="I256" s="901"/>
      <c r="J256" s="900">
        <f t="shared" si="35"/>
        <v>0</v>
      </c>
      <c r="K256" s="161"/>
      <c r="L256" s="29"/>
      <c r="M256" s="162" t="s">
        <v>1</v>
      </c>
      <c r="N256" s="163" t="s">
        <v>36</v>
      </c>
      <c r="O256" s="55"/>
      <c r="P256" s="164">
        <f t="shared" si="36"/>
        <v>0</v>
      </c>
      <c r="Q256" s="164">
        <v>7.93</v>
      </c>
      <c r="R256" s="164">
        <f t="shared" si="37"/>
        <v>15.86</v>
      </c>
      <c r="S256" s="164">
        <v>0</v>
      </c>
      <c r="T256" s="165">
        <f t="shared" si="38"/>
        <v>0</v>
      </c>
      <c r="U256" s="896"/>
      <c r="V256" s="896"/>
      <c r="W256" s="896"/>
      <c r="X256" s="896"/>
      <c r="Y256" s="896"/>
      <c r="Z256" s="896"/>
      <c r="AA256" s="896"/>
      <c r="AB256" s="896"/>
      <c r="AC256" s="896"/>
      <c r="AD256" s="896"/>
      <c r="AE256" s="896"/>
      <c r="AR256" s="166" t="s">
        <v>159</v>
      </c>
      <c r="AT256" s="166" t="s">
        <v>155</v>
      </c>
      <c r="AU256" s="166" t="s">
        <v>80</v>
      </c>
      <c r="AY256" s="14" t="s">
        <v>153</v>
      </c>
      <c r="BE256" s="93">
        <f t="shared" si="39"/>
        <v>0</v>
      </c>
      <c r="BF256" s="93">
        <f t="shared" si="40"/>
        <v>0</v>
      </c>
      <c r="BG256" s="93">
        <f t="shared" si="41"/>
        <v>0</v>
      </c>
      <c r="BH256" s="93">
        <f t="shared" si="42"/>
        <v>0</v>
      </c>
      <c r="BI256" s="93">
        <f t="shared" si="43"/>
        <v>0</v>
      </c>
      <c r="BJ256" s="14" t="s">
        <v>80</v>
      </c>
      <c r="BK256" s="93">
        <f t="shared" si="44"/>
        <v>0</v>
      </c>
      <c r="BL256" s="14" t="s">
        <v>159</v>
      </c>
      <c r="BM256" s="166" t="s">
        <v>544</v>
      </c>
    </row>
    <row r="257" spans="1:65" s="2" customFormat="1" ht="37.9" customHeight="1">
      <c r="A257" s="896"/>
      <c r="B257" s="129"/>
      <c r="C257" s="155" t="s">
        <v>545</v>
      </c>
      <c r="D257" s="155" t="s">
        <v>155</v>
      </c>
      <c r="E257" s="156" t="s">
        <v>546</v>
      </c>
      <c r="F257" s="157" t="s">
        <v>547</v>
      </c>
      <c r="G257" s="158" t="s">
        <v>266</v>
      </c>
      <c r="H257" s="159">
        <v>2</v>
      </c>
      <c r="I257" s="901"/>
      <c r="J257" s="900">
        <f t="shared" si="35"/>
        <v>0</v>
      </c>
      <c r="K257" s="161"/>
      <c r="L257" s="29"/>
      <c r="M257" s="162" t="s">
        <v>1</v>
      </c>
      <c r="N257" s="163" t="s">
        <v>36</v>
      </c>
      <c r="O257" s="55"/>
      <c r="P257" s="164">
        <f t="shared" si="36"/>
        <v>0</v>
      </c>
      <c r="Q257" s="164">
        <v>8.5540000000000003</v>
      </c>
      <c r="R257" s="164">
        <f t="shared" si="37"/>
        <v>17.108000000000001</v>
      </c>
      <c r="S257" s="164">
        <v>0</v>
      </c>
      <c r="T257" s="165">
        <f t="shared" si="38"/>
        <v>0</v>
      </c>
      <c r="U257" s="896"/>
      <c r="V257" s="896"/>
      <c r="W257" s="896"/>
      <c r="X257" s="896"/>
      <c r="Y257" s="896"/>
      <c r="Z257" s="896"/>
      <c r="AA257" s="896"/>
      <c r="AB257" s="896"/>
      <c r="AC257" s="896"/>
      <c r="AD257" s="896"/>
      <c r="AE257" s="896"/>
      <c r="AR257" s="166" t="s">
        <v>159</v>
      </c>
      <c r="AT257" s="166" t="s">
        <v>155</v>
      </c>
      <c r="AU257" s="166" t="s">
        <v>80</v>
      </c>
      <c r="AY257" s="14" t="s">
        <v>153</v>
      </c>
      <c r="BE257" s="93">
        <f t="shared" si="39"/>
        <v>0</v>
      </c>
      <c r="BF257" s="93">
        <f t="shared" si="40"/>
        <v>0</v>
      </c>
      <c r="BG257" s="93">
        <f t="shared" si="41"/>
        <v>0</v>
      </c>
      <c r="BH257" s="93">
        <f t="shared" si="42"/>
        <v>0</v>
      </c>
      <c r="BI257" s="93">
        <f t="shared" si="43"/>
        <v>0</v>
      </c>
      <c r="BJ257" s="14" t="s">
        <v>80</v>
      </c>
      <c r="BK257" s="93">
        <f t="shared" si="44"/>
        <v>0</v>
      </c>
      <c r="BL257" s="14" t="s">
        <v>159</v>
      </c>
      <c r="BM257" s="166" t="s">
        <v>548</v>
      </c>
    </row>
    <row r="258" spans="1:65" s="2" customFormat="1" ht="37.9" customHeight="1">
      <c r="A258" s="896"/>
      <c r="B258" s="129"/>
      <c r="C258" s="155" t="s">
        <v>549</v>
      </c>
      <c r="D258" s="155" t="s">
        <v>155</v>
      </c>
      <c r="E258" s="156" t="s">
        <v>550</v>
      </c>
      <c r="F258" s="157" t="s">
        <v>551</v>
      </c>
      <c r="G258" s="158" t="s">
        <v>266</v>
      </c>
      <c r="H258" s="159">
        <v>2</v>
      </c>
      <c r="I258" s="901"/>
      <c r="J258" s="900">
        <f t="shared" si="35"/>
        <v>0</v>
      </c>
      <c r="K258" s="161"/>
      <c r="L258" s="29"/>
      <c r="M258" s="162" t="s">
        <v>1</v>
      </c>
      <c r="N258" s="163" t="s">
        <v>36</v>
      </c>
      <c r="O258" s="55"/>
      <c r="P258" s="164">
        <f t="shared" si="36"/>
        <v>0</v>
      </c>
      <c r="Q258" s="164">
        <v>8.5540000000000003</v>
      </c>
      <c r="R258" s="164">
        <f t="shared" si="37"/>
        <v>17.108000000000001</v>
      </c>
      <c r="S258" s="164">
        <v>0</v>
      </c>
      <c r="T258" s="165">
        <f t="shared" si="38"/>
        <v>0</v>
      </c>
      <c r="U258" s="896"/>
      <c r="V258" s="896"/>
      <c r="W258" s="896"/>
      <c r="X258" s="896"/>
      <c r="Y258" s="896"/>
      <c r="Z258" s="896"/>
      <c r="AA258" s="896"/>
      <c r="AB258" s="896"/>
      <c r="AC258" s="896"/>
      <c r="AD258" s="896"/>
      <c r="AE258" s="896"/>
      <c r="AR258" s="166" t="s">
        <v>159</v>
      </c>
      <c r="AT258" s="166" t="s">
        <v>155</v>
      </c>
      <c r="AU258" s="166" t="s">
        <v>80</v>
      </c>
      <c r="AY258" s="14" t="s">
        <v>153</v>
      </c>
      <c r="BE258" s="93">
        <f t="shared" si="39"/>
        <v>0</v>
      </c>
      <c r="BF258" s="93">
        <f t="shared" si="40"/>
        <v>0</v>
      </c>
      <c r="BG258" s="93">
        <f t="shared" si="41"/>
        <v>0</v>
      </c>
      <c r="BH258" s="93">
        <f t="shared" si="42"/>
        <v>0</v>
      </c>
      <c r="BI258" s="93">
        <f t="shared" si="43"/>
        <v>0</v>
      </c>
      <c r="BJ258" s="14" t="s">
        <v>80</v>
      </c>
      <c r="BK258" s="93">
        <f t="shared" si="44"/>
        <v>0</v>
      </c>
      <c r="BL258" s="14" t="s">
        <v>159</v>
      </c>
      <c r="BM258" s="166" t="s">
        <v>552</v>
      </c>
    </row>
    <row r="259" spans="1:65" s="2" customFormat="1" ht="37.9" customHeight="1">
      <c r="A259" s="896"/>
      <c r="B259" s="129"/>
      <c r="C259" s="155" t="s">
        <v>553</v>
      </c>
      <c r="D259" s="155" t="s">
        <v>155</v>
      </c>
      <c r="E259" s="156" t="s">
        <v>554</v>
      </c>
      <c r="F259" s="157" t="s">
        <v>555</v>
      </c>
      <c r="G259" s="158" t="s">
        <v>266</v>
      </c>
      <c r="H259" s="159">
        <v>3</v>
      </c>
      <c r="I259" s="901"/>
      <c r="J259" s="900">
        <f t="shared" si="35"/>
        <v>0</v>
      </c>
      <c r="K259" s="161"/>
      <c r="L259" s="29"/>
      <c r="M259" s="162" t="s">
        <v>1</v>
      </c>
      <c r="N259" s="163" t="s">
        <v>36</v>
      </c>
      <c r="O259" s="55"/>
      <c r="P259" s="164">
        <f t="shared" si="36"/>
        <v>0</v>
      </c>
      <c r="Q259" s="164">
        <v>3.6920000000000002</v>
      </c>
      <c r="R259" s="164">
        <f t="shared" si="37"/>
        <v>11.076000000000001</v>
      </c>
      <c r="S259" s="164">
        <v>0</v>
      </c>
      <c r="T259" s="165">
        <f t="shared" si="38"/>
        <v>0</v>
      </c>
      <c r="U259" s="896"/>
      <c r="V259" s="896"/>
      <c r="W259" s="896"/>
      <c r="X259" s="896"/>
      <c r="Y259" s="896"/>
      <c r="Z259" s="896"/>
      <c r="AA259" s="896"/>
      <c r="AB259" s="896"/>
      <c r="AC259" s="896"/>
      <c r="AD259" s="896"/>
      <c r="AE259" s="896"/>
      <c r="AR259" s="166" t="s">
        <v>159</v>
      </c>
      <c r="AT259" s="166" t="s">
        <v>155</v>
      </c>
      <c r="AU259" s="166" t="s">
        <v>80</v>
      </c>
      <c r="AY259" s="14" t="s">
        <v>153</v>
      </c>
      <c r="BE259" s="93">
        <f t="shared" si="39"/>
        <v>0</v>
      </c>
      <c r="BF259" s="93">
        <f t="shared" si="40"/>
        <v>0</v>
      </c>
      <c r="BG259" s="93">
        <f t="shared" si="41"/>
        <v>0</v>
      </c>
      <c r="BH259" s="93">
        <f t="shared" si="42"/>
        <v>0</v>
      </c>
      <c r="BI259" s="93">
        <f t="shared" si="43"/>
        <v>0</v>
      </c>
      <c r="BJ259" s="14" t="s">
        <v>80</v>
      </c>
      <c r="BK259" s="93">
        <f t="shared" si="44"/>
        <v>0</v>
      </c>
      <c r="BL259" s="14" t="s">
        <v>159</v>
      </c>
      <c r="BM259" s="166" t="s">
        <v>556</v>
      </c>
    </row>
    <row r="260" spans="1:65" s="2" customFormat="1" ht="33" customHeight="1">
      <c r="A260" s="896"/>
      <c r="B260" s="129"/>
      <c r="C260" s="155" t="s">
        <v>557</v>
      </c>
      <c r="D260" s="155" t="s">
        <v>155</v>
      </c>
      <c r="E260" s="156" t="s">
        <v>558</v>
      </c>
      <c r="F260" s="157" t="s">
        <v>559</v>
      </c>
      <c r="G260" s="158" t="s">
        <v>266</v>
      </c>
      <c r="H260" s="159">
        <v>47</v>
      </c>
      <c r="I260" s="901"/>
      <c r="J260" s="900">
        <f t="shared" si="35"/>
        <v>0</v>
      </c>
      <c r="K260" s="161"/>
      <c r="L260" s="29"/>
      <c r="M260" s="162" t="s">
        <v>1</v>
      </c>
      <c r="N260" s="163" t="s">
        <v>36</v>
      </c>
      <c r="O260" s="55"/>
      <c r="P260" s="164">
        <f t="shared" si="36"/>
        <v>0</v>
      </c>
      <c r="Q260" s="164">
        <v>6.375</v>
      </c>
      <c r="R260" s="164">
        <f t="shared" si="37"/>
        <v>299.625</v>
      </c>
      <c r="S260" s="164">
        <v>0</v>
      </c>
      <c r="T260" s="165">
        <f t="shared" si="38"/>
        <v>0</v>
      </c>
      <c r="U260" s="896"/>
      <c r="V260" s="896"/>
      <c r="W260" s="896"/>
      <c r="X260" s="896"/>
      <c r="Y260" s="896"/>
      <c r="Z260" s="896"/>
      <c r="AA260" s="896"/>
      <c r="AB260" s="896"/>
      <c r="AC260" s="896"/>
      <c r="AD260" s="896"/>
      <c r="AE260" s="896"/>
      <c r="AR260" s="166" t="s">
        <v>159</v>
      </c>
      <c r="AT260" s="166" t="s">
        <v>155</v>
      </c>
      <c r="AU260" s="166" t="s">
        <v>80</v>
      </c>
      <c r="AY260" s="14" t="s">
        <v>153</v>
      </c>
      <c r="BE260" s="93">
        <f t="shared" si="39"/>
        <v>0</v>
      </c>
      <c r="BF260" s="93">
        <f t="shared" si="40"/>
        <v>0</v>
      </c>
      <c r="BG260" s="93">
        <f t="shared" si="41"/>
        <v>0</v>
      </c>
      <c r="BH260" s="93">
        <f t="shared" si="42"/>
        <v>0</v>
      </c>
      <c r="BI260" s="93">
        <f t="shared" si="43"/>
        <v>0</v>
      </c>
      <c r="BJ260" s="14" t="s">
        <v>80</v>
      </c>
      <c r="BK260" s="93">
        <f t="shared" si="44"/>
        <v>0</v>
      </c>
      <c r="BL260" s="14" t="s">
        <v>159</v>
      </c>
      <c r="BM260" s="166" t="s">
        <v>560</v>
      </c>
    </row>
    <row r="261" spans="1:65" s="2" customFormat="1" ht="37.9" customHeight="1">
      <c r="A261" s="896"/>
      <c r="B261" s="129"/>
      <c r="C261" s="155" t="s">
        <v>561</v>
      </c>
      <c r="D261" s="155" t="s">
        <v>155</v>
      </c>
      <c r="E261" s="156" t="s">
        <v>562</v>
      </c>
      <c r="F261" s="157" t="s">
        <v>563</v>
      </c>
      <c r="G261" s="158" t="s">
        <v>266</v>
      </c>
      <c r="H261" s="159">
        <v>2</v>
      </c>
      <c r="I261" s="901"/>
      <c r="J261" s="900">
        <f t="shared" si="35"/>
        <v>0</v>
      </c>
      <c r="K261" s="161"/>
      <c r="L261" s="29"/>
      <c r="M261" s="162" t="s">
        <v>1</v>
      </c>
      <c r="N261" s="163" t="s">
        <v>36</v>
      </c>
      <c r="O261" s="55"/>
      <c r="P261" s="164">
        <f t="shared" si="36"/>
        <v>0</v>
      </c>
      <c r="Q261" s="164">
        <v>4.0999999999999996</v>
      </c>
      <c r="R261" s="164">
        <f t="shared" si="37"/>
        <v>8.1999999999999993</v>
      </c>
      <c r="S261" s="164">
        <v>0</v>
      </c>
      <c r="T261" s="165">
        <f t="shared" si="38"/>
        <v>0</v>
      </c>
      <c r="U261" s="896"/>
      <c r="V261" s="896"/>
      <c r="W261" s="896"/>
      <c r="X261" s="896"/>
      <c r="Y261" s="896"/>
      <c r="Z261" s="896"/>
      <c r="AA261" s="896"/>
      <c r="AB261" s="896"/>
      <c r="AC261" s="896"/>
      <c r="AD261" s="896"/>
      <c r="AE261" s="896"/>
      <c r="AR261" s="166" t="s">
        <v>159</v>
      </c>
      <c r="AT261" s="166" t="s">
        <v>155</v>
      </c>
      <c r="AU261" s="166" t="s">
        <v>80</v>
      </c>
      <c r="AY261" s="14" t="s">
        <v>153</v>
      </c>
      <c r="BE261" s="93">
        <f t="shared" si="39"/>
        <v>0</v>
      </c>
      <c r="BF261" s="93">
        <f t="shared" si="40"/>
        <v>0</v>
      </c>
      <c r="BG261" s="93">
        <f t="shared" si="41"/>
        <v>0</v>
      </c>
      <c r="BH261" s="93">
        <f t="shared" si="42"/>
        <v>0</v>
      </c>
      <c r="BI261" s="93">
        <f t="shared" si="43"/>
        <v>0</v>
      </c>
      <c r="BJ261" s="14" t="s">
        <v>80</v>
      </c>
      <c r="BK261" s="93">
        <f t="shared" si="44"/>
        <v>0</v>
      </c>
      <c r="BL261" s="14" t="s">
        <v>159</v>
      </c>
      <c r="BM261" s="166" t="s">
        <v>564</v>
      </c>
    </row>
    <row r="262" spans="1:65" s="2" customFormat="1" ht="37.9" customHeight="1">
      <c r="A262" s="896"/>
      <c r="B262" s="129"/>
      <c r="C262" s="155" t="s">
        <v>565</v>
      </c>
      <c r="D262" s="155" t="s">
        <v>155</v>
      </c>
      <c r="E262" s="156" t="s">
        <v>566</v>
      </c>
      <c r="F262" s="157" t="s">
        <v>567</v>
      </c>
      <c r="G262" s="158" t="s">
        <v>266</v>
      </c>
      <c r="H262" s="159">
        <v>12</v>
      </c>
      <c r="I262" s="901"/>
      <c r="J262" s="900">
        <f t="shared" si="35"/>
        <v>0</v>
      </c>
      <c r="K262" s="161"/>
      <c r="L262" s="29"/>
      <c r="M262" s="162" t="s">
        <v>1</v>
      </c>
      <c r="N262" s="163" t="s">
        <v>36</v>
      </c>
      <c r="O262" s="55"/>
      <c r="P262" s="164">
        <f t="shared" si="36"/>
        <v>0</v>
      </c>
      <c r="Q262" s="164">
        <v>1.3520000000000001</v>
      </c>
      <c r="R262" s="164">
        <f t="shared" si="37"/>
        <v>16.224</v>
      </c>
      <c r="S262" s="164">
        <v>0</v>
      </c>
      <c r="T262" s="165">
        <f t="shared" si="38"/>
        <v>0</v>
      </c>
      <c r="U262" s="896"/>
      <c r="V262" s="896"/>
      <c r="W262" s="896"/>
      <c r="X262" s="896"/>
      <c r="Y262" s="896"/>
      <c r="Z262" s="896"/>
      <c r="AA262" s="896"/>
      <c r="AB262" s="896"/>
      <c r="AC262" s="896"/>
      <c r="AD262" s="896"/>
      <c r="AE262" s="896"/>
      <c r="AR262" s="166" t="s">
        <v>159</v>
      </c>
      <c r="AT262" s="166" t="s">
        <v>155</v>
      </c>
      <c r="AU262" s="166" t="s">
        <v>80</v>
      </c>
      <c r="AY262" s="14" t="s">
        <v>153</v>
      </c>
      <c r="BE262" s="93">
        <f t="shared" si="39"/>
        <v>0</v>
      </c>
      <c r="BF262" s="93">
        <f t="shared" si="40"/>
        <v>0</v>
      </c>
      <c r="BG262" s="93">
        <f t="shared" si="41"/>
        <v>0</v>
      </c>
      <c r="BH262" s="93">
        <f t="shared" si="42"/>
        <v>0</v>
      </c>
      <c r="BI262" s="93">
        <f t="shared" si="43"/>
        <v>0</v>
      </c>
      <c r="BJ262" s="14" t="s">
        <v>80</v>
      </c>
      <c r="BK262" s="93">
        <f t="shared" si="44"/>
        <v>0</v>
      </c>
      <c r="BL262" s="14" t="s">
        <v>159</v>
      </c>
      <c r="BM262" s="166" t="s">
        <v>568</v>
      </c>
    </row>
    <row r="263" spans="1:65" s="2" customFormat="1" ht="37.9" customHeight="1">
      <c r="A263" s="896"/>
      <c r="B263" s="129"/>
      <c r="C263" s="155" t="s">
        <v>569</v>
      </c>
      <c r="D263" s="155" t="s">
        <v>155</v>
      </c>
      <c r="E263" s="156" t="s">
        <v>570</v>
      </c>
      <c r="F263" s="157" t="s">
        <v>571</v>
      </c>
      <c r="G263" s="158" t="s">
        <v>266</v>
      </c>
      <c r="H263" s="159">
        <v>3</v>
      </c>
      <c r="I263" s="901"/>
      <c r="J263" s="900">
        <f t="shared" si="35"/>
        <v>0</v>
      </c>
      <c r="K263" s="161"/>
      <c r="L263" s="29"/>
      <c r="M263" s="162" t="s">
        <v>1</v>
      </c>
      <c r="N263" s="163" t="s">
        <v>36</v>
      </c>
      <c r="O263" s="55"/>
      <c r="P263" s="164">
        <f t="shared" si="36"/>
        <v>0</v>
      </c>
      <c r="Q263" s="164">
        <v>6.24</v>
      </c>
      <c r="R263" s="164">
        <f t="shared" si="37"/>
        <v>18.72</v>
      </c>
      <c r="S263" s="164">
        <v>0</v>
      </c>
      <c r="T263" s="165">
        <f t="shared" si="38"/>
        <v>0</v>
      </c>
      <c r="U263" s="896"/>
      <c r="V263" s="896"/>
      <c r="W263" s="896"/>
      <c r="X263" s="896"/>
      <c r="Y263" s="896"/>
      <c r="Z263" s="896"/>
      <c r="AA263" s="896"/>
      <c r="AB263" s="896"/>
      <c r="AC263" s="896"/>
      <c r="AD263" s="896"/>
      <c r="AE263" s="896"/>
      <c r="AR263" s="166" t="s">
        <v>159</v>
      </c>
      <c r="AT263" s="166" t="s">
        <v>155</v>
      </c>
      <c r="AU263" s="166" t="s">
        <v>80</v>
      </c>
      <c r="AY263" s="14" t="s">
        <v>153</v>
      </c>
      <c r="BE263" s="93">
        <f t="shared" si="39"/>
        <v>0</v>
      </c>
      <c r="BF263" s="93">
        <f t="shared" si="40"/>
        <v>0</v>
      </c>
      <c r="BG263" s="93">
        <f t="shared" si="41"/>
        <v>0</v>
      </c>
      <c r="BH263" s="93">
        <f t="shared" si="42"/>
        <v>0</v>
      </c>
      <c r="BI263" s="93">
        <f t="shared" si="43"/>
        <v>0</v>
      </c>
      <c r="BJ263" s="14" t="s">
        <v>80</v>
      </c>
      <c r="BK263" s="93">
        <f t="shared" si="44"/>
        <v>0</v>
      </c>
      <c r="BL263" s="14" t="s">
        <v>159</v>
      </c>
      <c r="BM263" s="166" t="s">
        <v>572</v>
      </c>
    </row>
    <row r="264" spans="1:65" s="2" customFormat="1" ht="37.9" customHeight="1">
      <c r="A264" s="896"/>
      <c r="B264" s="129"/>
      <c r="C264" s="155" t="s">
        <v>573</v>
      </c>
      <c r="D264" s="155" t="s">
        <v>155</v>
      </c>
      <c r="E264" s="156" t="s">
        <v>574</v>
      </c>
      <c r="F264" s="157" t="s">
        <v>575</v>
      </c>
      <c r="G264" s="158" t="s">
        <v>266</v>
      </c>
      <c r="H264" s="159">
        <v>2</v>
      </c>
      <c r="I264" s="901"/>
      <c r="J264" s="900">
        <f t="shared" ref="J264:J295" si="45">ROUND(I264*H264,2)</f>
        <v>0</v>
      </c>
      <c r="K264" s="161"/>
      <c r="L264" s="29"/>
      <c r="M264" s="162" t="s">
        <v>1</v>
      </c>
      <c r="N264" s="163" t="s">
        <v>36</v>
      </c>
      <c r="O264" s="55"/>
      <c r="P264" s="164">
        <f t="shared" ref="P264:P295" si="46">O264*H264</f>
        <v>0</v>
      </c>
      <c r="Q264" s="164">
        <v>4.0999999999999996</v>
      </c>
      <c r="R264" s="164">
        <f t="shared" ref="R264:R295" si="47">Q264*H264</f>
        <v>8.1999999999999993</v>
      </c>
      <c r="S264" s="164">
        <v>0</v>
      </c>
      <c r="T264" s="165">
        <f t="shared" ref="T264:T295" si="48">S264*H264</f>
        <v>0</v>
      </c>
      <c r="U264" s="896"/>
      <c r="V264" s="896"/>
      <c r="W264" s="896"/>
      <c r="X264" s="896"/>
      <c r="Y264" s="896"/>
      <c r="Z264" s="896"/>
      <c r="AA264" s="896"/>
      <c r="AB264" s="896"/>
      <c r="AC264" s="896"/>
      <c r="AD264" s="896"/>
      <c r="AE264" s="896"/>
      <c r="AR264" s="166" t="s">
        <v>159</v>
      </c>
      <c r="AT264" s="166" t="s">
        <v>155</v>
      </c>
      <c r="AU264" s="166" t="s">
        <v>80</v>
      </c>
      <c r="AY264" s="14" t="s">
        <v>153</v>
      </c>
      <c r="BE264" s="93">
        <f t="shared" ref="BE264:BE295" si="49">IF(N264="základná",J264,0)</f>
        <v>0</v>
      </c>
      <c r="BF264" s="93">
        <f t="shared" ref="BF264:BF295" si="50">IF(N264="znížená",J264,0)</f>
        <v>0</v>
      </c>
      <c r="BG264" s="93">
        <f t="shared" ref="BG264:BG295" si="51">IF(N264="zákl. prenesená",J264,0)</f>
        <v>0</v>
      </c>
      <c r="BH264" s="93">
        <f t="shared" ref="BH264:BH295" si="52">IF(N264="zníž. prenesená",J264,0)</f>
        <v>0</v>
      </c>
      <c r="BI264" s="93">
        <f t="shared" ref="BI264:BI295" si="53">IF(N264="nulová",J264,0)</f>
        <v>0</v>
      </c>
      <c r="BJ264" s="14" t="s">
        <v>80</v>
      </c>
      <c r="BK264" s="93">
        <f t="shared" ref="BK264:BK295" si="54">ROUND(I264*H264,2)</f>
        <v>0</v>
      </c>
      <c r="BL264" s="14" t="s">
        <v>159</v>
      </c>
      <c r="BM264" s="166" t="s">
        <v>576</v>
      </c>
    </row>
    <row r="265" spans="1:65" s="2" customFormat="1" ht="37.9" customHeight="1">
      <c r="A265" s="896"/>
      <c r="B265" s="129"/>
      <c r="C265" s="155" t="s">
        <v>577</v>
      </c>
      <c r="D265" s="155" t="s">
        <v>155</v>
      </c>
      <c r="E265" s="156" t="s">
        <v>578</v>
      </c>
      <c r="F265" s="157" t="s">
        <v>579</v>
      </c>
      <c r="G265" s="158" t="s">
        <v>266</v>
      </c>
      <c r="H265" s="159">
        <v>7</v>
      </c>
      <c r="I265" s="901"/>
      <c r="J265" s="900">
        <f t="shared" si="45"/>
        <v>0</v>
      </c>
      <c r="K265" s="161"/>
      <c r="L265" s="29"/>
      <c r="M265" s="162" t="s">
        <v>1</v>
      </c>
      <c r="N265" s="163" t="s">
        <v>36</v>
      </c>
      <c r="O265" s="55"/>
      <c r="P265" s="164">
        <f t="shared" si="46"/>
        <v>0</v>
      </c>
      <c r="Q265" s="164">
        <v>3.2240000000000002</v>
      </c>
      <c r="R265" s="164">
        <f t="shared" si="47"/>
        <v>22.568000000000001</v>
      </c>
      <c r="S265" s="164">
        <v>0</v>
      </c>
      <c r="T265" s="165">
        <f t="shared" si="48"/>
        <v>0</v>
      </c>
      <c r="U265" s="896"/>
      <c r="V265" s="896"/>
      <c r="W265" s="896"/>
      <c r="X265" s="896"/>
      <c r="Y265" s="896"/>
      <c r="Z265" s="896"/>
      <c r="AA265" s="896"/>
      <c r="AB265" s="896"/>
      <c r="AC265" s="896"/>
      <c r="AD265" s="896"/>
      <c r="AE265" s="896"/>
      <c r="AR265" s="166" t="s">
        <v>159</v>
      </c>
      <c r="AT265" s="166" t="s">
        <v>155</v>
      </c>
      <c r="AU265" s="166" t="s">
        <v>80</v>
      </c>
      <c r="AY265" s="14" t="s">
        <v>153</v>
      </c>
      <c r="BE265" s="93">
        <f t="shared" si="49"/>
        <v>0</v>
      </c>
      <c r="BF265" s="93">
        <f t="shared" si="50"/>
        <v>0</v>
      </c>
      <c r="BG265" s="93">
        <f t="shared" si="51"/>
        <v>0</v>
      </c>
      <c r="BH265" s="93">
        <f t="shared" si="52"/>
        <v>0</v>
      </c>
      <c r="BI265" s="93">
        <f t="shared" si="53"/>
        <v>0</v>
      </c>
      <c r="BJ265" s="14" t="s">
        <v>80</v>
      </c>
      <c r="BK265" s="93">
        <f t="shared" si="54"/>
        <v>0</v>
      </c>
      <c r="BL265" s="14" t="s">
        <v>159</v>
      </c>
      <c r="BM265" s="166" t="s">
        <v>580</v>
      </c>
    </row>
    <row r="266" spans="1:65" s="2" customFormat="1" ht="33" customHeight="1">
      <c r="A266" s="896"/>
      <c r="B266" s="129"/>
      <c r="C266" s="155" t="s">
        <v>581</v>
      </c>
      <c r="D266" s="155" t="s">
        <v>155</v>
      </c>
      <c r="E266" s="156" t="s">
        <v>582</v>
      </c>
      <c r="F266" s="157" t="s">
        <v>583</v>
      </c>
      <c r="G266" s="158" t="s">
        <v>266</v>
      </c>
      <c r="H266" s="159">
        <v>7</v>
      </c>
      <c r="I266" s="901"/>
      <c r="J266" s="900">
        <f t="shared" si="45"/>
        <v>0</v>
      </c>
      <c r="K266" s="161"/>
      <c r="L266" s="29"/>
      <c r="M266" s="162" t="s">
        <v>1</v>
      </c>
      <c r="N266" s="163" t="s">
        <v>36</v>
      </c>
      <c r="O266" s="55"/>
      <c r="P266" s="164">
        <f t="shared" si="46"/>
        <v>0</v>
      </c>
      <c r="Q266" s="164">
        <v>6.4480000000000004</v>
      </c>
      <c r="R266" s="164">
        <f t="shared" si="47"/>
        <v>45.136000000000003</v>
      </c>
      <c r="S266" s="164">
        <v>0</v>
      </c>
      <c r="T266" s="165">
        <f t="shared" si="48"/>
        <v>0</v>
      </c>
      <c r="U266" s="896"/>
      <c r="V266" s="896"/>
      <c r="W266" s="896"/>
      <c r="X266" s="896"/>
      <c r="Y266" s="896"/>
      <c r="Z266" s="896"/>
      <c r="AA266" s="896"/>
      <c r="AB266" s="896"/>
      <c r="AC266" s="896"/>
      <c r="AD266" s="896"/>
      <c r="AE266" s="896"/>
      <c r="AR266" s="166" t="s">
        <v>159</v>
      </c>
      <c r="AT266" s="166" t="s">
        <v>155</v>
      </c>
      <c r="AU266" s="166" t="s">
        <v>80</v>
      </c>
      <c r="AY266" s="14" t="s">
        <v>153</v>
      </c>
      <c r="BE266" s="93">
        <f t="shared" si="49"/>
        <v>0</v>
      </c>
      <c r="BF266" s="93">
        <f t="shared" si="50"/>
        <v>0</v>
      </c>
      <c r="BG266" s="93">
        <f t="shared" si="51"/>
        <v>0</v>
      </c>
      <c r="BH266" s="93">
        <f t="shared" si="52"/>
        <v>0</v>
      </c>
      <c r="BI266" s="93">
        <f t="shared" si="53"/>
        <v>0</v>
      </c>
      <c r="BJ266" s="14" t="s">
        <v>80</v>
      </c>
      <c r="BK266" s="93">
        <f t="shared" si="54"/>
        <v>0</v>
      </c>
      <c r="BL266" s="14" t="s">
        <v>159</v>
      </c>
      <c r="BM266" s="166" t="s">
        <v>584</v>
      </c>
    </row>
    <row r="267" spans="1:65" s="2" customFormat="1" ht="37.9" customHeight="1">
      <c r="A267" s="896"/>
      <c r="B267" s="129"/>
      <c r="C267" s="155" t="s">
        <v>585</v>
      </c>
      <c r="D267" s="155" t="s">
        <v>155</v>
      </c>
      <c r="E267" s="156" t="s">
        <v>586</v>
      </c>
      <c r="F267" s="157" t="s">
        <v>587</v>
      </c>
      <c r="G267" s="158" t="s">
        <v>266</v>
      </c>
      <c r="H267" s="159">
        <v>7</v>
      </c>
      <c r="I267" s="901"/>
      <c r="J267" s="900">
        <f t="shared" si="45"/>
        <v>0</v>
      </c>
      <c r="K267" s="161"/>
      <c r="L267" s="29"/>
      <c r="M267" s="162" t="s">
        <v>1</v>
      </c>
      <c r="N267" s="163" t="s">
        <v>36</v>
      </c>
      <c r="O267" s="55"/>
      <c r="P267" s="164">
        <f t="shared" si="46"/>
        <v>0</v>
      </c>
      <c r="Q267" s="164">
        <v>6.4480000000000004</v>
      </c>
      <c r="R267" s="164">
        <f t="shared" si="47"/>
        <v>45.136000000000003</v>
      </c>
      <c r="S267" s="164">
        <v>0</v>
      </c>
      <c r="T267" s="165">
        <f t="shared" si="48"/>
        <v>0</v>
      </c>
      <c r="U267" s="896"/>
      <c r="V267" s="896"/>
      <c r="W267" s="896"/>
      <c r="X267" s="896"/>
      <c r="Y267" s="896"/>
      <c r="Z267" s="896"/>
      <c r="AA267" s="896"/>
      <c r="AB267" s="896"/>
      <c r="AC267" s="896"/>
      <c r="AD267" s="896"/>
      <c r="AE267" s="896"/>
      <c r="AR267" s="166" t="s">
        <v>159</v>
      </c>
      <c r="AT267" s="166" t="s">
        <v>155</v>
      </c>
      <c r="AU267" s="166" t="s">
        <v>80</v>
      </c>
      <c r="AY267" s="14" t="s">
        <v>153</v>
      </c>
      <c r="BE267" s="93">
        <f t="shared" si="49"/>
        <v>0</v>
      </c>
      <c r="BF267" s="93">
        <f t="shared" si="50"/>
        <v>0</v>
      </c>
      <c r="BG267" s="93">
        <f t="shared" si="51"/>
        <v>0</v>
      </c>
      <c r="BH267" s="93">
        <f t="shared" si="52"/>
        <v>0</v>
      </c>
      <c r="BI267" s="93">
        <f t="shared" si="53"/>
        <v>0</v>
      </c>
      <c r="BJ267" s="14" t="s">
        <v>80</v>
      </c>
      <c r="BK267" s="93">
        <f t="shared" si="54"/>
        <v>0</v>
      </c>
      <c r="BL267" s="14" t="s">
        <v>159</v>
      </c>
      <c r="BM267" s="166" t="s">
        <v>588</v>
      </c>
    </row>
    <row r="268" spans="1:65" s="2" customFormat="1" ht="33" customHeight="1">
      <c r="A268" s="896"/>
      <c r="B268" s="129"/>
      <c r="C268" s="155" t="s">
        <v>589</v>
      </c>
      <c r="D268" s="155" t="s">
        <v>155</v>
      </c>
      <c r="E268" s="156" t="s">
        <v>590</v>
      </c>
      <c r="F268" s="157" t="s">
        <v>591</v>
      </c>
      <c r="G268" s="158" t="s">
        <v>266</v>
      </c>
      <c r="H268" s="159">
        <v>3</v>
      </c>
      <c r="I268" s="901"/>
      <c r="J268" s="900">
        <f t="shared" si="45"/>
        <v>0</v>
      </c>
      <c r="K268" s="161"/>
      <c r="L268" s="29"/>
      <c r="M268" s="162" t="s">
        <v>1</v>
      </c>
      <c r="N268" s="163" t="s">
        <v>36</v>
      </c>
      <c r="O268" s="55"/>
      <c r="P268" s="164">
        <f t="shared" si="46"/>
        <v>0</v>
      </c>
      <c r="Q268" s="164">
        <v>6.42</v>
      </c>
      <c r="R268" s="164">
        <f t="shared" si="47"/>
        <v>19.259999999999998</v>
      </c>
      <c r="S268" s="164">
        <v>0</v>
      </c>
      <c r="T268" s="165">
        <f t="shared" si="48"/>
        <v>0</v>
      </c>
      <c r="U268" s="896"/>
      <c r="V268" s="896"/>
      <c r="W268" s="896"/>
      <c r="X268" s="896"/>
      <c r="Y268" s="896"/>
      <c r="Z268" s="896"/>
      <c r="AA268" s="896"/>
      <c r="AB268" s="896"/>
      <c r="AC268" s="896"/>
      <c r="AD268" s="896"/>
      <c r="AE268" s="896"/>
      <c r="AR268" s="166" t="s">
        <v>159</v>
      </c>
      <c r="AT268" s="166" t="s">
        <v>155</v>
      </c>
      <c r="AU268" s="166" t="s">
        <v>80</v>
      </c>
      <c r="AY268" s="14" t="s">
        <v>153</v>
      </c>
      <c r="BE268" s="93">
        <f t="shared" si="49"/>
        <v>0</v>
      </c>
      <c r="BF268" s="93">
        <f t="shared" si="50"/>
        <v>0</v>
      </c>
      <c r="BG268" s="93">
        <f t="shared" si="51"/>
        <v>0</v>
      </c>
      <c r="BH268" s="93">
        <f t="shared" si="52"/>
        <v>0</v>
      </c>
      <c r="BI268" s="93">
        <f t="shared" si="53"/>
        <v>0</v>
      </c>
      <c r="BJ268" s="14" t="s">
        <v>80</v>
      </c>
      <c r="BK268" s="93">
        <f t="shared" si="54"/>
        <v>0</v>
      </c>
      <c r="BL268" s="14" t="s">
        <v>159</v>
      </c>
      <c r="BM268" s="166" t="s">
        <v>592</v>
      </c>
    </row>
    <row r="269" spans="1:65" s="2" customFormat="1" ht="37.9" customHeight="1">
      <c r="A269" s="896"/>
      <c r="B269" s="129"/>
      <c r="C269" s="155" t="s">
        <v>593</v>
      </c>
      <c r="D269" s="155" t="s">
        <v>155</v>
      </c>
      <c r="E269" s="156" t="s">
        <v>594</v>
      </c>
      <c r="F269" s="157" t="s">
        <v>595</v>
      </c>
      <c r="G269" s="158" t="s">
        <v>266</v>
      </c>
      <c r="H269" s="159">
        <v>47</v>
      </c>
      <c r="I269" s="901"/>
      <c r="J269" s="900">
        <f t="shared" si="45"/>
        <v>0</v>
      </c>
      <c r="K269" s="161"/>
      <c r="L269" s="29"/>
      <c r="M269" s="162" t="s">
        <v>1</v>
      </c>
      <c r="N269" s="163" t="s">
        <v>36</v>
      </c>
      <c r="O269" s="55"/>
      <c r="P269" s="164">
        <f t="shared" si="46"/>
        <v>0</v>
      </c>
      <c r="Q269" s="164">
        <v>6.375</v>
      </c>
      <c r="R269" s="164">
        <f t="shared" si="47"/>
        <v>299.625</v>
      </c>
      <c r="S269" s="164">
        <v>0</v>
      </c>
      <c r="T269" s="165">
        <f t="shared" si="48"/>
        <v>0</v>
      </c>
      <c r="U269" s="896"/>
      <c r="V269" s="896"/>
      <c r="W269" s="896"/>
      <c r="X269" s="896"/>
      <c r="Y269" s="896"/>
      <c r="Z269" s="896"/>
      <c r="AA269" s="896"/>
      <c r="AB269" s="896"/>
      <c r="AC269" s="896"/>
      <c r="AD269" s="896"/>
      <c r="AE269" s="896"/>
      <c r="AR269" s="166" t="s">
        <v>159</v>
      </c>
      <c r="AT269" s="166" t="s">
        <v>155</v>
      </c>
      <c r="AU269" s="166" t="s">
        <v>80</v>
      </c>
      <c r="AY269" s="14" t="s">
        <v>153</v>
      </c>
      <c r="BE269" s="93">
        <f t="shared" si="49"/>
        <v>0</v>
      </c>
      <c r="BF269" s="93">
        <f t="shared" si="50"/>
        <v>0</v>
      </c>
      <c r="BG269" s="93">
        <f t="shared" si="51"/>
        <v>0</v>
      </c>
      <c r="BH269" s="93">
        <f t="shared" si="52"/>
        <v>0</v>
      </c>
      <c r="BI269" s="93">
        <f t="shared" si="53"/>
        <v>0</v>
      </c>
      <c r="BJ269" s="14" t="s">
        <v>80</v>
      </c>
      <c r="BK269" s="93">
        <f t="shared" si="54"/>
        <v>0</v>
      </c>
      <c r="BL269" s="14" t="s">
        <v>159</v>
      </c>
      <c r="BM269" s="166" t="s">
        <v>596</v>
      </c>
    </row>
    <row r="270" spans="1:65" s="2" customFormat="1" ht="37.9" customHeight="1">
      <c r="A270" s="896"/>
      <c r="B270" s="129"/>
      <c r="C270" s="155" t="s">
        <v>597</v>
      </c>
      <c r="D270" s="155" t="s">
        <v>155</v>
      </c>
      <c r="E270" s="156" t="s">
        <v>598</v>
      </c>
      <c r="F270" s="157" t="s">
        <v>599</v>
      </c>
      <c r="G270" s="158" t="s">
        <v>266</v>
      </c>
      <c r="H270" s="159">
        <v>16</v>
      </c>
      <c r="I270" s="901"/>
      <c r="J270" s="900">
        <f t="shared" si="45"/>
        <v>0</v>
      </c>
      <c r="K270" s="161"/>
      <c r="L270" s="29"/>
      <c r="M270" s="162" t="s">
        <v>1</v>
      </c>
      <c r="N270" s="163" t="s">
        <v>36</v>
      </c>
      <c r="O270" s="55"/>
      <c r="P270" s="164">
        <f t="shared" si="46"/>
        <v>0</v>
      </c>
      <c r="Q270" s="164">
        <v>7.41</v>
      </c>
      <c r="R270" s="164">
        <f t="shared" si="47"/>
        <v>118.56</v>
      </c>
      <c r="S270" s="164">
        <v>0</v>
      </c>
      <c r="T270" s="165">
        <f t="shared" si="48"/>
        <v>0</v>
      </c>
      <c r="U270" s="896"/>
      <c r="V270" s="896"/>
      <c r="W270" s="896"/>
      <c r="X270" s="896"/>
      <c r="Y270" s="896"/>
      <c r="Z270" s="896"/>
      <c r="AA270" s="896"/>
      <c r="AB270" s="896"/>
      <c r="AC270" s="896"/>
      <c r="AD270" s="896"/>
      <c r="AE270" s="896"/>
      <c r="AR270" s="166" t="s">
        <v>159</v>
      </c>
      <c r="AT270" s="166" t="s">
        <v>155</v>
      </c>
      <c r="AU270" s="166" t="s">
        <v>80</v>
      </c>
      <c r="AY270" s="14" t="s">
        <v>153</v>
      </c>
      <c r="BE270" s="93">
        <f t="shared" si="49"/>
        <v>0</v>
      </c>
      <c r="BF270" s="93">
        <f t="shared" si="50"/>
        <v>0</v>
      </c>
      <c r="BG270" s="93">
        <f t="shared" si="51"/>
        <v>0</v>
      </c>
      <c r="BH270" s="93">
        <f t="shared" si="52"/>
        <v>0</v>
      </c>
      <c r="BI270" s="93">
        <f t="shared" si="53"/>
        <v>0</v>
      </c>
      <c r="BJ270" s="14" t="s">
        <v>80</v>
      </c>
      <c r="BK270" s="93">
        <f t="shared" si="54"/>
        <v>0</v>
      </c>
      <c r="BL270" s="14" t="s">
        <v>159</v>
      </c>
      <c r="BM270" s="166" t="s">
        <v>600</v>
      </c>
    </row>
    <row r="271" spans="1:65" s="2" customFormat="1" ht="37.9" customHeight="1">
      <c r="A271" s="896"/>
      <c r="B271" s="129"/>
      <c r="C271" s="155" t="s">
        <v>601</v>
      </c>
      <c r="D271" s="155" t="s">
        <v>155</v>
      </c>
      <c r="E271" s="156" t="s">
        <v>602</v>
      </c>
      <c r="F271" s="157" t="s">
        <v>603</v>
      </c>
      <c r="G271" s="158" t="s">
        <v>266</v>
      </c>
      <c r="H271" s="159">
        <v>2</v>
      </c>
      <c r="I271" s="901"/>
      <c r="J271" s="900">
        <f t="shared" si="45"/>
        <v>0</v>
      </c>
      <c r="K271" s="161"/>
      <c r="L271" s="29"/>
      <c r="M271" s="162" t="s">
        <v>1</v>
      </c>
      <c r="N271" s="163" t="s">
        <v>36</v>
      </c>
      <c r="O271" s="55"/>
      <c r="P271" s="164">
        <f t="shared" si="46"/>
        <v>0</v>
      </c>
      <c r="Q271" s="164">
        <v>3.6920000000000002</v>
      </c>
      <c r="R271" s="164">
        <f t="shared" si="47"/>
        <v>7.3840000000000003</v>
      </c>
      <c r="S271" s="164">
        <v>0</v>
      </c>
      <c r="T271" s="165">
        <f t="shared" si="48"/>
        <v>0</v>
      </c>
      <c r="U271" s="896"/>
      <c r="V271" s="896"/>
      <c r="W271" s="896"/>
      <c r="X271" s="896"/>
      <c r="Y271" s="896"/>
      <c r="Z271" s="896"/>
      <c r="AA271" s="896"/>
      <c r="AB271" s="896"/>
      <c r="AC271" s="896"/>
      <c r="AD271" s="896"/>
      <c r="AE271" s="896"/>
      <c r="AR271" s="166" t="s">
        <v>159</v>
      </c>
      <c r="AT271" s="166" t="s">
        <v>155</v>
      </c>
      <c r="AU271" s="166" t="s">
        <v>80</v>
      </c>
      <c r="AY271" s="14" t="s">
        <v>153</v>
      </c>
      <c r="BE271" s="93">
        <f t="shared" si="49"/>
        <v>0</v>
      </c>
      <c r="BF271" s="93">
        <f t="shared" si="50"/>
        <v>0</v>
      </c>
      <c r="BG271" s="93">
        <f t="shared" si="51"/>
        <v>0</v>
      </c>
      <c r="BH271" s="93">
        <f t="shared" si="52"/>
        <v>0</v>
      </c>
      <c r="BI271" s="93">
        <f t="shared" si="53"/>
        <v>0</v>
      </c>
      <c r="BJ271" s="14" t="s">
        <v>80</v>
      </c>
      <c r="BK271" s="93">
        <f t="shared" si="54"/>
        <v>0</v>
      </c>
      <c r="BL271" s="14" t="s">
        <v>159</v>
      </c>
      <c r="BM271" s="166" t="s">
        <v>604</v>
      </c>
    </row>
    <row r="272" spans="1:65" s="2" customFormat="1" ht="37.9" customHeight="1">
      <c r="A272" s="896"/>
      <c r="B272" s="129"/>
      <c r="C272" s="155" t="s">
        <v>605</v>
      </c>
      <c r="D272" s="155" t="s">
        <v>155</v>
      </c>
      <c r="E272" s="156" t="s">
        <v>606</v>
      </c>
      <c r="F272" s="157" t="s">
        <v>607</v>
      </c>
      <c r="G272" s="158" t="s">
        <v>266</v>
      </c>
      <c r="H272" s="159">
        <v>16</v>
      </c>
      <c r="I272" s="901"/>
      <c r="J272" s="900">
        <f t="shared" si="45"/>
        <v>0</v>
      </c>
      <c r="K272" s="161"/>
      <c r="L272" s="29"/>
      <c r="M272" s="162" t="s">
        <v>1</v>
      </c>
      <c r="N272" s="163" t="s">
        <v>36</v>
      </c>
      <c r="O272" s="55"/>
      <c r="P272" s="164">
        <f t="shared" si="46"/>
        <v>0</v>
      </c>
      <c r="Q272" s="164">
        <v>7.41</v>
      </c>
      <c r="R272" s="164">
        <f t="shared" si="47"/>
        <v>118.56</v>
      </c>
      <c r="S272" s="164">
        <v>0</v>
      </c>
      <c r="T272" s="165">
        <f t="shared" si="48"/>
        <v>0</v>
      </c>
      <c r="U272" s="896"/>
      <c r="V272" s="896"/>
      <c r="W272" s="896"/>
      <c r="X272" s="896"/>
      <c r="Y272" s="896"/>
      <c r="Z272" s="896"/>
      <c r="AA272" s="896"/>
      <c r="AB272" s="896"/>
      <c r="AC272" s="896"/>
      <c r="AD272" s="896"/>
      <c r="AE272" s="896"/>
      <c r="AR272" s="166" t="s">
        <v>159</v>
      </c>
      <c r="AT272" s="166" t="s">
        <v>155</v>
      </c>
      <c r="AU272" s="166" t="s">
        <v>80</v>
      </c>
      <c r="AY272" s="14" t="s">
        <v>153</v>
      </c>
      <c r="BE272" s="93">
        <f t="shared" si="49"/>
        <v>0</v>
      </c>
      <c r="BF272" s="93">
        <f t="shared" si="50"/>
        <v>0</v>
      </c>
      <c r="BG272" s="93">
        <f t="shared" si="51"/>
        <v>0</v>
      </c>
      <c r="BH272" s="93">
        <f t="shared" si="52"/>
        <v>0</v>
      </c>
      <c r="BI272" s="93">
        <f t="shared" si="53"/>
        <v>0</v>
      </c>
      <c r="BJ272" s="14" t="s">
        <v>80</v>
      </c>
      <c r="BK272" s="93">
        <f t="shared" si="54"/>
        <v>0</v>
      </c>
      <c r="BL272" s="14" t="s">
        <v>159</v>
      </c>
      <c r="BM272" s="166" t="s">
        <v>608</v>
      </c>
    </row>
    <row r="273" spans="1:65" s="2" customFormat="1" ht="37.9" customHeight="1">
      <c r="A273" s="896"/>
      <c r="B273" s="129"/>
      <c r="C273" s="155" t="s">
        <v>609</v>
      </c>
      <c r="D273" s="155" t="s">
        <v>155</v>
      </c>
      <c r="E273" s="156" t="s">
        <v>610</v>
      </c>
      <c r="F273" s="157" t="s">
        <v>611</v>
      </c>
      <c r="G273" s="158" t="s">
        <v>266</v>
      </c>
      <c r="H273" s="159">
        <v>2</v>
      </c>
      <c r="I273" s="901"/>
      <c r="J273" s="900">
        <f t="shared" si="45"/>
        <v>0</v>
      </c>
      <c r="K273" s="161"/>
      <c r="L273" s="29"/>
      <c r="M273" s="162" t="s">
        <v>1</v>
      </c>
      <c r="N273" s="163" t="s">
        <v>36</v>
      </c>
      <c r="O273" s="55"/>
      <c r="P273" s="164">
        <f t="shared" si="46"/>
        <v>0</v>
      </c>
      <c r="Q273" s="164">
        <v>7.3840000000000003</v>
      </c>
      <c r="R273" s="164">
        <f t="shared" si="47"/>
        <v>14.768000000000001</v>
      </c>
      <c r="S273" s="164">
        <v>0</v>
      </c>
      <c r="T273" s="165">
        <f t="shared" si="48"/>
        <v>0</v>
      </c>
      <c r="U273" s="896"/>
      <c r="V273" s="896"/>
      <c r="W273" s="896"/>
      <c r="X273" s="896"/>
      <c r="Y273" s="896"/>
      <c r="Z273" s="896"/>
      <c r="AA273" s="896"/>
      <c r="AB273" s="896"/>
      <c r="AC273" s="896"/>
      <c r="AD273" s="896"/>
      <c r="AE273" s="896"/>
      <c r="AR273" s="166" t="s">
        <v>159</v>
      </c>
      <c r="AT273" s="166" t="s">
        <v>155</v>
      </c>
      <c r="AU273" s="166" t="s">
        <v>80</v>
      </c>
      <c r="AY273" s="14" t="s">
        <v>153</v>
      </c>
      <c r="BE273" s="93">
        <f t="shared" si="49"/>
        <v>0</v>
      </c>
      <c r="BF273" s="93">
        <f t="shared" si="50"/>
        <v>0</v>
      </c>
      <c r="BG273" s="93">
        <f t="shared" si="51"/>
        <v>0</v>
      </c>
      <c r="BH273" s="93">
        <f t="shared" si="52"/>
        <v>0</v>
      </c>
      <c r="BI273" s="93">
        <f t="shared" si="53"/>
        <v>0</v>
      </c>
      <c r="BJ273" s="14" t="s">
        <v>80</v>
      </c>
      <c r="BK273" s="93">
        <f t="shared" si="54"/>
        <v>0</v>
      </c>
      <c r="BL273" s="14" t="s">
        <v>159</v>
      </c>
      <c r="BM273" s="166" t="s">
        <v>612</v>
      </c>
    </row>
    <row r="274" spans="1:65" s="2" customFormat="1" ht="37.9" customHeight="1">
      <c r="A274" s="896"/>
      <c r="B274" s="129"/>
      <c r="C274" s="155" t="s">
        <v>613</v>
      </c>
      <c r="D274" s="155" t="s">
        <v>155</v>
      </c>
      <c r="E274" s="156" t="s">
        <v>614</v>
      </c>
      <c r="F274" s="157" t="s">
        <v>615</v>
      </c>
      <c r="G274" s="158" t="s">
        <v>266</v>
      </c>
      <c r="H274" s="159">
        <v>2</v>
      </c>
      <c r="I274" s="901"/>
      <c r="J274" s="900">
        <f t="shared" si="45"/>
        <v>0</v>
      </c>
      <c r="K274" s="161"/>
      <c r="L274" s="29"/>
      <c r="M274" s="162" t="s">
        <v>1</v>
      </c>
      <c r="N274" s="163" t="s">
        <v>36</v>
      </c>
      <c r="O274" s="55"/>
      <c r="P274" s="164">
        <f t="shared" si="46"/>
        <v>0</v>
      </c>
      <c r="Q274" s="164">
        <v>7.3840000000000003</v>
      </c>
      <c r="R274" s="164">
        <f t="shared" si="47"/>
        <v>14.768000000000001</v>
      </c>
      <c r="S274" s="164">
        <v>0</v>
      </c>
      <c r="T274" s="165">
        <f t="shared" si="48"/>
        <v>0</v>
      </c>
      <c r="U274" s="896"/>
      <c r="V274" s="896"/>
      <c r="W274" s="896"/>
      <c r="X274" s="896"/>
      <c r="Y274" s="896"/>
      <c r="Z274" s="896"/>
      <c r="AA274" s="896"/>
      <c r="AB274" s="896"/>
      <c r="AC274" s="896"/>
      <c r="AD274" s="896"/>
      <c r="AE274" s="896"/>
      <c r="AR274" s="166" t="s">
        <v>159</v>
      </c>
      <c r="AT274" s="166" t="s">
        <v>155</v>
      </c>
      <c r="AU274" s="166" t="s">
        <v>80</v>
      </c>
      <c r="AY274" s="14" t="s">
        <v>153</v>
      </c>
      <c r="BE274" s="93">
        <f t="shared" si="49"/>
        <v>0</v>
      </c>
      <c r="BF274" s="93">
        <f t="shared" si="50"/>
        <v>0</v>
      </c>
      <c r="BG274" s="93">
        <f t="shared" si="51"/>
        <v>0</v>
      </c>
      <c r="BH274" s="93">
        <f t="shared" si="52"/>
        <v>0</v>
      </c>
      <c r="BI274" s="93">
        <f t="shared" si="53"/>
        <v>0</v>
      </c>
      <c r="BJ274" s="14" t="s">
        <v>80</v>
      </c>
      <c r="BK274" s="93">
        <f t="shared" si="54"/>
        <v>0</v>
      </c>
      <c r="BL274" s="14" t="s">
        <v>159</v>
      </c>
      <c r="BM274" s="166" t="s">
        <v>616</v>
      </c>
    </row>
    <row r="275" spans="1:65" s="2" customFormat="1" ht="33" customHeight="1">
      <c r="A275" s="896"/>
      <c r="B275" s="129"/>
      <c r="C275" s="155" t="s">
        <v>617</v>
      </c>
      <c r="D275" s="155" t="s">
        <v>155</v>
      </c>
      <c r="E275" s="156" t="s">
        <v>618</v>
      </c>
      <c r="F275" s="157" t="s">
        <v>619</v>
      </c>
      <c r="G275" s="158" t="s">
        <v>266</v>
      </c>
      <c r="H275" s="159">
        <v>3</v>
      </c>
      <c r="I275" s="901"/>
      <c r="J275" s="900">
        <f t="shared" si="45"/>
        <v>0</v>
      </c>
      <c r="K275" s="161"/>
      <c r="L275" s="29"/>
      <c r="M275" s="162" t="s">
        <v>1</v>
      </c>
      <c r="N275" s="163" t="s">
        <v>36</v>
      </c>
      <c r="O275" s="55"/>
      <c r="P275" s="164">
        <f t="shared" si="46"/>
        <v>0</v>
      </c>
      <c r="Q275" s="164">
        <v>3.6920000000000002</v>
      </c>
      <c r="R275" s="164">
        <f t="shared" si="47"/>
        <v>11.076000000000001</v>
      </c>
      <c r="S275" s="164">
        <v>0</v>
      </c>
      <c r="T275" s="165">
        <f t="shared" si="48"/>
        <v>0</v>
      </c>
      <c r="U275" s="896"/>
      <c r="V275" s="896"/>
      <c r="W275" s="896"/>
      <c r="X275" s="896"/>
      <c r="Y275" s="896"/>
      <c r="Z275" s="896"/>
      <c r="AA275" s="896"/>
      <c r="AB275" s="896"/>
      <c r="AC275" s="896"/>
      <c r="AD275" s="896"/>
      <c r="AE275" s="896"/>
      <c r="AR275" s="166" t="s">
        <v>159</v>
      </c>
      <c r="AT275" s="166" t="s">
        <v>155</v>
      </c>
      <c r="AU275" s="166" t="s">
        <v>80</v>
      </c>
      <c r="AY275" s="14" t="s">
        <v>153</v>
      </c>
      <c r="BE275" s="93">
        <f t="shared" si="49"/>
        <v>0</v>
      </c>
      <c r="BF275" s="93">
        <f t="shared" si="50"/>
        <v>0</v>
      </c>
      <c r="BG275" s="93">
        <f t="shared" si="51"/>
        <v>0</v>
      </c>
      <c r="BH275" s="93">
        <f t="shared" si="52"/>
        <v>0</v>
      </c>
      <c r="BI275" s="93">
        <f t="shared" si="53"/>
        <v>0</v>
      </c>
      <c r="BJ275" s="14" t="s">
        <v>80</v>
      </c>
      <c r="BK275" s="93">
        <f t="shared" si="54"/>
        <v>0</v>
      </c>
      <c r="BL275" s="14" t="s">
        <v>159</v>
      </c>
      <c r="BM275" s="166" t="s">
        <v>620</v>
      </c>
    </row>
    <row r="276" spans="1:65" s="2" customFormat="1" ht="37.9" customHeight="1">
      <c r="A276" s="896"/>
      <c r="B276" s="129"/>
      <c r="C276" s="155" t="s">
        <v>621</v>
      </c>
      <c r="D276" s="155" t="s">
        <v>155</v>
      </c>
      <c r="E276" s="156" t="s">
        <v>622</v>
      </c>
      <c r="F276" s="157" t="s">
        <v>623</v>
      </c>
      <c r="G276" s="158" t="s">
        <v>266</v>
      </c>
      <c r="H276" s="159">
        <v>4</v>
      </c>
      <c r="I276" s="901"/>
      <c r="J276" s="900">
        <f t="shared" si="45"/>
        <v>0</v>
      </c>
      <c r="K276" s="161"/>
      <c r="L276" s="29"/>
      <c r="M276" s="162" t="s">
        <v>1</v>
      </c>
      <c r="N276" s="163" t="s">
        <v>36</v>
      </c>
      <c r="O276" s="55"/>
      <c r="P276" s="164">
        <f t="shared" si="46"/>
        <v>0</v>
      </c>
      <c r="Q276" s="164">
        <v>3.6920000000000002</v>
      </c>
      <c r="R276" s="164">
        <f t="shared" si="47"/>
        <v>14.768000000000001</v>
      </c>
      <c r="S276" s="164">
        <v>0</v>
      </c>
      <c r="T276" s="165">
        <f t="shared" si="48"/>
        <v>0</v>
      </c>
      <c r="U276" s="896"/>
      <c r="V276" s="896"/>
      <c r="W276" s="896"/>
      <c r="X276" s="896"/>
      <c r="Y276" s="896"/>
      <c r="Z276" s="896"/>
      <c r="AA276" s="896"/>
      <c r="AB276" s="896"/>
      <c r="AC276" s="896"/>
      <c r="AD276" s="896"/>
      <c r="AE276" s="896"/>
      <c r="AR276" s="166" t="s">
        <v>159</v>
      </c>
      <c r="AT276" s="166" t="s">
        <v>155</v>
      </c>
      <c r="AU276" s="166" t="s">
        <v>80</v>
      </c>
      <c r="AY276" s="14" t="s">
        <v>153</v>
      </c>
      <c r="BE276" s="93">
        <f t="shared" si="49"/>
        <v>0</v>
      </c>
      <c r="BF276" s="93">
        <f t="shared" si="50"/>
        <v>0</v>
      </c>
      <c r="BG276" s="93">
        <f t="shared" si="51"/>
        <v>0</v>
      </c>
      <c r="BH276" s="93">
        <f t="shared" si="52"/>
        <v>0</v>
      </c>
      <c r="BI276" s="93">
        <f t="shared" si="53"/>
        <v>0</v>
      </c>
      <c r="BJ276" s="14" t="s">
        <v>80</v>
      </c>
      <c r="BK276" s="93">
        <f t="shared" si="54"/>
        <v>0</v>
      </c>
      <c r="BL276" s="14" t="s">
        <v>159</v>
      </c>
      <c r="BM276" s="166" t="s">
        <v>624</v>
      </c>
    </row>
    <row r="277" spans="1:65" s="2" customFormat="1" ht="37.9" customHeight="1">
      <c r="A277" s="896"/>
      <c r="B277" s="129"/>
      <c r="C277" s="155" t="s">
        <v>625</v>
      </c>
      <c r="D277" s="155" t="s">
        <v>155</v>
      </c>
      <c r="E277" s="156" t="s">
        <v>626</v>
      </c>
      <c r="F277" s="157" t="s">
        <v>627</v>
      </c>
      <c r="G277" s="158" t="s">
        <v>266</v>
      </c>
      <c r="H277" s="159">
        <v>2</v>
      </c>
      <c r="I277" s="901"/>
      <c r="J277" s="900">
        <f t="shared" si="45"/>
        <v>0</v>
      </c>
      <c r="K277" s="161"/>
      <c r="L277" s="29"/>
      <c r="M277" s="162" t="s">
        <v>1</v>
      </c>
      <c r="N277" s="163" t="s">
        <v>36</v>
      </c>
      <c r="O277" s="55"/>
      <c r="P277" s="164">
        <f t="shared" si="46"/>
        <v>0</v>
      </c>
      <c r="Q277" s="164">
        <v>3.5190000000000001</v>
      </c>
      <c r="R277" s="164">
        <f t="shared" si="47"/>
        <v>7.0380000000000003</v>
      </c>
      <c r="S277" s="164">
        <v>0</v>
      </c>
      <c r="T277" s="165">
        <f t="shared" si="48"/>
        <v>0</v>
      </c>
      <c r="U277" s="896"/>
      <c r="V277" s="896"/>
      <c r="W277" s="896"/>
      <c r="X277" s="896"/>
      <c r="Y277" s="896"/>
      <c r="Z277" s="896"/>
      <c r="AA277" s="896"/>
      <c r="AB277" s="896"/>
      <c r="AC277" s="896"/>
      <c r="AD277" s="896"/>
      <c r="AE277" s="896"/>
      <c r="AR277" s="166" t="s">
        <v>159</v>
      </c>
      <c r="AT277" s="166" t="s">
        <v>155</v>
      </c>
      <c r="AU277" s="166" t="s">
        <v>80</v>
      </c>
      <c r="AY277" s="14" t="s">
        <v>153</v>
      </c>
      <c r="BE277" s="93">
        <f t="shared" si="49"/>
        <v>0</v>
      </c>
      <c r="BF277" s="93">
        <f t="shared" si="50"/>
        <v>0</v>
      </c>
      <c r="BG277" s="93">
        <f t="shared" si="51"/>
        <v>0</v>
      </c>
      <c r="BH277" s="93">
        <f t="shared" si="52"/>
        <v>0</v>
      </c>
      <c r="BI277" s="93">
        <f t="shared" si="53"/>
        <v>0</v>
      </c>
      <c r="BJ277" s="14" t="s">
        <v>80</v>
      </c>
      <c r="BK277" s="93">
        <f t="shared" si="54"/>
        <v>0</v>
      </c>
      <c r="BL277" s="14" t="s">
        <v>159</v>
      </c>
      <c r="BM277" s="166" t="s">
        <v>628</v>
      </c>
    </row>
    <row r="278" spans="1:65" s="2" customFormat="1" ht="33" customHeight="1">
      <c r="A278" s="896"/>
      <c r="B278" s="129"/>
      <c r="C278" s="155" t="s">
        <v>629</v>
      </c>
      <c r="D278" s="155" t="s">
        <v>155</v>
      </c>
      <c r="E278" s="156" t="s">
        <v>630</v>
      </c>
      <c r="F278" s="157" t="s">
        <v>631</v>
      </c>
      <c r="G278" s="158" t="s">
        <v>266</v>
      </c>
      <c r="H278" s="159">
        <v>2</v>
      </c>
      <c r="I278" s="901"/>
      <c r="J278" s="900">
        <f t="shared" si="45"/>
        <v>0</v>
      </c>
      <c r="K278" s="161"/>
      <c r="L278" s="29"/>
      <c r="M278" s="162" t="s">
        <v>1</v>
      </c>
      <c r="N278" s="163" t="s">
        <v>36</v>
      </c>
      <c r="O278" s="55"/>
      <c r="P278" s="164">
        <f t="shared" si="46"/>
        <v>0</v>
      </c>
      <c r="Q278" s="164">
        <v>3.5190000000000001</v>
      </c>
      <c r="R278" s="164">
        <f t="shared" si="47"/>
        <v>7.0380000000000003</v>
      </c>
      <c r="S278" s="164">
        <v>0</v>
      </c>
      <c r="T278" s="165">
        <f t="shared" si="48"/>
        <v>0</v>
      </c>
      <c r="U278" s="896"/>
      <c r="V278" s="896"/>
      <c r="W278" s="896"/>
      <c r="X278" s="896"/>
      <c r="Y278" s="896"/>
      <c r="Z278" s="896"/>
      <c r="AA278" s="896"/>
      <c r="AB278" s="896"/>
      <c r="AC278" s="896"/>
      <c r="AD278" s="896"/>
      <c r="AE278" s="896"/>
      <c r="AR278" s="166" t="s">
        <v>159</v>
      </c>
      <c r="AT278" s="166" t="s">
        <v>155</v>
      </c>
      <c r="AU278" s="166" t="s">
        <v>80</v>
      </c>
      <c r="AY278" s="14" t="s">
        <v>153</v>
      </c>
      <c r="BE278" s="93">
        <f t="shared" si="49"/>
        <v>0</v>
      </c>
      <c r="BF278" s="93">
        <f t="shared" si="50"/>
        <v>0</v>
      </c>
      <c r="BG278" s="93">
        <f t="shared" si="51"/>
        <v>0</v>
      </c>
      <c r="BH278" s="93">
        <f t="shared" si="52"/>
        <v>0</v>
      </c>
      <c r="BI278" s="93">
        <f t="shared" si="53"/>
        <v>0</v>
      </c>
      <c r="BJ278" s="14" t="s">
        <v>80</v>
      </c>
      <c r="BK278" s="93">
        <f t="shared" si="54"/>
        <v>0</v>
      </c>
      <c r="BL278" s="14" t="s">
        <v>159</v>
      </c>
      <c r="BM278" s="166" t="s">
        <v>632</v>
      </c>
    </row>
    <row r="279" spans="1:65" s="2" customFormat="1" ht="33" customHeight="1">
      <c r="A279" s="896"/>
      <c r="B279" s="129"/>
      <c r="C279" s="155" t="s">
        <v>633</v>
      </c>
      <c r="D279" s="155" t="s">
        <v>155</v>
      </c>
      <c r="E279" s="156" t="s">
        <v>634</v>
      </c>
      <c r="F279" s="157" t="s">
        <v>635</v>
      </c>
      <c r="G279" s="158" t="s">
        <v>266</v>
      </c>
      <c r="H279" s="159">
        <v>2</v>
      </c>
      <c r="I279" s="901"/>
      <c r="J279" s="900">
        <f t="shared" si="45"/>
        <v>0</v>
      </c>
      <c r="K279" s="161"/>
      <c r="L279" s="29"/>
      <c r="M279" s="162" t="s">
        <v>1</v>
      </c>
      <c r="N279" s="163" t="s">
        <v>36</v>
      </c>
      <c r="O279" s="55"/>
      <c r="P279" s="164">
        <f t="shared" si="46"/>
        <v>0</v>
      </c>
      <c r="Q279" s="164">
        <v>0.57199999999999995</v>
      </c>
      <c r="R279" s="164">
        <f t="shared" si="47"/>
        <v>1.1439999999999999</v>
      </c>
      <c r="S279" s="164">
        <v>0</v>
      </c>
      <c r="T279" s="165">
        <f t="shared" si="48"/>
        <v>0</v>
      </c>
      <c r="U279" s="896"/>
      <c r="V279" s="896"/>
      <c r="W279" s="896"/>
      <c r="X279" s="896"/>
      <c r="Y279" s="896"/>
      <c r="Z279" s="896"/>
      <c r="AA279" s="896"/>
      <c r="AB279" s="896"/>
      <c r="AC279" s="896"/>
      <c r="AD279" s="896"/>
      <c r="AE279" s="896"/>
      <c r="AR279" s="166" t="s">
        <v>159</v>
      </c>
      <c r="AT279" s="166" t="s">
        <v>155</v>
      </c>
      <c r="AU279" s="166" t="s">
        <v>80</v>
      </c>
      <c r="AY279" s="14" t="s">
        <v>153</v>
      </c>
      <c r="BE279" s="93">
        <f t="shared" si="49"/>
        <v>0</v>
      </c>
      <c r="BF279" s="93">
        <f t="shared" si="50"/>
        <v>0</v>
      </c>
      <c r="BG279" s="93">
        <f t="shared" si="51"/>
        <v>0</v>
      </c>
      <c r="BH279" s="93">
        <f t="shared" si="52"/>
        <v>0</v>
      </c>
      <c r="BI279" s="93">
        <f t="shared" si="53"/>
        <v>0</v>
      </c>
      <c r="BJ279" s="14" t="s">
        <v>80</v>
      </c>
      <c r="BK279" s="93">
        <f t="shared" si="54"/>
        <v>0</v>
      </c>
      <c r="BL279" s="14" t="s">
        <v>159</v>
      </c>
      <c r="BM279" s="166" t="s">
        <v>636</v>
      </c>
    </row>
    <row r="280" spans="1:65" s="2" customFormat="1" ht="33" customHeight="1">
      <c r="A280" s="896"/>
      <c r="B280" s="129"/>
      <c r="C280" s="155" t="s">
        <v>637</v>
      </c>
      <c r="D280" s="155" t="s">
        <v>155</v>
      </c>
      <c r="E280" s="156" t="s">
        <v>638</v>
      </c>
      <c r="F280" s="157" t="s">
        <v>639</v>
      </c>
      <c r="G280" s="158" t="s">
        <v>266</v>
      </c>
      <c r="H280" s="159">
        <v>2</v>
      </c>
      <c r="I280" s="901"/>
      <c r="J280" s="900">
        <f t="shared" si="45"/>
        <v>0</v>
      </c>
      <c r="K280" s="161"/>
      <c r="L280" s="29"/>
      <c r="M280" s="162" t="s">
        <v>1</v>
      </c>
      <c r="N280" s="163" t="s">
        <v>36</v>
      </c>
      <c r="O280" s="55"/>
      <c r="P280" s="164">
        <f t="shared" si="46"/>
        <v>0</v>
      </c>
      <c r="Q280" s="164">
        <v>0.57199999999999995</v>
      </c>
      <c r="R280" s="164">
        <f t="shared" si="47"/>
        <v>1.1439999999999999</v>
      </c>
      <c r="S280" s="164">
        <v>0</v>
      </c>
      <c r="T280" s="165">
        <f t="shared" si="48"/>
        <v>0</v>
      </c>
      <c r="U280" s="896"/>
      <c r="V280" s="896"/>
      <c r="W280" s="896"/>
      <c r="X280" s="896"/>
      <c r="Y280" s="896"/>
      <c r="Z280" s="896"/>
      <c r="AA280" s="896"/>
      <c r="AB280" s="896"/>
      <c r="AC280" s="896"/>
      <c r="AD280" s="896"/>
      <c r="AE280" s="896"/>
      <c r="AR280" s="166" t="s">
        <v>159</v>
      </c>
      <c r="AT280" s="166" t="s">
        <v>155</v>
      </c>
      <c r="AU280" s="166" t="s">
        <v>80</v>
      </c>
      <c r="AY280" s="14" t="s">
        <v>153</v>
      </c>
      <c r="BE280" s="93">
        <f t="shared" si="49"/>
        <v>0</v>
      </c>
      <c r="BF280" s="93">
        <f t="shared" si="50"/>
        <v>0</v>
      </c>
      <c r="BG280" s="93">
        <f t="shared" si="51"/>
        <v>0</v>
      </c>
      <c r="BH280" s="93">
        <f t="shared" si="52"/>
        <v>0</v>
      </c>
      <c r="BI280" s="93">
        <f t="shared" si="53"/>
        <v>0</v>
      </c>
      <c r="BJ280" s="14" t="s">
        <v>80</v>
      </c>
      <c r="BK280" s="93">
        <f t="shared" si="54"/>
        <v>0</v>
      </c>
      <c r="BL280" s="14" t="s">
        <v>159</v>
      </c>
      <c r="BM280" s="166" t="s">
        <v>640</v>
      </c>
    </row>
    <row r="281" spans="1:65" s="2" customFormat="1" ht="33" customHeight="1">
      <c r="A281" s="896"/>
      <c r="B281" s="129"/>
      <c r="C281" s="155" t="s">
        <v>641</v>
      </c>
      <c r="D281" s="155" t="s">
        <v>155</v>
      </c>
      <c r="E281" s="156" t="s">
        <v>642</v>
      </c>
      <c r="F281" s="157" t="s">
        <v>643</v>
      </c>
      <c r="G281" s="158" t="s">
        <v>266</v>
      </c>
      <c r="H281" s="159">
        <v>2</v>
      </c>
      <c r="I281" s="901"/>
      <c r="J281" s="900">
        <f t="shared" si="45"/>
        <v>0</v>
      </c>
      <c r="K281" s="161"/>
      <c r="L281" s="29"/>
      <c r="M281" s="162" t="s">
        <v>1</v>
      </c>
      <c r="N281" s="163" t="s">
        <v>36</v>
      </c>
      <c r="O281" s="55"/>
      <c r="P281" s="164">
        <f t="shared" si="46"/>
        <v>0</v>
      </c>
      <c r="Q281" s="164">
        <v>1.456</v>
      </c>
      <c r="R281" s="164">
        <f t="shared" si="47"/>
        <v>2.9119999999999999</v>
      </c>
      <c r="S281" s="164">
        <v>0</v>
      </c>
      <c r="T281" s="165">
        <f t="shared" si="48"/>
        <v>0</v>
      </c>
      <c r="U281" s="896"/>
      <c r="V281" s="896"/>
      <c r="W281" s="896"/>
      <c r="X281" s="896"/>
      <c r="Y281" s="896"/>
      <c r="Z281" s="896"/>
      <c r="AA281" s="896"/>
      <c r="AB281" s="896"/>
      <c r="AC281" s="896"/>
      <c r="AD281" s="896"/>
      <c r="AE281" s="896"/>
      <c r="AR281" s="166" t="s">
        <v>159</v>
      </c>
      <c r="AT281" s="166" t="s">
        <v>155</v>
      </c>
      <c r="AU281" s="166" t="s">
        <v>80</v>
      </c>
      <c r="AY281" s="14" t="s">
        <v>153</v>
      </c>
      <c r="BE281" s="93">
        <f t="shared" si="49"/>
        <v>0</v>
      </c>
      <c r="BF281" s="93">
        <f t="shared" si="50"/>
        <v>0</v>
      </c>
      <c r="BG281" s="93">
        <f t="shared" si="51"/>
        <v>0</v>
      </c>
      <c r="BH281" s="93">
        <f t="shared" si="52"/>
        <v>0</v>
      </c>
      <c r="BI281" s="93">
        <f t="shared" si="53"/>
        <v>0</v>
      </c>
      <c r="BJ281" s="14" t="s">
        <v>80</v>
      </c>
      <c r="BK281" s="93">
        <f t="shared" si="54"/>
        <v>0</v>
      </c>
      <c r="BL281" s="14" t="s">
        <v>159</v>
      </c>
      <c r="BM281" s="166" t="s">
        <v>644</v>
      </c>
    </row>
    <row r="282" spans="1:65" s="2" customFormat="1" ht="33" customHeight="1">
      <c r="A282" s="896"/>
      <c r="B282" s="129"/>
      <c r="C282" s="155" t="s">
        <v>645</v>
      </c>
      <c r="D282" s="155" t="s">
        <v>155</v>
      </c>
      <c r="E282" s="156" t="s">
        <v>646</v>
      </c>
      <c r="F282" s="157" t="s">
        <v>647</v>
      </c>
      <c r="G282" s="158" t="s">
        <v>266</v>
      </c>
      <c r="H282" s="159">
        <v>2</v>
      </c>
      <c r="I282" s="901"/>
      <c r="J282" s="900">
        <f t="shared" si="45"/>
        <v>0</v>
      </c>
      <c r="K282" s="161"/>
      <c r="L282" s="29"/>
      <c r="M282" s="162" t="s">
        <v>1</v>
      </c>
      <c r="N282" s="163" t="s">
        <v>36</v>
      </c>
      <c r="O282" s="55"/>
      <c r="P282" s="164">
        <f t="shared" si="46"/>
        <v>0</v>
      </c>
      <c r="Q282" s="164">
        <v>1.4650000000000001</v>
      </c>
      <c r="R282" s="164">
        <f t="shared" si="47"/>
        <v>2.93</v>
      </c>
      <c r="S282" s="164">
        <v>0</v>
      </c>
      <c r="T282" s="165">
        <f t="shared" si="48"/>
        <v>0</v>
      </c>
      <c r="U282" s="896"/>
      <c r="V282" s="896"/>
      <c r="W282" s="896"/>
      <c r="X282" s="896"/>
      <c r="Y282" s="896"/>
      <c r="Z282" s="896"/>
      <c r="AA282" s="896"/>
      <c r="AB282" s="896"/>
      <c r="AC282" s="896"/>
      <c r="AD282" s="896"/>
      <c r="AE282" s="896"/>
      <c r="AR282" s="166" t="s">
        <v>159</v>
      </c>
      <c r="AT282" s="166" t="s">
        <v>155</v>
      </c>
      <c r="AU282" s="166" t="s">
        <v>80</v>
      </c>
      <c r="AY282" s="14" t="s">
        <v>153</v>
      </c>
      <c r="BE282" s="93">
        <f t="shared" si="49"/>
        <v>0</v>
      </c>
      <c r="BF282" s="93">
        <f t="shared" si="50"/>
        <v>0</v>
      </c>
      <c r="BG282" s="93">
        <f t="shared" si="51"/>
        <v>0</v>
      </c>
      <c r="BH282" s="93">
        <f t="shared" si="52"/>
        <v>0</v>
      </c>
      <c r="BI282" s="93">
        <f t="shared" si="53"/>
        <v>0</v>
      </c>
      <c r="BJ282" s="14" t="s">
        <v>80</v>
      </c>
      <c r="BK282" s="93">
        <f t="shared" si="54"/>
        <v>0</v>
      </c>
      <c r="BL282" s="14" t="s">
        <v>159</v>
      </c>
      <c r="BM282" s="166" t="s">
        <v>648</v>
      </c>
    </row>
    <row r="283" spans="1:65" s="2" customFormat="1" ht="33" customHeight="1">
      <c r="A283" s="896"/>
      <c r="B283" s="129"/>
      <c r="C283" s="155" t="s">
        <v>649</v>
      </c>
      <c r="D283" s="155" t="s">
        <v>155</v>
      </c>
      <c r="E283" s="156" t="s">
        <v>650</v>
      </c>
      <c r="F283" s="157" t="s">
        <v>651</v>
      </c>
      <c r="G283" s="158" t="s">
        <v>266</v>
      </c>
      <c r="H283" s="159">
        <v>9</v>
      </c>
      <c r="I283" s="901"/>
      <c r="J283" s="900">
        <f t="shared" si="45"/>
        <v>0</v>
      </c>
      <c r="K283" s="161"/>
      <c r="L283" s="29"/>
      <c r="M283" s="162" t="s">
        <v>1</v>
      </c>
      <c r="N283" s="163" t="s">
        <v>36</v>
      </c>
      <c r="O283" s="55"/>
      <c r="P283" s="164">
        <f t="shared" si="46"/>
        <v>0</v>
      </c>
      <c r="Q283" s="164">
        <v>1.274</v>
      </c>
      <c r="R283" s="164">
        <f t="shared" si="47"/>
        <v>11.466000000000001</v>
      </c>
      <c r="S283" s="164">
        <v>0</v>
      </c>
      <c r="T283" s="165">
        <f t="shared" si="48"/>
        <v>0</v>
      </c>
      <c r="U283" s="896"/>
      <c r="V283" s="896"/>
      <c r="W283" s="896"/>
      <c r="X283" s="896"/>
      <c r="Y283" s="896"/>
      <c r="Z283" s="896"/>
      <c r="AA283" s="896"/>
      <c r="AB283" s="896"/>
      <c r="AC283" s="896"/>
      <c r="AD283" s="896"/>
      <c r="AE283" s="896"/>
      <c r="AR283" s="166" t="s">
        <v>159</v>
      </c>
      <c r="AT283" s="166" t="s">
        <v>155</v>
      </c>
      <c r="AU283" s="166" t="s">
        <v>80</v>
      </c>
      <c r="AY283" s="14" t="s">
        <v>153</v>
      </c>
      <c r="BE283" s="93">
        <f t="shared" si="49"/>
        <v>0</v>
      </c>
      <c r="BF283" s="93">
        <f t="shared" si="50"/>
        <v>0</v>
      </c>
      <c r="BG283" s="93">
        <f t="shared" si="51"/>
        <v>0</v>
      </c>
      <c r="BH283" s="93">
        <f t="shared" si="52"/>
        <v>0</v>
      </c>
      <c r="BI283" s="93">
        <f t="shared" si="53"/>
        <v>0</v>
      </c>
      <c r="BJ283" s="14" t="s">
        <v>80</v>
      </c>
      <c r="BK283" s="93">
        <f t="shared" si="54"/>
        <v>0</v>
      </c>
      <c r="BL283" s="14" t="s">
        <v>159</v>
      </c>
      <c r="BM283" s="166" t="s">
        <v>652</v>
      </c>
    </row>
    <row r="284" spans="1:65" s="2" customFormat="1" ht="33" customHeight="1">
      <c r="A284" s="896"/>
      <c r="B284" s="129"/>
      <c r="C284" s="155" t="s">
        <v>653</v>
      </c>
      <c r="D284" s="155" t="s">
        <v>155</v>
      </c>
      <c r="E284" s="156" t="s">
        <v>654</v>
      </c>
      <c r="F284" s="157" t="s">
        <v>655</v>
      </c>
      <c r="G284" s="158" t="s">
        <v>266</v>
      </c>
      <c r="H284" s="159">
        <v>2</v>
      </c>
      <c r="I284" s="901"/>
      <c r="J284" s="900">
        <f t="shared" si="45"/>
        <v>0</v>
      </c>
      <c r="K284" s="161"/>
      <c r="L284" s="29"/>
      <c r="M284" s="162" t="s">
        <v>1</v>
      </c>
      <c r="N284" s="163" t="s">
        <v>36</v>
      </c>
      <c r="O284" s="55"/>
      <c r="P284" s="164">
        <f t="shared" si="46"/>
        <v>0</v>
      </c>
      <c r="Q284" s="164">
        <v>9.9320000000000004</v>
      </c>
      <c r="R284" s="164">
        <f t="shared" si="47"/>
        <v>19.864000000000001</v>
      </c>
      <c r="S284" s="164">
        <v>0</v>
      </c>
      <c r="T284" s="165">
        <f t="shared" si="48"/>
        <v>0</v>
      </c>
      <c r="U284" s="896"/>
      <c r="V284" s="896"/>
      <c r="W284" s="896"/>
      <c r="X284" s="896"/>
      <c r="Y284" s="896"/>
      <c r="Z284" s="896"/>
      <c r="AA284" s="896"/>
      <c r="AB284" s="896"/>
      <c r="AC284" s="896"/>
      <c r="AD284" s="896"/>
      <c r="AE284" s="896"/>
      <c r="AR284" s="166" t="s">
        <v>159</v>
      </c>
      <c r="AT284" s="166" t="s">
        <v>155</v>
      </c>
      <c r="AU284" s="166" t="s">
        <v>80</v>
      </c>
      <c r="AY284" s="14" t="s">
        <v>153</v>
      </c>
      <c r="BE284" s="93">
        <f t="shared" si="49"/>
        <v>0</v>
      </c>
      <c r="BF284" s="93">
        <f t="shared" si="50"/>
        <v>0</v>
      </c>
      <c r="BG284" s="93">
        <f t="shared" si="51"/>
        <v>0</v>
      </c>
      <c r="BH284" s="93">
        <f t="shared" si="52"/>
        <v>0</v>
      </c>
      <c r="BI284" s="93">
        <f t="shared" si="53"/>
        <v>0</v>
      </c>
      <c r="BJ284" s="14" t="s">
        <v>80</v>
      </c>
      <c r="BK284" s="93">
        <f t="shared" si="54"/>
        <v>0</v>
      </c>
      <c r="BL284" s="14" t="s">
        <v>159</v>
      </c>
      <c r="BM284" s="166" t="s">
        <v>656</v>
      </c>
    </row>
    <row r="285" spans="1:65" s="2" customFormat="1" ht="33" customHeight="1">
      <c r="A285" s="896"/>
      <c r="B285" s="129"/>
      <c r="C285" s="155" t="s">
        <v>657</v>
      </c>
      <c r="D285" s="155" t="s">
        <v>155</v>
      </c>
      <c r="E285" s="156" t="s">
        <v>658</v>
      </c>
      <c r="F285" s="157" t="s">
        <v>659</v>
      </c>
      <c r="G285" s="158" t="s">
        <v>266</v>
      </c>
      <c r="H285" s="159">
        <v>2</v>
      </c>
      <c r="I285" s="901"/>
      <c r="J285" s="900">
        <f t="shared" si="45"/>
        <v>0</v>
      </c>
      <c r="K285" s="161"/>
      <c r="L285" s="29"/>
      <c r="M285" s="162" t="s">
        <v>1</v>
      </c>
      <c r="N285" s="163" t="s">
        <v>36</v>
      </c>
      <c r="O285" s="55"/>
      <c r="P285" s="164">
        <f t="shared" si="46"/>
        <v>0</v>
      </c>
      <c r="Q285" s="164">
        <v>9.9320000000000004</v>
      </c>
      <c r="R285" s="164">
        <f t="shared" si="47"/>
        <v>19.864000000000001</v>
      </c>
      <c r="S285" s="164">
        <v>0</v>
      </c>
      <c r="T285" s="165">
        <f t="shared" si="48"/>
        <v>0</v>
      </c>
      <c r="U285" s="896"/>
      <c r="V285" s="896"/>
      <c r="W285" s="896"/>
      <c r="X285" s="896"/>
      <c r="Y285" s="896"/>
      <c r="Z285" s="896"/>
      <c r="AA285" s="896"/>
      <c r="AB285" s="896"/>
      <c r="AC285" s="896"/>
      <c r="AD285" s="896"/>
      <c r="AE285" s="896"/>
      <c r="AR285" s="166" t="s">
        <v>159</v>
      </c>
      <c r="AT285" s="166" t="s">
        <v>155</v>
      </c>
      <c r="AU285" s="166" t="s">
        <v>80</v>
      </c>
      <c r="AY285" s="14" t="s">
        <v>153</v>
      </c>
      <c r="BE285" s="93">
        <f t="shared" si="49"/>
        <v>0</v>
      </c>
      <c r="BF285" s="93">
        <f t="shared" si="50"/>
        <v>0</v>
      </c>
      <c r="BG285" s="93">
        <f t="shared" si="51"/>
        <v>0</v>
      </c>
      <c r="BH285" s="93">
        <f t="shared" si="52"/>
        <v>0</v>
      </c>
      <c r="BI285" s="93">
        <f t="shared" si="53"/>
        <v>0</v>
      </c>
      <c r="BJ285" s="14" t="s">
        <v>80</v>
      </c>
      <c r="BK285" s="93">
        <f t="shared" si="54"/>
        <v>0</v>
      </c>
      <c r="BL285" s="14" t="s">
        <v>159</v>
      </c>
      <c r="BM285" s="166" t="s">
        <v>660</v>
      </c>
    </row>
    <row r="286" spans="1:65" s="2" customFormat="1" ht="33" customHeight="1">
      <c r="A286" s="896"/>
      <c r="B286" s="129"/>
      <c r="C286" s="155" t="s">
        <v>661</v>
      </c>
      <c r="D286" s="155" t="s">
        <v>155</v>
      </c>
      <c r="E286" s="156" t="s">
        <v>662</v>
      </c>
      <c r="F286" s="157" t="s">
        <v>663</v>
      </c>
      <c r="G286" s="158" t="s">
        <v>266</v>
      </c>
      <c r="H286" s="159">
        <v>9</v>
      </c>
      <c r="I286" s="901"/>
      <c r="J286" s="900">
        <f t="shared" si="45"/>
        <v>0</v>
      </c>
      <c r="K286" s="161"/>
      <c r="L286" s="29"/>
      <c r="M286" s="162" t="s">
        <v>1</v>
      </c>
      <c r="N286" s="163" t="s">
        <v>36</v>
      </c>
      <c r="O286" s="55"/>
      <c r="P286" s="164">
        <f t="shared" si="46"/>
        <v>0</v>
      </c>
      <c r="Q286" s="164">
        <v>1.274</v>
      </c>
      <c r="R286" s="164">
        <f t="shared" si="47"/>
        <v>11.466000000000001</v>
      </c>
      <c r="S286" s="164">
        <v>0</v>
      </c>
      <c r="T286" s="165">
        <f t="shared" si="48"/>
        <v>0</v>
      </c>
      <c r="U286" s="896"/>
      <c r="V286" s="896"/>
      <c r="W286" s="896"/>
      <c r="X286" s="896"/>
      <c r="Y286" s="896"/>
      <c r="Z286" s="896"/>
      <c r="AA286" s="896"/>
      <c r="AB286" s="896"/>
      <c r="AC286" s="896"/>
      <c r="AD286" s="896"/>
      <c r="AE286" s="896"/>
      <c r="AR286" s="166" t="s">
        <v>159</v>
      </c>
      <c r="AT286" s="166" t="s">
        <v>155</v>
      </c>
      <c r="AU286" s="166" t="s">
        <v>80</v>
      </c>
      <c r="AY286" s="14" t="s">
        <v>153</v>
      </c>
      <c r="BE286" s="93">
        <f t="shared" si="49"/>
        <v>0</v>
      </c>
      <c r="BF286" s="93">
        <f t="shared" si="50"/>
        <v>0</v>
      </c>
      <c r="BG286" s="93">
        <f t="shared" si="51"/>
        <v>0</v>
      </c>
      <c r="BH286" s="93">
        <f t="shared" si="52"/>
        <v>0</v>
      </c>
      <c r="BI286" s="93">
        <f t="shared" si="53"/>
        <v>0</v>
      </c>
      <c r="BJ286" s="14" t="s">
        <v>80</v>
      </c>
      <c r="BK286" s="93">
        <f t="shared" si="54"/>
        <v>0</v>
      </c>
      <c r="BL286" s="14" t="s">
        <v>159</v>
      </c>
      <c r="BM286" s="166" t="s">
        <v>664</v>
      </c>
    </row>
    <row r="287" spans="1:65" s="2" customFormat="1" ht="33" customHeight="1">
      <c r="A287" s="896"/>
      <c r="B287" s="129"/>
      <c r="C287" s="155" t="s">
        <v>665</v>
      </c>
      <c r="D287" s="155" t="s">
        <v>155</v>
      </c>
      <c r="E287" s="156" t="s">
        <v>666</v>
      </c>
      <c r="F287" s="157" t="s">
        <v>667</v>
      </c>
      <c r="G287" s="158" t="s">
        <v>266</v>
      </c>
      <c r="H287" s="159">
        <v>10</v>
      </c>
      <c r="I287" s="901"/>
      <c r="J287" s="900">
        <f t="shared" si="45"/>
        <v>0</v>
      </c>
      <c r="K287" s="161"/>
      <c r="L287" s="29"/>
      <c r="M287" s="162" t="s">
        <v>1</v>
      </c>
      <c r="N287" s="163" t="s">
        <v>36</v>
      </c>
      <c r="O287" s="55"/>
      <c r="P287" s="164">
        <f t="shared" si="46"/>
        <v>0</v>
      </c>
      <c r="Q287" s="164">
        <v>24.7</v>
      </c>
      <c r="R287" s="164">
        <f t="shared" si="47"/>
        <v>247</v>
      </c>
      <c r="S287" s="164">
        <v>0</v>
      </c>
      <c r="T287" s="165">
        <f t="shared" si="48"/>
        <v>0</v>
      </c>
      <c r="U287" s="896"/>
      <c r="V287" s="896"/>
      <c r="W287" s="896"/>
      <c r="X287" s="896"/>
      <c r="Y287" s="896"/>
      <c r="Z287" s="896"/>
      <c r="AA287" s="896"/>
      <c r="AB287" s="896"/>
      <c r="AC287" s="896"/>
      <c r="AD287" s="896"/>
      <c r="AE287" s="896"/>
      <c r="AR287" s="166" t="s">
        <v>159</v>
      </c>
      <c r="AT287" s="166" t="s">
        <v>155</v>
      </c>
      <c r="AU287" s="166" t="s">
        <v>80</v>
      </c>
      <c r="AY287" s="14" t="s">
        <v>153</v>
      </c>
      <c r="BE287" s="93">
        <f t="shared" si="49"/>
        <v>0</v>
      </c>
      <c r="BF287" s="93">
        <f t="shared" si="50"/>
        <v>0</v>
      </c>
      <c r="BG287" s="93">
        <f t="shared" si="51"/>
        <v>0</v>
      </c>
      <c r="BH287" s="93">
        <f t="shared" si="52"/>
        <v>0</v>
      </c>
      <c r="BI287" s="93">
        <f t="shared" si="53"/>
        <v>0</v>
      </c>
      <c r="BJ287" s="14" t="s">
        <v>80</v>
      </c>
      <c r="BK287" s="93">
        <f t="shared" si="54"/>
        <v>0</v>
      </c>
      <c r="BL287" s="14" t="s">
        <v>159</v>
      </c>
      <c r="BM287" s="166" t="s">
        <v>668</v>
      </c>
    </row>
    <row r="288" spans="1:65" s="2" customFormat="1" ht="33" customHeight="1">
      <c r="A288" s="896"/>
      <c r="B288" s="129"/>
      <c r="C288" s="155" t="s">
        <v>669</v>
      </c>
      <c r="D288" s="155" t="s">
        <v>155</v>
      </c>
      <c r="E288" s="156" t="s">
        <v>670</v>
      </c>
      <c r="F288" s="157" t="s">
        <v>671</v>
      </c>
      <c r="G288" s="158" t="s">
        <v>266</v>
      </c>
      <c r="H288" s="159">
        <v>2</v>
      </c>
      <c r="I288" s="901"/>
      <c r="J288" s="900">
        <f t="shared" si="45"/>
        <v>0</v>
      </c>
      <c r="K288" s="161"/>
      <c r="L288" s="29"/>
      <c r="M288" s="162" t="s">
        <v>1</v>
      </c>
      <c r="N288" s="163" t="s">
        <v>36</v>
      </c>
      <c r="O288" s="55"/>
      <c r="P288" s="164">
        <f t="shared" si="46"/>
        <v>0</v>
      </c>
      <c r="Q288" s="164">
        <v>26.234000000000002</v>
      </c>
      <c r="R288" s="164">
        <f t="shared" si="47"/>
        <v>52.468000000000004</v>
      </c>
      <c r="S288" s="164">
        <v>0</v>
      </c>
      <c r="T288" s="165">
        <f t="shared" si="48"/>
        <v>0</v>
      </c>
      <c r="U288" s="896"/>
      <c r="V288" s="896"/>
      <c r="W288" s="896"/>
      <c r="X288" s="896"/>
      <c r="Y288" s="896"/>
      <c r="Z288" s="896"/>
      <c r="AA288" s="896"/>
      <c r="AB288" s="896"/>
      <c r="AC288" s="896"/>
      <c r="AD288" s="896"/>
      <c r="AE288" s="896"/>
      <c r="AR288" s="166" t="s">
        <v>159</v>
      </c>
      <c r="AT288" s="166" t="s">
        <v>155</v>
      </c>
      <c r="AU288" s="166" t="s">
        <v>80</v>
      </c>
      <c r="AY288" s="14" t="s">
        <v>153</v>
      </c>
      <c r="BE288" s="93">
        <f t="shared" si="49"/>
        <v>0</v>
      </c>
      <c r="BF288" s="93">
        <f t="shared" si="50"/>
        <v>0</v>
      </c>
      <c r="BG288" s="93">
        <f t="shared" si="51"/>
        <v>0</v>
      </c>
      <c r="BH288" s="93">
        <f t="shared" si="52"/>
        <v>0</v>
      </c>
      <c r="BI288" s="93">
        <f t="shared" si="53"/>
        <v>0</v>
      </c>
      <c r="BJ288" s="14" t="s">
        <v>80</v>
      </c>
      <c r="BK288" s="93">
        <f t="shared" si="54"/>
        <v>0</v>
      </c>
      <c r="BL288" s="14" t="s">
        <v>159</v>
      </c>
      <c r="BM288" s="166" t="s">
        <v>672</v>
      </c>
    </row>
    <row r="289" spans="1:65" s="2" customFormat="1" ht="33" customHeight="1">
      <c r="A289" s="896"/>
      <c r="B289" s="129"/>
      <c r="C289" s="155" t="s">
        <v>673</v>
      </c>
      <c r="D289" s="155" t="s">
        <v>155</v>
      </c>
      <c r="E289" s="156" t="s">
        <v>674</v>
      </c>
      <c r="F289" s="157" t="s">
        <v>675</v>
      </c>
      <c r="G289" s="158" t="s">
        <v>266</v>
      </c>
      <c r="H289" s="159">
        <v>2</v>
      </c>
      <c r="I289" s="901"/>
      <c r="J289" s="900">
        <f t="shared" si="45"/>
        <v>0</v>
      </c>
      <c r="K289" s="161"/>
      <c r="L289" s="29"/>
      <c r="M289" s="162" t="s">
        <v>1</v>
      </c>
      <c r="N289" s="163" t="s">
        <v>36</v>
      </c>
      <c r="O289" s="55"/>
      <c r="P289" s="164">
        <f t="shared" si="46"/>
        <v>0</v>
      </c>
      <c r="Q289" s="164">
        <v>26.234000000000002</v>
      </c>
      <c r="R289" s="164">
        <f t="shared" si="47"/>
        <v>52.468000000000004</v>
      </c>
      <c r="S289" s="164">
        <v>0</v>
      </c>
      <c r="T289" s="165">
        <f t="shared" si="48"/>
        <v>0</v>
      </c>
      <c r="U289" s="896"/>
      <c r="V289" s="896"/>
      <c r="W289" s="896"/>
      <c r="X289" s="896"/>
      <c r="Y289" s="896"/>
      <c r="Z289" s="896"/>
      <c r="AA289" s="896"/>
      <c r="AB289" s="896"/>
      <c r="AC289" s="896"/>
      <c r="AD289" s="896"/>
      <c r="AE289" s="896"/>
      <c r="AR289" s="166" t="s">
        <v>159</v>
      </c>
      <c r="AT289" s="166" t="s">
        <v>155</v>
      </c>
      <c r="AU289" s="166" t="s">
        <v>80</v>
      </c>
      <c r="AY289" s="14" t="s">
        <v>153</v>
      </c>
      <c r="BE289" s="93">
        <f t="shared" si="49"/>
        <v>0</v>
      </c>
      <c r="BF289" s="93">
        <f t="shared" si="50"/>
        <v>0</v>
      </c>
      <c r="BG289" s="93">
        <f t="shared" si="51"/>
        <v>0</v>
      </c>
      <c r="BH289" s="93">
        <f t="shared" si="52"/>
        <v>0</v>
      </c>
      <c r="BI289" s="93">
        <f t="shared" si="53"/>
        <v>0</v>
      </c>
      <c r="BJ289" s="14" t="s">
        <v>80</v>
      </c>
      <c r="BK289" s="93">
        <f t="shared" si="54"/>
        <v>0</v>
      </c>
      <c r="BL289" s="14" t="s">
        <v>159</v>
      </c>
      <c r="BM289" s="166" t="s">
        <v>676</v>
      </c>
    </row>
    <row r="290" spans="1:65" s="2" customFormat="1" ht="33" customHeight="1">
      <c r="A290" s="896"/>
      <c r="B290" s="129"/>
      <c r="C290" s="155" t="s">
        <v>677</v>
      </c>
      <c r="D290" s="155" t="s">
        <v>155</v>
      </c>
      <c r="E290" s="156" t="s">
        <v>678</v>
      </c>
      <c r="F290" s="157" t="s">
        <v>679</v>
      </c>
      <c r="G290" s="158" t="s">
        <v>266</v>
      </c>
      <c r="H290" s="159">
        <v>10</v>
      </c>
      <c r="I290" s="901"/>
      <c r="J290" s="900">
        <f t="shared" si="45"/>
        <v>0</v>
      </c>
      <c r="K290" s="161"/>
      <c r="L290" s="29"/>
      <c r="M290" s="162" t="s">
        <v>1</v>
      </c>
      <c r="N290" s="163" t="s">
        <v>36</v>
      </c>
      <c r="O290" s="55"/>
      <c r="P290" s="164">
        <f t="shared" si="46"/>
        <v>0</v>
      </c>
      <c r="Q290" s="164">
        <v>24.7</v>
      </c>
      <c r="R290" s="164">
        <f t="shared" si="47"/>
        <v>247</v>
      </c>
      <c r="S290" s="164">
        <v>0</v>
      </c>
      <c r="T290" s="165">
        <f t="shared" si="48"/>
        <v>0</v>
      </c>
      <c r="U290" s="896"/>
      <c r="V290" s="896"/>
      <c r="W290" s="896"/>
      <c r="X290" s="896"/>
      <c r="Y290" s="896"/>
      <c r="Z290" s="896"/>
      <c r="AA290" s="896"/>
      <c r="AB290" s="896"/>
      <c r="AC290" s="896"/>
      <c r="AD290" s="896"/>
      <c r="AE290" s="896"/>
      <c r="AR290" s="166" t="s">
        <v>159</v>
      </c>
      <c r="AT290" s="166" t="s">
        <v>155</v>
      </c>
      <c r="AU290" s="166" t="s">
        <v>80</v>
      </c>
      <c r="AY290" s="14" t="s">
        <v>153</v>
      </c>
      <c r="BE290" s="93">
        <f t="shared" si="49"/>
        <v>0</v>
      </c>
      <c r="BF290" s="93">
        <f t="shared" si="50"/>
        <v>0</v>
      </c>
      <c r="BG290" s="93">
        <f t="shared" si="51"/>
        <v>0</v>
      </c>
      <c r="BH290" s="93">
        <f t="shared" si="52"/>
        <v>0</v>
      </c>
      <c r="BI290" s="93">
        <f t="shared" si="53"/>
        <v>0</v>
      </c>
      <c r="BJ290" s="14" t="s">
        <v>80</v>
      </c>
      <c r="BK290" s="93">
        <f t="shared" si="54"/>
        <v>0</v>
      </c>
      <c r="BL290" s="14" t="s">
        <v>159</v>
      </c>
      <c r="BM290" s="166" t="s">
        <v>680</v>
      </c>
    </row>
    <row r="291" spans="1:65" s="2" customFormat="1" ht="33" customHeight="1">
      <c r="A291" s="896"/>
      <c r="B291" s="129"/>
      <c r="C291" s="155" t="s">
        <v>681</v>
      </c>
      <c r="D291" s="155" t="s">
        <v>155</v>
      </c>
      <c r="E291" s="156" t="s">
        <v>682</v>
      </c>
      <c r="F291" s="157" t="s">
        <v>683</v>
      </c>
      <c r="G291" s="158" t="s">
        <v>266</v>
      </c>
      <c r="H291" s="159">
        <v>6</v>
      </c>
      <c r="I291" s="901"/>
      <c r="J291" s="900">
        <f t="shared" si="45"/>
        <v>0</v>
      </c>
      <c r="K291" s="161"/>
      <c r="L291" s="29"/>
      <c r="M291" s="162" t="s">
        <v>1</v>
      </c>
      <c r="N291" s="163" t="s">
        <v>36</v>
      </c>
      <c r="O291" s="55"/>
      <c r="P291" s="164">
        <f t="shared" si="46"/>
        <v>0</v>
      </c>
      <c r="Q291" s="164">
        <v>6.63</v>
      </c>
      <c r="R291" s="164">
        <f t="shared" si="47"/>
        <v>39.78</v>
      </c>
      <c r="S291" s="164">
        <v>0</v>
      </c>
      <c r="T291" s="165">
        <f t="shared" si="48"/>
        <v>0</v>
      </c>
      <c r="U291" s="896"/>
      <c r="V291" s="896"/>
      <c r="W291" s="896"/>
      <c r="X291" s="896"/>
      <c r="Y291" s="896"/>
      <c r="Z291" s="896"/>
      <c r="AA291" s="896"/>
      <c r="AB291" s="896"/>
      <c r="AC291" s="896"/>
      <c r="AD291" s="896"/>
      <c r="AE291" s="896"/>
      <c r="AR291" s="166" t="s">
        <v>159</v>
      </c>
      <c r="AT291" s="166" t="s">
        <v>155</v>
      </c>
      <c r="AU291" s="166" t="s">
        <v>80</v>
      </c>
      <c r="AY291" s="14" t="s">
        <v>153</v>
      </c>
      <c r="BE291" s="93">
        <f t="shared" si="49"/>
        <v>0</v>
      </c>
      <c r="BF291" s="93">
        <f t="shared" si="50"/>
        <v>0</v>
      </c>
      <c r="BG291" s="93">
        <f t="shared" si="51"/>
        <v>0</v>
      </c>
      <c r="BH291" s="93">
        <f t="shared" si="52"/>
        <v>0</v>
      </c>
      <c r="BI291" s="93">
        <f t="shared" si="53"/>
        <v>0</v>
      </c>
      <c r="BJ291" s="14" t="s">
        <v>80</v>
      </c>
      <c r="BK291" s="93">
        <f t="shared" si="54"/>
        <v>0</v>
      </c>
      <c r="BL291" s="14" t="s">
        <v>159</v>
      </c>
      <c r="BM291" s="166" t="s">
        <v>684</v>
      </c>
    </row>
    <row r="292" spans="1:65" s="2" customFormat="1" ht="33" customHeight="1">
      <c r="A292" s="896"/>
      <c r="B292" s="129"/>
      <c r="C292" s="155" t="s">
        <v>685</v>
      </c>
      <c r="D292" s="155" t="s">
        <v>155</v>
      </c>
      <c r="E292" s="156" t="s">
        <v>686</v>
      </c>
      <c r="F292" s="157" t="s">
        <v>687</v>
      </c>
      <c r="G292" s="158" t="s">
        <v>266</v>
      </c>
      <c r="H292" s="159">
        <v>6</v>
      </c>
      <c r="I292" s="901"/>
      <c r="J292" s="900">
        <f t="shared" si="45"/>
        <v>0</v>
      </c>
      <c r="K292" s="161"/>
      <c r="L292" s="29"/>
      <c r="M292" s="162" t="s">
        <v>1</v>
      </c>
      <c r="N292" s="163" t="s">
        <v>36</v>
      </c>
      <c r="O292" s="55"/>
      <c r="P292" s="164">
        <f t="shared" si="46"/>
        <v>0</v>
      </c>
      <c r="Q292" s="164">
        <v>6.63</v>
      </c>
      <c r="R292" s="164">
        <f t="shared" si="47"/>
        <v>39.78</v>
      </c>
      <c r="S292" s="164">
        <v>0</v>
      </c>
      <c r="T292" s="165">
        <f t="shared" si="48"/>
        <v>0</v>
      </c>
      <c r="U292" s="896"/>
      <c r="V292" s="896"/>
      <c r="W292" s="896"/>
      <c r="X292" s="896"/>
      <c r="Y292" s="896"/>
      <c r="Z292" s="896"/>
      <c r="AA292" s="896"/>
      <c r="AB292" s="896"/>
      <c r="AC292" s="896"/>
      <c r="AD292" s="896"/>
      <c r="AE292" s="896"/>
      <c r="AR292" s="166" t="s">
        <v>159</v>
      </c>
      <c r="AT292" s="166" t="s">
        <v>155</v>
      </c>
      <c r="AU292" s="166" t="s">
        <v>80</v>
      </c>
      <c r="AY292" s="14" t="s">
        <v>153</v>
      </c>
      <c r="BE292" s="93">
        <f t="shared" si="49"/>
        <v>0</v>
      </c>
      <c r="BF292" s="93">
        <f t="shared" si="50"/>
        <v>0</v>
      </c>
      <c r="BG292" s="93">
        <f t="shared" si="51"/>
        <v>0</v>
      </c>
      <c r="BH292" s="93">
        <f t="shared" si="52"/>
        <v>0</v>
      </c>
      <c r="BI292" s="93">
        <f t="shared" si="53"/>
        <v>0</v>
      </c>
      <c r="BJ292" s="14" t="s">
        <v>80</v>
      </c>
      <c r="BK292" s="93">
        <f t="shared" si="54"/>
        <v>0</v>
      </c>
      <c r="BL292" s="14" t="s">
        <v>159</v>
      </c>
      <c r="BM292" s="166" t="s">
        <v>688</v>
      </c>
    </row>
    <row r="293" spans="1:65" s="2" customFormat="1" ht="37.9" customHeight="1">
      <c r="A293" s="896"/>
      <c r="B293" s="129"/>
      <c r="C293" s="155" t="s">
        <v>689</v>
      </c>
      <c r="D293" s="155" t="s">
        <v>155</v>
      </c>
      <c r="E293" s="156" t="s">
        <v>690</v>
      </c>
      <c r="F293" s="157" t="s">
        <v>691</v>
      </c>
      <c r="G293" s="158" t="s">
        <v>266</v>
      </c>
      <c r="H293" s="159">
        <v>72</v>
      </c>
      <c r="I293" s="901"/>
      <c r="J293" s="900">
        <f t="shared" si="45"/>
        <v>0</v>
      </c>
      <c r="K293" s="161"/>
      <c r="L293" s="29"/>
      <c r="M293" s="162" t="s">
        <v>1</v>
      </c>
      <c r="N293" s="163" t="s">
        <v>36</v>
      </c>
      <c r="O293" s="55"/>
      <c r="P293" s="164">
        <f t="shared" si="46"/>
        <v>0</v>
      </c>
      <c r="Q293" s="164">
        <v>0.36399999999999999</v>
      </c>
      <c r="R293" s="164">
        <f t="shared" si="47"/>
        <v>26.207999999999998</v>
      </c>
      <c r="S293" s="164">
        <v>0</v>
      </c>
      <c r="T293" s="165">
        <f t="shared" si="48"/>
        <v>0</v>
      </c>
      <c r="U293" s="896"/>
      <c r="V293" s="896"/>
      <c r="W293" s="896"/>
      <c r="X293" s="896"/>
      <c r="Y293" s="896"/>
      <c r="Z293" s="896"/>
      <c r="AA293" s="896"/>
      <c r="AB293" s="896"/>
      <c r="AC293" s="896"/>
      <c r="AD293" s="896"/>
      <c r="AE293" s="896"/>
      <c r="AR293" s="166" t="s">
        <v>159</v>
      </c>
      <c r="AT293" s="166" t="s">
        <v>155</v>
      </c>
      <c r="AU293" s="166" t="s">
        <v>80</v>
      </c>
      <c r="AY293" s="14" t="s">
        <v>153</v>
      </c>
      <c r="BE293" s="93">
        <f t="shared" si="49"/>
        <v>0</v>
      </c>
      <c r="BF293" s="93">
        <f t="shared" si="50"/>
        <v>0</v>
      </c>
      <c r="BG293" s="93">
        <f t="shared" si="51"/>
        <v>0</v>
      </c>
      <c r="BH293" s="93">
        <f t="shared" si="52"/>
        <v>0</v>
      </c>
      <c r="BI293" s="93">
        <f t="shared" si="53"/>
        <v>0</v>
      </c>
      <c r="BJ293" s="14" t="s">
        <v>80</v>
      </c>
      <c r="BK293" s="93">
        <f t="shared" si="54"/>
        <v>0</v>
      </c>
      <c r="BL293" s="14" t="s">
        <v>159</v>
      </c>
      <c r="BM293" s="166" t="s">
        <v>692</v>
      </c>
    </row>
    <row r="294" spans="1:65" s="2" customFormat="1" ht="37.9" customHeight="1">
      <c r="A294" s="896"/>
      <c r="B294" s="129"/>
      <c r="C294" s="155" t="s">
        <v>693</v>
      </c>
      <c r="D294" s="155" t="s">
        <v>155</v>
      </c>
      <c r="E294" s="156" t="s">
        <v>694</v>
      </c>
      <c r="F294" s="157" t="s">
        <v>695</v>
      </c>
      <c r="G294" s="158" t="s">
        <v>266</v>
      </c>
      <c r="H294" s="159">
        <v>66</v>
      </c>
      <c r="I294" s="901"/>
      <c r="J294" s="900">
        <f t="shared" si="45"/>
        <v>0</v>
      </c>
      <c r="K294" s="161"/>
      <c r="L294" s="29"/>
      <c r="M294" s="162" t="s">
        <v>1</v>
      </c>
      <c r="N294" s="163" t="s">
        <v>36</v>
      </c>
      <c r="O294" s="55"/>
      <c r="P294" s="164">
        <f t="shared" si="46"/>
        <v>0</v>
      </c>
      <c r="Q294" s="164">
        <v>0.36399999999999999</v>
      </c>
      <c r="R294" s="164">
        <f t="shared" si="47"/>
        <v>24.024000000000001</v>
      </c>
      <c r="S294" s="164">
        <v>0</v>
      </c>
      <c r="T294" s="165">
        <f t="shared" si="48"/>
        <v>0</v>
      </c>
      <c r="U294" s="896"/>
      <c r="V294" s="896"/>
      <c r="W294" s="896"/>
      <c r="X294" s="896"/>
      <c r="Y294" s="896"/>
      <c r="Z294" s="896"/>
      <c r="AA294" s="896"/>
      <c r="AB294" s="896"/>
      <c r="AC294" s="896"/>
      <c r="AD294" s="896"/>
      <c r="AE294" s="896"/>
      <c r="AR294" s="166" t="s">
        <v>159</v>
      </c>
      <c r="AT294" s="166" t="s">
        <v>155</v>
      </c>
      <c r="AU294" s="166" t="s">
        <v>80</v>
      </c>
      <c r="AY294" s="14" t="s">
        <v>153</v>
      </c>
      <c r="BE294" s="93">
        <f t="shared" si="49"/>
        <v>0</v>
      </c>
      <c r="BF294" s="93">
        <f t="shared" si="50"/>
        <v>0</v>
      </c>
      <c r="BG294" s="93">
        <f t="shared" si="51"/>
        <v>0</v>
      </c>
      <c r="BH294" s="93">
        <f t="shared" si="52"/>
        <v>0</v>
      </c>
      <c r="BI294" s="93">
        <f t="shared" si="53"/>
        <v>0</v>
      </c>
      <c r="BJ294" s="14" t="s">
        <v>80</v>
      </c>
      <c r="BK294" s="93">
        <f t="shared" si="54"/>
        <v>0</v>
      </c>
      <c r="BL294" s="14" t="s">
        <v>159</v>
      </c>
      <c r="BM294" s="166" t="s">
        <v>696</v>
      </c>
    </row>
    <row r="295" spans="1:65" s="2" customFormat="1" ht="37.9" customHeight="1">
      <c r="A295" s="896"/>
      <c r="B295" s="129"/>
      <c r="C295" s="155" t="s">
        <v>697</v>
      </c>
      <c r="D295" s="155" t="s">
        <v>155</v>
      </c>
      <c r="E295" s="156" t="s">
        <v>698</v>
      </c>
      <c r="F295" s="157" t="s">
        <v>699</v>
      </c>
      <c r="G295" s="158" t="s">
        <v>266</v>
      </c>
      <c r="H295" s="159">
        <v>24</v>
      </c>
      <c r="I295" s="901"/>
      <c r="J295" s="900">
        <f t="shared" si="45"/>
        <v>0</v>
      </c>
      <c r="K295" s="161"/>
      <c r="L295" s="29"/>
      <c r="M295" s="162" t="s">
        <v>1</v>
      </c>
      <c r="N295" s="163" t="s">
        <v>36</v>
      </c>
      <c r="O295" s="55"/>
      <c r="P295" s="164">
        <f t="shared" si="46"/>
        <v>0</v>
      </c>
      <c r="Q295" s="164">
        <v>0.33800000000000002</v>
      </c>
      <c r="R295" s="164">
        <f t="shared" si="47"/>
        <v>8.1120000000000001</v>
      </c>
      <c r="S295" s="164">
        <v>0</v>
      </c>
      <c r="T295" s="165">
        <f t="shared" si="48"/>
        <v>0</v>
      </c>
      <c r="U295" s="896"/>
      <c r="V295" s="896"/>
      <c r="W295" s="896"/>
      <c r="X295" s="896"/>
      <c r="Y295" s="896"/>
      <c r="Z295" s="896"/>
      <c r="AA295" s="896"/>
      <c r="AB295" s="896"/>
      <c r="AC295" s="896"/>
      <c r="AD295" s="896"/>
      <c r="AE295" s="896"/>
      <c r="AR295" s="166" t="s">
        <v>159</v>
      </c>
      <c r="AT295" s="166" t="s">
        <v>155</v>
      </c>
      <c r="AU295" s="166" t="s">
        <v>80</v>
      </c>
      <c r="AY295" s="14" t="s">
        <v>153</v>
      </c>
      <c r="BE295" s="93">
        <f t="shared" si="49"/>
        <v>0</v>
      </c>
      <c r="BF295" s="93">
        <f t="shared" si="50"/>
        <v>0</v>
      </c>
      <c r="BG295" s="93">
        <f t="shared" si="51"/>
        <v>0</v>
      </c>
      <c r="BH295" s="93">
        <f t="shared" si="52"/>
        <v>0</v>
      </c>
      <c r="BI295" s="93">
        <f t="shared" si="53"/>
        <v>0</v>
      </c>
      <c r="BJ295" s="14" t="s">
        <v>80</v>
      </c>
      <c r="BK295" s="93">
        <f t="shared" si="54"/>
        <v>0</v>
      </c>
      <c r="BL295" s="14" t="s">
        <v>159</v>
      </c>
      <c r="BM295" s="166" t="s">
        <v>700</v>
      </c>
    </row>
    <row r="296" spans="1:65" s="2" customFormat="1" ht="37.9" customHeight="1">
      <c r="A296" s="896"/>
      <c r="B296" s="129"/>
      <c r="C296" s="155" t="s">
        <v>701</v>
      </c>
      <c r="D296" s="155" t="s">
        <v>155</v>
      </c>
      <c r="E296" s="156" t="s">
        <v>702</v>
      </c>
      <c r="F296" s="157" t="s">
        <v>703</v>
      </c>
      <c r="G296" s="158" t="s">
        <v>266</v>
      </c>
      <c r="H296" s="159">
        <v>24</v>
      </c>
      <c r="I296" s="901"/>
      <c r="J296" s="900">
        <f t="shared" ref="J296:J310" si="55">ROUND(I296*H296,2)</f>
        <v>0</v>
      </c>
      <c r="K296" s="161"/>
      <c r="L296" s="29"/>
      <c r="M296" s="162" t="s">
        <v>1</v>
      </c>
      <c r="N296" s="163" t="s">
        <v>36</v>
      </c>
      <c r="O296" s="55"/>
      <c r="P296" s="164">
        <f t="shared" ref="P296:P310" si="56">O296*H296</f>
        <v>0</v>
      </c>
      <c r="Q296" s="164">
        <v>0.33800000000000002</v>
      </c>
      <c r="R296" s="164">
        <f t="shared" ref="R296:R310" si="57">Q296*H296</f>
        <v>8.1120000000000001</v>
      </c>
      <c r="S296" s="164">
        <v>0</v>
      </c>
      <c r="T296" s="165">
        <f t="shared" ref="T296:T310" si="58">S296*H296</f>
        <v>0</v>
      </c>
      <c r="U296" s="896"/>
      <c r="V296" s="896"/>
      <c r="W296" s="896"/>
      <c r="X296" s="896"/>
      <c r="Y296" s="896"/>
      <c r="Z296" s="896"/>
      <c r="AA296" s="896"/>
      <c r="AB296" s="896"/>
      <c r="AC296" s="896"/>
      <c r="AD296" s="896"/>
      <c r="AE296" s="896"/>
      <c r="AR296" s="166" t="s">
        <v>159</v>
      </c>
      <c r="AT296" s="166" t="s">
        <v>155</v>
      </c>
      <c r="AU296" s="166" t="s">
        <v>80</v>
      </c>
      <c r="AY296" s="14" t="s">
        <v>153</v>
      </c>
      <c r="BE296" s="93">
        <f t="shared" ref="BE296:BE310" si="59">IF(N296="základná",J296,0)</f>
        <v>0</v>
      </c>
      <c r="BF296" s="93">
        <f t="shared" ref="BF296:BF310" si="60">IF(N296="znížená",J296,0)</f>
        <v>0</v>
      </c>
      <c r="BG296" s="93">
        <f t="shared" ref="BG296:BG310" si="61">IF(N296="zákl. prenesená",J296,0)</f>
        <v>0</v>
      </c>
      <c r="BH296" s="93">
        <f t="shared" ref="BH296:BH310" si="62">IF(N296="zníž. prenesená",J296,0)</f>
        <v>0</v>
      </c>
      <c r="BI296" s="93">
        <f t="shared" ref="BI296:BI310" si="63">IF(N296="nulová",J296,0)</f>
        <v>0</v>
      </c>
      <c r="BJ296" s="14" t="s">
        <v>80</v>
      </c>
      <c r="BK296" s="93">
        <f t="shared" ref="BK296:BK310" si="64">ROUND(I296*H296,2)</f>
        <v>0</v>
      </c>
      <c r="BL296" s="14" t="s">
        <v>159</v>
      </c>
      <c r="BM296" s="166" t="s">
        <v>704</v>
      </c>
    </row>
    <row r="297" spans="1:65" s="2" customFormat="1" ht="37.9" customHeight="1">
      <c r="A297" s="896"/>
      <c r="B297" s="129"/>
      <c r="C297" s="155" t="s">
        <v>705</v>
      </c>
      <c r="D297" s="155" t="s">
        <v>155</v>
      </c>
      <c r="E297" s="156" t="s">
        <v>706</v>
      </c>
      <c r="F297" s="157" t="s">
        <v>707</v>
      </c>
      <c r="G297" s="158" t="s">
        <v>266</v>
      </c>
      <c r="H297" s="159">
        <v>38</v>
      </c>
      <c r="I297" s="901"/>
      <c r="J297" s="900">
        <f t="shared" si="55"/>
        <v>0</v>
      </c>
      <c r="K297" s="161"/>
      <c r="L297" s="29"/>
      <c r="M297" s="162" t="s">
        <v>1</v>
      </c>
      <c r="N297" s="163" t="s">
        <v>36</v>
      </c>
      <c r="O297" s="55"/>
      <c r="P297" s="164">
        <f t="shared" si="56"/>
        <v>0</v>
      </c>
      <c r="Q297" s="164">
        <v>0.624</v>
      </c>
      <c r="R297" s="164">
        <f t="shared" si="57"/>
        <v>23.712</v>
      </c>
      <c r="S297" s="164">
        <v>0</v>
      </c>
      <c r="T297" s="165">
        <f t="shared" si="58"/>
        <v>0</v>
      </c>
      <c r="U297" s="896"/>
      <c r="V297" s="896"/>
      <c r="W297" s="896"/>
      <c r="X297" s="896"/>
      <c r="Y297" s="896"/>
      <c r="Z297" s="896"/>
      <c r="AA297" s="896"/>
      <c r="AB297" s="896"/>
      <c r="AC297" s="896"/>
      <c r="AD297" s="896"/>
      <c r="AE297" s="896"/>
      <c r="AR297" s="166" t="s">
        <v>159</v>
      </c>
      <c r="AT297" s="166" t="s">
        <v>155</v>
      </c>
      <c r="AU297" s="166" t="s">
        <v>80</v>
      </c>
      <c r="AY297" s="14" t="s">
        <v>153</v>
      </c>
      <c r="BE297" s="93">
        <f t="shared" si="59"/>
        <v>0</v>
      </c>
      <c r="BF297" s="93">
        <f t="shared" si="60"/>
        <v>0</v>
      </c>
      <c r="BG297" s="93">
        <f t="shared" si="61"/>
        <v>0</v>
      </c>
      <c r="BH297" s="93">
        <f t="shared" si="62"/>
        <v>0</v>
      </c>
      <c r="BI297" s="93">
        <f t="shared" si="63"/>
        <v>0</v>
      </c>
      <c r="BJ297" s="14" t="s">
        <v>80</v>
      </c>
      <c r="BK297" s="93">
        <f t="shared" si="64"/>
        <v>0</v>
      </c>
      <c r="BL297" s="14" t="s">
        <v>159</v>
      </c>
      <c r="BM297" s="166" t="s">
        <v>708</v>
      </c>
    </row>
    <row r="298" spans="1:65" s="2" customFormat="1" ht="37.9" customHeight="1">
      <c r="A298" s="896"/>
      <c r="B298" s="129"/>
      <c r="C298" s="155" t="s">
        <v>709</v>
      </c>
      <c r="D298" s="155" t="s">
        <v>155</v>
      </c>
      <c r="E298" s="156" t="s">
        <v>710</v>
      </c>
      <c r="F298" s="157" t="s">
        <v>711</v>
      </c>
      <c r="G298" s="158" t="s">
        <v>266</v>
      </c>
      <c r="H298" s="159">
        <v>38</v>
      </c>
      <c r="I298" s="901"/>
      <c r="J298" s="900">
        <f t="shared" si="55"/>
        <v>0</v>
      </c>
      <c r="K298" s="161"/>
      <c r="L298" s="29"/>
      <c r="M298" s="162" t="s">
        <v>1</v>
      </c>
      <c r="N298" s="163" t="s">
        <v>36</v>
      </c>
      <c r="O298" s="55"/>
      <c r="P298" s="164">
        <f t="shared" si="56"/>
        <v>0</v>
      </c>
      <c r="Q298" s="164">
        <v>0.624</v>
      </c>
      <c r="R298" s="164">
        <f t="shared" si="57"/>
        <v>23.712</v>
      </c>
      <c r="S298" s="164">
        <v>0</v>
      </c>
      <c r="T298" s="165">
        <f t="shared" si="58"/>
        <v>0</v>
      </c>
      <c r="U298" s="896"/>
      <c r="V298" s="896"/>
      <c r="W298" s="896"/>
      <c r="X298" s="896"/>
      <c r="Y298" s="896"/>
      <c r="Z298" s="896"/>
      <c r="AA298" s="896"/>
      <c r="AB298" s="896"/>
      <c r="AC298" s="896"/>
      <c r="AD298" s="896"/>
      <c r="AE298" s="896"/>
      <c r="AR298" s="166" t="s">
        <v>159</v>
      </c>
      <c r="AT298" s="166" t="s">
        <v>155</v>
      </c>
      <c r="AU298" s="166" t="s">
        <v>80</v>
      </c>
      <c r="AY298" s="14" t="s">
        <v>153</v>
      </c>
      <c r="BE298" s="93">
        <f t="shared" si="59"/>
        <v>0</v>
      </c>
      <c r="BF298" s="93">
        <f t="shared" si="60"/>
        <v>0</v>
      </c>
      <c r="BG298" s="93">
        <f t="shared" si="61"/>
        <v>0</v>
      </c>
      <c r="BH298" s="93">
        <f t="shared" si="62"/>
        <v>0</v>
      </c>
      <c r="BI298" s="93">
        <f t="shared" si="63"/>
        <v>0</v>
      </c>
      <c r="BJ298" s="14" t="s">
        <v>80</v>
      </c>
      <c r="BK298" s="93">
        <f t="shared" si="64"/>
        <v>0</v>
      </c>
      <c r="BL298" s="14" t="s">
        <v>159</v>
      </c>
      <c r="BM298" s="166" t="s">
        <v>712</v>
      </c>
    </row>
    <row r="299" spans="1:65" s="2" customFormat="1" ht="37.9" customHeight="1">
      <c r="A299" s="896"/>
      <c r="B299" s="129"/>
      <c r="C299" s="155" t="s">
        <v>713</v>
      </c>
      <c r="D299" s="155" t="s">
        <v>155</v>
      </c>
      <c r="E299" s="156" t="s">
        <v>714</v>
      </c>
      <c r="F299" s="157" t="s">
        <v>715</v>
      </c>
      <c r="G299" s="158" t="s">
        <v>266</v>
      </c>
      <c r="H299" s="159">
        <v>6</v>
      </c>
      <c r="I299" s="901"/>
      <c r="J299" s="900">
        <f t="shared" si="55"/>
        <v>0</v>
      </c>
      <c r="K299" s="161"/>
      <c r="L299" s="29"/>
      <c r="M299" s="162" t="s">
        <v>1</v>
      </c>
      <c r="N299" s="163" t="s">
        <v>36</v>
      </c>
      <c r="O299" s="55"/>
      <c r="P299" s="164">
        <f t="shared" si="56"/>
        <v>0</v>
      </c>
      <c r="Q299" s="164">
        <v>0.26</v>
      </c>
      <c r="R299" s="164">
        <f t="shared" si="57"/>
        <v>1.56</v>
      </c>
      <c r="S299" s="164">
        <v>0</v>
      </c>
      <c r="T299" s="165">
        <f t="shared" si="58"/>
        <v>0</v>
      </c>
      <c r="U299" s="896"/>
      <c r="V299" s="896"/>
      <c r="W299" s="896"/>
      <c r="X299" s="896"/>
      <c r="Y299" s="896"/>
      <c r="Z299" s="896"/>
      <c r="AA299" s="896"/>
      <c r="AB299" s="896"/>
      <c r="AC299" s="896"/>
      <c r="AD299" s="896"/>
      <c r="AE299" s="896"/>
      <c r="AR299" s="166" t="s">
        <v>159</v>
      </c>
      <c r="AT299" s="166" t="s">
        <v>155</v>
      </c>
      <c r="AU299" s="166" t="s">
        <v>80</v>
      </c>
      <c r="AY299" s="14" t="s">
        <v>153</v>
      </c>
      <c r="BE299" s="93">
        <f t="shared" si="59"/>
        <v>0</v>
      </c>
      <c r="BF299" s="93">
        <f t="shared" si="60"/>
        <v>0</v>
      </c>
      <c r="BG299" s="93">
        <f t="shared" si="61"/>
        <v>0</v>
      </c>
      <c r="BH299" s="93">
        <f t="shared" si="62"/>
        <v>0</v>
      </c>
      <c r="BI299" s="93">
        <f t="shared" si="63"/>
        <v>0</v>
      </c>
      <c r="BJ299" s="14" t="s">
        <v>80</v>
      </c>
      <c r="BK299" s="93">
        <f t="shared" si="64"/>
        <v>0</v>
      </c>
      <c r="BL299" s="14" t="s">
        <v>159</v>
      </c>
      <c r="BM299" s="166" t="s">
        <v>716</v>
      </c>
    </row>
    <row r="300" spans="1:65" s="2" customFormat="1" ht="37.9" customHeight="1">
      <c r="A300" s="896"/>
      <c r="B300" s="129"/>
      <c r="C300" s="155" t="s">
        <v>717</v>
      </c>
      <c r="D300" s="155" t="s">
        <v>155</v>
      </c>
      <c r="E300" s="156" t="s">
        <v>718</v>
      </c>
      <c r="F300" s="157" t="s">
        <v>719</v>
      </c>
      <c r="G300" s="158" t="s">
        <v>266</v>
      </c>
      <c r="H300" s="159">
        <v>6</v>
      </c>
      <c r="I300" s="901"/>
      <c r="J300" s="900">
        <f t="shared" si="55"/>
        <v>0</v>
      </c>
      <c r="K300" s="161"/>
      <c r="L300" s="29"/>
      <c r="M300" s="162" t="s">
        <v>1</v>
      </c>
      <c r="N300" s="163" t="s">
        <v>36</v>
      </c>
      <c r="O300" s="55"/>
      <c r="P300" s="164">
        <f t="shared" si="56"/>
        <v>0</v>
      </c>
      <c r="Q300" s="164">
        <v>0.26</v>
      </c>
      <c r="R300" s="164">
        <f t="shared" si="57"/>
        <v>1.56</v>
      </c>
      <c r="S300" s="164">
        <v>0</v>
      </c>
      <c r="T300" s="165">
        <f t="shared" si="58"/>
        <v>0</v>
      </c>
      <c r="U300" s="896"/>
      <c r="V300" s="896"/>
      <c r="W300" s="896"/>
      <c r="X300" s="896"/>
      <c r="Y300" s="896"/>
      <c r="Z300" s="896"/>
      <c r="AA300" s="896"/>
      <c r="AB300" s="896"/>
      <c r="AC300" s="896"/>
      <c r="AD300" s="896"/>
      <c r="AE300" s="896"/>
      <c r="AR300" s="166" t="s">
        <v>159</v>
      </c>
      <c r="AT300" s="166" t="s">
        <v>155</v>
      </c>
      <c r="AU300" s="166" t="s">
        <v>80</v>
      </c>
      <c r="AY300" s="14" t="s">
        <v>153</v>
      </c>
      <c r="BE300" s="93">
        <f t="shared" si="59"/>
        <v>0</v>
      </c>
      <c r="BF300" s="93">
        <f t="shared" si="60"/>
        <v>0</v>
      </c>
      <c r="BG300" s="93">
        <f t="shared" si="61"/>
        <v>0</v>
      </c>
      <c r="BH300" s="93">
        <f t="shared" si="62"/>
        <v>0</v>
      </c>
      <c r="BI300" s="93">
        <f t="shared" si="63"/>
        <v>0</v>
      </c>
      <c r="BJ300" s="14" t="s">
        <v>80</v>
      </c>
      <c r="BK300" s="93">
        <f t="shared" si="64"/>
        <v>0</v>
      </c>
      <c r="BL300" s="14" t="s">
        <v>159</v>
      </c>
      <c r="BM300" s="166" t="s">
        <v>720</v>
      </c>
    </row>
    <row r="301" spans="1:65" s="2" customFormat="1" ht="37.9" customHeight="1">
      <c r="A301" s="896"/>
      <c r="B301" s="129"/>
      <c r="C301" s="155" t="s">
        <v>721</v>
      </c>
      <c r="D301" s="155" t="s">
        <v>155</v>
      </c>
      <c r="E301" s="156" t="s">
        <v>722</v>
      </c>
      <c r="F301" s="157" t="s">
        <v>723</v>
      </c>
      <c r="G301" s="158" t="s">
        <v>266</v>
      </c>
      <c r="H301" s="159">
        <v>6</v>
      </c>
      <c r="I301" s="901"/>
      <c r="J301" s="900">
        <f t="shared" si="55"/>
        <v>0</v>
      </c>
      <c r="K301" s="161"/>
      <c r="L301" s="29"/>
      <c r="M301" s="162" t="s">
        <v>1</v>
      </c>
      <c r="N301" s="163" t="s">
        <v>36</v>
      </c>
      <c r="O301" s="55"/>
      <c r="P301" s="164">
        <f t="shared" si="56"/>
        <v>0</v>
      </c>
      <c r="Q301" s="164">
        <v>0.39</v>
      </c>
      <c r="R301" s="164">
        <f t="shared" si="57"/>
        <v>2.34</v>
      </c>
      <c r="S301" s="164">
        <v>0</v>
      </c>
      <c r="T301" s="165">
        <f t="shared" si="58"/>
        <v>0</v>
      </c>
      <c r="U301" s="896"/>
      <c r="V301" s="896"/>
      <c r="W301" s="896"/>
      <c r="X301" s="896"/>
      <c r="Y301" s="896"/>
      <c r="Z301" s="896"/>
      <c r="AA301" s="896"/>
      <c r="AB301" s="896"/>
      <c r="AC301" s="896"/>
      <c r="AD301" s="896"/>
      <c r="AE301" s="896"/>
      <c r="AR301" s="166" t="s">
        <v>159</v>
      </c>
      <c r="AT301" s="166" t="s">
        <v>155</v>
      </c>
      <c r="AU301" s="166" t="s">
        <v>80</v>
      </c>
      <c r="AY301" s="14" t="s">
        <v>153</v>
      </c>
      <c r="BE301" s="93">
        <f t="shared" si="59"/>
        <v>0</v>
      </c>
      <c r="BF301" s="93">
        <f t="shared" si="60"/>
        <v>0</v>
      </c>
      <c r="BG301" s="93">
        <f t="shared" si="61"/>
        <v>0</v>
      </c>
      <c r="BH301" s="93">
        <f t="shared" si="62"/>
        <v>0</v>
      </c>
      <c r="BI301" s="93">
        <f t="shared" si="63"/>
        <v>0</v>
      </c>
      <c r="BJ301" s="14" t="s">
        <v>80</v>
      </c>
      <c r="BK301" s="93">
        <f t="shared" si="64"/>
        <v>0</v>
      </c>
      <c r="BL301" s="14" t="s">
        <v>159</v>
      </c>
      <c r="BM301" s="166" t="s">
        <v>724</v>
      </c>
    </row>
    <row r="302" spans="1:65" s="2" customFormat="1" ht="33" customHeight="1">
      <c r="A302" s="896"/>
      <c r="B302" s="129"/>
      <c r="C302" s="155" t="s">
        <v>725</v>
      </c>
      <c r="D302" s="155" t="s">
        <v>155</v>
      </c>
      <c r="E302" s="156" t="s">
        <v>726</v>
      </c>
      <c r="F302" s="157" t="s">
        <v>727</v>
      </c>
      <c r="G302" s="158" t="s">
        <v>266</v>
      </c>
      <c r="H302" s="159">
        <v>2</v>
      </c>
      <c r="I302" s="901"/>
      <c r="J302" s="900">
        <f t="shared" si="55"/>
        <v>0</v>
      </c>
      <c r="K302" s="161"/>
      <c r="L302" s="29"/>
      <c r="M302" s="162" t="s">
        <v>1</v>
      </c>
      <c r="N302" s="163" t="s">
        <v>36</v>
      </c>
      <c r="O302" s="55"/>
      <c r="P302" s="164">
        <f t="shared" si="56"/>
        <v>0</v>
      </c>
      <c r="Q302" s="164">
        <v>0.6</v>
      </c>
      <c r="R302" s="164">
        <f t="shared" si="57"/>
        <v>1.2</v>
      </c>
      <c r="S302" s="164">
        <v>0</v>
      </c>
      <c r="T302" s="165">
        <f t="shared" si="58"/>
        <v>0</v>
      </c>
      <c r="U302" s="896"/>
      <c r="V302" s="896"/>
      <c r="W302" s="896"/>
      <c r="X302" s="896"/>
      <c r="Y302" s="896"/>
      <c r="Z302" s="896"/>
      <c r="AA302" s="896"/>
      <c r="AB302" s="896"/>
      <c r="AC302" s="896"/>
      <c r="AD302" s="896"/>
      <c r="AE302" s="896"/>
      <c r="AR302" s="166" t="s">
        <v>159</v>
      </c>
      <c r="AT302" s="166" t="s">
        <v>155</v>
      </c>
      <c r="AU302" s="166" t="s">
        <v>80</v>
      </c>
      <c r="AY302" s="14" t="s">
        <v>153</v>
      </c>
      <c r="BE302" s="93">
        <f t="shared" si="59"/>
        <v>0</v>
      </c>
      <c r="BF302" s="93">
        <f t="shared" si="60"/>
        <v>0</v>
      </c>
      <c r="BG302" s="93">
        <f t="shared" si="61"/>
        <v>0</v>
      </c>
      <c r="BH302" s="93">
        <f t="shared" si="62"/>
        <v>0</v>
      </c>
      <c r="BI302" s="93">
        <f t="shared" si="63"/>
        <v>0</v>
      </c>
      <c r="BJ302" s="14" t="s">
        <v>80</v>
      </c>
      <c r="BK302" s="93">
        <f t="shared" si="64"/>
        <v>0</v>
      </c>
      <c r="BL302" s="14" t="s">
        <v>159</v>
      </c>
      <c r="BM302" s="166" t="s">
        <v>728</v>
      </c>
    </row>
    <row r="303" spans="1:65" s="2" customFormat="1" ht="33" customHeight="1">
      <c r="A303" s="896"/>
      <c r="B303" s="129"/>
      <c r="C303" s="155" t="s">
        <v>729</v>
      </c>
      <c r="D303" s="155" t="s">
        <v>155</v>
      </c>
      <c r="E303" s="156" t="s">
        <v>730</v>
      </c>
      <c r="F303" s="157" t="s">
        <v>731</v>
      </c>
      <c r="G303" s="158" t="s">
        <v>266</v>
      </c>
      <c r="H303" s="159">
        <v>6</v>
      </c>
      <c r="I303" s="901"/>
      <c r="J303" s="900">
        <f t="shared" si="55"/>
        <v>0</v>
      </c>
      <c r="K303" s="161"/>
      <c r="L303" s="29"/>
      <c r="M303" s="162" t="s">
        <v>1</v>
      </c>
      <c r="N303" s="163" t="s">
        <v>36</v>
      </c>
      <c r="O303" s="55"/>
      <c r="P303" s="164">
        <f t="shared" si="56"/>
        <v>0</v>
      </c>
      <c r="Q303" s="164">
        <v>0.754</v>
      </c>
      <c r="R303" s="164">
        <f t="shared" si="57"/>
        <v>4.524</v>
      </c>
      <c r="S303" s="164">
        <v>0</v>
      </c>
      <c r="T303" s="165">
        <f t="shared" si="58"/>
        <v>0</v>
      </c>
      <c r="U303" s="896"/>
      <c r="V303" s="896"/>
      <c r="W303" s="896"/>
      <c r="X303" s="896"/>
      <c r="Y303" s="896"/>
      <c r="Z303" s="896"/>
      <c r="AA303" s="896"/>
      <c r="AB303" s="896"/>
      <c r="AC303" s="896"/>
      <c r="AD303" s="896"/>
      <c r="AE303" s="896"/>
      <c r="AR303" s="166" t="s">
        <v>159</v>
      </c>
      <c r="AT303" s="166" t="s">
        <v>155</v>
      </c>
      <c r="AU303" s="166" t="s">
        <v>80</v>
      </c>
      <c r="AY303" s="14" t="s">
        <v>153</v>
      </c>
      <c r="BE303" s="93">
        <f t="shared" si="59"/>
        <v>0</v>
      </c>
      <c r="BF303" s="93">
        <f t="shared" si="60"/>
        <v>0</v>
      </c>
      <c r="BG303" s="93">
        <f t="shared" si="61"/>
        <v>0</v>
      </c>
      <c r="BH303" s="93">
        <f t="shared" si="62"/>
        <v>0</v>
      </c>
      <c r="BI303" s="93">
        <f t="shared" si="63"/>
        <v>0</v>
      </c>
      <c r="BJ303" s="14" t="s">
        <v>80</v>
      </c>
      <c r="BK303" s="93">
        <f t="shared" si="64"/>
        <v>0</v>
      </c>
      <c r="BL303" s="14" t="s">
        <v>159</v>
      </c>
      <c r="BM303" s="166" t="s">
        <v>732</v>
      </c>
    </row>
    <row r="304" spans="1:65" s="2" customFormat="1" ht="33" customHeight="1">
      <c r="A304" s="896"/>
      <c r="B304" s="129"/>
      <c r="C304" s="155" t="s">
        <v>733</v>
      </c>
      <c r="D304" s="155" t="s">
        <v>155</v>
      </c>
      <c r="E304" s="156" t="s">
        <v>734</v>
      </c>
      <c r="F304" s="157" t="s">
        <v>735</v>
      </c>
      <c r="G304" s="158" t="s">
        <v>266</v>
      </c>
      <c r="H304" s="159">
        <v>4</v>
      </c>
      <c r="I304" s="901"/>
      <c r="J304" s="900">
        <f t="shared" si="55"/>
        <v>0</v>
      </c>
      <c r="K304" s="161"/>
      <c r="L304" s="29"/>
      <c r="M304" s="162" t="s">
        <v>1</v>
      </c>
      <c r="N304" s="163" t="s">
        <v>36</v>
      </c>
      <c r="O304" s="55"/>
      <c r="P304" s="164">
        <f t="shared" si="56"/>
        <v>0</v>
      </c>
      <c r="Q304" s="164">
        <v>0.6</v>
      </c>
      <c r="R304" s="164">
        <f t="shared" si="57"/>
        <v>2.4</v>
      </c>
      <c r="S304" s="164">
        <v>0</v>
      </c>
      <c r="T304" s="165">
        <f t="shared" si="58"/>
        <v>0</v>
      </c>
      <c r="U304" s="896"/>
      <c r="V304" s="896"/>
      <c r="W304" s="896"/>
      <c r="X304" s="896"/>
      <c r="Y304" s="896"/>
      <c r="Z304" s="896"/>
      <c r="AA304" s="896"/>
      <c r="AB304" s="896"/>
      <c r="AC304" s="896"/>
      <c r="AD304" s="896"/>
      <c r="AE304" s="896"/>
      <c r="AR304" s="166" t="s">
        <v>159</v>
      </c>
      <c r="AT304" s="166" t="s">
        <v>155</v>
      </c>
      <c r="AU304" s="166" t="s">
        <v>80</v>
      </c>
      <c r="AY304" s="14" t="s">
        <v>153</v>
      </c>
      <c r="BE304" s="93">
        <f t="shared" si="59"/>
        <v>0</v>
      </c>
      <c r="BF304" s="93">
        <f t="shared" si="60"/>
        <v>0</v>
      </c>
      <c r="BG304" s="93">
        <f t="shared" si="61"/>
        <v>0</v>
      </c>
      <c r="BH304" s="93">
        <f t="shared" si="62"/>
        <v>0</v>
      </c>
      <c r="BI304" s="93">
        <f t="shared" si="63"/>
        <v>0</v>
      </c>
      <c r="BJ304" s="14" t="s">
        <v>80</v>
      </c>
      <c r="BK304" s="93">
        <f t="shared" si="64"/>
        <v>0</v>
      </c>
      <c r="BL304" s="14" t="s">
        <v>159</v>
      </c>
      <c r="BM304" s="166" t="s">
        <v>736</v>
      </c>
    </row>
    <row r="305" spans="1:65" s="2" customFormat="1" ht="21.75" customHeight="1">
      <c r="A305" s="896"/>
      <c r="B305" s="129"/>
      <c r="C305" s="155" t="s">
        <v>737</v>
      </c>
      <c r="D305" s="155" t="s">
        <v>155</v>
      </c>
      <c r="E305" s="156" t="s">
        <v>738</v>
      </c>
      <c r="F305" s="157" t="s">
        <v>739</v>
      </c>
      <c r="G305" s="158" t="s">
        <v>244</v>
      </c>
      <c r="H305" s="159">
        <v>1256.94</v>
      </c>
      <c r="I305" s="901"/>
      <c r="J305" s="900">
        <f t="shared" si="55"/>
        <v>0</v>
      </c>
      <c r="K305" s="161"/>
      <c r="L305" s="29"/>
      <c r="M305" s="162" t="s">
        <v>1</v>
      </c>
      <c r="N305" s="163" t="s">
        <v>36</v>
      </c>
      <c r="O305" s="55"/>
      <c r="P305" s="164">
        <f t="shared" si="56"/>
        <v>0</v>
      </c>
      <c r="Q305" s="164">
        <v>5.0000000000000001E-3</v>
      </c>
      <c r="R305" s="164">
        <f t="shared" si="57"/>
        <v>6.2847000000000008</v>
      </c>
      <c r="S305" s="164">
        <v>0</v>
      </c>
      <c r="T305" s="165">
        <f t="shared" si="58"/>
        <v>0</v>
      </c>
      <c r="U305" s="896"/>
      <c r="V305" s="896"/>
      <c r="W305" s="896"/>
      <c r="X305" s="896"/>
      <c r="Y305" s="896"/>
      <c r="Z305" s="896"/>
      <c r="AA305" s="896"/>
      <c r="AB305" s="896"/>
      <c r="AC305" s="896"/>
      <c r="AD305" s="896"/>
      <c r="AE305" s="896"/>
      <c r="AR305" s="166" t="s">
        <v>159</v>
      </c>
      <c r="AT305" s="166" t="s">
        <v>155</v>
      </c>
      <c r="AU305" s="166" t="s">
        <v>80</v>
      </c>
      <c r="AY305" s="14" t="s">
        <v>153</v>
      </c>
      <c r="BE305" s="93">
        <f t="shared" si="59"/>
        <v>0</v>
      </c>
      <c r="BF305" s="93">
        <f t="shared" si="60"/>
        <v>0</v>
      </c>
      <c r="BG305" s="93">
        <f t="shared" si="61"/>
        <v>0</v>
      </c>
      <c r="BH305" s="93">
        <f t="shared" si="62"/>
        <v>0</v>
      </c>
      <c r="BI305" s="93">
        <f t="shared" si="63"/>
        <v>0</v>
      </c>
      <c r="BJ305" s="14" t="s">
        <v>80</v>
      </c>
      <c r="BK305" s="93">
        <f t="shared" si="64"/>
        <v>0</v>
      </c>
      <c r="BL305" s="14" t="s">
        <v>159</v>
      </c>
      <c r="BM305" s="166" t="s">
        <v>740</v>
      </c>
    </row>
    <row r="306" spans="1:65" s="2" customFormat="1" ht="21.75" customHeight="1">
      <c r="A306" s="896"/>
      <c r="B306" s="129"/>
      <c r="C306" s="155" t="s">
        <v>741</v>
      </c>
      <c r="D306" s="155" t="s">
        <v>155</v>
      </c>
      <c r="E306" s="156" t="s">
        <v>742</v>
      </c>
      <c r="F306" s="157" t="s">
        <v>743</v>
      </c>
      <c r="G306" s="158" t="s">
        <v>244</v>
      </c>
      <c r="H306" s="159">
        <v>51</v>
      </c>
      <c r="I306" s="901"/>
      <c r="J306" s="900">
        <f t="shared" si="55"/>
        <v>0</v>
      </c>
      <c r="K306" s="161"/>
      <c r="L306" s="29"/>
      <c r="M306" s="162" t="s">
        <v>1</v>
      </c>
      <c r="N306" s="163" t="s">
        <v>36</v>
      </c>
      <c r="O306" s="55"/>
      <c r="P306" s="164">
        <f t="shared" si="56"/>
        <v>0</v>
      </c>
      <c r="Q306" s="164">
        <v>5.0000000000000001E-3</v>
      </c>
      <c r="R306" s="164">
        <f t="shared" si="57"/>
        <v>0.255</v>
      </c>
      <c r="S306" s="164">
        <v>0</v>
      </c>
      <c r="T306" s="165">
        <f t="shared" si="58"/>
        <v>0</v>
      </c>
      <c r="U306" s="896"/>
      <c r="V306" s="896"/>
      <c r="W306" s="896"/>
      <c r="X306" s="896"/>
      <c r="Y306" s="896"/>
      <c r="Z306" s="896"/>
      <c r="AA306" s="896"/>
      <c r="AB306" s="896"/>
      <c r="AC306" s="896"/>
      <c r="AD306" s="896"/>
      <c r="AE306" s="896"/>
      <c r="AR306" s="166" t="s">
        <v>159</v>
      </c>
      <c r="AT306" s="166" t="s">
        <v>155</v>
      </c>
      <c r="AU306" s="166" t="s">
        <v>80</v>
      </c>
      <c r="AY306" s="14" t="s">
        <v>153</v>
      </c>
      <c r="BE306" s="93">
        <f t="shared" si="59"/>
        <v>0</v>
      </c>
      <c r="BF306" s="93">
        <f t="shared" si="60"/>
        <v>0</v>
      </c>
      <c r="BG306" s="93">
        <f t="shared" si="61"/>
        <v>0</v>
      </c>
      <c r="BH306" s="93">
        <f t="shared" si="62"/>
        <v>0</v>
      </c>
      <c r="BI306" s="93">
        <f t="shared" si="63"/>
        <v>0</v>
      </c>
      <c r="BJ306" s="14" t="s">
        <v>80</v>
      </c>
      <c r="BK306" s="93">
        <f t="shared" si="64"/>
        <v>0</v>
      </c>
      <c r="BL306" s="14" t="s">
        <v>159</v>
      </c>
      <c r="BM306" s="166" t="s">
        <v>744</v>
      </c>
    </row>
    <row r="307" spans="1:65" s="2" customFormat="1" ht="24.2" customHeight="1">
      <c r="A307" s="896"/>
      <c r="B307" s="129"/>
      <c r="C307" s="155" t="s">
        <v>745</v>
      </c>
      <c r="D307" s="155" t="s">
        <v>155</v>
      </c>
      <c r="E307" s="156" t="s">
        <v>746</v>
      </c>
      <c r="F307" s="157" t="s">
        <v>747</v>
      </c>
      <c r="G307" s="158" t="s">
        <v>163</v>
      </c>
      <c r="H307" s="159">
        <v>14.262</v>
      </c>
      <c r="I307" s="901"/>
      <c r="J307" s="900">
        <f t="shared" si="55"/>
        <v>0</v>
      </c>
      <c r="K307" s="161"/>
      <c r="L307" s="29"/>
      <c r="M307" s="162" t="s">
        <v>1</v>
      </c>
      <c r="N307" s="163" t="s">
        <v>36</v>
      </c>
      <c r="O307" s="55"/>
      <c r="P307" s="164">
        <f t="shared" si="56"/>
        <v>0</v>
      </c>
      <c r="Q307" s="164">
        <v>2.4018600000000001</v>
      </c>
      <c r="R307" s="164">
        <f t="shared" si="57"/>
        <v>34.255327319999999</v>
      </c>
      <c r="S307" s="164">
        <v>0</v>
      </c>
      <c r="T307" s="165">
        <f t="shared" si="58"/>
        <v>0</v>
      </c>
      <c r="U307" s="896"/>
      <c r="V307" s="896"/>
      <c r="W307" s="896"/>
      <c r="X307" s="896"/>
      <c r="Y307" s="896"/>
      <c r="Z307" s="896"/>
      <c r="AA307" s="896"/>
      <c r="AB307" s="896"/>
      <c r="AC307" s="896"/>
      <c r="AD307" s="896"/>
      <c r="AE307" s="896"/>
      <c r="AR307" s="166" t="s">
        <v>159</v>
      </c>
      <c r="AT307" s="166" t="s">
        <v>155</v>
      </c>
      <c r="AU307" s="166" t="s">
        <v>80</v>
      </c>
      <c r="AY307" s="14" t="s">
        <v>153</v>
      </c>
      <c r="BE307" s="93">
        <f t="shared" si="59"/>
        <v>0</v>
      </c>
      <c r="BF307" s="93">
        <f t="shared" si="60"/>
        <v>0</v>
      </c>
      <c r="BG307" s="93">
        <f t="shared" si="61"/>
        <v>0</v>
      </c>
      <c r="BH307" s="93">
        <f t="shared" si="62"/>
        <v>0</v>
      </c>
      <c r="BI307" s="93">
        <f t="shared" si="63"/>
        <v>0</v>
      </c>
      <c r="BJ307" s="14" t="s">
        <v>80</v>
      </c>
      <c r="BK307" s="93">
        <f t="shared" si="64"/>
        <v>0</v>
      </c>
      <c r="BL307" s="14" t="s">
        <v>159</v>
      </c>
      <c r="BM307" s="166" t="s">
        <v>748</v>
      </c>
    </row>
    <row r="308" spans="1:65" s="2" customFormat="1" ht="24.2" customHeight="1">
      <c r="A308" s="896"/>
      <c r="B308" s="129"/>
      <c r="C308" s="155" t="s">
        <v>749</v>
      </c>
      <c r="D308" s="155" t="s">
        <v>155</v>
      </c>
      <c r="E308" s="156" t="s">
        <v>750</v>
      </c>
      <c r="F308" s="157" t="s">
        <v>751</v>
      </c>
      <c r="G308" s="158" t="s">
        <v>158</v>
      </c>
      <c r="H308" s="159">
        <v>143.42500000000001</v>
      </c>
      <c r="I308" s="901"/>
      <c r="J308" s="900">
        <f t="shared" si="55"/>
        <v>0</v>
      </c>
      <c r="K308" s="161"/>
      <c r="L308" s="29"/>
      <c r="M308" s="162" t="s">
        <v>1</v>
      </c>
      <c r="N308" s="163" t="s">
        <v>36</v>
      </c>
      <c r="O308" s="55"/>
      <c r="P308" s="164">
        <f t="shared" si="56"/>
        <v>0</v>
      </c>
      <c r="Q308" s="164">
        <v>3.4099999999999998E-3</v>
      </c>
      <c r="R308" s="164">
        <f t="shared" si="57"/>
        <v>0.48907925000000002</v>
      </c>
      <c r="S308" s="164">
        <v>0</v>
      </c>
      <c r="T308" s="165">
        <f t="shared" si="58"/>
        <v>0</v>
      </c>
      <c r="U308" s="896"/>
      <c r="V308" s="896"/>
      <c r="W308" s="896"/>
      <c r="X308" s="896"/>
      <c r="Y308" s="896"/>
      <c r="Z308" s="896"/>
      <c r="AA308" s="896"/>
      <c r="AB308" s="896"/>
      <c r="AC308" s="896"/>
      <c r="AD308" s="896"/>
      <c r="AE308" s="896"/>
      <c r="AR308" s="166" t="s">
        <v>159</v>
      </c>
      <c r="AT308" s="166" t="s">
        <v>155</v>
      </c>
      <c r="AU308" s="166" t="s">
        <v>80</v>
      </c>
      <c r="AY308" s="14" t="s">
        <v>153</v>
      </c>
      <c r="BE308" s="93">
        <f t="shared" si="59"/>
        <v>0</v>
      </c>
      <c r="BF308" s="93">
        <f t="shared" si="60"/>
        <v>0</v>
      </c>
      <c r="BG308" s="93">
        <f t="shared" si="61"/>
        <v>0</v>
      </c>
      <c r="BH308" s="93">
        <f t="shared" si="62"/>
        <v>0</v>
      </c>
      <c r="BI308" s="93">
        <f t="shared" si="63"/>
        <v>0</v>
      </c>
      <c r="BJ308" s="14" t="s">
        <v>80</v>
      </c>
      <c r="BK308" s="93">
        <f t="shared" si="64"/>
        <v>0</v>
      </c>
      <c r="BL308" s="14" t="s">
        <v>159</v>
      </c>
      <c r="BM308" s="166" t="s">
        <v>752</v>
      </c>
    </row>
    <row r="309" spans="1:65" s="2" customFormat="1" ht="24.2" customHeight="1">
      <c r="A309" s="896"/>
      <c r="B309" s="129"/>
      <c r="C309" s="155" t="s">
        <v>753</v>
      </c>
      <c r="D309" s="155" t="s">
        <v>155</v>
      </c>
      <c r="E309" s="156" t="s">
        <v>754</v>
      </c>
      <c r="F309" s="157" t="s">
        <v>755</v>
      </c>
      <c r="G309" s="158" t="s">
        <v>158</v>
      </c>
      <c r="H309" s="159">
        <v>143.42500000000001</v>
      </c>
      <c r="I309" s="901"/>
      <c r="J309" s="900">
        <f t="shared" si="55"/>
        <v>0</v>
      </c>
      <c r="K309" s="161"/>
      <c r="L309" s="29"/>
      <c r="M309" s="162" t="s">
        <v>1</v>
      </c>
      <c r="N309" s="163" t="s">
        <v>36</v>
      </c>
      <c r="O309" s="55"/>
      <c r="P309" s="164">
        <f t="shared" si="56"/>
        <v>0</v>
      </c>
      <c r="Q309" s="164">
        <v>0</v>
      </c>
      <c r="R309" s="164">
        <f t="shared" si="57"/>
        <v>0</v>
      </c>
      <c r="S309" s="164">
        <v>0</v>
      </c>
      <c r="T309" s="165">
        <f t="shared" si="58"/>
        <v>0</v>
      </c>
      <c r="U309" s="896"/>
      <c r="V309" s="896"/>
      <c r="W309" s="896"/>
      <c r="X309" s="896"/>
      <c r="Y309" s="896"/>
      <c r="Z309" s="896"/>
      <c r="AA309" s="896"/>
      <c r="AB309" s="896"/>
      <c r="AC309" s="896"/>
      <c r="AD309" s="896"/>
      <c r="AE309" s="896"/>
      <c r="AR309" s="166" t="s">
        <v>159</v>
      </c>
      <c r="AT309" s="166" t="s">
        <v>155</v>
      </c>
      <c r="AU309" s="166" t="s">
        <v>80</v>
      </c>
      <c r="AY309" s="14" t="s">
        <v>153</v>
      </c>
      <c r="BE309" s="93">
        <f t="shared" si="59"/>
        <v>0</v>
      </c>
      <c r="BF309" s="93">
        <f t="shared" si="60"/>
        <v>0</v>
      </c>
      <c r="BG309" s="93">
        <f t="shared" si="61"/>
        <v>0</v>
      </c>
      <c r="BH309" s="93">
        <f t="shared" si="62"/>
        <v>0</v>
      </c>
      <c r="BI309" s="93">
        <f t="shared" si="63"/>
        <v>0</v>
      </c>
      <c r="BJ309" s="14" t="s">
        <v>80</v>
      </c>
      <c r="BK309" s="93">
        <f t="shared" si="64"/>
        <v>0</v>
      </c>
      <c r="BL309" s="14" t="s">
        <v>159</v>
      </c>
      <c r="BM309" s="166" t="s">
        <v>756</v>
      </c>
    </row>
    <row r="310" spans="1:65" s="2" customFormat="1" ht="24.2" customHeight="1">
      <c r="A310" s="896"/>
      <c r="B310" s="129"/>
      <c r="C310" s="155" t="s">
        <v>757</v>
      </c>
      <c r="D310" s="155" t="s">
        <v>155</v>
      </c>
      <c r="E310" s="156" t="s">
        <v>758</v>
      </c>
      <c r="F310" s="157" t="s">
        <v>759</v>
      </c>
      <c r="G310" s="158" t="s">
        <v>191</v>
      </c>
      <c r="H310" s="159">
        <v>1.847</v>
      </c>
      <c r="I310" s="901"/>
      <c r="J310" s="900">
        <f t="shared" si="55"/>
        <v>0</v>
      </c>
      <c r="K310" s="161"/>
      <c r="L310" s="29"/>
      <c r="M310" s="162" t="s">
        <v>1</v>
      </c>
      <c r="N310" s="163" t="s">
        <v>36</v>
      </c>
      <c r="O310" s="55"/>
      <c r="P310" s="164">
        <f t="shared" si="56"/>
        <v>0</v>
      </c>
      <c r="Q310" s="164">
        <v>1.0165999999999999</v>
      </c>
      <c r="R310" s="164">
        <f t="shared" si="57"/>
        <v>1.8776601999999998</v>
      </c>
      <c r="S310" s="164">
        <v>0</v>
      </c>
      <c r="T310" s="165">
        <f t="shared" si="58"/>
        <v>0</v>
      </c>
      <c r="U310" s="896"/>
      <c r="V310" s="896"/>
      <c r="W310" s="896"/>
      <c r="X310" s="896"/>
      <c r="Y310" s="896"/>
      <c r="Z310" s="896"/>
      <c r="AA310" s="896"/>
      <c r="AB310" s="896"/>
      <c r="AC310" s="896"/>
      <c r="AD310" s="896"/>
      <c r="AE310" s="896"/>
      <c r="AR310" s="166" t="s">
        <v>159</v>
      </c>
      <c r="AT310" s="166" t="s">
        <v>155</v>
      </c>
      <c r="AU310" s="166" t="s">
        <v>80</v>
      </c>
      <c r="AY310" s="14" t="s">
        <v>153</v>
      </c>
      <c r="BE310" s="93">
        <f t="shared" si="59"/>
        <v>0</v>
      </c>
      <c r="BF310" s="93">
        <f t="shared" si="60"/>
        <v>0</v>
      </c>
      <c r="BG310" s="93">
        <f t="shared" si="61"/>
        <v>0</v>
      </c>
      <c r="BH310" s="93">
        <f t="shared" si="62"/>
        <v>0</v>
      </c>
      <c r="BI310" s="93">
        <f t="shared" si="63"/>
        <v>0</v>
      </c>
      <c r="BJ310" s="14" t="s">
        <v>80</v>
      </c>
      <c r="BK310" s="93">
        <f t="shared" si="64"/>
        <v>0</v>
      </c>
      <c r="BL310" s="14" t="s">
        <v>159</v>
      </c>
      <c r="BM310" s="166" t="s">
        <v>760</v>
      </c>
    </row>
    <row r="311" spans="1:65" s="12" customFormat="1" ht="22.9" customHeight="1">
      <c r="B311" s="145"/>
      <c r="D311" s="146" t="s">
        <v>69</v>
      </c>
      <c r="E311" s="154" t="s">
        <v>172</v>
      </c>
      <c r="F311" s="154" t="s">
        <v>761</v>
      </c>
      <c r="I311" s="148"/>
      <c r="J311" s="904">
        <f>BK311</f>
        <v>0</v>
      </c>
      <c r="L311" s="145"/>
      <c r="M311" s="149"/>
      <c r="N311" s="150"/>
      <c r="O311" s="150"/>
      <c r="P311" s="151">
        <f>SUM(P312:P316)</f>
        <v>0</v>
      </c>
      <c r="Q311" s="150"/>
      <c r="R311" s="151">
        <f>SUM(R312:R316)</f>
        <v>1100.9038952000001</v>
      </c>
      <c r="S311" s="150"/>
      <c r="T311" s="152">
        <f>SUM(T312:T316)</f>
        <v>0</v>
      </c>
      <c r="AR311" s="146" t="s">
        <v>77</v>
      </c>
      <c r="AT311" s="153" t="s">
        <v>69</v>
      </c>
      <c r="AU311" s="153" t="s">
        <v>77</v>
      </c>
      <c r="AY311" s="146" t="s">
        <v>153</v>
      </c>
      <c r="BK311" s="902">
        <f>SUM(BK312:BK316)</f>
        <v>0</v>
      </c>
    </row>
    <row r="312" spans="1:65" s="2" customFormat="1" ht="37.9" customHeight="1">
      <c r="A312" s="896"/>
      <c r="B312" s="129"/>
      <c r="C312" s="155" t="s">
        <v>762</v>
      </c>
      <c r="D312" s="155" t="s">
        <v>155</v>
      </c>
      <c r="E312" s="156" t="s">
        <v>763</v>
      </c>
      <c r="F312" s="157" t="s">
        <v>764</v>
      </c>
      <c r="G312" s="158" t="s">
        <v>158</v>
      </c>
      <c r="H312" s="159">
        <v>5.4</v>
      </c>
      <c r="I312" s="901"/>
      <c r="J312" s="900">
        <f>ROUND(I312*H312,2)</f>
        <v>0</v>
      </c>
      <c r="K312" s="161"/>
      <c r="L312" s="29"/>
      <c r="M312" s="162" t="s">
        <v>1</v>
      </c>
      <c r="N312" s="163" t="s">
        <v>36</v>
      </c>
      <c r="O312" s="55"/>
      <c r="P312" s="164">
        <f>O312*H312</f>
        <v>0</v>
      </c>
      <c r="Q312" s="164">
        <v>9.2499999999999999E-2</v>
      </c>
      <c r="R312" s="164">
        <f>Q312*H312</f>
        <v>0.4995</v>
      </c>
      <c r="S312" s="164">
        <v>0</v>
      </c>
      <c r="T312" s="165">
        <f>S312*H312</f>
        <v>0</v>
      </c>
      <c r="U312" s="896"/>
      <c r="V312" s="896"/>
      <c r="W312" s="896"/>
      <c r="X312" s="896"/>
      <c r="Y312" s="896"/>
      <c r="Z312" s="896"/>
      <c r="AA312" s="896"/>
      <c r="AB312" s="896"/>
      <c r="AC312" s="896"/>
      <c r="AD312" s="896"/>
      <c r="AE312" s="896"/>
      <c r="AR312" s="166" t="s">
        <v>159</v>
      </c>
      <c r="AT312" s="166" t="s">
        <v>155</v>
      </c>
      <c r="AU312" s="166" t="s">
        <v>80</v>
      </c>
      <c r="AY312" s="14" t="s">
        <v>153</v>
      </c>
      <c r="BE312" s="93">
        <f>IF(N312="základná",J312,0)</f>
        <v>0</v>
      </c>
      <c r="BF312" s="93">
        <f>IF(N312="znížená",J312,0)</f>
        <v>0</v>
      </c>
      <c r="BG312" s="93">
        <f>IF(N312="zákl. prenesená",J312,0)</f>
        <v>0</v>
      </c>
      <c r="BH312" s="93">
        <f>IF(N312="zníž. prenesená",J312,0)</f>
        <v>0</v>
      </c>
      <c r="BI312" s="93">
        <f>IF(N312="nulová",J312,0)</f>
        <v>0</v>
      </c>
      <c r="BJ312" s="14" t="s">
        <v>80</v>
      </c>
      <c r="BK312" s="93">
        <f>ROUND(I312*H312,2)</f>
        <v>0</v>
      </c>
      <c r="BL312" s="14" t="s">
        <v>159</v>
      </c>
      <c r="BM312" s="166" t="s">
        <v>765</v>
      </c>
    </row>
    <row r="313" spans="1:65" s="2" customFormat="1" ht="24.2" customHeight="1">
      <c r="A313" s="896"/>
      <c r="B313" s="129"/>
      <c r="C313" s="155" t="s">
        <v>766</v>
      </c>
      <c r="D313" s="155" t="s">
        <v>155</v>
      </c>
      <c r="E313" s="156" t="s">
        <v>767</v>
      </c>
      <c r="F313" s="157" t="s">
        <v>768</v>
      </c>
      <c r="G313" s="158" t="s">
        <v>158</v>
      </c>
      <c r="H313" s="159">
        <v>1091.9960000000001</v>
      </c>
      <c r="I313" s="901"/>
      <c r="J313" s="900">
        <f>ROUND(I313*H313,2)</f>
        <v>0</v>
      </c>
      <c r="K313" s="161"/>
      <c r="L313" s="29"/>
      <c r="M313" s="162" t="s">
        <v>1</v>
      </c>
      <c r="N313" s="163" t="s">
        <v>36</v>
      </c>
      <c r="O313" s="55"/>
      <c r="P313" s="164">
        <f>O313*H313</f>
        <v>0</v>
      </c>
      <c r="Q313" s="164">
        <v>0.42531999999999998</v>
      </c>
      <c r="R313" s="164">
        <f>Q313*H313</f>
        <v>464.44773872000002</v>
      </c>
      <c r="S313" s="164">
        <v>0</v>
      </c>
      <c r="T313" s="165">
        <f>S313*H313</f>
        <v>0</v>
      </c>
      <c r="U313" s="896"/>
      <c r="V313" s="896"/>
      <c r="W313" s="896"/>
      <c r="X313" s="896"/>
      <c r="Y313" s="896"/>
      <c r="Z313" s="896"/>
      <c r="AA313" s="896"/>
      <c r="AB313" s="896"/>
      <c r="AC313" s="896"/>
      <c r="AD313" s="896"/>
      <c r="AE313" s="896"/>
      <c r="AR313" s="166" t="s">
        <v>159</v>
      </c>
      <c r="AT313" s="166" t="s">
        <v>155</v>
      </c>
      <c r="AU313" s="166" t="s">
        <v>80</v>
      </c>
      <c r="AY313" s="14" t="s">
        <v>153</v>
      </c>
      <c r="BE313" s="93">
        <f>IF(N313="základná",J313,0)</f>
        <v>0</v>
      </c>
      <c r="BF313" s="93">
        <f>IF(N313="znížená",J313,0)</f>
        <v>0</v>
      </c>
      <c r="BG313" s="93">
        <f>IF(N313="zákl. prenesená",J313,0)</f>
        <v>0</v>
      </c>
      <c r="BH313" s="93">
        <f>IF(N313="zníž. prenesená",J313,0)</f>
        <v>0</v>
      </c>
      <c r="BI313" s="93">
        <f>IF(N313="nulová",J313,0)</f>
        <v>0</v>
      </c>
      <c r="BJ313" s="14" t="s">
        <v>80</v>
      </c>
      <c r="BK313" s="93">
        <f>ROUND(I313*H313,2)</f>
        <v>0</v>
      </c>
      <c r="BL313" s="14" t="s">
        <v>159</v>
      </c>
      <c r="BM313" s="166" t="s">
        <v>769</v>
      </c>
    </row>
    <row r="314" spans="1:65" s="2" customFormat="1" ht="37.9" customHeight="1">
      <c r="A314" s="896"/>
      <c r="B314" s="129"/>
      <c r="C314" s="155" t="s">
        <v>770</v>
      </c>
      <c r="D314" s="155" t="s">
        <v>155</v>
      </c>
      <c r="E314" s="156" t="s">
        <v>771</v>
      </c>
      <c r="F314" s="157" t="s">
        <v>772</v>
      </c>
      <c r="G314" s="158" t="s">
        <v>158</v>
      </c>
      <c r="H314" s="159">
        <v>1091.9960000000001</v>
      </c>
      <c r="I314" s="901"/>
      <c r="J314" s="900">
        <f>ROUND(I314*H314,2)</f>
        <v>0</v>
      </c>
      <c r="K314" s="161"/>
      <c r="L314" s="29"/>
      <c r="M314" s="162" t="s">
        <v>1</v>
      </c>
      <c r="N314" s="163" t="s">
        <v>36</v>
      </c>
      <c r="O314" s="55"/>
      <c r="P314" s="164">
        <f>O314*H314</f>
        <v>0</v>
      </c>
      <c r="Q314" s="164">
        <v>0.35338000000000003</v>
      </c>
      <c r="R314" s="164">
        <f>Q314*H314</f>
        <v>385.88954648000004</v>
      </c>
      <c r="S314" s="164">
        <v>0</v>
      </c>
      <c r="T314" s="165">
        <f>S314*H314</f>
        <v>0</v>
      </c>
      <c r="U314" s="896"/>
      <c r="V314" s="896"/>
      <c r="W314" s="896"/>
      <c r="X314" s="896"/>
      <c r="Y314" s="896"/>
      <c r="Z314" s="896"/>
      <c r="AA314" s="896"/>
      <c r="AB314" s="896"/>
      <c r="AC314" s="896"/>
      <c r="AD314" s="896"/>
      <c r="AE314" s="896"/>
      <c r="AR314" s="166" t="s">
        <v>159</v>
      </c>
      <c r="AT314" s="166" t="s">
        <v>155</v>
      </c>
      <c r="AU314" s="166" t="s">
        <v>80</v>
      </c>
      <c r="AY314" s="14" t="s">
        <v>153</v>
      </c>
      <c r="BE314" s="93">
        <f>IF(N314="základná",J314,0)</f>
        <v>0</v>
      </c>
      <c r="BF314" s="93">
        <f>IF(N314="znížená",J314,0)</f>
        <v>0</v>
      </c>
      <c r="BG314" s="93">
        <f>IF(N314="zákl. prenesená",J314,0)</f>
        <v>0</v>
      </c>
      <c r="BH314" s="93">
        <f>IF(N314="zníž. prenesená",J314,0)</f>
        <v>0</v>
      </c>
      <c r="BI314" s="93">
        <f>IF(N314="nulová",J314,0)</f>
        <v>0</v>
      </c>
      <c r="BJ314" s="14" t="s">
        <v>80</v>
      </c>
      <c r="BK314" s="93">
        <f>ROUND(I314*H314,2)</f>
        <v>0</v>
      </c>
      <c r="BL314" s="14" t="s">
        <v>159</v>
      </c>
      <c r="BM314" s="166" t="s">
        <v>773</v>
      </c>
    </row>
    <row r="315" spans="1:65" s="2" customFormat="1" ht="37.9" customHeight="1">
      <c r="A315" s="896"/>
      <c r="B315" s="129"/>
      <c r="C315" s="155" t="s">
        <v>774</v>
      </c>
      <c r="D315" s="155" t="s">
        <v>155</v>
      </c>
      <c r="E315" s="156" t="s">
        <v>775</v>
      </c>
      <c r="F315" s="157" t="s">
        <v>776</v>
      </c>
      <c r="G315" s="158" t="s">
        <v>158</v>
      </c>
      <c r="H315" s="159">
        <v>1091.9960000000001</v>
      </c>
      <c r="I315" s="901"/>
      <c r="J315" s="900">
        <f>ROUND(I315*H315,2)</f>
        <v>0</v>
      </c>
      <c r="K315" s="161"/>
      <c r="L315" s="29"/>
      <c r="M315" s="162" t="s">
        <v>1</v>
      </c>
      <c r="N315" s="163" t="s">
        <v>36</v>
      </c>
      <c r="O315" s="55"/>
      <c r="P315" s="164">
        <f>O315*H315</f>
        <v>0</v>
      </c>
      <c r="Q315" s="164">
        <v>9.2499999999999999E-2</v>
      </c>
      <c r="R315" s="164">
        <f>Q315*H315</f>
        <v>101.00963</v>
      </c>
      <c r="S315" s="164">
        <v>0</v>
      </c>
      <c r="T315" s="165">
        <f>S315*H315</f>
        <v>0</v>
      </c>
      <c r="U315" s="896"/>
      <c r="V315" s="896"/>
      <c r="W315" s="896"/>
      <c r="X315" s="896"/>
      <c r="Y315" s="896"/>
      <c r="Z315" s="896"/>
      <c r="AA315" s="896"/>
      <c r="AB315" s="896"/>
      <c r="AC315" s="896"/>
      <c r="AD315" s="896"/>
      <c r="AE315" s="896"/>
      <c r="AR315" s="166" t="s">
        <v>159</v>
      </c>
      <c r="AT315" s="166" t="s">
        <v>155</v>
      </c>
      <c r="AU315" s="166" t="s">
        <v>80</v>
      </c>
      <c r="AY315" s="14" t="s">
        <v>153</v>
      </c>
      <c r="BE315" s="93">
        <f>IF(N315="základná",J315,0)</f>
        <v>0</v>
      </c>
      <c r="BF315" s="93">
        <f>IF(N315="znížená",J315,0)</f>
        <v>0</v>
      </c>
      <c r="BG315" s="93">
        <f>IF(N315="zákl. prenesená",J315,0)</f>
        <v>0</v>
      </c>
      <c r="BH315" s="93">
        <f>IF(N315="zníž. prenesená",J315,0)</f>
        <v>0</v>
      </c>
      <c r="BI315" s="93">
        <f>IF(N315="nulová",J315,0)</f>
        <v>0</v>
      </c>
      <c r="BJ315" s="14" t="s">
        <v>80</v>
      </c>
      <c r="BK315" s="93">
        <f>ROUND(I315*H315,2)</f>
        <v>0</v>
      </c>
      <c r="BL315" s="14" t="s">
        <v>159</v>
      </c>
      <c r="BM315" s="166" t="s">
        <v>777</v>
      </c>
    </row>
    <row r="316" spans="1:65" s="2" customFormat="1" ht="16.5" customHeight="1">
      <c r="A316" s="896"/>
      <c r="B316" s="129"/>
      <c r="C316" s="167" t="s">
        <v>778</v>
      </c>
      <c r="D316" s="167" t="s">
        <v>189</v>
      </c>
      <c r="E316" s="168" t="s">
        <v>779</v>
      </c>
      <c r="F316" s="169" t="s">
        <v>780</v>
      </c>
      <c r="G316" s="170" t="s">
        <v>158</v>
      </c>
      <c r="H316" s="171">
        <v>1146.596</v>
      </c>
      <c r="I316" s="906"/>
      <c r="J316" s="905">
        <f>ROUND(I316*H316,2)</f>
        <v>0</v>
      </c>
      <c r="K316" s="172"/>
      <c r="L316" s="173"/>
      <c r="M316" s="174" t="s">
        <v>1</v>
      </c>
      <c r="N316" s="175" t="s">
        <v>36</v>
      </c>
      <c r="O316" s="55"/>
      <c r="P316" s="164">
        <f>O316*H316</f>
        <v>0</v>
      </c>
      <c r="Q316" s="164">
        <v>0.13</v>
      </c>
      <c r="R316" s="164">
        <f>Q316*H316</f>
        <v>149.05748</v>
      </c>
      <c r="S316" s="164">
        <v>0</v>
      </c>
      <c r="T316" s="165">
        <f>S316*H316</f>
        <v>0</v>
      </c>
      <c r="U316" s="896"/>
      <c r="V316" s="896"/>
      <c r="W316" s="896"/>
      <c r="X316" s="896"/>
      <c r="Y316" s="896"/>
      <c r="Z316" s="896"/>
      <c r="AA316" s="896"/>
      <c r="AB316" s="896"/>
      <c r="AC316" s="896"/>
      <c r="AD316" s="896"/>
      <c r="AE316" s="896"/>
      <c r="AR316" s="166" t="s">
        <v>184</v>
      </c>
      <c r="AT316" s="166" t="s">
        <v>189</v>
      </c>
      <c r="AU316" s="166" t="s">
        <v>80</v>
      </c>
      <c r="AY316" s="14" t="s">
        <v>153</v>
      </c>
      <c r="BE316" s="93">
        <f>IF(N316="základná",J316,0)</f>
        <v>0</v>
      </c>
      <c r="BF316" s="93">
        <f>IF(N316="znížená",J316,0)</f>
        <v>0</v>
      </c>
      <c r="BG316" s="93">
        <f>IF(N316="zákl. prenesená",J316,0)</f>
        <v>0</v>
      </c>
      <c r="BH316" s="93">
        <f>IF(N316="zníž. prenesená",J316,0)</f>
        <v>0</v>
      </c>
      <c r="BI316" s="93">
        <f>IF(N316="nulová",J316,0)</f>
        <v>0</v>
      </c>
      <c r="BJ316" s="14" t="s">
        <v>80</v>
      </c>
      <c r="BK316" s="93">
        <f>ROUND(I316*H316,2)</f>
        <v>0</v>
      </c>
      <c r="BL316" s="14" t="s">
        <v>159</v>
      </c>
      <c r="BM316" s="166" t="s">
        <v>781</v>
      </c>
    </row>
    <row r="317" spans="1:65" s="12" customFormat="1" ht="22.9" customHeight="1">
      <c r="B317" s="145"/>
      <c r="D317" s="146" t="s">
        <v>69</v>
      </c>
      <c r="E317" s="154" t="s">
        <v>176</v>
      </c>
      <c r="F317" s="154" t="s">
        <v>782</v>
      </c>
      <c r="I317" s="148"/>
      <c r="J317" s="904">
        <f>BK317</f>
        <v>0</v>
      </c>
      <c r="L317" s="145"/>
      <c r="M317" s="149"/>
      <c r="N317" s="150"/>
      <c r="O317" s="150"/>
      <c r="P317" s="151">
        <f>SUM(P318:P334)</f>
        <v>0</v>
      </c>
      <c r="Q317" s="150"/>
      <c r="R317" s="151">
        <f>SUM(R318:R334)</f>
        <v>75.261124120000005</v>
      </c>
      <c r="S317" s="150"/>
      <c r="T317" s="152">
        <f>SUM(T318:T334)</f>
        <v>0</v>
      </c>
      <c r="AR317" s="146" t="s">
        <v>77</v>
      </c>
      <c r="AT317" s="153" t="s">
        <v>69</v>
      </c>
      <c r="AU317" s="153" t="s">
        <v>77</v>
      </c>
      <c r="AY317" s="146" t="s">
        <v>153</v>
      </c>
      <c r="BK317" s="902">
        <f>SUM(BK318:BK334)</f>
        <v>0</v>
      </c>
    </row>
    <row r="318" spans="1:65" s="2" customFormat="1" ht="24.2" customHeight="1">
      <c r="A318" s="896"/>
      <c r="B318" s="129"/>
      <c r="C318" s="155" t="s">
        <v>783</v>
      </c>
      <c r="D318" s="155" t="s">
        <v>155</v>
      </c>
      <c r="E318" s="156" t="s">
        <v>784</v>
      </c>
      <c r="F318" s="157" t="s">
        <v>785</v>
      </c>
      <c r="G318" s="158" t="s">
        <v>158</v>
      </c>
      <c r="H318" s="159">
        <v>213.435</v>
      </c>
      <c r="I318" s="901"/>
      <c r="J318" s="900">
        <f t="shared" ref="J318:J334" si="65">ROUND(I318*H318,2)</f>
        <v>0</v>
      </c>
      <c r="K318" s="161"/>
      <c r="L318" s="29"/>
      <c r="M318" s="162" t="s">
        <v>1</v>
      </c>
      <c r="N318" s="163" t="s">
        <v>36</v>
      </c>
      <c r="O318" s="55"/>
      <c r="P318" s="164">
        <f t="shared" ref="P318:P334" si="66">O318*H318</f>
        <v>0</v>
      </c>
      <c r="Q318" s="164">
        <v>6.9999999999999994E-5</v>
      </c>
      <c r="R318" s="164">
        <f t="shared" ref="R318:R334" si="67">Q318*H318</f>
        <v>1.4940449999999999E-2</v>
      </c>
      <c r="S318" s="164">
        <v>0</v>
      </c>
      <c r="T318" s="165">
        <f t="shared" ref="T318:T334" si="68">S318*H318</f>
        <v>0</v>
      </c>
      <c r="U318" s="896"/>
      <c r="V318" s="896"/>
      <c r="W318" s="896"/>
      <c r="X318" s="896"/>
      <c r="Y318" s="896"/>
      <c r="Z318" s="896"/>
      <c r="AA318" s="896"/>
      <c r="AB318" s="896"/>
      <c r="AC318" s="896"/>
      <c r="AD318" s="896"/>
      <c r="AE318" s="896"/>
      <c r="AR318" s="166" t="s">
        <v>159</v>
      </c>
      <c r="AT318" s="166" t="s">
        <v>155</v>
      </c>
      <c r="AU318" s="166" t="s">
        <v>80</v>
      </c>
      <c r="AY318" s="14" t="s">
        <v>153</v>
      </c>
      <c r="BE318" s="93">
        <f t="shared" ref="BE318:BE334" si="69">IF(N318="základná",J318,0)</f>
        <v>0</v>
      </c>
      <c r="BF318" s="93">
        <f t="shared" ref="BF318:BF334" si="70">IF(N318="znížená",J318,0)</f>
        <v>0</v>
      </c>
      <c r="BG318" s="93">
        <f t="shared" ref="BG318:BG334" si="71">IF(N318="zákl. prenesená",J318,0)</f>
        <v>0</v>
      </c>
      <c r="BH318" s="93">
        <f t="shared" ref="BH318:BH334" si="72">IF(N318="zníž. prenesená",J318,0)</f>
        <v>0</v>
      </c>
      <c r="BI318" s="93">
        <f t="shared" ref="BI318:BI334" si="73">IF(N318="nulová",J318,0)</f>
        <v>0</v>
      </c>
      <c r="BJ318" s="14" t="s">
        <v>80</v>
      </c>
      <c r="BK318" s="93">
        <f t="shared" ref="BK318:BK334" si="74">ROUND(I318*H318,2)</f>
        <v>0</v>
      </c>
      <c r="BL318" s="14" t="s">
        <v>159</v>
      </c>
      <c r="BM318" s="166" t="s">
        <v>786</v>
      </c>
    </row>
    <row r="319" spans="1:65" s="2" customFormat="1" ht="33" customHeight="1">
      <c r="A319" s="896"/>
      <c r="B319" s="129"/>
      <c r="C319" s="155" t="s">
        <v>787</v>
      </c>
      <c r="D319" s="155" t="s">
        <v>155</v>
      </c>
      <c r="E319" s="156" t="s">
        <v>788</v>
      </c>
      <c r="F319" s="157" t="s">
        <v>789</v>
      </c>
      <c r="G319" s="158" t="s">
        <v>158</v>
      </c>
      <c r="H319" s="159">
        <v>109.229</v>
      </c>
      <c r="I319" s="901"/>
      <c r="J319" s="900">
        <f t="shared" si="65"/>
        <v>0</v>
      </c>
      <c r="K319" s="161"/>
      <c r="L319" s="29"/>
      <c r="M319" s="162" t="s">
        <v>1</v>
      </c>
      <c r="N319" s="163" t="s">
        <v>36</v>
      </c>
      <c r="O319" s="55"/>
      <c r="P319" s="164">
        <f t="shared" si="66"/>
        <v>0</v>
      </c>
      <c r="Q319" s="164">
        <v>1.26E-2</v>
      </c>
      <c r="R319" s="164">
        <f t="shared" si="67"/>
        <v>1.3762854</v>
      </c>
      <c r="S319" s="164">
        <v>0</v>
      </c>
      <c r="T319" s="165">
        <f t="shared" si="68"/>
        <v>0</v>
      </c>
      <c r="U319" s="896"/>
      <c r="V319" s="896"/>
      <c r="W319" s="896"/>
      <c r="X319" s="896"/>
      <c r="Y319" s="896"/>
      <c r="Z319" s="896"/>
      <c r="AA319" s="896"/>
      <c r="AB319" s="896"/>
      <c r="AC319" s="896"/>
      <c r="AD319" s="896"/>
      <c r="AE319" s="896"/>
      <c r="AR319" s="166" t="s">
        <v>159</v>
      </c>
      <c r="AT319" s="166" t="s">
        <v>155</v>
      </c>
      <c r="AU319" s="166" t="s">
        <v>80</v>
      </c>
      <c r="AY319" s="14" t="s">
        <v>153</v>
      </c>
      <c r="BE319" s="93">
        <f t="shared" si="69"/>
        <v>0</v>
      </c>
      <c r="BF319" s="93">
        <f t="shared" si="70"/>
        <v>0</v>
      </c>
      <c r="BG319" s="93">
        <f t="shared" si="71"/>
        <v>0</v>
      </c>
      <c r="BH319" s="93">
        <f t="shared" si="72"/>
        <v>0</v>
      </c>
      <c r="BI319" s="93">
        <f t="shared" si="73"/>
        <v>0</v>
      </c>
      <c r="BJ319" s="14" t="s">
        <v>80</v>
      </c>
      <c r="BK319" s="93">
        <f t="shared" si="74"/>
        <v>0</v>
      </c>
      <c r="BL319" s="14" t="s">
        <v>159</v>
      </c>
      <c r="BM319" s="166" t="s">
        <v>790</v>
      </c>
    </row>
    <row r="320" spans="1:65" s="2" customFormat="1" ht="16.5" customHeight="1">
      <c r="A320" s="896"/>
      <c r="B320" s="129"/>
      <c r="C320" s="155" t="s">
        <v>791</v>
      </c>
      <c r="D320" s="155" t="s">
        <v>155</v>
      </c>
      <c r="E320" s="156" t="s">
        <v>792</v>
      </c>
      <c r="F320" s="157" t="s">
        <v>793</v>
      </c>
      <c r="G320" s="158" t="s">
        <v>158</v>
      </c>
      <c r="H320" s="159">
        <v>104.206</v>
      </c>
      <c r="I320" s="901"/>
      <c r="J320" s="900">
        <f t="shared" si="65"/>
        <v>0</v>
      </c>
      <c r="K320" s="161"/>
      <c r="L320" s="29"/>
      <c r="M320" s="162" t="s">
        <v>1</v>
      </c>
      <c r="N320" s="163" t="s">
        <v>36</v>
      </c>
      <c r="O320" s="55"/>
      <c r="P320" s="164">
        <f t="shared" si="66"/>
        <v>0</v>
      </c>
      <c r="Q320" s="164">
        <v>1.26E-2</v>
      </c>
      <c r="R320" s="164">
        <f t="shared" si="67"/>
        <v>1.3129956</v>
      </c>
      <c r="S320" s="164">
        <v>0</v>
      </c>
      <c r="T320" s="165">
        <f t="shared" si="68"/>
        <v>0</v>
      </c>
      <c r="U320" s="896"/>
      <c r="V320" s="896"/>
      <c r="W320" s="896"/>
      <c r="X320" s="896"/>
      <c r="Y320" s="896"/>
      <c r="Z320" s="896"/>
      <c r="AA320" s="896"/>
      <c r="AB320" s="896"/>
      <c r="AC320" s="896"/>
      <c r="AD320" s="896"/>
      <c r="AE320" s="896"/>
      <c r="AR320" s="166" t="s">
        <v>159</v>
      </c>
      <c r="AT320" s="166" t="s">
        <v>155</v>
      </c>
      <c r="AU320" s="166" t="s">
        <v>80</v>
      </c>
      <c r="AY320" s="14" t="s">
        <v>153</v>
      </c>
      <c r="BE320" s="93">
        <f t="shared" si="69"/>
        <v>0</v>
      </c>
      <c r="BF320" s="93">
        <f t="shared" si="70"/>
        <v>0</v>
      </c>
      <c r="BG320" s="93">
        <f t="shared" si="71"/>
        <v>0</v>
      </c>
      <c r="BH320" s="93">
        <f t="shared" si="72"/>
        <v>0</v>
      </c>
      <c r="BI320" s="93">
        <f t="shared" si="73"/>
        <v>0</v>
      </c>
      <c r="BJ320" s="14" t="s">
        <v>80</v>
      </c>
      <c r="BK320" s="93">
        <f t="shared" si="74"/>
        <v>0</v>
      </c>
      <c r="BL320" s="14" t="s">
        <v>159</v>
      </c>
      <c r="BM320" s="166" t="s">
        <v>794</v>
      </c>
    </row>
    <row r="321" spans="1:65" s="2" customFormat="1" ht="37.9" customHeight="1">
      <c r="A321" s="896"/>
      <c r="B321" s="129"/>
      <c r="C321" s="155" t="s">
        <v>795</v>
      </c>
      <c r="D321" s="155" t="s">
        <v>155</v>
      </c>
      <c r="E321" s="156" t="s">
        <v>796</v>
      </c>
      <c r="F321" s="157" t="s">
        <v>797</v>
      </c>
      <c r="G321" s="158" t="s">
        <v>158</v>
      </c>
      <c r="H321" s="159">
        <v>20.114000000000001</v>
      </c>
      <c r="I321" s="901"/>
      <c r="J321" s="900">
        <f t="shared" si="65"/>
        <v>0</v>
      </c>
      <c r="K321" s="161"/>
      <c r="L321" s="29"/>
      <c r="M321" s="162" t="s">
        <v>1</v>
      </c>
      <c r="N321" s="163" t="s">
        <v>36</v>
      </c>
      <c r="O321" s="55"/>
      <c r="P321" s="164">
        <f t="shared" si="66"/>
        <v>0</v>
      </c>
      <c r="Q321" s="164">
        <v>3.3E-3</v>
      </c>
      <c r="R321" s="164">
        <f t="shared" si="67"/>
        <v>6.6376199999999996E-2</v>
      </c>
      <c r="S321" s="164">
        <v>0</v>
      </c>
      <c r="T321" s="165">
        <f t="shared" si="68"/>
        <v>0</v>
      </c>
      <c r="U321" s="896"/>
      <c r="V321" s="896"/>
      <c r="W321" s="896"/>
      <c r="X321" s="896"/>
      <c r="Y321" s="896"/>
      <c r="Z321" s="896"/>
      <c r="AA321" s="896"/>
      <c r="AB321" s="896"/>
      <c r="AC321" s="896"/>
      <c r="AD321" s="896"/>
      <c r="AE321" s="896"/>
      <c r="AR321" s="166" t="s">
        <v>159</v>
      </c>
      <c r="AT321" s="166" t="s">
        <v>155</v>
      </c>
      <c r="AU321" s="166" t="s">
        <v>80</v>
      </c>
      <c r="AY321" s="14" t="s">
        <v>153</v>
      </c>
      <c r="BE321" s="93">
        <f t="shared" si="69"/>
        <v>0</v>
      </c>
      <c r="BF321" s="93">
        <f t="shared" si="70"/>
        <v>0</v>
      </c>
      <c r="BG321" s="93">
        <f t="shared" si="71"/>
        <v>0</v>
      </c>
      <c r="BH321" s="93">
        <f t="shared" si="72"/>
        <v>0</v>
      </c>
      <c r="BI321" s="93">
        <f t="shared" si="73"/>
        <v>0</v>
      </c>
      <c r="BJ321" s="14" t="s">
        <v>80</v>
      </c>
      <c r="BK321" s="93">
        <f t="shared" si="74"/>
        <v>0</v>
      </c>
      <c r="BL321" s="14" t="s">
        <v>159</v>
      </c>
      <c r="BM321" s="166" t="s">
        <v>798</v>
      </c>
    </row>
    <row r="322" spans="1:65" s="2" customFormat="1" ht="24.2" customHeight="1">
      <c r="A322" s="896"/>
      <c r="B322" s="129"/>
      <c r="C322" s="155" t="s">
        <v>799</v>
      </c>
      <c r="D322" s="155" t="s">
        <v>155</v>
      </c>
      <c r="E322" s="156" t="s">
        <v>800</v>
      </c>
      <c r="F322" s="157" t="s">
        <v>801</v>
      </c>
      <c r="G322" s="158" t="s">
        <v>158</v>
      </c>
      <c r="H322" s="159">
        <v>20.114000000000001</v>
      </c>
      <c r="I322" s="901"/>
      <c r="J322" s="900">
        <f t="shared" si="65"/>
        <v>0</v>
      </c>
      <c r="K322" s="161"/>
      <c r="L322" s="29"/>
      <c r="M322" s="162" t="s">
        <v>1</v>
      </c>
      <c r="N322" s="163" t="s">
        <v>36</v>
      </c>
      <c r="O322" s="55"/>
      <c r="P322" s="164">
        <f t="shared" si="66"/>
        <v>0</v>
      </c>
      <c r="Q322" s="164">
        <v>4.15E-3</v>
      </c>
      <c r="R322" s="164">
        <f t="shared" si="67"/>
        <v>8.3473100000000008E-2</v>
      </c>
      <c r="S322" s="164">
        <v>0</v>
      </c>
      <c r="T322" s="165">
        <f t="shared" si="68"/>
        <v>0</v>
      </c>
      <c r="U322" s="896"/>
      <c r="V322" s="896"/>
      <c r="W322" s="896"/>
      <c r="X322" s="896"/>
      <c r="Y322" s="896"/>
      <c r="Z322" s="896"/>
      <c r="AA322" s="896"/>
      <c r="AB322" s="896"/>
      <c r="AC322" s="896"/>
      <c r="AD322" s="896"/>
      <c r="AE322" s="896"/>
      <c r="AR322" s="166" t="s">
        <v>159</v>
      </c>
      <c r="AT322" s="166" t="s">
        <v>155</v>
      </c>
      <c r="AU322" s="166" t="s">
        <v>80</v>
      </c>
      <c r="AY322" s="14" t="s">
        <v>153</v>
      </c>
      <c r="BE322" s="93">
        <f t="shared" si="69"/>
        <v>0</v>
      </c>
      <c r="BF322" s="93">
        <f t="shared" si="70"/>
        <v>0</v>
      </c>
      <c r="BG322" s="93">
        <f t="shared" si="71"/>
        <v>0</v>
      </c>
      <c r="BH322" s="93">
        <f t="shared" si="72"/>
        <v>0</v>
      </c>
      <c r="BI322" s="93">
        <f t="shared" si="73"/>
        <v>0</v>
      </c>
      <c r="BJ322" s="14" t="s">
        <v>80</v>
      </c>
      <c r="BK322" s="93">
        <f t="shared" si="74"/>
        <v>0</v>
      </c>
      <c r="BL322" s="14" t="s">
        <v>159</v>
      </c>
      <c r="BM322" s="166" t="s">
        <v>802</v>
      </c>
    </row>
    <row r="323" spans="1:65" s="2" customFormat="1" ht="49.15" customHeight="1">
      <c r="A323" s="896"/>
      <c r="B323" s="129"/>
      <c r="C323" s="155" t="s">
        <v>803</v>
      </c>
      <c r="D323" s="155" t="s">
        <v>155</v>
      </c>
      <c r="E323" s="156" t="s">
        <v>804</v>
      </c>
      <c r="F323" s="157" t="s">
        <v>805</v>
      </c>
      <c r="G323" s="158" t="s">
        <v>158</v>
      </c>
      <c r="H323" s="159">
        <v>289.41899999999998</v>
      </c>
      <c r="I323" s="901"/>
      <c r="J323" s="900">
        <f t="shared" si="65"/>
        <v>0</v>
      </c>
      <c r="K323" s="161"/>
      <c r="L323" s="29"/>
      <c r="M323" s="162" t="s">
        <v>1</v>
      </c>
      <c r="N323" s="163" t="s">
        <v>36</v>
      </c>
      <c r="O323" s="55"/>
      <c r="P323" s="164">
        <f t="shared" si="66"/>
        <v>0</v>
      </c>
      <c r="Q323" s="164">
        <v>1.4970000000000001E-2</v>
      </c>
      <c r="R323" s="164">
        <f t="shared" si="67"/>
        <v>4.3326024299999997</v>
      </c>
      <c r="S323" s="164">
        <v>0</v>
      </c>
      <c r="T323" s="165">
        <f t="shared" si="68"/>
        <v>0</v>
      </c>
      <c r="U323" s="896"/>
      <c r="V323" s="896"/>
      <c r="W323" s="896"/>
      <c r="X323" s="896"/>
      <c r="Y323" s="896"/>
      <c r="Z323" s="896"/>
      <c r="AA323" s="896"/>
      <c r="AB323" s="896"/>
      <c r="AC323" s="896"/>
      <c r="AD323" s="896"/>
      <c r="AE323" s="896"/>
      <c r="AR323" s="166" t="s">
        <v>159</v>
      </c>
      <c r="AT323" s="166" t="s">
        <v>155</v>
      </c>
      <c r="AU323" s="166" t="s">
        <v>80</v>
      </c>
      <c r="AY323" s="14" t="s">
        <v>153</v>
      </c>
      <c r="BE323" s="93">
        <f t="shared" si="69"/>
        <v>0</v>
      </c>
      <c r="BF323" s="93">
        <f t="shared" si="70"/>
        <v>0</v>
      </c>
      <c r="BG323" s="93">
        <f t="shared" si="71"/>
        <v>0</v>
      </c>
      <c r="BH323" s="93">
        <f t="shared" si="72"/>
        <v>0</v>
      </c>
      <c r="BI323" s="93">
        <f t="shared" si="73"/>
        <v>0</v>
      </c>
      <c r="BJ323" s="14" t="s">
        <v>80</v>
      </c>
      <c r="BK323" s="93">
        <f t="shared" si="74"/>
        <v>0</v>
      </c>
      <c r="BL323" s="14" t="s">
        <v>159</v>
      </c>
      <c r="BM323" s="166" t="s">
        <v>806</v>
      </c>
    </row>
    <row r="324" spans="1:65" s="2" customFormat="1" ht="49.15" customHeight="1">
      <c r="A324" s="896"/>
      <c r="B324" s="129"/>
      <c r="C324" s="155" t="s">
        <v>807</v>
      </c>
      <c r="D324" s="155" t="s">
        <v>155</v>
      </c>
      <c r="E324" s="156" t="s">
        <v>808</v>
      </c>
      <c r="F324" s="157" t="s">
        <v>809</v>
      </c>
      <c r="G324" s="158" t="s">
        <v>158</v>
      </c>
      <c r="H324" s="159">
        <v>42.33</v>
      </c>
      <c r="I324" s="901"/>
      <c r="J324" s="900">
        <f t="shared" si="65"/>
        <v>0</v>
      </c>
      <c r="K324" s="161"/>
      <c r="L324" s="29"/>
      <c r="M324" s="162" t="s">
        <v>1</v>
      </c>
      <c r="N324" s="163" t="s">
        <v>36</v>
      </c>
      <c r="O324" s="55"/>
      <c r="P324" s="164">
        <f t="shared" si="66"/>
        <v>0</v>
      </c>
      <c r="Q324" s="164">
        <v>1.4970000000000001E-2</v>
      </c>
      <c r="R324" s="164">
        <f t="shared" si="67"/>
        <v>0.63368009999999997</v>
      </c>
      <c r="S324" s="164">
        <v>0</v>
      </c>
      <c r="T324" s="165">
        <f t="shared" si="68"/>
        <v>0</v>
      </c>
      <c r="U324" s="896"/>
      <c r="V324" s="896"/>
      <c r="W324" s="896"/>
      <c r="X324" s="896"/>
      <c r="Y324" s="896"/>
      <c r="Z324" s="896"/>
      <c r="AA324" s="896"/>
      <c r="AB324" s="896"/>
      <c r="AC324" s="896"/>
      <c r="AD324" s="896"/>
      <c r="AE324" s="896"/>
      <c r="AR324" s="166" t="s">
        <v>159</v>
      </c>
      <c r="AT324" s="166" t="s">
        <v>155</v>
      </c>
      <c r="AU324" s="166" t="s">
        <v>80</v>
      </c>
      <c r="AY324" s="14" t="s">
        <v>153</v>
      </c>
      <c r="BE324" s="93">
        <f t="shared" si="69"/>
        <v>0</v>
      </c>
      <c r="BF324" s="93">
        <f t="shared" si="70"/>
        <v>0</v>
      </c>
      <c r="BG324" s="93">
        <f t="shared" si="71"/>
        <v>0</v>
      </c>
      <c r="BH324" s="93">
        <f t="shared" si="72"/>
        <v>0</v>
      </c>
      <c r="BI324" s="93">
        <f t="shared" si="73"/>
        <v>0</v>
      </c>
      <c r="BJ324" s="14" t="s">
        <v>80</v>
      </c>
      <c r="BK324" s="93">
        <f t="shared" si="74"/>
        <v>0</v>
      </c>
      <c r="BL324" s="14" t="s">
        <v>159</v>
      </c>
      <c r="BM324" s="166" t="s">
        <v>810</v>
      </c>
    </row>
    <row r="325" spans="1:65" s="2" customFormat="1" ht="24.2" customHeight="1">
      <c r="A325" s="896"/>
      <c r="B325" s="129"/>
      <c r="C325" s="155" t="s">
        <v>811</v>
      </c>
      <c r="D325" s="155" t="s">
        <v>155</v>
      </c>
      <c r="E325" s="156" t="s">
        <v>812</v>
      </c>
      <c r="F325" s="157" t="s">
        <v>813</v>
      </c>
      <c r="G325" s="158" t="s">
        <v>163</v>
      </c>
      <c r="H325" s="159">
        <v>28.596</v>
      </c>
      <c r="I325" s="901"/>
      <c r="J325" s="900">
        <f t="shared" si="65"/>
        <v>0</v>
      </c>
      <c r="K325" s="161"/>
      <c r="L325" s="29"/>
      <c r="M325" s="162" t="s">
        <v>1</v>
      </c>
      <c r="N325" s="163" t="s">
        <v>36</v>
      </c>
      <c r="O325" s="55"/>
      <c r="P325" s="164">
        <f t="shared" si="66"/>
        <v>0</v>
      </c>
      <c r="Q325" s="164">
        <v>2.2404799999999998</v>
      </c>
      <c r="R325" s="164">
        <f t="shared" si="67"/>
        <v>64.068766079999989</v>
      </c>
      <c r="S325" s="164">
        <v>0</v>
      </c>
      <c r="T325" s="165">
        <f t="shared" si="68"/>
        <v>0</v>
      </c>
      <c r="U325" s="896"/>
      <c r="V325" s="896"/>
      <c r="W325" s="896"/>
      <c r="X325" s="896"/>
      <c r="Y325" s="896"/>
      <c r="Z325" s="896"/>
      <c r="AA325" s="896"/>
      <c r="AB325" s="896"/>
      <c r="AC325" s="896"/>
      <c r="AD325" s="896"/>
      <c r="AE325" s="896"/>
      <c r="AR325" s="166" t="s">
        <v>159</v>
      </c>
      <c r="AT325" s="166" t="s">
        <v>155</v>
      </c>
      <c r="AU325" s="166" t="s">
        <v>80</v>
      </c>
      <c r="AY325" s="14" t="s">
        <v>153</v>
      </c>
      <c r="BE325" s="93">
        <f t="shared" si="69"/>
        <v>0</v>
      </c>
      <c r="BF325" s="93">
        <f t="shared" si="70"/>
        <v>0</v>
      </c>
      <c r="BG325" s="93">
        <f t="shared" si="71"/>
        <v>0</v>
      </c>
      <c r="BH325" s="93">
        <f t="shared" si="72"/>
        <v>0</v>
      </c>
      <c r="BI325" s="93">
        <f t="shared" si="73"/>
        <v>0</v>
      </c>
      <c r="BJ325" s="14" t="s">
        <v>80</v>
      </c>
      <c r="BK325" s="93">
        <f t="shared" si="74"/>
        <v>0</v>
      </c>
      <c r="BL325" s="14" t="s">
        <v>159</v>
      </c>
      <c r="BM325" s="166" t="s">
        <v>814</v>
      </c>
    </row>
    <row r="326" spans="1:65" s="2" customFormat="1" ht="24.2" customHeight="1">
      <c r="A326" s="896"/>
      <c r="B326" s="129"/>
      <c r="C326" s="155" t="s">
        <v>815</v>
      </c>
      <c r="D326" s="155" t="s">
        <v>155</v>
      </c>
      <c r="E326" s="156" t="s">
        <v>816</v>
      </c>
      <c r="F326" s="157" t="s">
        <v>817</v>
      </c>
      <c r="G326" s="158" t="s">
        <v>163</v>
      </c>
      <c r="H326" s="159">
        <v>0.68700000000000006</v>
      </c>
      <c r="I326" s="901"/>
      <c r="J326" s="900">
        <f t="shared" si="65"/>
        <v>0</v>
      </c>
      <c r="K326" s="161"/>
      <c r="L326" s="29"/>
      <c r="M326" s="162" t="s">
        <v>1</v>
      </c>
      <c r="N326" s="163" t="s">
        <v>36</v>
      </c>
      <c r="O326" s="55"/>
      <c r="P326" s="164">
        <f t="shared" si="66"/>
        <v>0</v>
      </c>
      <c r="Q326" s="164">
        <v>2.2404799999999998</v>
      </c>
      <c r="R326" s="164">
        <f t="shared" si="67"/>
        <v>1.5392097600000001</v>
      </c>
      <c r="S326" s="164">
        <v>0</v>
      </c>
      <c r="T326" s="165">
        <f t="shared" si="68"/>
        <v>0</v>
      </c>
      <c r="U326" s="896"/>
      <c r="V326" s="896"/>
      <c r="W326" s="896"/>
      <c r="X326" s="896"/>
      <c r="Y326" s="896"/>
      <c r="Z326" s="896"/>
      <c r="AA326" s="896"/>
      <c r="AB326" s="896"/>
      <c r="AC326" s="896"/>
      <c r="AD326" s="896"/>
      <c r="AE326" s="896"/>
      <c r="AR326" s="166" t="s">
        <v>159</v>
      </c>
      <c r="AT326" s="166" t="s">
        <v>155</v>
      </c>
      <c r="AU326" s="166" t="s">
        <v>80</v>
      </c>
      <c r="AY326" s="14" t="s">
        <v>153</v>
      </c>
      <c r="BE326" s="93">
        <f t="shared" si="69"/>
        <v>0</v>
      </c>
      <c r="BF326" s="93">
        <f t="shared" si="70"/>
        <v>0</v>
      </c>
      <c r="BG326" s="93">
        <f t="shared" si="71"/>
        <v>0</v>
      </c>
      <c r="BH326" s="93">
        <f t="shared" si="72"/>
        <v>0</v>
      </c>
      <c r="BI326" s="93">
        <f t="shared" si="73"/>
        <v>0</v>
      </c>
      <c r="BJ326" s="14" t="s">
        <v>80</v>
      </c>
      <c r="BK326" s="93">
        <f t="shared" si="74"/>
        <v>0</v>
      </c>
      <c r="BL326" s="14" t="s">
        <v>159</v>
      </c>
      <c r="BM326" s="166" t="s">
        <v>818</v>
      </c>
    </row>
    <row r="327" spans="1:65" s="2" customFormat="1" ht="24.2" customHeight="1">
      <c r="A327" s="896"/>
      <c r="B327" s="129"/>
      <c r="C327" s="155" t="s">
        <v>819</v>
      </c>
      <c r="D327" s="155" t="s">
        <v>155</v>
      </c>
      <c r="E327" s="156" t="s">
        <v>820</v>
      </c>
      <c r="F327" s="157" t="s">
        <v>821</v>
      </c>
      <c r="G327" s="158" t="s">
        <v>163</v>
      </c>
      <c r="H327" s="159">
        <v>28.596</v>
      </c>
      <c r="I327" s="901"/>
      <c r="J327" s="900">
        <f t="shared" si="65"/>
        <v>0</v>
      </c>
      <c r="K327" s="161"/>
      <c r="L327" s="29"/>
      <c r="M327" s="162" t="s">
        <v>1</v>
      </c>
      <c r="N327" s="163" t="s">
        <v>36</v>
      </c>
      <c r="O327" s="55"/>
      <c r="P327" s="164">
        <f t="shared" si="66"/>
        <v>0</v>
      </c>
      <c r="Q327" s="164">
        <v>0</v>
      </c>
      <c r="R327" s="164">
        <f t="shared" si="67"/>
        <v>0</v>
      </c>
      <c r="S327" s="164">
        <v>0</v>
      </c>
      <c r="T327" s="165">
        <f t="shared" si="68"/>
        <v>0</v>
      </c>
      <c r="U327" s="896"/>
      <c r="V327" s="896"/>
      <c r="W327" s="896"/>
      <c r="X327" s="896"/>
      <c r="Y327" s="896"/>
      <c r="Z327" s="896"/>
      <c r="AA327" s="896"/>
      <c r="AB327" s="896"/>
      <c r="AC327" s="896"/>
      <c r="AD327" s="896"/>
      <c r="AE327" s="896"/>
      <c r="AR327" s="166" t="s">
        <v>159</v>
      </c>
      <c r="AT327" s="166" t="s">
        <v>155</v>
      </c>
      <c r="AU327" s="166" t="s">
        <v>80</v>
      </c>
      <c r="AY327" s="14" t="s">
        <v>153</v>
      </c>
      <c r="BE327" s="93">
        <f t="shared" si="69"/>
        <v>0</v>
      </c>
      <c r="BF327" s="93">
        <f t="shared" si="70"/>
        <v>0</v>
      </c>
      <c r="BG327" s="93">
        <f t="shared" si="71"/>
        <v>0</v>
      </c>
      <c r="BH327" s="93">
        <f t="shared" si="72"/>
        <v>0</v>
      </c>
      <c r="BI327" s="93">
        <f t="shared" si="73"/>
        <v>0</v>
      </c>
      <c r="BJ327" s="14" t="s">
        <v>80</v>
      </c>
      <c r="BK327" s="93">
        <f t="shared" si="74"/>
        <v>0</v>
      </c>
      <c r="BL327" s="14" t="s">
        <v>159</v>
      </c>
      <c r="BM327" s="166" t="s">
        <v>822</v>
      </c>
    </row>
    <row r="328" spans="1:65" s="2" customFormat="1" ht="24.2" customHeight="1">
      <c r="A328" s="896"/>
      <c r="B328" s="129"/>
      <c r="C328" s="155" t="s">
        <v>823</v>
      </c>
      <c r="D328" s="155" t="s">
        <v>155</v>
      </c>
      <c r="E328" s="156" t="s">
        <v>824</v>
      </c>
      <c r="F328" s="157" t="s">
        <v>825</v>
      </c>
      <c r="G328" s="158" t="s">
        <v>163</v>
      </c>
      <c r="H328" s="159">
        <v>0.68700000000000006</v>
      </c>
      <c r="I328" s="901"/>
      <c r="J328" s="900">
        <f t="shared" si="65"/>
        <v>0</v>
      </c>
      <c r="K328" s="161"/>
      <c r="L328" s="29"/>
      <c r="M328" s="162" t="s">
        <v>1</v>
      </c>
      <c r="N328" s="163" t="s">
        <v>36</v>
      </c>
      <c r="O328" s="55"/>
      <c r="P328" s="164">
        <f t="shared" si="66"/>
        <v>0</v>
      </c>
      <c r="Q328" s="164">
        <v>0</v>
      </c>
      <c r="R328" s="164">
        <f t="shared" si="67"/>
        <v>0</v>
      </c>
      <c r="S328" s="164">
        <v>0</v>
      </c>
      <c r="T328" s="165">
        <f t="shared" si="68"/>
        <v>0</v>
      </c>
      <c r="U328" s="896"/>
      <c r="V328" s="896"/>
      <c r="W328" s="896"/>
      <c r="X328" s="896"/>
      <c r="Y328" s="896"/>
      <c r="Z328" s="896"/>
      <c r="AA328" s="896"/>
      <c r="AB328" s="896"/>
      <c r="AC328" s="896"/>
      <c r="AD328" s="896"/>
      <c r="AE328" s="896"/>
      <c r="AR328" s="166" t="s">
        <v>159</v>
      </c>
      <c r="AT328" s="166" t="s">
        <v>155</v>
      </c>
      <c r="AU328" s="166" t="s">
        <v>80</v>
      </c>
      <c r="AY328" s="14" t="s">
        <v>153</v>
      </c>
      <c r="BE328" s="93">
        <f t="shared" si="69"/>
        <v>0</v>
      </c>
      <c r="BF328" s="93">
        <f t="shared" si="70"/>
        <v>0</v>
      </c>
      <c r="BG328" s="93">
        <f t="shared" si="71"/>
        <v>0</v>
      </c>
      <c r="BH328" s="93">
        <f t="shared" si="72"/>
        <v>0</v>
      </c>
      <c r="BI328" s="93">
        <f t="shared" si="73"/>
        <v>0</v>
      </c>
      <c r="BJ328" s="14" t="s">
        <v>80</v>
      </c>
      <c r="BK328" s="93">
        <f t="shared" si="74"/>
        <v>0</v>
      </c>
      <c r="BL328" s="14" t="s">
        <v>159</v>
      </c>
      <c r="BM328" s="166" t="s">
        <v>826</v>
      </c>
    </row>
    <row r="329" spans="1:65" s="2" customFormat="1" ht="33" customHeight="1">
      <c r="A329" s="896"/>
      <c r="B329" s="129"/>
      <c r="C329" s="155" t="s">
        <v>827</v>
      </c>
      <c r="D329" s="155" t="s">
        <v>155</v>
      </c>
      <c r="E329" s="156" t="s">
        <v>828</v>
      </c>
      <c r="F329" s="157" t="s">
        <v>829</v>
      </c>
      <c r="G329" s="158" t="s">
        <v>163</v>
      </c>
      <c r="H329" s="159">
        <v>28.596</v>
      </c>
      <c r="I329" s="901"/>
      <c r="J329" s="900">
        <f t="shared" si="65"/>
        <v>0</v>
      </c>
      <c r="K329" s="161"/>
      <c r="L329" s="29"/>
      <c r="M329" s="162" t="s">
        <v>1</v>
      </c>
      <c r="N329" s="163" t="s">
        <v>36</v>
      </c>
      <c r="O329" s="55"/>
      <c r="P329" s="164">
        <f t="shared" si="66"/>
        <v>0</v>
      </c>
      <c r="Q329" s="164">
        <v>0</v>
      </c>
      <c r="R329" s="164">
        <f t="shared" si="67"/>
        <v>0</v>
      </c>
      <c r="S329" s="164">
        <v>0</v>
      </c>
      <c r="T329" s="165">
        <f t="shared" si="68"/>
        <v>0</v>
      </c>
      <c r="U329" s="896"/>
      <c r="V329" s="896"/>
      <c r="W329" s="896"/>
      <c r="X329" s="896"/>
      <c r="Y329" s="896"/>
      <c r="Z329" s="896"/>
      <c r="AA329" s="896"/>
      <c r="AB329" s="896"/>
      <c r="AC329" s="896"/>
      <c r="AD329" s="896"/>
      <c r="AE329" s="896"/>
      <c r="AR329" s="166" t="s">
        <v>159</v>
      </c>
      <c r="AT329" s="166" t="s">
        <v>155</v>
      </c>
      <c r="AU329" s="166" t="s">
        <v>80</v>
      </c>
      <c r="AY329" s="14" t="s">
        <v>153</v>
      </c>
      <c r="BE329" s="93">
        <f t="shared" si="69"/>
        <v>0</v>
      </c>
      <c r="BF329" s="93">
        <f t="shared" si="70"/>
        <v>0</v>
      </c>
      <c r="BG329" s="93">
        <f t="shared" si="71"/>
        <v>0</v>
      </c>
      <c r="BH329" s="93">
        <f t="shared" si="72"/>
        <v>0</v>
      </c>
      <c r="BI329" s="93">
        <f t="shared" si="73"/>
        <v>0</v>
      </c>
      <c r="BJ329" s="14" t="s">
        <v>80</v>
      </c>
      <c r="BK329" s="93">
        <f t="shared" si="74"/>
        <v>0</v>
      </c>
      <c r="BL329" s="14" t="s">
        <v>159</v>
      </c>
      <c r="BM329" s="166" t="s">
        <v>830</v>
      </c>
    </row>
    <row r="330" spans="1:65" s="2" customFormat="1" ht="33" customHeight="1">
      <c r="A330" s="896"/>
      <c r="B330" s="129"/>
      <c r="C330" s="155" t="s">
        <v>831</v>
      </c>
      <c r="D330" s="155" t="s">
        <v>155</v>
      </c>
      <c r="E330" s="156" t="s">
        <v>832</v>
      </c>
      <c r="F330" s="157" t="s">
        <v>833</v>
      </c>
      <c r="G330" s="158" t="s">
        <v>163</v>
      </c>
      <c r="H330" s="159">
        <v>0.68700000000000006</v>
      </c>
      <c r="I330" s="901"/>
      <c r="J330" s="900">
        <f t="shared" si="65"/>
        <v>0</v>
      </c>
      <c r="K330" s="161"/>
      <c r="L330" s="29"/>
      <c r="M330" s="162" t="s">
        <v>1</v>
      </c>
      <c r="N330" s="163" t="s">
        <v>36</v>
      </c>
      <c r="O330" s="55"/>
      <c r="P330" s="164">
        <f t="shared" si="66"/>
        <v>0</v>
      </c>
      <c r="Q330" s="164">
        <v>0</v>
      </c>
      <c r="R330" s="164">
        <f t="shared" si="67"/>
        <v>0</v>
      </c>
      <c r="S330" s="164">
        <v>0</v>
      </c>
      <c r="T330" s="165">
        <f t="shared" si="68"/>
        <v>0</v>
      </c>
      <c r="U330" s="896"/>
      <c r="V330" s="896"/>
      <c r="W330" s="896"/>
      <c r="X330" s="896"/>
      <c r="Y330" s="896"/>
      <c r="Z330" s="896"/>
      <c r="AA330" s="896"/>
      <c r="AB330" s="896"/>
      <c r="AC330" s="896"/>
      <c r="AD330" s="896"/>
      <c r="AE330" s="896"/>
      <c r="AR330" s="166" t="s">
        <v>159</v>
      </c>
      <c r="AT330" s="166" t="s">
        <v>155</v>
      </c>
      <c r="AU330" s="166" t="s">
        <v>80</v>
      </c>
      <c r="AY330" s="14" t="s">
        <v>153</v>
      </c>
      <c r="BE330" s="93">
        <f t="shared" si="69"/>
        <v>0</v>
      </c>
      <c r="BF330" s="93">
        <f t="shared" si="70"/>
        <v>0</v>
      </c>
      <c r="BG330" s="93">
        <f t="shared" si="71"/>
        <v>0</v>
      </c>
      <c r="BH330" s="93">
        <f t="shared" si="72"/>
        <v>0</v>
      </c>
      <c r="BI330" s="93">
        <f t="shared" si="73"/>
        <v>0</v>
      </c>
      <c r="BJ330" s="14" t="s">
        <v>80</v>
      </c>
      <c r="BK330" s="93">
        <f t="shared" si="74"/>
        <v>0</v>
      </c>
      <c r="BL330" s="14" t="s">
        <v>159</v>
      </c>
      <c r="BM330" s="166" t="s">
        <v>834</v>
      </c>
    </row>
    <row r="331" spans="1:65" s="2" customFormat="1" ht="33" customHeight="1">
      <c r="A331" s="896"/>
      <c r="B331" s="129"/>
      <c r="C331" s="155" t="s">
        <v>835</v>
      </c>
      <c r="D331" s="155" t="s">
        <v>155</v>
      </c>
      <c r="E331" s="156" t="s">
        <v>836</v>
      </c>
      <c r="F331" s="157" t="s">
        <v>837</v>
      </c>
      <c r="G331" s="158" t="s">
        <v>191</v>
      </c>
      <c r="H331" s="159">
        <v>1.45</v>
      </c>
      <c r="I331" s="901"/>
      <c r="J331" s="900">
        <f t="shared" si="65"/>
        <v>0</v>
      </c>
      <c r="K331" s="161"/>
      <c r="L331" s="29"/>
      <c r="M331" s="162" t="s">
        <v>1</v>
      </c>
      <c r="N331" s="163" t="s">
        <v>36</v>
      </c>
      <c r="O331" s="55"/>
      <c r="P331" s="164">
        <f t="shared" si="66"/>
        <v>0</v>
      </c>
      <c r="Q331" s="164">
        <v>1.20296</v>
      </c>
      <c r="R331" s="164">
        <f t="shared" si="67"/>
        <v>1.744292</v>
      </c>
      <c r="S331" s="164">
        <v>0</v>
      </c>
      <c r="T331" s="165">
        <f t="shared" si="68"/>
        <v>0</v>
      </c>
      <c r="U331" s="896"/>
      <c r="V331" s="896"/>
      <c r="W331" s="896"/>
      <c r="X331" s="896"/>
      <c r="Y331" s="896"/>
      <c r="Z331" s="896"/>
      <c r="AA331" s="896"/>
      <c r="AB331" s="896"/>
      <c r="AC331" s="896"/>
      <c r="AD331" s="896"/>
      <c r="AE331" s="896"/>
      <c r="AR331" s="166" t="s">
        <v>159</v>
      </c>
      <c r="AT331" s="166" t="s">
        <v>155</v>
      </c>
      <c r="AU331" s="166" t="s">
        <v>80</v>
      </c>
      <c r="AY331" s="14" t="s">
        <v>153</v>
      </c>
      <c r="BE331" s="93">
        <f t="shared" si="69"/>
        <v>0</v>
      </c>
      <c r="BF331" s="93">
        <f t="shared" si="70"/>
        <v>0</v>
      </c>
      <c r="BG331" s="93">
        <f t="shared" si="71"/>
        <v>0</v>
      </c>
      <c r="BH331" s="93">
        <f t="shared" si="72"/>
        <v>0</v>
      </c>
      <c r="BI331" s="93">
        <f t="shared" si="73"/>
        <v>0</v>
      </c>
      <c r="BJ331" s="14" t="s">
        <v>80</v>
      </c>
      <c r="BK331" s="93">
        <f t="shared" si="74"/>
        <v>0</v>
      </c>
      <c r="BL331" s="14" t="s">
        <v>159</v>
      </c>
      <c r="BM331" s="166" t="s">
        <v>838</v>
      </c>
    </row>
    <row r="332" spans="1:65" s="2" customFormat="1" ht="24.2" customHeight="1">
      <c r="A332" s="896"/>
      <c r="B332" s="129"/>
      <c r="C332" s="155" t="s">
        <v>839</v>
      </c>
      <c r="D332" s="155" t="s">
        <v>155</v>
      </c>
      <c r="E332" s="156" t="s">
        <v>840</v>
      </c>
      <c r="F332" s="157" t="s">
        <v>841</v>
      </c>
      <c r="G332" s="158" t="s">
        <v>158</v>
      </c>
      <c r="H332" s="159">
        <v>416.6</v>
      </c>
      <c r="I332" s="901"/>
      <c r="J332" s="900">
        <f t="shared" si="65"/>
        <v>0</v>
      </c>
      <c r="K332" s="161"/>
      <c r="L332" s="29"/>
      <c r="M332" s="162" t="s">
        <v>1</v>
      </c>
      <c r="N332" s="163" t="s">
        <v>36</v>
      </c>
      <c r="O332" s="55"/>
      <c r="P332" s="164">
        <f t="shared" si="66"/>
        <v>0</v>
      </c>
      <c r="Q332" s="164">
        <v>0</v>
      </c>
      <c r="R332" s="164">
        <f t="shared" si="67"/>
        <v>0</v>
      </c>
      <c r="S332" s="164">
        <v>0</v>
      </c>
      <c r="T332" s="165">
        <f t="shared" si="68"/>
        <v>0</v>
      </c>
      <c r="U332" s="896"/>
      <c r="V332" s="896"/>
      <c r="W332" s="896"/>
      <c r="X332" s="896"/>
      <c r="Y332" s="896"/>
      <c r="Z332" s="896"/>
      <c r="AA332" s="896"/>
      <c r="AB332" s="896"/>
      <c r="AC332" s="896"/>
      <c r="AD332" s="896"/>
      <c r="AE332" s="896"/>
      <c r="AR332" s="166" t="s">
        <v>159</v>
      </c>
      <c r="AT332" s="166" t="s">
        <v>155</v>
      </c>
      <c r="AU332" s="166" t="s">
        <v>80</v>
      </c>
      <c r="AY332" s="14" t="s">
        <v>153</v>
      </c>
      <c r="BE332" s="93">
        <f t="shared" si="69"/>
        <v>0</v>
      </c>
      <c r="BF332" s="93">
        <f t="shared" si="70"/>
        <v>0</v>
      </c>
      <c r="BG332" s="93">
        <f t="shared" si="71"/>
        <v>0</v>
      </c>
      <c r="BH332" s="93">
        <f t="shared" si="72"/>
        <v>0</v>
      </c>
      <c r="BI332" s="93">
        <f t="shared" si="73"/>
        <v>0</v>
      </c>
      <c r="BJ332" s="14" t="s">
        <v>80</v>
      </c>
      <c r="BK332" s="93">
        <f t="shared" si="74"/>
        <v>0</v>
      </c>
      <c r="BL332" s="14" t="s">
        <v>159</v>
      </c>
      <c r="BM332" s="166" t="s">
        <v>842</v>
      </c>
    </row>
    <row r="333" spans="1:65" s="2" customFormat="1" ht="16.5" customHeight="1">
      <c r="A333" s="896"/>
      <c r="B333" s="129"/>
      <c r="C333" s="167" t="s">
        <v>843</v>
      </c>
      <c r="D333" s="167" t="s">
        <v>189</v>
      </c>
      <c r="E333" s="168" t="s">
        <v>844</v>
      </c>
      <c r="F333" s="169" t="s">
        <v>845</v>
      </c>
      <c r="G333" s="170" t="s">
        <v>158</v>
      </c>
      <c r="H333" s="171">
        <v>479.09</v>
      </c>
      <c r="I333" s="906"/>
      <c r="J333" s="905">
        <f t="shared" si="65"/>
        <v>0</v>
      </c>
      <c r="K333" s="172"/>
      <c r="L333" s="173"/>
      <c r="M333" s="174" t="s">
        <v>1</v>
      </c>
      <c r="N333" s="175" t="s">
        <v>36</v>
      </c>
      <c r="O333" s="55"/>
      <c r="P333" s="164">
        <f t="shared" si="66"/>
        <v>0</v>
      </c>
      <c r="Q333" s="164">
        <v>1E-4</v>
      </c>
      <c r="R333" s="164">
        <f t="shared" si="67"/>
        <v>4.7909E-2</v>
      </c>
      <c r="S333" s="164">
        <v>0</v>
      </c>
      <c r="T333" s="165">
        <f t="shared" si="68"/>
        <v>0</v>
      </c>
      <c r="U333" s="896"/>
      <c r="V333" s="896"/>
      <c r="W333" s="896"/>
      <c r="X333" s="896"/>
      <c r="Y333" s="896"/>
      <c r="Z333" s="896"/>
      <c r="AA333" s="896"/>
      <c r="AB333" s="896"/>
      <c r="AC333" s="896"/>
      <c r="AD333" s="896"/>
      <c r="AE333" s="896"/>
      <c r="AR333" s="166" t="s">
        <v>184</v>
      </c>
      <c r="AT333" s="166" t="s">
        <v>189</v>
      </c>
      <c r="AU333" s="166" t="s">
        <v>80</v>
      </c>
      <c r="AY333" s="14" t="s">
        <v>153</v>
      </c>
      <c r="BE333" s="93">
        <f t="shared" si="69"/>
        <v>0</v>
      </c>
      <c r="BF333" s="93">
        <f t="shared" si="70"/>
        <v>0</v>
      </c>
      <c r="BG333" s="93">
        <f t="shared" si="71"/>
        <v>0</v>
      </c>
      <c r="BH333" s="93">
        <f t="shared" si="72"/>
        <v>0</v>
      </c>
      <c r="BI333" s="93">
        <f t="shared" si="73"/>
        <v>0</v>
      </c>
      <c r="BJ333" s="14" t="s">
        <v>80</v>
      </c>
      <c r="BK333" s="93">
        <f t="shared" si="74"/>
        <v>0</v>
      </c>
      <c r="BL333" s="14" t="s">
        <v>159</v>
      </c>
      <c r="BM333" s="166" t="s">
        <v>846</v>
      </c>
    </row>
    <row r="334" spans="1:65" s="2" customFormat="1" ht="16.5" customHeight="1">
      <c r="A334" s="896"/>
      <c r="B334" s="129"/>
      <c r="C334" s="155" t="s">
        <v>847</v>
      </c>
      <c r="D334" s="155" t="s">
        <v>155</v>
      </c>
      <c r="E334" s="156" t="s">
        <v>848</v>
      </c>
      <c r="F334" s="157" t="s">
        <v>849</v>
      </c>
      <c r="G334" s="158" t="s">
        <v>158</v>
      </c>
      <c r="H334" s="159">
        <v>405.94</v>
      </c>
      <c r="I334" s="901"/>
      <c r="J334" s="900">
        <f t="shared" si="65"/>
        <v>0</v>
      </c>
      <c r="K334" s="161"/>
      <c r="L334" s="29"/>
      <c r="M334" s="162" t="s">
        <v>1</v>
      </c>
      <c r="N334" s="163" t="s">
        <v>36</v>
      </c>
      <c r="O334" s="55"/>
      <c r="P334" s="164">
        <f t="shared" si="66"/>
        <v>0</v>
      </c>
      <c r="Q334" s="164">
        <v>1E-4</v>
      </c>
      <c r="R334" s="164">
        <f t="shared" si="67"/>
        <v>4.0594000000000005E-2</v>
      </c>
      <c r="S334" s="164">
        <v>0</v>
      </c>
      <c r="T334" s="165">
        <f t="shared" si="68"/>
        <v>0</v>
      </c>
      <c r="U334" s="896"/>
      <c r="V334" s="896"/>
      <c r="W334" s="896"/>
      <c r="X334" s="896"/>
      <c r="Y334" s="896"/>
      <c r="Z334" s="896"/>
      <c r="AA334" s="896"/>
      <c r="AB334" s="896"/>
      <c r="AC334" s="896"/>
      <c r="AD334" s="896"/>
      <c r="AE334" s="896"/>
      <c r="AR334" s="166" t="s">
        <v>159</v>
      </c>
      <c r="AT334" s="166" t="s">
        <v>155</v>
      </c>
      <c r="AU334" s="166" t="s">
        <v>80</v>
      </c>
      <c r="AY334" s="14" t="s">
        <v>153</v>
      </c>
      <c r="BE334" s="93">
        <f t="shared" si="69"/>
        <v>0</v>
      </c>
      <c r="BF334" s="93">
        <f t="shared" si="70"/>
        <v>0</v>
      </c>
      <c r="BG334" s="93">
        <f t="shared" si="71"/>
        <v>0</v>
      </c>
      <c r="BH334" s="93">
        <f t="shared" si="72"/>
        <v>0</v>
      </c>
      <c r="BI334" s="93">
        <f t="shared" si="73"/>
        <v>0</v>
      </c>
      <c r="BJ334" s="14" t="s">
        <v>80</v>
      </c>
      <c r="BK334" s="93">
        <f t="shared" si="74"/>
        <v>0</v>
      </c>
      <c r="BL334" s="14" t="s">
        <v>159</v>
      </c>
      <c r="BM334" s="166" t="s">
        <v>850</v>
      </c>
    </row>
    <row r="335" spans="1:65" s="12" customFormat="1" ht="22.9" customHeight="1">
      <c r="B335" s="145"/>
      <c r="D335" s="146" t="s">
        <v>69</v>
      </c>
      <c r="E335" s="154" t="s">
        <v>188</v>
      </c>
      <c r="F335" s="154" t="s">
        <v>851</v>
      </c>
      <c r="I335" s="148"/>
      <c r="J335" s="904">
        <f>BK335</f>
        <v>0</v>
      </c>
      <c r="L335" s="145"/>
      <c r="M335" s="149"/>
      <c r="N335" s="150"/>
      <c r="O335" s="150"/>
      <c r="P335" s="151">
        <f>SUM(P336:P360)</f>
        <v>0</v>
      </c>
      <c r="Q335" s="150"/>
      <c r="R335" s="151">
        <f>SUM(R336:R360)</f>
        <v>91.459813450000013</v>
      </c>
      <c r="S335" s="150"/>
      <c r="T335" s="152">
        <f>SUM(T336:T360)</f>
        <v>8.1791999999999998</v>
      </c>
      <c r="AR335" s="146" t="s">
        <v>77</v>
      </c>
      <c r="AT335" s="153" t="s">
        <v>69</v>
      </c>
      <c r="AU335" s="153" t="s">
        <v>77</v>
      </c>
      <c r="AY335" s="146" t="s">
        <v>153</v>
      </c>
      <c r="BK335" s="902">
        <f>SUM(BK336:BK360)</f>
        <v>0</v>
      </c>
    </row>
    <row r="336" spans="1:65" s="2" customFormat="1" ht="33" customHeight="1">
      <c r="A336" s="896"/>
      <c r="B336" s="129"/>
      <c r="C336" s="155" t="s">
        <v>852</v>
      </c>
      <c r="D336" s="155" t="s">
        <v>155</v>
      </c>
      <c r="E336" s="156" t="s">
        <v>853</v>
      </c>
      <c r="F336" s="157" t="s">
        <v>854</v>
      </c>
      <c r="G336" s="158" t="s">
        <v>244</v>
      </c>
      <c r="H336" s="159">
        <v>143.69999999999999</v>
      </c>
      <c r="I336" s="901"/>
      <c r="J336" s="900">
        <f t="shared" ref="J336:J360" si="75">ROUND(I336*H336,2)</f>
        <v>0</v>
      </c>
      <c r="K336" s="161"/>
      <c r="L336" s="29"/>
      <c r="M336" s="162" t="s">
        <v>1</v>
      </c>
      <c r="N336" s="163" t="s">
        <v>36</v>
      </c>
      <c r="O336" s="55"/>
      <c r="P336" s="164">
        <f t="shared" ref="P336:P360" si="76">O336*H336</f>
        <v>0</v>
      </c>
      <c r="Q336" s="164">
        <v>0.15112999999999999</v>
      </c>
      <c r="R336" s="164">
        <f t="shared" ref="R336:R360" si="77">Q336*H336</f>
        <v>21.717380999999996</v>
      </c>
      <c r="S336" s="164">
        <v>0</v>
      </c>
      <c r="T336" s="165">
        <f t="shared" ref="T336:T360" si="78">S336*H336</f>
        <v>0</v>
      </c>
      <c r="U336" s="896"/>
      <c r="V336" s="896"/>
      <c r="W336" s="896"/>
      <c r="X336" s="896"/>
      <c r="Y336" s="896"/>
      <c r="Z336" s="896"/>
      <c r="AA336" s="896"/>
      <c r="AB336" s="896"/>
      <c r="AC336" s="896"/>
      <c r="AD336" s="896"/>
      <c r="AE336" s="896"/>
      <c r="AR336" s="166" t="s">
        <v>159</v>
      </c>
      <c r="AT336" s="166" t="s">
        <v>155</v>
      </c>
      <c r="AU336" s="166" t="s">
        <v>80</v>
      </c>
      <c r="AY336" s="14" t="s">
        <v>153</v>
      </c>
      <c r="BE336" s="93">
        <f t="shared" ref="BE336:BE360" si="79">IF(N336="základná",J336,0)</f>
        <v>0</v>
      </c>
      <c r="BF336" s="93">
        <f t="shared" ref="BF336:BF360" si="80">IF(N336="znížená",J336,0)</f>
        <v>0</v>
      </c>
      <c r="BG336" s="93">
        <f t="shared" ref="BG336:BG360" si="81">IF(N336="zákl. prenesená",J336,0)</f>
        <v>0</v>
      </c>
      <c r="BH336" s="93">
        <f t="shared" ref="BH336:BH360" si="82">IF(N336="zníž. prenesená",J336,0)</f>
        <v>0</v>
      </c>
      <c r="BI336" s="93">
        <f t="shared" ref="BI336:BI360" si="83">IF(N336="nulová",J336,0)</f>
        <v>0</v>
      </c>
      <c r="BJ336" s="14" t="s">
        <v>80</v>
      </c>
      <c r="BK336" s="93">
        <f t="shared" ref="BK336:BK360" si="84">ROUND(I336*H336,2)</f>
        <v>0</v>
      </c>
      <c r="BL336" s="14" t="s">
        <v>159</v>
      </c>
      <c r="BM336" s="166" t="s">
        <v>855</v>
      </c>
    </row>
    <row r="337" spans="1:65" s="2" customFormat="1" ht="21.75" customHeight="1">
      <c r="A337" s="896"/>
      <c r="B337" s="129"/>
      <c r="C337" s="167" t="s">
        <v>856</v>
      </c>
      <c r="D337" s="167" t="s">
        <v>189</v>
      </c>
      <c r="E337" s="168" t="s">
        <v>857</v>
      </c>
      <c r="F337" s="169" t="s">
        <v>858</v>
      </c>
      <c r="G337" s="170" t="s">
        <v>266</v>
      </c>
      <c r="H337" s="171">
        <v>159</v>
      </c>
      <c r="I337" s="906"/>
      <c r="J337" s="905">
        <f t="shared" si="75"/>
        <v>0</v>
      </c>
      <c r="K337" s="172"/>
      <c r="L337" s="173"/>
      <c r="M337" s="174" t="s">
        <v>1</v>
      </c>
      <c r="N337" s="175" t="s">
        <v>36</v>
      </c>
      <c r="O337" s="55"/>
      <c r="P337" s="164">
        <f t="shared" si="76"/>
        <v>0</v>
      </c>
      <c r="Q337" s="164">
        <v>8.5000000000000006E-2</v>
      </c>
      <c r="R337" s="164">
        <f t="shared" si="77"/>
        <v>13.515000000000001</v>
      </c>
      <c r="S337" s="164">
        <v>0</v>
      </c>
      <c r="T337" s="165">
        <f t="shared" si="78"/>
        <v>0</v>
      </c>
      <c r="U337" s="896"/>
      <c r="V337" s="896"/>
      <c r="W337" s="896"/>
      <c r="X337" s="896"/>
      <c r="Y337" s="896"/>
      <c r="Z337" s="896"/>
      <c r="AA337" s="896"/>
      <c r="AB337" s="896"/>
      <c r="AC337" s="896"/>
      <c r="AD337" s="896"/>
      <c r="AE337" s="896"/>
      <c r="AR337" s="166" t="s">
        <v>184</v>
      </c>
      <c r="AT337" s="166" t="s">
        <v>189</v>
      </c>
      <c r="AU337" s="166" t="s">
        <v>80</v>
      </c>
      <c r="AY337" s="14" t="s">
        <v>153</v>
      </c>
      <c r="BE337" s="93">
        <f t="shared" si="79"/>
        <v>0</v>
      </c>
      <c r="BF337" s="93">
        <f t="shared" si="80"/>
        <v>0</v>
      </c>
      <c r="BG337" s="93">
        <f t="shared" si="81"/>
        <v>0</v>
      </c>
      <c r="BH337" s="93">
        <f t="shared" si="82"/>
        <v>0</v>
      </c>
      <c r="BI337" s="93">
        <f t="shared" si="83"/>
        <v>0</v>
      </c>
      <c r="BJ337" s="14" t="s">
        <v>80</v>
      </c>
      <c r="BK337" s="93">
        <f t="shared" si="84"/>
        <v>0</v>
      </c>
      <c r="BL337" s="14" t="s">
        <v>159</v>
      </c>
      <c r="BM337" s="166" t="s">
        <v>859</v>
      </c>
    </row>
    <row r="338" spans="1:65" s="2" customFormat="1" ht="33" customHeight="1">
      <c r="A338" s="896"/>
      <c r="B338" s="129"/>
      <c r="C338" s="155" t="s">
        <v>860</v>
      </c>
      <c r="D338" s="155" t="s">
        <v>155</v>
      </c>
      <c r="E338" s="156" t="s">
        <v>861</v>
      </c>
      <c r="F338" s="157" t="s">
        <v>862</v>
      </c>
      <c r="G338" s="158" t="s">
        <v>163</v>
      </c>
      <c r="H338" s="159">
        <v>10.856999999999999</v>
      </c>
      <c r="I338" s="901"/>
      <c r="J338" s="900">
        <f t="shared" si="75"/>
        <v>0</v>
      </c>
      <c r="K338" s="161"/>
      <c r="L338" s="29"/>
      <c r="M338" s="162" t="s">
        <v>1</v>
      </c>
      <c r="N338" s="163" t="s">
        <v>36</v>
      </c>
      <c r="O338" s="55"/>
      <c r="P338" s="164">
        <f t="shared" si="76"/>
        <v>0</v>
      </c>
      <c r="Q338" s="164">
        <v>2.2151299999999998</v>
      </c>
      <c r="R338" s="164">
        <f t="shared" si="77"/>
        <v>24.049666409999997</v>
      </c>
      <c r="S338" s="164">
        <v>0</v>
      </c>
      <c r="T338" s="165">
        <f t="shared" si="78"/>
        <v>0</v>
      </c>
      <c r="U338" s="896"/>
      <c r="V338" s="896"/>
      <c r="W338" s="896"/>
      <c r="X338" s="896"/>
      <c r="Y338" s="896"/>
      <c r="Z338" s="896"/>
      <c r="AA338" s="896"/>
      <c r="AB338" s="896"/>
      <c r="AC338" s="896"/>
      <c r="AD338" s="896"/>
      <c r="AE338" s="896"/>
      <c r="AR338" s="166" t="s">
        <v>159</v>
      </c>
      <c r="AT338" s="166" t="s">
        <v>155</v>
      </c>
      <c r="AU338" s="166" t="s">
        <v>80</v>
      </c>
      <c r="AY338" s="14" t="s">
        <v>153</v>
      </c>
      <c r="BE338" s="93">
        <f t="shared" si="79"/>
        <v>0</v>
      </c>
      <c r="BF338" s="93">
        <f t="shared" si="80"/>
        <v>0</v>
      </c>
      <c r="BG338" s="93">
        <f t="shared" si="81"/>
        <v>0</v>
      </c>
      <c r="BH338" s="93">
        <f t="shared" si="82"/>
        <v>0</v>
      </c>
      <c r="BI338" s="93">
        <f t="shared" si="83"/>
        <v>0</v>
      </c>
      <c r="BJ338" s="14" t="s">
        <v>80</v>
      </c>
      <c r="BK338" s="93">
        <f t="shared" si="84"/>
        <v>0</v>
      </c>
      <c r="BL338" s="14" t="s">
        <v>159</v>
      </c>
      <c r="BM338" s="166" t="s">
        <v>863</v>
      </c>
    </row>
    <row r="339" spans="1:65" s="2" customFormat="1" ht="24.2" customHeight="1">
      <c r="A339" s="896"/>
      <c r="B339" s="129"/>
      <c r="C339" s="155" t="s">
        <v>864</v>
      </c>
      <c r="D339" s="155" t="s">
        <v>155</v>
      </c>
      <c r="E339" s="156" t="s">
        <v>865</v>
      </c>
      <c r="F339" s="157" t="s">
        <v>866</v>
      </c>
      <c r="G339" s="158" t="s">
        <v>158</v>
      </c>
      <c r="H339" s="159">
        <v>12.3</v>
      </c>
      <c r="I339" s="901"/>
      <c r="J339" s="900">
        <f t="shared" si="75"/>
        <v>0</v>
      </c>
      <c r="K339" s="161"/>
      <c r="L339" s="29"/>
      <c r="M339" s="162" t="s">
        <v>1</v>
      </c>
      <c r="N339" s="163" t="s">
        <v>36</v>
      </c>
      <c r="O339" s="55"/>
      <c r="P339" s="164">
        <f t="shared" si="76"/>
        <v>0</v>
      </c>
      <c r="Q339" s="164">
        <v>4.6000000000000001E-4</v>
      </c>
      <c r="R339" s="164">
        <f t="shared" si="77"/>
        <v>5.6580000000000007E-3</v>
      </c>
      <c r="S339" s="164">
        <v>0</v>
      </c>
      <c r="T339" s="165">
        <f t="shared" si="78"/>
        <v>0</v>
      </c>
      <c r="U339" s="896"/>
      <c r="V339" s="896"/>
      <c r="W339" s="896"/>
      <c r="X339" s="896"/>
      <c r="Y339" s="896"/>
      <c r="Z339" s="896"/>
      <c r="AA339" s="896"/>
      <c r="AB339" s="896"/>
      <c r="AC339" s="896"/>
      <c r="AD339" s="896"/>
      <c r="AE339" s="896"/>
      <c r="AR339" s="166" t="s">
        <v>159</v>
      </c>
      <c r="AT339" s="166" t="s">
        <v>155</v>
      </c>
      <c r="AU339" s="166" t="s">
        <v>80</v>
      </c>
      <c r="AY339" s="14" t="s">
        <v>153</v>
      </c>
      <c r="BE339" s="93">
        <f t="shared" si="79"/>
        <v>0</v>
      </c>
      <c r="BF339" s="93">
        <f t="shared" si="80"/>
        <v>0</v>
      </c>
      <c r="BG339" s="93">
        <f t="shared" si="81"/>
        <v>0</v>
      </c>
      <c r="BH339" s="93">
        <f t="shared" si="82"/>
        <v>0</v>
      </c>
      <c r="BI339" s="93">
        <f t="shared" si="83"/>
        <v>0</v>
      </c>
      <c r="BJ339" s="14" t="s">
        <v>80</v>
      </c>
      <c r="BK339" s="93">
        <f t="shared" si="84"/>
        <v>0</v>
      </c>
      <c r="BL339" s="14" t="s">
        <v>159</v>
      </c>
      <c r="BM339" s="166" t="s">
        <v>867</v>
      </c>
    </row>
    <row r="340" spans="1:65" s="2" customFormat="1" ht="37.9" customHeight="1">
      <c r="A340" s="896"/>
      <c r="B340" s="129"/>
      <c r="C340" s="155" t="s">
        <v>868</v>
      </c>
      <c r="D340" s="155" t="s">
        <v>155</v>
      </c>
      <c r="E340" s="156" t="s">
        <v>869</v>
      </c>
      <c r="F340" s="157" t="s">
        <v>870</v>
      </c>
      <c r="G340" s="158" t="s">
        <v>158</v>
      </c>
      <c r="H340" s="159">
        <v>30.943999999999999</v>
      </c>
      <c r="I340" s="901"/>
      <c r="J340" s="900">
        <f t="shared" si="75"/>
        <v>0</v>
      </c>
      <c r="K340" s="161"/>
      <c r="L340" s="29"/>
      <c r="M340" s="162" t="s">
        <v>1</v>
      </c>
      <c r="N340" s="163" t="s">
        <v>36</v>
      </c>
      <c r="O340" s="55"/>
      <c r="P340" s="164">
        <f t="shared" si="76"/>
        <v>0</v>
      </c>
      <c r="Q340" s="164">
        <v>4.6000000000000001E-4</v>
      </c>
      <c r="R340" s="164">
        <f t="shared" si="77"/>
        <v>1.423424E-2</v>
      </c>
      <c r="S340" s="164">
        <v>0</v>
      </c>
      <c r="T340" s="165">
        <f t="shared" si="78"/>
        <v>0</v>
      </c>
      <c r="U340" s="896"/>
      <c r="V340" s="896"/>
      <c r="W340" s="896"/>
      <c r="X340" s="896"/>
      <c r="Y340" s="896"/>
      <c r="Z340" s="896"/>
      <c r="AA340" s="896"/>
      <c r="AB340" s="896"/>
      <c r="AC340" s="896"/>
      <c r="AD340" s="896"/>
      <c r="AE340" s="896"/>
      <c r="AR340" s="166" t="s">
        <v>159</v>
      </c>
      <c r="AT340" s="166" t="s">
        <v>155</v>
      </c>
      <c r="AU340" s="166" t="s">
        <v>80</v>
      </c>
      <c r="AY340" s="14" t="s">
        <v>153</v>
      </c>
      <c r="BE340" s="93">
        <f t="shared" si="79"/>
        <v>0</v>
      </c>
      <c r="BF340" s="93">
        <f t="shared" si="80"/>
        <v>0</v>
      </c>
      <c r="BG340" s="93">
        <f t="shared" si="81"/>
        <v>0</v>
      </c>
      <c r="BH340" s="93">
        <f t="shared" si="82"/>
        <v>0</v>
      </c>
      <c r="BI340" s="93">
        <f t="shared" si="83"/>
        <v>0</v>
      </c>
      <c r="BJ340" s="14" t="s">
        <v>80</v>
      </c>
      <c r="BK340" s="93">
        <f t="shared" si="84"/>
        <v>0</v>
      </c>
      <c r="BL340" s="14" t="s">
        <v>159</v>
      </c>
      <c r="BM340" s="166" t="s">
        <v>871</v>
      </c>
    </row>
    <row r="341" spans="1:65" s="2" customFormat="1" ht="24.2" customHeight="1">
      <c r="A341" s="896"/>
      <c r="B341" s="129"/>
      <c r="C341" s="155" t="s">
        <v>872</v>
      </c>
      <c r="D341" s="155" t="s">
        <v>155</v>
      </c>
      <c r="E341" s="156" t="s">
        <v>873</v>
      </c>
      <c r="F341" s="157" t="s">
        <v>874</v>
      </c>
      <c r="G341" s="158" t="s">
        <v>244</v>
      </c>
      <c r="H341" s="159">
        <v>143.69999999999999</v>
      </c>
      <c r="I341" s="901"/>
      <c r="J341" s="900">
        <f t="shared" si="75"/>
        <v>0</v>
      </c>
      <c r="K341" s="161"/>
      <c r="L341" s="29"/>
      <c r="M341" s="162" t="s">
        <v>1</v>
      </c>
      <c r="N341" s="163" t="s">
        <v>36</v>
      </c>
      <c r="O341" s="55"/>
      <c r="P341" s="164">
        <f t="shared" si="76"/>
        <v>0</v>
      </c>
      <c r="Q341" s="164">
        <v>0.11812</v>
      </c>
      <c r="R341" s="164">
        <f t="shared" si="77"/>
        <v>16.973844</v>
      </c>
      <c r="S341" s="164">
        <v>0</v>
      </c>
      <c r="T341" s="165">
        <f t="shared" si="78"/>
        <v>0</v>
      </c>
      <c r="U341" s="896"/>
      <c r="V341" s="896"/>
      <c r="W341" s="896"/>
      <c r="X341" s="896"/>
      <c r="Y341" s="896"/>
      <c r="Z341" s="896"/>
      <c r="AA341" s="896"/>
      <c r="AB341" s="896"/>
      <c r="AC341" s="896"/>
      <c r="AD341" s="896"/>
      <c r="AE341" s="896"/>
      <c r="AR341" s="166" t="s">
        <v>159</v>
      </c>
      <c r="AT341" s="166" t="s">
        <v>155</v>
      </c>
      <c r="AU341" s="166" t="s">
        <v>80</v>
      </c>
      <c r="AY341" s="14" t="s">
        <v>153</v>
      </c>
      <c r="BE341" s="93">
        <f t="shared" si="79"/>
        <v>0</v>
      </c>
      <c r="BF341" s="93">
        <f t="shared" si="80"/>
        <v>0</v>
      </c>
      <c r="BG341" s="93">
        <f t="shared" si="81"/>
        <v>0</v>
      </c>
      <c r="BH341" s="93">
        <f t="shared" si="82"/>
        <v>0</v>
      </c>
      <c r="BI341" s="93">
        <f t="shared" si="83"/>
        <v>0</v>
      </c>
      <c r="BJ341" s="14" t="s">
        <v>80</v>
      </c>
      <c r="BK341" s="93">
        <f t="shared" si="84"/>
        <v>0</v>
      </c>
      <c r="BL341" s="14" t="s">
        <v>159</v>
      </c>
      <c r="BM341" s="166" t="s">
        <v>875</v>
      </c>
    </row>
    <row r="342" spans="1:65" s="2" customFormat="1" ht="37.9" customHeight="1">
      <c r="A342" s="896"/>
      <c r="B342" s="129"/>
      <c r="C342" s="167" t="s">
        <v>876</v>
      </c>
      <c r="D342" s="167" t="s">
        <v>189</v>
      </c>
      <c r="E342" s="168" t="s">
        <v>877</v>
      </c>
      <c r="F342" s="169" t="s">
        <v>878</v>
      </c>
      <c r="G342" s="170" t="s">
        <v>244</v>
      </c>
      <c r="H342" s="171">
        <v>158.07</v>
      </c>
      <c r="I342" s="906"/>
      <c r="J342" s="905">
        <f t="shared" si="75"/>
        <v>0</v>
      </c>
      <c r="K342" s="172"/>
      <c r="L342" s="173"/>
      <c r="M342" s="174" t="s">
        <v>1</v>
      </c>
      <c r="N342" s="175" t="s">
        <v>36</v>
      </c>
      <c r="O342" s="55"/>
      <c r="P342" s="164">
        <f t="shared" si="76"/>
        <v>0</v>
      </c>
      <c r="Q342" s="164">
        <v>0.08</v>
      </c>
      <c r="R342" s="164">
        <f t="shared" si="77"/>
        <v>12.6456</v>
      </c>
      <c r="S342" s="164">
        <v>0</v>
      </c>
      <c r="T342" s="165">
        <f t="shared" si="78"/>
        <v>0</v>
      </c>
      <c r="U342" s="896"/>
      <c r="V342" s="896"/>
      <c r="W342" s="896"/>
      <c r="X342" s="896"/>
      <c r="Y342" s="896"/>
      <c r="Z342" s="896"/>
      <c r="AA342" s="896"/>
      <c r="AB342" s="896"/>
      <c r="AC342" s="896"/>
      <c r="AD342" s="896"/>
      <c r="AE342" s="896"/>
      <c r="AR342" s="166" t="s">
        <v>184</v>
      </c>
      <c r="AT342" s="166" t="s">
        <v>189</v>
      </c>
      <c r="AU342" s="166" t="s">
        <v>80</v>
      </c>
      <c r="AY342" s="14" t="s">
        <v>153</v>
      </c>
      <c r="BE342" s="93">
        <f t="shared" si="79"/>
        <v>0</v>
      </c>
      <c r="BF342" s="93">
        <f t="shared" si="80"/>
        <v>0</v>
      </c>
      <c r="BG342" s="93">
        <f t="shared" si="81"/>
        <v>0</v>
      </c>
      <c r="BH342" s="93">
        <f t="shared" si="82"/>
        <v>0</v>
      </c>
      <c r="BI342" s="93">
        <f t="shared" si="83"/>
        <v>0</v>
      </c>
      <c r="BJ342" s="14" t="s">
        <v>80</v>
      </c>
      <c r="BK342" s="93">
        <f t="shared" si="84"/>
        <v>0</v>
      </c>
      <c r="BL342" s="14" t="s">
        <v>159</v>
      </c>
      <c r="BM342" s="166" t="s">
        <v>879</v>
      </c>
    </row>
    <row r="343" spans="1:65" s="2" customFormat="1" ht="24.2" customHeight="1">
      <c r="A343" s="896"/>
      <c r="B343" s="129"/>
      <c r="C343" s="155" t="s">
        <v>880</v>
      </c>
      <c r="D343" s="155" t="s">
        <v>155</v>
      </c>
      <c r="E343" s="156" t="s">
        <v>881</v>
      </c>
      <c r="F343" s="157" t="s">
        <v>882</v>
      </c>
      <c r="G343" s="158" t="s">
        <v>158</v>
      </c>
      <c r="H343" s="159">
        <v>938.7</v>
      </c>
      <c r="I343" s="901"/>
      <c r="J343" s="900">
        <f t="shared" si="75"/>
        <v>0</v>
      </c>
      <c r="K343" s="161"/>
      <c r="L343" s="29"/>
      <c r="M343" s="162" t="s">
        <v>1</v>
      </c>
      <c r="N343" s="163" t="s">
        <v>36</v>
      </c>
      <c r="O343" s="55"/>
      <c r="P343" s="164">
        <f t="shared" si="76"/>
        <v>0</v>
      </c>
      <c r="Q343" s="164">
        <v>1.5299999999999999E-3</v>
      </c>
      <c r="R343" s="164">
        <f t="shared" si="77"/>
        <v>1.4362109999999999</v>
      </c>
      <c r="S343" s="164">
        <v>0</v>
      </c>
      <c r="T343" s="165">
        <f t="shared" si="78"/>
        <v>0</v>
      </c>
      <c r="U343" s="896"/>
      <c r="V343" s="896"/>
      <c r="W343" s="896"/>
      <c r="X343" s="896"/>
      <c r="Y343" s="896"/>
      <c r="Z343" s="896"/>
      <c r="AA343" s="896"/>
      <c r="AB343" s="896"/>
      <c r="AC343" s="896"/>
      <c r="AD343" s="896"/>
      <c r="AE343" s="896"/>
      <c r="AR343" s="166" t="s">
        <v>159</v>
      </c>
      <c r="AT343" s="166" t="s">
        <v>155</v>
      </c>
      <c r="AU343" s="166" t="s">
        <v>80</v>
      </c>
      <c r="AY343" s="14" t="s">
        <v>153</v>
      </c>
      <c r="BE343" s="93">
        <f t="shared" si="79"/>
        <v>0</v>
      </c>
      <c r="BF343" s="93">
        <f t="shared" si="80"/>
        <v>0</v>
      </c>
      <c r="BG343" s="93">
        <f t="shared" si="81"/>
        <v>0</v>
      </c>
      <c r="BH343" s="93">
        <f t="shared" si="82"/>
        <v>0</v>
      </c>
      <c r="BI343" s="93">
        <f t="shared" si="83"/>
        <v>0</v>
      </c>
      <c r="BJ343" s="14" t="s">
        <v>80</v>
      </c>
      <c r="BK343" s="93">
        <f t="shared" si="84"/>
        <v>0</v>
      </c>
      <c r="BL343" s="14" t="s">
        <v>159</v>
      </c>
      <c r="BM343" s="166" t="s">
        <v>883</v>
      </c>
    </row>
    <row r="344" spans="1:65" s="2" customFormat="1" ht="16.5" customHeight="1">
      <c r="A344" s="896"/>
      <c r="B344" s="129"/>
      <c r="C344" s="155" t="s">
        <v>884</v>
      </c>
      <c r="D344" s="155" t="s">
        <v>155</v>
      </c>
      <c r="E344" s="156" t="s">
        <v>885</v>
      </c>
      <c r="F344" s="157" t="s">
        <v>886</v>
      </c>
      <c r="G344" s="158" t="s">
        <v>158</v>
      </c>
      <c r="H344" s="159">
        <v>1839.296</v>
      </c>
      <c r="I344" s="901"/>
      <c r="J344" s="900">
        <f t="shared" si="75"/>
        <v>0</v>
      </c>
      <c r="K344" s="161"/>
      <c r="L344" s="29"/>
      <c r="M344" s="162" t="s">
        <v>1</v>
      </c>
      <c r="N344" s="163" t="s">
        <v>36</v>
      </c>
      <c r="O344" s="55"/>
      <c r="P344" s="164">
        <f t="shared" si="76"/>
        <v>0</v>
      </c>
      <c r="Q344" s="164">
        <v>5.0000000000000002E-5</v>
      </c>
      <c r="R344" s="164">
        <f t="shared" si="77"/>
        <v>9.1964800000000013E-2</v>
      </c>
      <c r="S344" s="164">
        <v>0</v>
      </c>
      <c r="T344" s="165">
        <f t="shared" si="78"/>
        <v>0</v>
      </c>
      <c r="U344" s="896"/>
      <c r="V344" s="896"/>
      <c r="W344" s="896"/>
      <c r="X344" s="896"/>
      <c r="Y344" s="896"/>
      <c r="Z344" s="896"/>
      <c r="AA344" s="896"/>
      <c r="AB344" s="896"/>
      <c r="AC344" s="896"/>
      <c r="AD344" s="896"/>
      <c r="AE344" s="896"/>
      <c r="AR344" s="166" t="s">
        <v>159</v>
      </c>
      <c r="AT344" s="166" t="s">
        <v>155</v>
      </c>
      <c r="AU344" s="166" t="s">
        <v>80</v>
      </c>
      <c r="AY344" s="14" t="s">
        <v>153</v>
      </c>
      <c r="BE344" s="93">
        <f t="shared" si="79"/>
        <v>0</v>
      </c>
      <c r="BF344" s="93">
        <f t="shared" si="80"/>
        <v>0</v>
      </c>
      <c r="BG344" s="93">
        <f t="shared" si="81"/>
        <v>0</v>
      </c>
      <c r="BH344" s="93">
        <f t="shared" si="82"/>
        <v>0</v>
      </c>
      <c r="BI344" s="93">
        <f t="shared" si="83"/>
        <v>0</v>
      </c>
      <c r="BJ344" s="14" t="s">
        <v>80</v>
      </c>
      <c r="BK344" s="93">
        <f t="shared" si="84"/>
        <v>0</v>
      </c>
      <c r="BL344" s="14" t="s">
        <v>159</v>
      </c>
      <c r="BM344" s="166" t="s">
        <v>887</v>
      </c>
    </row>
    <row r="345" spans="1:65" s="2" customFormat="1" ht="44.25" customHeight="1">
      <c r="A345" s="896"/>
      <c r="B345" s="129"/>
      <c r="C345" s="923" t="s">
        <v>888</v>
      </c>
      <c r="D345" s="923" t="s">
        <v>155</v>
      </c>
      <c r="E345" s="924" t="s">
        <v>889</v>
      </c>
      <c r="F345" s="925" t="s">
        <v>3905</v>
      </c>
      <c r="G345" s="926" t="s">
        <v>266</v>
      </c>
      <c r="H345" s="927">
        <v>30</v>
      </c>
      <c r="I345" s="928"/>
      <c r="J345" s="928">
        <f t="shared" si="75"/>
        <v>0</v>
      </c>
      <c r="K345" s="161"/>
      <c r="L345" s="29"/>
      <c r="M345" s="162" t="s">
        <v>1</v>
      </c>
      <c r="N345" s="163" t="s">
        <v>36</v>
      </c>
      <c r="O345" s="55"/>
      <c r="P345" s="164">
        <f t="shared" si="76"/>
        <v>0</v>
      </c>
      <c r="Q345" s="164">
        <v>1.2E-4</v>
      </c>
      <c r="R345" s="164">
        <f t="shared" si="77"/>
        <v>3.5999999999999999E-3</v>
      </c>
      <c r="S345" s="164">
        <v>0</v>
      </c>
      <c r="T345" s="165">
        <f t="shared" si="78"/>
        <v>0</v>
      </c>
      <c r="U345" s="896"/>
      <c r="V345" s="896"/>
      <c r="W345" s="896"/>
      <c r="X345" s="896"/>
      <c r="Y345" s="896"/>
      <c r="Z345" s="896"/>
      <c r="AA345" s="896"/>
      <c r="AB345" s="896"/>
      <c r="AC345" s="896"/>
      <c r="AD345" s="896"/>
      <c r="AE345" s="896"/>
      <c r="AR345" s="166" t="s">
        <v>159</v>
      </c>
      <c r="AT345" s="166" t="s">
        <v>155</v>
      </c>
      <c r="AU345" s="166" t="s">
        <v>80</v>
      </c>
      <c r="AY345" s="14" t="s">
        <v>153</v>
      </c>
      <c r="BE345" s="93">
        <f t="shared" si="79"/>
        <v>0</v>
      </c>
      <c r="BF345" s="93">
        <f t="shared" si="80"/>
        <v>0</v>
      </c>
      <c r="BG345" s="93">
        <f t="shared" si="81"/>
        <v>0</v>
      </c>
      <c r="BH345" s="93">
        <f t="shared" si="82"/>
        <v>0</v>
      </c>
      <c r="BI345" s="93">
        <f t="shared" si="83"/>
        <v>0</v>
      </c>
      <c r="BJ345" s="14" t="s">
        <v>80</v>
      </c>
      <c r="BK345" s="93">
        <f t="shared" si="84"/>
        <v>0</v>
      </c>
      <c r="BL345" s="14" t="s">
        <v>159</v>
      </c>
      <c r="BM345" s="166" t="s">
        <v>890</v>
      </c>
    </row>
    <row r="346" spans="1:65" s="2" customFormat="1" ht="33" customHeight="1">
      <c r="A346" s="896"/>
      <c r="B346" s="129"/>
      <c r="C346" s="155" t="s">
        <v>891</v>
      </c>
      <c r="D346" s="155" t="s">
        <v>155</v>
      </c>
      <c r="E346" s="156" t="s">
        <v>892</v>
      </c>
      <c r="F346" s="157" t="s">
        <v>893</v>
      </c>
      <c r="G346" s="158" t="s">
        <v>163</v>
      </c>
      <c r="H346" s="159">
        <v>0.85799999999999998</v>
      </c>
      <c r="I346" s="901"/>
      <c r="J346" s="900">
        <f t="shared" si="75"/>
        <v>0</v>
      </c>
      <c r="K346" s="161"/>
      <c r="L346" s="29"/>
      <c r="M346" s="162" t="s">
        <v>1</v>
      </c>
      <c r="N346" s="163" t="s">
        <v>36</v>
      </c>
      <c r="O346" s="55"/>
      <c r="P346" s="164">
        <f t="shared" si="76"/>
        <v>0</v>
      </c>
      <c r="Q346" s="164">
        <v>0</v>
      </c>
      <c r="R346" s="164">
        <f t="shared" si="77"/>
        <v>0</v>
      </c>
      <c r="S346" s="164">
        <v>2.4</v>
      </c>
      <c r="T346" s="165">
        <f t="shared" si="78"/>
        <v>2.0591999999999997</v>
      </c>
      <c r="U346" s="896"/>
      <c r="V346" s="896"/>
      <c r="W346" s="896"/>
      <c r="X346" s="896"/>
      <c r="Y346" s="896"/>
      <c r="Z346" s="896"/>
      <c r="AA346" s="896"/>
      <c r="AB346" s="896"/>
      <c r="AC346" s="896"/>
      <c r="AD346" s="896"/>
      <c r="AE346" s="896"/>
      <c r="AR346" s="166" t="s">
        <v>159</v>
      </c>
      <c r="AT346" s="166" t="s">
        <v>155</v>
      </c>
      <c r="AU346" s="166" t="s">
        <v>80</v>
      </c>
      <c r="AY346" s="14" t="s">
        <v>153</v>
      </c>
      <c r="BE346" s="93">
        <f t="shared" si="79"/>
        <v>0</v>
      </c>
      <c r="BF346" s="93">
        <f t="shared" si="80"/>
        <v>0</v>
      </c>
      <c r="BG346" s="93">
        <f t="shared" si="81"/>
        <v>0</v>
      </c>
      <c r="BH346" s="93">
        <f t="shared" si="82"/>
        <v>0</v>
      </c>
      <c r="BI346" s="93">
        <f t="shared" si="83"/>
        <v>0</v>
      </c>
      <c r="BJ346" s="14" t="s">
        <v>80</v>
      </c>
      <c r="BK346" s="93">
        <f t="shared" si="84"/>
        <v>0</v>
      </c>
      <c r="BL346" s="14" t="s">
        <v>159</v>
      </c>
      <c r="BM346" s="166" t="s">
        <v>894</v>
      </c>
    </row>
    <row r="347" spans="1:65" s="2" customFormat="1" ht="37.9" customHeight="1">
      <c r="A347" s="896"/>
      <c r="B347" s="129"/>
      <c r="C347" s="155" t="s">
        <v>895</v>
      </c>
      <c r="D347" s="155" t="s">
        <v>155</v>
      </c>
      <c r="E347" s="156" t="s">
        <v>896</v>
      </c>
      <c r="F347" s="157" t="s">
        <v>897</v>
      </c>
      <c r="G347" s="158" t="s">
        <v>163</v>
      </c>
      <c r="H347" s="159">
        <v>2.58</v>
      </c>
      <c r="I347" s="901"/>
      <c r="J347" s="900">
        <f t="shared" si="75"/>
        <v>0</v>
      </c>
      <c r="K347" s="161"/>
      <c r="L347" s="29"/>
      <c r="M347" s="162" t="s">
        <v>1</v>
      </c>
      <c r="N347" s="163" t="s">
        <v>36</v>
      </c>
      <c r="O347" s="55"/>
      <c r="P347" s="164">
        <f t="shared" si="76"/>
        <v>0</v>
      </c>
      <c r="Q347" s="164">
        <v>0</v>
      </c>
      <c r="R347" s="164">
        <f t="shared" si="77"/>
        <v>0</v>
      </c>
      <c r="S347" s="164">
        <v>2.2000000000000002</v>
      </c>
      <c r="T347" s="165">
        <f t="shared" si="78"/>
        <v>5.676000000000001</v>
      </c>
      <c r="U347" s="896"/>
      <c r="V347" s="896"/>
      <c r="W347" s="896"/>
      <c r="X347" s="896"/>
      <c r="Y347" s="896"/>
      <c r="Z347" s="896"/>
      <c r="AA347" s="896"/>
      <c r="AB347" s="896"/>
      <c r="AC347" s="896"/>
      <c r="AD347" s="896"/>
      <c r="AE347" s="896"/>
      <c r="AR347" s="166" t="s">
        <v>159</v>
      </c>
      <c r="AT347" s="166" t="s">
        <v>155</v>
      </c>
      <c r="AU347" s="166" t="s">
        <v>80</v>
      </c>
      <c r="AY347" s="14" t="s">
        <v>153</v>
      </c>
      <c r="BE347" s="93">
        <f t="shared" si="79"/>
        <v>0</v>
      </c>
      <c r="BF347" s="93">
        <f t="shared" si="80"/>
        <v>0</v>
      </c>
      <c r="BG347" s="93">
        <f t="shared" si="81"/>
        <v>0</v>
      </c>
      <c r="BH347" s="93">
        <f t="shared" si="82"/>
        <v>0</v>
      </c>
      <c r="BI347" s="93">
        <f t="shared" si="83"/>
        <v>0</v>
      </c>
      <c r="BJ347" s="14" t="s">
        <v>80</v>
      </c>
      <c r="BK347" s="93">
        <f t="shared" si="84"/>
        <v>0</v>
      </c>
      <c r="BL347" s="14" t="s">
        <v>159</v>
      </c>
      <c r="BM347" s="166" t="s">
        <v>898</v>
      </c>
    </row>
    <row r="348" spans="1:65" s="2" customFormat="1" ht="33" customHeight="1">
      <c r="A348" s="896"/>
      <c r="B348" s="129"/>
      <c r="C348" s="155" t="s">
        <v>899</v>
      </c>
      <c r="D348" s="155" t="s">
        <v>155</v>
      </c>
      <c r="E348" s="156" t="s">
        <v>900</v>
      </c>
      <c r="F348" s="157" t="s">
        <v>901</v>
      </c>
      <c r="G348" s="158" t="s">
        <v>158</v>
      </c>
      <c r="H348" s="159">
        <v>2.58</v>
      </c>
      <c r="I348" s="901"/>
      <c r="J348" s="900">
        <f t="shared" si="75"/>
        <v>0</v>
      </c>
      <c r="K348" s="161"/>
      <c r="L348" s="29"/>
      <c r="M348" s="162" t="s">
        <v>1</v>
      </c>
      <c r="N348" s="163" t="s">
        <v>36</v>
      </c>
      <c r="O348" s="55"/>
      <c r="P348" s="164">
        <f t="shared" si="76"/>
        <v>0</v>
      </c>
      <c r="Q348" s="164">
        <v>0</v>
      </c>
      <c r="R348" s="164">
        <f t="shared" si="77"/>
        <v>0</v>
      </c>
      <c r="S348" s="164">
        <v>0.02</v>
      </c>
      <c r="T348" s="165">
        <f t="shared" si="78"/>
        <v>5.16E-2</v>
      </c>
      <c r="U348" s="896"/>
      <c r="V348" s="896"/>
      <c r="W348" s="896"/>
      <c r="X348" s="896"/>
      <c r="Y348" s="896"/>
      <c r="Z348" s="896"/>
      <c r="AA348" s="896"/>
      <c r="AB348" s="896"/>
      <c r="AC348" s="896"/>
      <c r="AD348" s="896"/>
      <c r="AE348" s="896"/>
      <c r="AR348" s="166" t="s">
        <v>159</v>
      </c>
      <c r="AT348" s="166" t="s">
        <v>155</v>
      </c>
      <c r="AU348" s="166" t="s">
        <v>80</v>
      </c>
      <c r="AY348" s="14" t="s">
        <v>153</v>
      </c>
      <c r="BE348" s="93">
        <f t="shared" si="79"/>
        <v>0</v>
      </c>
      <c r="BF348" s="93">
        <f t="shared" si="80"/>
        <v>0</v>
      </c>
      <c r="BG348" s="93">
        <f t="shared" si="81"/>
        <v>0</v>
      </c>
      <c r="BH348" s="93">
        <f t="shared" si="82"/>
        <v>0</v>
      </c>
      <c r="BI348" s="93">
        <f t="shared" si="83"/>
        <v>0</v>
      </c>
      <c r="BJ348" s="14" t="s">
        <v>80</v>
      </c>
      <c r="BK348" s="93">
        <f t="shared" si="84"/>
        <v>0</v>
      </c>
      <c r="BL348" s="14" t="s">
        <v>159</v>
      </c>
      <c r="BM348" s="166" t="s">
        <v>902</v>
      </c>
    </row>
    <row r="349" spans="1:65" s="2" customFormat="1" ht="24.2" customHeight="1">
      <c r="A349" s="896"/>
      <c r="B349" s="129"/>
      <c r="C349" s="155" t="s">
        <v>903</v>
      </c>
      <c r="D349" s="155" t="s">
        <v>155</v>
      </c>
      <c r="E349" s="156" t="s">
        <v>904</v>
      </c>
      <c r="F349" s="157" t="s">
        <v>905</v>
      </c>
      <c r="G349" s="158" t="s">
        <v>244</v>
      </c>
      <c r="H349" s="159">
        <v>8.4</v>
      </c>
      <c r="I349" s="901"/>
      <c r="J349" s="900">
        <f t="shared" si="75"/>
        <v>0</v>
      </c>
      <c r="K349" s="161"/>
      <c r="L349" s="29"/>
      <c r="M349" s="162" t="s">
        <v>1</v>
      </c>
      <c r="N349" s="163" t="s">
        <v>36</v>
      </c>
      <c r="O349" s="55"/>
      <c r="P349" s="164">
        <f t="shared" si="76"/>
        <v>0</v>
      </c>
      <c r="Q349" s="164">
        <v>5.0000000000000002E-5</v>
      </c>
      <c r="R349" s="164">
        <f t="shared" si="77"/>
        <v>4.2000000000000002E-4</v>
      </c>
      <c r="S349" s="164">
        <v>0.03</v>
      </c>
      <c r="T349" s="165">
        <f t="shared" si="78"/>
        <v>0.252</v>
      </c>
      <c r="U349" s="896"/>
      <c r="V349" s="896"/>
      <c r="W349" s="896"/>
      <c r="X349" s="896"/>
      <c r="Y349" s="896"/>
      <c r="Z349" s="896"/>
      <c r="AA349" s="896"/>
      <c r="AB349" s="896"/>
      <c r="AC349" s="896"/>
      <c r="AD349" s="896"/>
      <c r="AE349" s="896"/>
      <c r="AR349" s="166" t="s">
        <v>159</v>
      </c>
      <c r="AT349" s="166" t="s">
        <v>155</v>
      </c>
      <c r="AU349" s="166" t="s">
        <v>80</v>
      </c>
      <c r="AY349" s="14" t="s">
        <v>153</v>
      </c>
      <c r="BE349" s="93">
        <f t="shared" si="79"/>
        <v>0</v>
      </c>
      <c r="BF349" s="93">
        <f t="shared" si="80"/>
        <v>0</v>
      </c>
      <c r="BG349" s="93">
        <f t="shared" si="81"/>
        <v>0</v>
      </c>
      <c r="BH349" s="93">
        <f t="shared" si="82"/>
        <v>0</v>
      </c>
      <c r="BI349" s="93">
        <f t="shared" si="83"/>
        <v>0</v>
      </c>
      <c r="BJ349" s="14" t="s">
        <v>80</v>
      </c>
      <c r="BK349" s="93">
        <f t="shared" si="84"/>
        <v>0</v>
      </c>
      <c r="BL349" s="14" t="s">
        <v>159</v>
      </c>
      <c r="BM349" s="166" t="s">
        <v>906</v>
      </c>
    </row>
    <row r="350" spans="1:65" s="2" customFormat="1" ht="24.2" customHeight="1">
      <c r="A350" s="896"/>
      <c r="B350" s="129"/>
      <c r="C350" s="155" t="s">
        <v>907</v>
      </c>
      <c r="D350" s="155" t="s">
        <v>155</v>
      </c>
      <c r="E350" s="156" t="s">
        <v>908</v>
      </c>
      <c r="F350" s="157" t="s">
        <v>909</v>
      </c>
      <c r="G350" s="158" t="s">
        <v>244</v>
      </c>
      <c r="H350" s="159">
        <v>2.6</v>
      </c>
      <c r="I350" s="901"/>
      <c r="J350" s="900">
        <f t="shared" si="75"/>
        <v>0</v>
      </c>
      <c r="K350" s="161"/>
      <c r="L350" s="29"/>
      <c r="M350" s="162" t="s">
        <v>1</v>
      </c>
      <c r="N350" s="163" t="s">
        <v>36</v>
      </c>
      <c r="O350" s="55"/>
      <c r="P350" s="164">
        <f t="shared" si="76"/>
        <v>0</v>
      </c>
      <c r="Q350" s="164">
        <v>9.0000000000000006E-5</v>
      </c>
      <c r="R350" s="164">
        <f t="shared" si="77"/>
        <v>2.3400000000000002E-4</v>
      </c>
      <c r="S350" s="164">
        <v>5.3999999999999999E-2</v>
      </c>
      <c r="T350" s="165">
        <f t="shared" si="78"/>
        <v>0.1404</v>
      </c>
      <c r="U350" s="896"/>
      <c r="V350" s="896"/>
      <c r="W350" s="896"/>
      <c r="X350" s="896"/>
      <c r="Y350" s="896"/>
      <c r="Z350" s="896"/>
      <c r="AA350" s="896"/>
      <c r="AB350" s="896"/>
      <c r="AC350" s="896"/>
      <c r="AD350" s="896"/>
      <c r="AE350" s="896"/>
      <c r="AR350" s="166" t="s">
        <v>159</v>
      </c>
      <c r="AT350" s="166" t="s">
        <v>155</v>
      </c>
      <c r="AU350" s="166" t="s">
        <v>80</v>
      </c>
      <c r="AY350" s="14" t="s">
        <v>153</v>
      </c>
      <c r="BE350" s="93">
        <f t="shared" si="79"/>
        <v>0</v>
      </c>
      <c r="BF350" s="93">
        <f t="shared" si="80"/>
        <v>0</v>
      </c>
      <c r="BG350" s="93">
        <f t="shared" si="81"/>
        <v>0</v>
      </c>
      <c r="BH350" s="93">
        <f t="shared" si="82"/>
        <v>0</v>
      </c>
      <c r="BI350" s="93">
        <f t="shared" si="83"/>
        <v>0</v>
      </c>
      <c r="BJ350" s="14" t="s">
        <v>80</v>
      </c>
      <c r="BK350" s="93">
        <f t="shared" si="84"/>
        <v>0</v>
      </c>
      <c r="BL350" s="14" t="s">
        <v>159</v>
      </c>
      <c r="BM350" s="166" t="s">
        <v>910</v>
      </c>
    </row>
    <row r="351" spans="1:65" s="2" customFormat="1" ht="66.75" customHeight="1">
      <c r="A351" s="896"/>
      <c r="B351" s="129"/>
      <c r="C351" s="923" t="s">
        <v>911</v>
      </c>
      <c r="D351" s="923" t="s">
        <v>155</v>
      </c>
      <c r="E351" s="924" t="s">
        <v>912</v>
      </c>
      <c r="F351" s="925" t="s">
        <v>3904</v>
      </c>
      <c r="G351" s="926" t="s">
        <v>266</v>
      </c>
      <c r="H351" s="927">
        <v>10</v>
      </c>
      <c r="I351" s="928"/>
      <c r="J351" s="928">
        <f t="shared" si="75"/>
        <v>0</v>
      </c>
      <c r="K351" s="161"/>
      <c r="L351" s="29"/>
      <c r="M351" s="162" t="s">
        <v>1</v>
      </c>
      <c r="N351" s="163" t="s">
        <v>36</v>
      </c>
      <c r="O351" s="55"/>
      <c r="P351" s="164">
        <f t="shared" si="76"/>
        <v>0</v>
      </c>
      <c r="Q351" s="164">
        <v>0.1</v>
      </c>
      <c r="R351" s="164">
        <f t="shared" si="77"/>
        <v>1</v>
      </c>
      <c r="S351" s="164">
        <v>0</v>
      </c>
      <c r="T351" s="165">
        <f t="shared" si="78"/>
        <v>0</v>
      </c>
      <c r="U351" s="896"/>
      <c r="V351" s="896"/>
      <c r="W351" s="896"/>
      <c r="X351" s="896"/>
      <c r="Y351" s="896"/>
      <c r="Z351" s="896"/>
      <c r="AA351" s="896"/>
      <c r="AB351" s="896"/>
      <c r="AC351" s="896"/>
      <c r="AD351" s="896"/>
      <c r="AE351" s="896"/>
      <c r="AR351" s="166" t="s">
        <v>159</v>
      </c>
      <c r="AT351" s="166" t="s">
        <v>155</v>
      </c>
      <c r="AU351" s="166" t="s">
        <v>80</v>
      </c>
      <c r="AY351" s="14" t="s">
        <v>153</v>
      </c>
      <c r="BE351" s="93">
        <f t="shared" si="79"/>
        <v>0</v>
      </c>
      <c r="BF351" s="93">
        <f t="shared" si="80"/>
        <v>0</v>
      </c>
      <c r="BG351" s="93">
        <f t="shared" si="81"/>
        <v>0</v>
      </c>
      <c r="BH351" s="93">
        <f t="shared" si="82"/>
        <v>0</v>
      </c>
      <c r="BI351" s="93">
        <f t="shared" si="83"/>
        <v>0</v>
      </c>
      <c r="BJ351" s="14" t="s">
        <v>80</v>
      </c>
      <c r="BK351" s="93">
        <f t="shared" si="84"/>
        <v>0</v>
      </c>
      <c r="BL351" s="14" t="s">
        <v>159</v>
      </c>
      <c r="BM351" s="166" t="s">
        <v>914</v>
      </c>
    </row>
    <row r="352" spans="1:65" s="2" customFormat="1" ht="24.2" customHeight="1">
      <c r="A352" s="896"/>
      <c r="B352" s="129"/>
      <c r="C352" s="923" t="s">
        <v>3903</v>
      </c>
      <c r="D352" s="923" t="s">
        <v>155</v>
      </c>
      <c r="E352" s="924" t="s">
        <v>3902</v>
      </c>
      <c r="F352" s="925" t="s">
        <v>3901</v>
      </c>
      <c r="G352" s="926" t="s">
        <v>3900</v>
      </c>
      <c r="H352" s="927">
        <v>200</v>
      </c>
      <c r="I352" s="928"/>
      <c r="J352" s="928">
        <f t="shared" si="75"/>
        <v>0</v>
      </c>
      <c r="K352" s="161"/>
      <c r="L352" s="29"/>
      <c r="M352" s="162" t="s">
        <v>1</v>
      </c>
      <c r="N352" s="163" t="s">
        <v>36</v>
      </c>
      <c r="O352" s="55"/>
      <c r="P352" s="164">
        <f t="shared" si="76"/>
        <v>0</v>
      </c>
      <c r="Q352" s="164">
        <v>3.0000000000000001E-5</v>
      </c>
      <c r="R352" s="164">
        <f t="shared" si="77"/>
        <v>6.0000000000000001E-3</v>
      </c>
      <c r="S352" s="164">
        <v>0</v>
      </c>
      <c r="T352" s="165">
        <f t="shared" si="78"/>
        <v>0</v>
      </c>
      <c r="U352" s="896"/>
      <c r="V352" s="896"/>
      <c r="W352" s="896"/>
      <c r="X352" s="896"/>
      <c r="Y352" s="896"/>
      <c r="Z352" s="896"/>
      <c r="AA352" s="896"/>
      <c r="AB352" s="896"/>
      <c r="AC352" s="896"/>
      <c r="AD352" s="896"/>
      <c r="AE352" s="896"/>
      <c r="AR352" s="166" t="s">
        <v>159</v>
      </c>
      <c r="AT352" s="166" t="s">
        <v>155</v>
      </c>
      <c r="AU352" s="166" t="s">
        <v>80</v>
      </c>
      <c r="AY352" s="14" t="s">
        <v>153</v>
      </c>
      <c r="BE352" s="93">
        <f t="shared" si="79"/>
        <v>0</v>
      </c>
      <c r="BF352" s="93">
        <f t="shared" si="80"/>
        <v>0</v>
      </c>
      <c r="BG352" s="93">
        <f t="shared" si="81"/>
        <v>0</v>
      </c>
      <c r="BH352" s="93">
        <f t="shared" si="82"/>
        <v>0</v>
      </c>
      <c r="BI352" s="93">
        <f t="shared" si="83"/>
        <v>0</v>
      </c>
      <c r="BJ352" s="14" t="s">
        <v>80</v>
      </c>
      <c r="BK352" s="93">
        <f t="shared" si="84"/>
        <v>0</v>
      </c>
      <c r="BL352" s="14" t="s">
        <v>159</v>
      </c>
      <c r="BM352" s="166" t="s">
        <v>3899</v>
      </c>
    </row>
    <row r="353" spans="1:65" s="2" customFormat="1" ht="37.9" customHeight="1">
      <c r="A353" s="896"/>
      <c r="B353" s="129"/>
      <c r="C353" s="923" t="s">
        <v>3898</v>
      </c>
      <c r="D353" s="923" t="s">
        <v>155</v>
      </c>
      <c r="E353" s="924" t="s">
        <v>3897</v>
      </c>
      <c r="F353" s="925" t="s">
        <v>3896</v>
      </c>
      <c r="G353" s="926" t="s">
        <v>244</v>
      </c>
      <c r="H353" s="927">
        <v>50</v>
      </c>
      <c r="I353" s="928"/>
      <c r="J353" s="928">
        <f t="shared" si="75"/>
        <v>0</v>
      </c>
      <c r="K353" s="161"/>
      <c r="L353" s="29"/>
      <c r="M353" s="162" t="s">
        <v>1</v>
      </c>
      <c r="N353" s="163" t="s">
        <v>36</v>
      </c>
      <c r="O353" s="55"/>
      <c r="P353" s="164">
        <f t="shared" si="76"/>
        <v>0</v>
      </c>
      <c r="Q353" s="164">
        <v>0</v>
      </c>
      <c r="R353" s="164">
        <f t="shared" si="77"/>
        <v>0</v>
      </c>
      <c r="S353" s="164">
        <v>0</v>
      </c>
      <c r="T353" s="165">
        <f t="shared" si="78"/>
        <v>0</v>
      </c>
      <c r="U353" s="896"/>
      <c r="V353" s="896"/>
      <c r="W353" s="896"/>
      <c r="X353" s="896"/>
      <c r="Y353" s="896"/>
      <c r="Z353" s="896"/>
      <c r="AA353" s="896"/>
      <c r="AB353" s="896"/>
      <c r="AC353" s="896"/>
      <c r="AD353" s="896"/>
      <c r="AE353" s="896"/>
      <c r="AR353" s="166" t="s">
        <v>159</v>
      </c>
      <c r="AT353" s="166" t="s">
        <v>155</v>
      </c>
      <c r="AU353" s="166" t="s">
        <v>80</v>
      </c>
      <c r="AY353" s="14" t="s">
        <v>153</v>
      </c>
      <c r="BE353" s="93">
        <f t="shared" si="79"/>
        <v>0</v>
      </c>
      <c r="BF353" s="93">
        <f t="shared" si="80"/>
        <v>0</v>
      </c>
      <c r="BG353" s="93">
        <f t="shared" si="81"/>
        <v>0</v>
      </c>
      <c r="BH353" s="93">
        <f t="shared" si="82"/>
        <v>0</v>
      </c>
      <c r="BI353" s="93">
        <f t="shared" si="83"/>
        <v>0</v>
      </c>
      <c r="BJ353" s="14" t="s">
        <v>80</v>
      </c>
      <c r="BK353" s="93">
        <f t="shared" si="84"/>
        <v>0</v>
      </c>
      <c r="BL353" s="14" t="s">
        <v>159</v>
      </c>
      <c r="BM353" s="166" t="s">
        <v>3895</v>
      </c>
    </row>
    <row r="354" spans="1:65" s="2" customFormat="1" ht="37.9" customHeight="1">
      <c r="A354" s="896"/>
      <c r="B354" s="129"/>
      <c r="C354" s="155" t="s">
        <v>916</v>
      </c>
      <c r="D354" s="155" t="s">
        <v>155</v>
      </c>
      <c r="E354" s="156" t="s">
        <v>917</v>
      </c>
      <c r="F354" s="157" t="s">
        <v>918</v>
      </c>
      <c r="G354" s="158" t="s">
        <v>266</v>
      </c>
      <c r="H354" s="159">
        <v>2</v>
      </c>
      <c r="I354" s="901"/>
      <c r="J354" s="900">
        <f t="shared" si="75"/>
        <v>0</v>
      </c>
      <c r="K354" s="161"/>
      <c r="L354" s="29"/>
      <c r="M354" s="162" t="s">
        <v>1</v>
      </c>
      <c r="N354" s="163" t="s">
        <v>36</v>
      </c>
      <c r="O354" s="55"/>
      <c r="P354" s="164">
        <f t="shared" si="76"/>
        <v>0</v>
      </c>
      <c r="Q354" s="164">
        <v>0</v>
      </c>
      <c r="R354" s="164">
        <f t="shared" si="77"/>
        <v>0</v>
      </c>
      <c r="S354" s="164">
        <v>0</v>
      </c>
      <c r="T354" s="165">
        <f t="shared" si="78"/>
        <v>0</v>
      </c>
      <c r="U354" s="896"/>
      <c r="V354" s="896"/>
      <c r="W354" s="896"/>
      <c r="X354" s="896"/>
      <c r="Y354" s="896"/>
      <c r="Z354" s="896"/>
      <c r="AA354" s="896"/>
      <c r="AB354" s="896"/>
      <c r="AC354" s="896"/>
      <c r="AD354" s="896"/>
      <c r="AE354" s="896"/>
      <c r="AR354" s="166" t="s">
        <v>159</v>
      </c>
      <c r="AT354" s="166" t="s">
        <v>155</v>
      </c>
      <c r="AU354" s="166" t="s">
        <v>80</v>
      </c>
      <c r="AY354" s="14" t="s">
        <v>153</v>
      </c>
      <c r="BE354" s="93">
        <f t="shared" si="79"/>
        <v>0</v>
      </c>
      <c r="BF354" s="93">
        <f t="shared" si="80"/>
        <v>0</v>
      </c>
      <c r="BG354" s="93">
        <f t="shared" si="81"/>
        <v>0</v>
      </c>
      <c r="BH354" s="93">
        <f t="shared" si="82"/>
        <v>0</v>
      </c>
      <c r="BI354" s="93">
        <f t="shared" si="83"/>
        <v>0</v>
      </c>
      <c r="BJ354" s="14" t="s">
        <v>80</v>
      </c>
      <c r="BK354" s="93">
        <f t="shared" si="84"/>
        <v>0</v>
      </c>
      <c r="BL354" s="14" t="s">
        <v>159</v>
      </c>
      <c r="BM354" s="166" t="s">
        <v>919</v>
      </c>
    </row>
    <row r="355" spans="1:65" s="2" customFormat="1" ht="33" customHeight="1">
      <c r="A355" s="896"/>
      <c r="B355" s="129"/>
      <c r="C355" s="155" t="s">
        <v>920</v>
      </c>
      <c r="D355" s="155" t="s">
        <v>155</v>
      </c>
      <c r="E355" s="156" t="s">
        <v>921</v>
      </c>
      <c r="F355" s="157" t="s">
        <v>922</v>
      </c>
      <c r="G355" s="158" t="s">
        <v>266</v>
      </c>
      <c r="H355" s="159">
        <v>2</v>
      </c>
      <c r="I355" s="901"/>
      <c r="J355" s="900">
        <f t="shared" si="75"/>
        <v>0</v>
      </c>
      <c r="K355" s="161"/>
      <c r="L355" s="29"/>
      <c r="M355" s="162" t="s">
        <v>1</v>
      </c>
      <c r="N355" s="163" t="s">
        <v>36</v>
      </c>
      <c r="O355" s="55"/>
      <c r="P355" s="164">
        <f t="shared" si="76"/>
        <v>0</v>
      </c>
      <c r="Q355" s="164">
        <v>0</v>
      </c>
      <c r="R355" s="164">
        <f t="shared" si="77"/>
        <v>0</v>
      </c>
      <c r="S355" s="164">
        <v>0</v>
      </c>
      <c r="T355" s="165">
        <f t="shared" si="78"/>
        <v>0</v>
      </c>
      <c r="U355" s="896"/>
      <c r="V355" s="896"/>
      <c r="W355" s="896"/>
      <c r="X355" s="896"/>
      <c r="Y355" s="896"/>
      <c r="Z355" s="896"/>
      <c r="AA355" s="896"/>
      <c r="AB355" s="896"/>
      <c r="AC355" s="896"/>
      <c r="AD355" s="896"/>
      <c r="AE355" s="896"/>
      <c r="AR355" s="166" t="s">
        <v>159</v>
      </c>
      <c r="AT355" s="166" t="s">
        <v>155</v>
      </c>
      <c r="AU355" s="166" t="s">
        <v>80</v>
      </c>
      <c r="AY355" s="14" t="s">
        <v>153</v>
      </c>
      <c r="BE355" s="93">
        <f t="shared" si="79"/>
        <v>0</v>
      </c>
      <c r="BF355" s="93">
        <f t="shared" si="80"/>
        <v>0</v>
      </c>
      <c r="BG355" s="93">
        <f t="shared" si="81"/>
        <v>0</v>
      </c>
      <c r="BH355" s="93">
        <f t="shared" si="82"/>
        <v>0</v>
      </c>
      <c r="BI355" s="93">
        <f t="shared" si="83"/>
        <v>0</v>
      </c>
      <c r="BJ355" s="14" t="s">
        <v>80</v>
      </c>
      <c r="BK355" s="93">
        <f t="shared" si="84"/>
        <v>0</v>
      </c>
      <c r="BL355" s="14" t="s">
        <v>159</v>
      </c>
      <c r="BM355" s="166" t="s">
        <v>923</v>
      </c>
    </row>
    <row r="356" spans="1:65" s="2" customFormat="1" ht="21.75" customHeight="1">
      <c r="A356" s="896"/>
      <c r="B356" s="129"/>
      <c r="C356" s="155" t="s">
        <v>924</v>
      </c>
      <c r="D356" s="155" t="s">
        <v>155</v>
      </c>
      <c r="E356" s="156" t="s">
        <v>925</v>
      </c>
      <c r="F356" s="157" t="s">
        <v>926</v>
      </c>
      <c r="G356" s="158" t="s">
        <v>191</v>
      </c>
      <c r="H356" s="159">
        <v>8.9440000000000008</v>
      </c>
      <c r="I356" s="901"/>
      <c r="J356" s="900">
        <f t="shared" si="75"/>
        <v>0</v>
      </c>
      <c r="K356" s="161"/>
      <c r="L356" s="29"/>
      <c r="M356" s="162" t="s">
        <v>1</v>
      </c>
      <c r="N356" s="163" t="s">
        <v>36</v>
      </c>
      <c r="O356" s="55"/>
      <c r="P356" s="164">
        <f t="shared" si="76"/>
        <v>0</v>
      </c>
      <c r="Q356" s="164">
        <v>0</v>
      </c>
      <c r="R356" s="164">
        <f t="shared" si="77"/>
        <v>0</v>
      </c>
      <c r="S356" s="164">
        <v>0</v>
      </c>
      <c r="T356" s="165">
        <f t="shared" si="78"/>
        <v>0</v>
      </c>
      <c r="U356" s="896"/>
      <c r="V356" s="896"/>
      <c r="W356" s="896"/>
      <c r="X356" s="896"/>
      <c r="Y356" s="896"/>
      <c r="Z356" s="896"/>
      <c r="AA356" s="896"/>
      <c r="AB356" s="896"/>
      <c r="AC356" s="896"/>
      <c r="AD356" s="896"/>
      <c r="AE356" s="896"/>
      <c r="AR356" s="166" t="s">
        <v>159</v>
      </c>
      <c r="AT356" s="166" t="s">
        <v>155</v>
      </c>
      <c r="AU356" s="166" t="s">
        <v>80</v>
      </c>
      <c r="AY356" s="14" t="s">
        <v>153</v>
      </c>
      <c r="BE356" s="93">
        <f t="shared" si="79"/>
        <v>0</v>
      </c>
      <c r="BF356" s="93">
        <f t="shared" si="80"/>
        <v>0</v>
      </c>
      <c r="BG356" s="93">
        <f t="shared" si="81"/>
        <v>0</v>
      </c>
      <c r="BH356" s="93">
        <f t="shared" si="82"/>
        <v>0</v>
      </c>
      <c r="BI356" s="93">
        <f t="shared" si="83"/>
        <v>0</v>
      </c>
      <c r="BJ356" s="14" t="s">
        <v>80</v>
      </c>
      <c r="BK356" s="93">
        <f t="shared" si="84"/>
        <v>0</v>
      </c>
      <c r="BL356" s="14" t="s">
        <v>159</v>
      </c>
      <c r="BM356" s="166" t="s">
        <v>927</v>
      </c>
    </row>
    <row r="357" spans="1:65" s="2" customFormat="1" ht="24.2" customHeight="1">
      <c r="A357" s="896"/>
      <c r="B357" s="129"/>
      <c r="C357" s="155" t="s">
        <v>928</v>
      </c>
      <c r="D357" s="155" t="s">
        <v>155</v>
      </c>
      <c r="E357" s="156" t="s">
        <v>929</v>
      </c>
      <c r="F357" s="157" t="s">
        <v>930</v>
      </c>
      <c r="G357" s="158" t="s">
        <v>191</v>
      </c>
      <c r="H357" s="159">
        <v>80.495999999999995</v>
      </c>
      <c r="I357" s="901"/>
      <c r="J357" s="900">
        <f t="shared" si="75"/>
        <v>0</v>
      </c>
      <c r="K357" s="161"/>
      <c r="L357" s="29"/>
      <c r="M357" s="162" t="s">
        <v>1</v>
      </c>
      <c r="N357" s="163" t="s">
        <v>36</v>
      </c>
      <c r="O357" s="55"/>
      <c r="P357" s="164">
        <f t="shared" si="76"/>
        <v>0</v>
      </c>
      <c r="Q357" s="164">
        <v>0</v>
      </c>
      <c r="R357" s="164">
        <f t="shared" si="77"/>
        <v>0</v>
      </c>
      <c r="S357" s="164">
        <v>0</v>
      </c>
      <c r="T357" s="165">
        <f t="shared" si="78"/>
        <v>0</v>
      </c>
      <c r="U357" s="896"/>
      <c r="V357" s="896"/>
      <c r="W357" s="896"/>
      <c r="X357" s="896"/>
      <c r="Y357" s="896"/>
      <c r="Z357" s="896"/>
      <c r="AA357" s="896"/>
      <c r="AB357" s="896"/>
      <c r="AC357" s="896"/>
      <c r="AD357" s="896"/>
      <c r="AE357" s="896"/>
      <c r="AR357" s="166" t="s">
        <v>159</v>
      </c>
      <c r="AT357" s="166" t="s">
        <v>155</v>
      </c>
      <c r="AU357" s="166" t="s">
        <v>80</v>
      </c>
      <c r="AY357" s="14" t="s">
        <v>153</v>
      </c>
      <c r="BE357" s="93">
        <f t="shared" si="79"/>
        <v>0</v>
      </c>
      <c r="BF357" s="93">
        <f t="shared" si="80"/>
        <v>0</v>
      </c>
      <c r="BG357" s="93">
        <f t="shared" si="81"/>
        <v>0</v>
      </c>
      <c r="BH357" s="93">
        <f t="shared" si="82"/>
        <v>0</v>
      </c>
      <c r="BI357" s="93">
        <f t="shared" si="83"/>
        <v>0</v>
      </c>
      <c r="BJ357" s="14" t="s">
        <v>80</v>
      </c>
      <c r="BK357" s="93">
        <f t="shared" si="84"/>
        <v>0</v>
      </c>
      <c r="BL357" s="14" t="s">
        <v>159</v>
      </c>
      <c r="BM357" s="166" t="s">
        <v>931</v>
      </c>
    </row>
    <row r="358" spans="1:65" s="2" customFormat="1" ht="24.2" customHeight="1">
      <c r="A358" s="896"/>
      <c r="B358" s="129"/>
      <c r="C358" s="155" t="s">
        <v>932</v>
      </c>
      <c r="D358" s="155" t="s">
        <v>155</v>
      </c>
      <c r="E358" s="156" t="s">
        <v>933</v>
      </c>
      <c r="F358" s="157" t="s">
        <v>934</v>
      </c>
      <c r="G358" s="158" t="s">
        <v>191</v>
      </c>
      <c r="H358" s="159">
        <v>8.9440000000000008</v>
      </c>
      <c r="I358" s="901"/>
      <c r="J358" s="900">
        <f t="shared" si="75"/>
        <v>0</v>
      </c>
      <c r="K358" s="161"/>
      <c r="L358" s="29"/>
      <c r="M358" s="162" t="s">
        <v>1</v>
      </c>
      <c r="N358" s="163" t="s">
        <v>36</v>
      </c>
      <c r="O358" s="55"/>
      <c r="P358" s="164">
        <f t="shared" si="76"/>
        <v>0</v>
      </c>
      <c r="Q358" s="164">
        <v>0</v>
      </c>
      <c r="R358" s="164">
        <f t="shared" si="77"/>
        <v>0</v>
      </c>
      <c r="S358" s="164">
        <v>0</v>
      </c>
      <c r="T358" s="165">
        <f t="shared" si="78"/>
        <v>0</v>
      </c>
      <c r="U358" s="896"/>
      <c r="V358" s="896"/>
      <c r="W358" s="896"/>
      <c r="X358" s="896"/>
      <c r="Y358" s="896"/>
      <c r="Z358" s="896"/>
      <c r="AA358" s="896"/>
      <c r="AB358" s="896"/>
      <c r="AC358" s="896"/>
      <c r="AD358" s="896"/>
      <c r="AE358" s="896"/>
      <c r="AR358" s="166" t="s">
        <v>159</v>
      </c>
      <c r="AT358" s="166" t="s">
        <v>155</v>
      </c>
      <c r="AU358" s="166" t="s">
        <v>80</v>
      </c>
      <c r="AY358" s="14" t="s">
        <v>153</v>
      </c>
      <c r="BE358" s="93">
        <f t="shared" si="79"/>
        <v>0</v>
      </c>
      <c r="BF358" s="93">
        <f t="shared" si="80"/>
        <v>0</v>
      </c>
      <c r="BG358" s="93">
        <f t="shared" si="81"/>
        <v>0</v>
      </c>
      <c r="BH358" s="93">
        <f t="shared" si="82"/>
        <v>0</v>
      </c>
      <c r="BI358" s="93">
        <f t="shared" si="83"/>
        <v>0</v>
      </c>
      <c r="BJ358" s="14" t="s">
        <v>80</v>
      </c>
      <c r="BK358" s="93">
        <f t="shared" si="84"/>
        <v>0</v>
      </c>
      <c r="BL358" s="14" t="s">
        <v>159</v>
      </c>
      <c r="BM358" s="166" t="s">
        <v>935</v>
      </c>
    </row>
    <row r="359" spans="1:65" s="2" customFormat="1" ht="24.2" customHeight="1">
      <c r="A359" s="896"/>
      <c r="B359" s="129"/>
      <c r="C359" s="155" t="s">
        <v>936</v>
      </c>
      <c r="D359" s="155" t="s">
        <v>155</v>
      </c>
      <c r="E359" s="156" t="s">
        <v>937</v>
      </c>
      <c r="F359" s="157" t="s">
        <v>938</v>
      </c>
      <c r="G359" s="158" t="s">
        <v>191</v>
      </c>
      <c r="H359" s="159">
        <v>35.776000000000003</v>
      </c>
      <c r="I359" s="901"/>
      <c r="J359" s="900">
        <f t="shared" si="75"/>
        <v>0</v>
      </c>
      <c r="K359" s="161"/>
      <c r="L359" s="29"/>
      <c r="M359" s="162" t="s">
        <v>1</v>
      </c>
      <c r="N359" s="163" t="s">
        <v>36</v>
      </c>
      <c r="O359" s="55"/>
      <c r="P359" s="164">
        <f t="shared" si="76"/>
        <v>0</v>
      </c>
      <c r="Q359" s="164">
        <v>0</v>
      </c>
      <c r="R359" s="164">
        <f t="shared" si="77"/>
        <v>0</v>
      </c>
      <c r="S359" s="164">
        <v>0</v>
      </c>
      <c r="T359" s="165">
        <f t="shared" si="78"/>
        <v>0</v>
      </c>
      <c r="U359" s="896"/>
      <c r="V359" s="896"/>
      <c r="W359" s="896"/>
      <c r="X359" s="896"/>
      <c r="Y359" s="896"/>
      <c r="Z359" s="896"/>
      <c r="AA359" s="896"/>
      <c r="AB359" s="896"/>
      <c r="AC359" s="896"/>
      <c r="AD359" s="896"/>
      <c r="AE359" s="896"/>
      <c r="AR359" s="166" t="s">
        <v>159</v>
      </c>
      <c r="AT359" s="166" t="s">
        <v>155</v>
      </c>
      <c r="AU359" s="166" t="s">
        <v>80</v>
      </c>
      <c r="AY359" s="14" t="s">
        <v>153</v>
      </c>
      <c r="BE359" s="93">
        <f t="shared" si="79"/>
        <v>0</v>
      </c>
      <c r="BF359" s="93">
        <f t="shared" si="80"/>
        <v>0</v>
      </c>
      <c r="BG359" s="93">
        <f t="shared" si="81"/>
        <v>0</v>
      </c>
      <c r="BH359" s="93">
        <f t="shared" si="82"/>
        <v>0</v>
      </c>
      <c r="BI359" s="93">
        <f t="shared" si="83"/>
        <v>0</v>
      </c>
      <c r="BJ359" s="14" t="s">
        <v>80</v>
      </c>
      <c r="BK359" s="93">
        <f t="shared" si="84"/>
        <v>0</v>
      </c>
      <c r="BL359" s="14" t="s">
        <v>159</v>
      </c>
      <c r="BM359" s="166" t="s">
        <v>939</v>
      </c>
    </row>
    <row r="360" spans="1:65" s="2" customFormat="1" ht="24.2" customHeight="1">
      <c r="A360" s="896"/>
      <c r="B360" s="129"/>
      <c r="C360" s="155" t="s">
        <v>940</v>
      </c>
      <c r="D360" s="155" t="s">
        <v>155</v>
      </c>
      <c r="E360" s="156" t="s">
        <v>941</v>
      </c>
      <c r="F360" s="157" t="s">
        <v>942</v>
      </c>
      <c r="G360" s="158" t="s">
        <v>191</v>
      </c>
      <c r="H360" s="159">
        <v>8.9440000000000008</v>
      </c>
      <c r="I360" s="901"/>
      <c r="J360" s="900">
        <f t="shared" si="75"/>
        <v>0</v>
      </c>
      <c r="K360" s="161"/>
      <c r="L360" s="29"/>
      <c r="M360" s="162" t="s">
        <v>1</v>
      </c>
      <c r="N360" s="163" t="s">
        <v>36</v>
      </c>
      <c r="O360" s="55"/>
      <c r="P360" s="164">
        <f t="shared" si="76"/>
        <v>0</v>
      </c>
      <c r="Q360" s="164">
        <v>0</v>
      </c>
      <c r="R360" s="164">
        <f t="shared" si="77"/>
        <v>0</v>
      </c>
      <c r="S360" s="164">
        <v>0</v>
      </c>
      <c r="T360" s="165">
        <f t="shared" si="78"/>
        <v>0</v>
      </c>
      <c r="U360" s="896"/>
      <c r="V360" s="896"/>
      <c r="W360" s="896"/>
      <c r="X360" s="896"/>
      <c r="Y360" s="896"/>
      <c r="Z360" s="896"/>
      <c r="AA360" s="896"/>
      <c r="AB360" s="896"/>
      <c r="AC360" s="896"/>
      <c r="AD360" s="896"/>
      <c r="AE360" s="896"/>
      <c r="AR360" s="166" t="s">
        <v>159</v>
      </c>
      <c r="AT360" s="166" t="s">
        <v>155</v>
      </c>
      <c r="AU360" s="166" t="s">
        <v>80</v>
      </c>
      <c r="AY360" s="14" t="s">
        <v>153</v>
      </c>
      <c r="BE360" s="93">
        <f t="shared" si="79"/>
        <v>0</v>
      </c>
      <c r="BF360" s="93">
        <f t="shared" si="80"/>
        <v>0</v>
      </c>
      <c r="BG360" s="93">
        <f t="shared" si="81"/>
        <v>0</v>
      </c>
      <c r="BH360" s="93">
        <f t="shared" si="82"/>
        <v>0</v>
      </c>
      <c r="BI360" s="93">
        <f t="shared" si="83"/>
        <v>0</v>
      </c>
      <c r="BJ360" s="14" t="s">
        <v>80</v>
      </c>
      <c r="BK360" s="93">
        <f t="shared" si="84"/>
        <v>0</v>
      </c>
      <c r="BL360" s="14" t="s">
        <v>159</v>
      </c>
      <c r="BM360" s="166" t="s">
        <v>943</v>
      </c>
    </row>
    <row r="361" spans="1:65" s="12" customFormat="1" ht="22.9" customHeight="1">
      <c r="B361" s="145"/>
      <c r="D361" s="146" t="s">
        <v>69</v>
      </c>
      <c r="E361" s="154" t="s">
        <v>553</v>
      </c>
      <c r="F361" s="154" t="s">
        <v>945</v>
      </c>
      <c r="I361" s="148"/>
      <c r="J361" s="904">
        <f>BK361</f>
        <v>0</v>
      </c>
      <c r="L361" s="145"/>
      <c r="M361" s="149"/>
      <c r="N361" s="150"/>
      <c r="O361" s="150"/>
      <c r="P361" s="151">
        <f>P362</f>
        <v>0</v>
      </c>
      <c r="Q361" s="150"/>
      <c r="R361" s="151">
        <f>R362</f>
        <v>0</v>
      </c>
      <c r="S361" s="150"/>
      <c r="T361" s="152">
        <f>T362</f>
        <v>0</v>
      </c>
      <c r="AR361" s="146" t="s">
        <v>77</v>
      </c>
      <c r="AT361" s="153" t="s">
        <v>69</v>
      </c>
      <c r="AU361" s="153" t="s">
        <v>77</v>
      </c>
      <c r="AY361" s="146" t="s">
        <v>153</v>
      </c>
      <c r="BK361" s="902">
        <f>BK362</f>
        <v>0</v>
      </c>
    </row>
    <row r="362" spans="1:65" s="2" customFormat="1" ht="37.9" customHeight="1">
      <c r="A362" s="896"/>
      <c r="B362" s="129"/>
      <c r="C362" s="929" t="s">
        <v>946</v>
      </c>
      <c r="D362" s="929" t="s">
        <v>155</v>
      </c>
      <c r="E362" s="930" t="s">
        <v>947</v>
      </c>
      <c r="F362" s="931" t="s">
        <v>948</v>
      </c>
      <c r="G362" s="932" t="s">
        <v>191</v>
      </c>
      <c r="H362" s="927">
        <v>7473.6660000000002</v>
      </c>
      <c r="I362" s="933"/>
      <c r="J362" s="933">
        <f>ROUND(I362*H362,2)</f>
        <v>0</v>
      </c>
      <c r="K362" s="161"/>
      <c r="L362" s="29"/>
      <c r="M362" s="162" t="s">
        <v>1</v>
      </c>
      <c r="N362" s="163" t="s">
        <v>36</v>
      </c>
      <c r="O362" s="55"/>
      <c r="P362" s="164">
        <f>O362*H362</f>
        <v>0</v>
      </c>
      <c r="Q362" s="164">
        <v>0</v>
      </c>
      <c r="R362" s="164">
        <f>Q362*H362</f>
        <v>0</v>
      </c>
      <c r="S362" s="164">
        <v>0</v>
      </c>
      <c r="T362" s="165">
        <f>S362*H362</f>
        <v>0</v>
      </c>
      <c r="U362" s="896"/>
      <c r="V362" s="896"/>
      <c r="W362" s="896"/>
      <c r="X362" s="896"/>
      <c r="Y362" s="896"/>
      <c r="Z362" s="896"/>
      <c r="AA362" s="896"/>
      <c r="AB362" s="896"/>
      <c r="AC362" s="896"/>
      <c r="AD362" s="896"/>
      <c r="AE362" s="896"/>
      <c r="AR362" s="166" t="s">
        <v>159</v>
      </c>
      <c r="AT362" s="166" t="s">
        <v>155</v>
      </c>
      <c r="AU362" s="166" t="s">
        <v>80</v>
      </c>
      <c r="AY362" s="14" t="s">
        <v>153</v>
      </c>
      <c r="BE362" s="93">
        <f>IF(N362="základná",J362,0)</f>
        <v>0</v>
      </c>
      <c r="BF362" s="93">
        <f>IF(N362="znížená",J362,0)</f>
        <v>0</v>
      </c>
      <c r="BG362" s="93">
        <f>IF(N362="zákl. prenesená",J362,0)</f>
        <v>0</v>
      </c>
      <c r="BH362" s="93">
        <f>IF(N362="zníž. prenesená",J362,0)</f>
        <v>0</v>
      </c>
      <c r="BI362" s="93">
        <f>IF(N362="nulová",J362,0)</f>
        <v>0</v>
      </c>
      <c r="BJ362" s="14" t="s">
        <v>80</v>
      </c>
      <c r="BK362" s="93">
        <f>ROUND(I362*H362,2)</f>
        <v>0</v>
      </c>
      <c r="BL362" s="14" t="s">
        <v>159</v>
      </c>
      <c r="BM362" s="166" t="s">
        <v>949</v>
      </c>
    </row>
    <row r="363" spans="1:65" s="12" customFormat="1" ht="25.9" customHeight="1">
      <c r="B363" s="145"/>
      <c r="D363" s="146" t="s">
        <v>69</v>
      </c>
      <c r="E363" s="147" t="s">
        <v>950</v>
      </c>
      <c r="F363" s="147" t="s">
        <v>951</v>
      </c>
      <c r="I363" s="148"/>
      <c r="J363" s="903">
        <f>BK363</f>
        <v>0</v>
      </c>
      <c r="L363" s="145"/>
      <c r="M363" s="149"/>
      <c r="N363" s="150"/>
      <c r="O363" s="150"/>
      <c r="P363" s="151">
        <f>P364+P376+P391+P407+P409+P413+P419+P437+P455+P498+P575+P580+P584+P588</f>
        <v>0</v>
      </c>
      <c r="Q363" s="150"/>
      <c r="R363" s="151">
        <f>R364+R376+R391+R407+R409+R413+R419+R437+R455+R498+R575+R580+R584+R588</f>
        <v>66.148340889999986</v>
      </c>
      <c r="S363" s="150"/>
      <c r="T363" s="152">
        <f>T364+T376+T391+T407+T409+T413+T419+T437+T455+T498+T575+T580+T584+T588</f>
        <v>1.9349999999999999E-2</v>
      </c>
      <c r="AR363" s="146" t="s">
        <v>80</v>
      </c>
      <c r="AT363" s="153" t="s">
        <v>69</v>
      </c>
      <c r="AU363" s="153" t="s">
        <v>70</v>
      </c>
      <c r="AY363" s="146" t="s">
        <v>153</v>
      </c>
      <c r="BK363" s="902">
        <f>BK364+BK376+BK391+BK407+BK409+BK413+BK419+BK437+BK455+BK498+BK575+BK580+BK584+BK588</f>
        <v>0</v>
      </c>
    </row>
    <row r="364" spans="1:65" s="12" customFormat="1" ht="22.9" customHeight="1">
      <c r="B364" s="145"/>
      <c r="D364" s="146" t="s">
        <v>69</v>
      </c>
      <c r="E364" s="154" t="s">
        <v>952</v>
      </c>
      <c r="F364" s="154" t="s">
        <v>953</v>
      </c>
      <c r="I364" s="148"/>
      <c r="J364" s="904">
        <f>BK364</f>
        <v>0</v>
      </c>
      <c r="L364" s="145"/>
      <c r="M364" s="149"/>
      <c r="N364" s="150"/>
      <c r="O364" s="150"/>
      <c r="P364" s="151">
        <f>SUM(P365:P375)</f>
        <v>0</v>
      </c>
      <c r="Q364" s="150"/>
      <c r="R364" s="151">
        <f>SUM(R365:R375)</f>
        <v>8.0577182300000008</v>
      </c>
      <c r="S364" s="150"/>
      <c r="T364" s="152">
        <f>SUM(T365:T375)</f>
        <v>0</v>
      </c>
      <c r="AR364" s="146" t="s">
        <v>80</v>
      </c>
      <c r="AT364" s="153" t="s">
        <v>69</v>
      </c>
      <c r="AU364" s="153" t="s">
        <v>77</v>
      </c>
      <c r="AY364" s="146" t="s">
        <v>153</v>
      </c>
      <c r="BK364" s="902">
        <f>SUM(BK365:BK375)</f>
        <v>0</v>
      </c>
    </row>
    <row r="365" spans="1:65" s="2" customFormat="1" ht="24.2" customHeight="1">
      <c r="A365" s="896"/>
      <c r="B365" s="129"/>
      <c r="C365" s="155" t="s">
        <v>954</v>
      </c>
      <c r="D365" s="155" t="s">
        <v>155</v>
      </c>
      <c r="E365" s="156" t="s">
        <v>955</v>
      </c>
      <c r="F365" s="157" t="s">
        <v>956</v>
      </c>
      <c r="G365" s="158" t="s">
        <v>158</v>
      </c>
      <c r="H365" s="159">
        <v>84.837999999999994</v>
      </c>
      <c r="I365" s="901"/>
      <c r="J365" s="900">
        <f t="shared" ref="J365:J375" si="85">ROUND(I365*H365,2)</f>
        <v>0</v>
      </c>
      <c r="K365" s="161"/>
      <c r="L365" s="29"/>
      <c r="M365" s="162" t="s">
        <v>1</v>
      </c>
      <c r="N365" s="163" t="s">
        <v>36</v>
      </c>
      <c r="O365" s="55"/>
      <c r="P365" s="164">
        <f t="shared" ref="P365:P375" si="86">O365*H365</f>
        <v>0</v>
      </c>
      <c r="Q365" s="164">
        <v>8.0000000000000007E-5</v>
      </c>
      <c r="R365" s="164">
        <f t="shared" ref="R365:R375" si="87">Q365*H365</f>
        <v>6.7870400000000003E-3</v>
      </c>
      <c r="S365" s="164">
        <v>0</v>
      </c>
      <c r="T365" s="165">
        <f t="shared" ref="T365:T375" si="88">S365*H365</f>
        <v>0</v>
      </c>
      <c r="U365" s="896"/>
      <c r="V365" s="896"/>
      <c r="W365" s="896"/>
      <c r="X365" s="896"/>
      <c r="Y365" s="896"/>
      <c r="Z365" s="896"/>
      <c r="AA365" s="896"/>
      <c r="AB365" s="896"/>
      <c r="AC365" s="896"/>
      <c r="AD365" s="896"/>
      <c r="AE365" s="896"/>
      <c r="AR365" s="166" t="s">
        <v>218</v>
      </c>
      <c r="AT365" s="166" t="s">
        <v>155</v>
      </c>
      <c r="AU365" s="166" t="s">
        <v>80</v>
      </c>
      <c r="AY365" s="14" t="s">
        <v>153</v>
      </c>
      <c r="BE365" s="93">
        <f t="shared" ref="BE365:BE375" si="89">IF(N365="základná",J365,0)</f>
        <v>0</v>
      </c>
      <c r="BF365" s="93">
        <f t="shared" ref="BF365:BF375" si="90">IF(N365="znížená",J365,0)</f>
        <v>0</v>
      </c>
      <c r="BG365" s="93">
        <f t="shared" ref="BG365:BG375" si="91">IF(N365="zákl. prenesená",J365,0)</f>
        <v>0</v>
      </c>
      <c r="BH365" s="93">
        <f t="shared" ref="BH365:BH375" si="92">IF(N365="zníž. prenesená",J365,0)</f>
        <v>0</v>
      </c>
      <c r="BI365" s="93">
        <f t="shared" ref="BI365:BI375" si="93">IF(N365="nulová",J365,0)</f>
        <v>0</v>
      </c>
      <c r="BJ365" s="14" t="s">
        <v>80</v>
      </c>
      <c r="BK365" s="93">
        <f t="shared" ref="BK365:BK375" si="94">ROUND(I365*H365,2)</f>
        <v>0</v>
      </c>
      <c r="BL365" s="14" t="s">
        <v>218</v>
      </c>
      <c r="BM365" s="166" t="s">
        <v>957</v>
      </c>
    </row>
    <row r="366" spans="1:65" s="2" customFormat="1" ht="16.5" customHeight="1">
      <c r="A366" s="896"/>
      <c r="B366" s="129"/>
      <c r="C366" s="167" t="s">
        <v>958</v>
      </c>
      <c r="D366" s="167" t="s">
        <v>189</v>
      </c>
      <c r="E366" s="168" t="s">
        <v>959</v>
      </c>
      <c r="F366" s="169" t="s">
        <v>960</v>
      </c>
      <c r="G366" s="170" t="s">
        <v>158</v>
      </c>
      <c r="H366" s="171">
        <v>97.563999999999993</v>
      </c>
      <c r="I366" s="906"/>
      <c r="J366" s="905">
        <f t="shared" si="85"/>
        <v>0</v>
      </c>
      <c r="K366" s="172"/>
      <c r="L366" s="173"/>
      <c r="M366" s="174" t="s">
        <v>1</v>
      </c>
      <c r="N366" s="175" t="s">
        <v>36</v>
      </c>
      <c r="O366" s="55"/>
      <c r="P366" s="164">
        <f t="shared" si="86"/>
        <v>0</v>
      </c>
      <c r="Q366" s="164">
        <v>1.5E-3</v>
      </c>
      <c r="R366" s="164">
        <f t="shared" si="87"/>
        <v>0.146346</v>
      </c>
      <c r="S366" s="164">
        <v>0</v>
      </c>
      <c r="T366" s="165">
        <f t="shared" si="88"/>
        <v>0</v>
      </c>
      <c r="U366" s="896"/>
      <c r="V366" s="896"/>
      <c r="W366" s="896"/>
      <c r="X366" s="896"/>
      <c r="Y366" s="896"/>
      <c r="Z366" s="896"/>
      <c r="AA366" s="896"/>
      <c r="AB366" s="896"/>
      <c r="AC366" s="896"/>
      <c r="AD366" s="896"/>
      <c r="AE366" s="896"/>
      <c r="AR366" s="166" t="s">
        <v>284</v>
      </c>
      <c r="AT366" s="166" t="s">
        <v>189</v>
      </c>
      <c r="AU366" s="166" t="s">
        <v>80</v>
      </c>
      <c r="AY366" s="14" t="s">
        <v>153</v>
      </c>
      <c r="BE366" s="93">
        <f t="shared" si="89"/>
        <v>0</v>
      </c>
      <c r="BF366" s="93">
        <f t="shared" si="90"/>
        <v>0</v>
      </c>
      <c r="BG366" s="93">
        <f t="shared" si="91"/>
        <v>0</v>
      </c>
      <c r="BH366" s="93">
        <f t="shared" si="92"/>
        <v>0</v>
      </c>
      <c r="BI366" s="93">
        <f t="shared" si="93"/>
        <v>0</v>
      </c>
      <c r="BJ366" s="14" t="s">
        <v>80</v>
      </c>
      <c r="BK366" s="93">
        <f t="shared" si="94"/>
        <v>0</v>
      </c>
      <c r="BL366" s="14" t="s">
        <v>218</v>
      </c>
      <c r="BM366" s="166" t="s">
        <v>961</v>
      </c>
    </row>
    <row r="367" spans="1:65" s="2" customFormat="1" ht="24.2" customHeight="1">
      <c r="A367" s="896"/>
      <c r="B367" s="129"/>
      <c r="C367" s="155" t="s">
        <v>962</v>
      </c>
      <c r="D367" s="155" t="s">
        <v>155</v>
      </c>
      <c r="E367" s="156" t="s">
        <v>963</v>
      </c>
      <c r="F367" s="157" t="s">
        <v>964</v>
      </c>
      <c r="G367" s="158" t="s">
        <v>158</v>
      </c>
      <c r="H367" s="159">
        <v>751.62</v>
      </c>
      <c r="I367" s="901"/>
      <c r="J367" s="900">
        <f t="shared" si="85"/>
        <v>0</v>
      </c>
      <c r="K367" s="161"/>
      <c r="L367" s="29"/>
      <c r="M367" s="162" t="s">
        <v>1</v>
      </c>
      <c r="N367" s="163" t="s">
        <v>36</v>
      </c>
      <c r="O367" s="55"/>
      <c r="P367" s="164">
        <f t="shared" si="86"/>
        <v>0</v>
      </c>
      <c r="Q367" s="164">
        <v>5.4000000000000001E-4</v>
      </c>
      <c r="R367" s="164">
        <f t="shared" si="87"/>
        <v>0.40587479999999998</v>
      </c>
      <c r="S367" s="164">
        <v>0</v>
      </c>
      <c r="T367" s="165">
        <f t="shared" si="88"/>
        <v>0</v>
      </c>
      <c r="U367" s="896"/>
      <c r="V367" s="896"/>
      <c r="W367" s="896"/>
      <c r="X367" s="896"/>
      <c r="Y367" s="896"/>
      <c r="Z367" s="896"/>
      <c r="AA367" s="896"/>
      <c r="AB367" s="896"/>
      <c r="AC367" s="896"/>
      <c r="AD367" s="896"/>
      <c r="AE367" s="896"/>
      <c r="AR367" s="166" t="s">
        <v>218</v>
      </c>
      <c r="AT367" s="166" t="s">
        <v>155</v>
      </c>
      <c r="AU367" s="166" t="s">
        <v>80</v>
      </c>
      <c r="AY367" s="14" t="s">
        <v>153</v>
      </c>
      <c r="BE367" s="93">
        <f t="shared" si="89"/>
        <v>0</v>
      </c>
      <c r="BF367" s="93">
        <f t="shared" si="90"/>
        <v>0</v>
      </c>
      <c r="BG367" s="93">
        <f t="shared" si="91"/>
        <v>0</v>
      </c>
      <c r="BH367" s="93">
        <f t="shared" si="92"/>
        <v>0</v>
      </c>
      <c r="BI367" s="93">
        <f t="shared" si="93"/>
        <v>0</v>
      </c>
      <c r="BJ367" s="14" t="s">
        <v>80</v>
      </c>
      <c r="BK367" s="93">
        <f t="shared" si="94"/>
        <v>0</v>
      </c>
      <c r="BL367" s="14" t="s">
        <v>218</v>
      </c>
      <c r="BM367" s="166" t="s">
        <v>965</v>
      </c>
    </row>
    <row r="368" spans="1:65" s="2" customFormat="1" ht="24.2" customHeight="1">
      <c r="A368" s="896"/>
      <c r="B368" s="129"/>
      <c r="C368" s="155" t="s">
        <v>966</v>
      </c>
      <c r="D368" s="155" t="s">
        <v>155</v>
      </c>
      <c r="E368" s="156" t="s">
        <v>967</v>
      </c>
      <c r="F368" s="157" t="s">
        <v>968</v>
      </c>
      <c r="G368" s="158" t="s">
        <v>158</v>
      </c>
      <c r="H368" s="159">
        <v>300.19299999999998</v>
      </c>
      <c r="I368" s="901"/>
      <c r="J368" s="900">
        <f t="shared" si="85"/>
        <v>0</v>
      </c>
      <c r="K368" s="161"/>
      <c r="L368" s="29"/>
      <c r="M368" s="162" t="s">
        <v>1</v>
      </c>
      <c r="N368" s="163" t="s">
        <v>36</v>
      </c>
      <c r="O368" s="55"/>
      <c r="P368" s="164">
        <f t="shared" si="86"/>
        <v>0</v>
      </c>
      <c r="Q368" s="164">
        <v>5.4000000000000001E-4</v>
      </c>
      <c r="R368" s="164">
        <f t="shared" si="87"/>
        <v>0.16210421999999999</v>
      </c>
      <c r="S368" s="164">
        <v>0</v>
      </c>
      <c r="T368" s="165">
        <f t="shared" si="88"/>
        <v>0</v>
      </c>
      <c r="U368" s="896"/>
      <c r="V368" s="896"/>
      <c r="W368" s="896"/>
      <c r="X368" s="896"/>
      <c r="Y368" s="896"/>
      <c r="Z368" s="896"/>
      <c r="AA368" s="896"/>
      <c r="AB368" s="896"/>
      <c r="AC368" s="896"/>
      <c r="AD368" s="896"/>
      <c r="AE368" s="896"/>
      <c r="AR368" s="166" t="s">
        <v>218</v>
      </c>
      <c r="AT368" s="166" t="s">
        <v>155</v>
      </c>
      <c r="AU368" s="166" t="s">
        <v>80</v>
      </c>
      <c r="AY368" s="14" t="s">
        <v>153</v>
      </c>
      <c r="BE368" s="93">
        <f t="shared" si="89"/>
        <v>0</v>
      </c>
      <c r="BF368" s="93">
        <f t="shared" si="90"/>
        <v>0</v>
      </c>
      <c r="BG368" s="93">
        <f t="shared" si="91"/>
        <v>0</v>
      </c>
      <c r="BH368" s="93">
        <f t="shared" si="92"/>
        <v>0</v>
      </c>
      <c r="BI368" s="93">
        <f t="shared" si="93"/>
        <v>0</v>
      </c>
      <c r="BJ368" s="14" t="s">
        <v>80</v>
      </c>
      <c r="BK368" s="93">
        <f t="shared" si="94"/>
        <v>0</v>
      </c>
      <c r="BL368" s="14" t="s">
        <v>218</v>
      </c>
      <c r="BM368" s="166" t="s">
        <v>969</v>
      </c>
    </row>
    <row r="369" spans="1:65" s="2" customFormat="1" ht="16.5" customHeight="1">
      <c r="A369" s="896"/>
      <c r="B369" s="129"/>
      <c r="C369" s="167" t="s">
        <v>970</v>
      </c>
      <c r="D369" s="167" t="s">
        <v>189</v>
      </c>
      <c r="E369" s="168" t="s">
        <v>971</v>
      </c>
      <c r="F369" s="169" t="s">
        <v>972</v>
      </c>
      <c r="G369" s="170" t="s">
        <v>158</v>
      </c>
      <c r="H369" s="171">
        <v>1209.585</v>
      </c>
      <c r="I369" s="906"/>
      <c r="J369" s="905">
        <f t="shared" si="85"/>
        <v>0</v>
      </c>
      <c r="K369" s="172"/>
      <c r="L369" s="173"/>
      <c r="M369" s="174" t="s">
        <v>1</v>
      </c>
      <c r="N369" s="175" t="s">
        <v>36</v>
      </c>
      <c r="O369" s="55"/>
      <c r="P369" s="164">
        <f t="shared" si="86"/>
        <v>0</v>
      </c>
      <c r="Q369" s="164">
        <v>4.2500000000000003E-3</v>
      </c>
      <c r="R369" s="164">
        <f t="shared" si="87"/>
        <v>5.1407362500000007</v>
      </c>
      <c r="S369" s="164">
        <v>0</v>
      </c>
      <c r="T369" s="165">
        <f t="shared" si="88"/>
        <v>0</v>
      </c>
      <c r="U369" s="896"/>
      <c r="V369" s="896"/>
      <c r="W369" s="896"/>
      <c r="X369" s="896"/>
      <c r="Y369" s="896"/>
      <c r="Z369" s="896"/>
      <c r="AA369" s="896"/>
      <c r="AB369" s="896"/>
      <c r="AC369" s="896"/>
      <c r="AD369" s="896"/>
      <c r="AE369" s="896"/>
      <c r="AR369" s="166" t="s">
        <v>284</v>
      </c>
      <c r="AT369" s="166" t="s">
        <v>189</v>
      </c>
      <c r="AU369" s="166" t="s">
        <v>80</v>
      </c>
      <c r="AY369" s="14" t="s">
        <v>153</v>
      </c>
      <c r="BE369" s="93">
        <f t="shared" si="89"/>
        <v>0</v>
      </c>
      <c r="BF369" s="93">
        <f t="shared" si="90"/>
        <v>0</v>
      </c>
      <c r="BG369" s="93">
        <f t="shared" si="91"/>
        <v>0</v>
      </c>
      <c r="BH369" s="93">
        <f t="shared" si="92"/>
        <v>0</v>
      </c>
      <c r="BI369" s="93">
        <f t="shared" si="93"/>
        <v>0</v>
      </c>
      <c r="BJ369" s="14" t="s">
        <v>80</v>
      </c>
      <c r="BK369" s="93">
        <f t="shared" si="94"/>
        <v>0</v>
      </c>
      <c r="BL369" s="14" t="s">
        <v>218</v>
      </c>
      <c r="BM369" s="166" t="s">
        <v>973</v>
      </c>
    </row>
    <row r="370" spans="1:65" s="2" customFormat="1" ht="24.2" customHeight="1">
      <c r="A370" s="896"/>
      <c r="B370" s="129"/>
      <c r="C370" s="155" t="s">
        <v>974</v>
      </c>
      <c r="D370" s="155" t="s">
        <v>155</v>
      </c>
      <c r="E370" s="156" t="s">
        <v>975</v>
      </c>
      <c r="F370" s="157" t="s">
        <v>976</v>
      </c>
      <c r="G370" s="158" t="s">
        <v>158</v>
      </c>
      <c r="H370" s="159">
        <v>751.62</v>
      </c>
      <c r="I370" s="901"/>
      <c r="J370" s="900">
        <f t="shared" si="85"/>
        <v>0</v>
      </c>
      <c r="K370" s="161"/>
      <c r="L370" s="29"/>
      <c r="M370" s="162" t="s">
        <v>1</v>
      </c>
      <c r="N370" s="163" t="s">
        <v>36</v>
      </c>
      <c r="O370" s="55"/>
      <c r="P370" s="164">
        <f t="shared" si="86"/>
        <v>0</v>
      </c>
      <c r="Q370" s="164">
        <v>0</v>
      </c>
      <c r="R370" s="164">
        <f t="shared" si="87"/>
        <v>0</v>
      </c>
      <c r="S370" s="164">
        <v>0</v>
      </c>
      <c r="T370" s="165">
        <f t="shared" si="88"/>
        <v>0</v>
      </c>
      <c r="U370" s="896"/>
      <c r="V370" s="896"/>
      <c r="W370" s="896"/>
      <c r="X370" s="896"/>
      <c r="Y370" s="896"/>
      <c r="Z370" s="896"/>
      <c r="AA370" s="896"/>
      <c r="AB370" s="896"/>
      <c r="AC370" s="896"/>
      <c r="AD370" s="896"/>
      <c r="AE370" s="896"/>
      <c r="AR370" s="166" t="s">
        <v>218</v>
      </c>
      <c r="AT370" s="166" t="s">
        <v>155</v>
      </c>
      <c r="AU370" s="166" t="s">
        <v>80</v>
      </c>
      <c r="AY370" s="14" t="s">
        <v>153</v>
      </c>
      <c r="BE370" s="93">
        <f t="shared" si="89"/>
        <v>0</v>
      </c>
      <c r="BF370" s="93">
        <f t="shared" si="90"/>
        <v>0</v>
      </c>
      <c r="BG370" s="93">
        <f t="shared" si="91"/>
        <v>0</v>
      </c>
      <c r="BH370" s="93">
        <f t="shared" si="92"/>
        <v>0</v>
      </c>
      <c r="BI370" s="93">
        <f t="shared" si="93"/>
        <v>0</v>
      </c>
      <c r="BJ370" s="14" t="s">
        <v>80</v>
      </c>
      <c r="BK370" s="93">
        <f t="shared" si="94"/>
        <v>0</v>
      </c>
      <c r="BL370" s="14" t="s">
        <v>218</v>
      </c>
      <c r="BM370" s="166" t="s">
        <v>977</v>
      </c>
    </row>
    <row r="371" spans="1:65" s="2" customFormat="1" ht="24.2" customHeight="1">
      <c r="A371" s="896"/>
      <c r="B371" s="129"/>
      <c r="C371" s="155" t="s">
        <v>978</v>
      </c>
      <c r="D371" s="155" t="s">
        <v>155</v>
      </c>
      <c r="E371" s="156" t="s">
        <v>979</v>
      </c>
      <c r="F371" s="157" t="s">
        <v>980</v>
      </c>
      <c r="G371" s="158" t="s">
        <v>158</v>
      </c>
      <c r="H371" s="159">
        <v>300.19299999999998</v>
      </c>
      <c r="I371" s="901"/>
      <c r="J371" s="900">
        <f t="shared" si="85"/>
        <v>0</v>
      </c>
      <c r="K371" s="161"/>
      <c r="L371" s="29"/>
      <c r="M371" s="162" t="s">
        <v>1</v>
      </c>
      <c r="N371" s="163" t="s">
        <v>36</v>
      </c>
      <c r="O371" s="55"/>
      <c r="P371" s="164">
        <f t="shared" si="86"/>
        <v>0</v>
      </c>
      <c r="Q371" s="164">
        <v>0</v>
      </c>
      <c r="R371" s="164">
        <f t="shared" si="87"/>
        <v>0</v>
      </c>
      <c r="S371" s="164">
        <v>0</v>
      </c>
      <c r="T371" s="165">
        <f t="shared" si="88"/>
        <v>0</v>
      </c>
      <c r="U371" s="896"/>
      <c r="V371" s="896"/>
      <c r="W371" s="896"/>
      <c r="X371" s="896"/>
      <c r="Y371" s="896"/>
      <c r="Z371" s="896"/>
      <c r="AA371" s="896"/>
      <c r="AB371" s="896"/>
      <c r="AC371" s="896"/>
      <c r="AD371" s="896"/>
      <c r="AE371" s="896"/>
      <c r="AR371" s="166" t="s">
        <v>218</v>
      </c>
      <c r="AT371" s="166" t="s">
        <v>155</v>
      </c>
      <c r="AU371" s="166" t="s">
        <v>80</v>
      </c>
      <c r="AY371" s="14" t="s">
        <v>153</v>
      </c>
      <c r="BE371" s="93">
        <f t="shared" si="89"/>
        <v>0</v>
      </c>
      <c r="BF371" s="93">
        <f t="shared" si="90"/>
        <v>0</v>
      </c>
      <c r="BG371" s="93">
        <f t="shared" si="91"/>
        <v>0</v>
      </c>
      <c r="BH371" s="93">
        <f t="shared" si="92"/>
        <v>0</v>
      </c>
      <c r="BI371" s="93">
        <f t="shared" si="93"/>
        <v>0</v>
      </c>
      <c r="BJ371" s="14" t="s">
        <v>80</v>
      </c>
      <c r="BK371" s="93">
        <f t="shared" si="94"/>
        <v>0</v>
      </c>
      <c r="BL371" s="14" t="s">
        <v>218</v>
      </c>
      <c r="BM371" s="166" t="s">
        <v>981</v>
      </c>
    </row>
    <row r="372" spans="1:65" s="2" customFormat="1" ht="16.5" customHeight="1">
      <c r="A372" s="896"/>
      <c r="B372" s="129"/>
      <c r="C372" s="167" t="s">
        <v>982</v>
      </c>
      <c r="D372" s="167" t="s">
        <v>189</v>
      </c>
      <c r="E372" s="168" t="s">
        <v>983</v>
      </c>
      <c r="F372" s="169" t="s">
        <v>984</v>
      </c>
      <c r="G372" s="170" t="s">
        <v>191</v>
      </c>
      <c r="H372" s="171">
        <v>0.36799999999999999</v>
      </c>
      <c r="I372" s="906"/>
      <c r="J372" s="905">
        <f t="shared" si="85"/>
        <v>0</v>
      </c>
      <c r="K372" s="172"/>
      <c r="L372" s="173"/>
      <c r="M372" s="174" t="s">
        <v>1</v>
      </c>
      <c r="N372" s="175" t="s">
        <v>36</v>
      </c>
      <c r="O372" s="55"/>
      <c r="P372" s="164">
        <f t="shared" si="86"/>
        <v>0</v>
      </c>
      <c r="Q372" s="164">
        <v>1</v>
      </c>
      <c r="R372" s="164">
        <f t="shared" si="87"/>
        <v>0.36799999999999999</v>
      </c>
      <c r="S372" s="164">
        <v>0</v>
      </c>
      <c r="T372" s="165">
        <f t="shared" si="88"/>
        <v>0</v>
      </c>
      <c r="U372" s="896"/>
      <c r="V372" s="896"/>
      <c r="W372" s="896"/>
      <c r="X372" s="896"/>
      <c r="Y372" s="896"/>
      <c r="Z372" s="896"/>
      <c r="AA372" s="896"/>
      <c r="AB372" s="896"/>
      <c r="AC372" s="896"/>
      <c r="AD372" s="896"/>
      <c r="AE372" s="896"/>
      <c r="AR372" s="166" t="s">
        <v>284</v>
      </c>
      <c r="AT372" s="166" t="s">
        <v>189</v>
      </c>
      <c r="AU372" s="166" t="s">
        <v>80</v>
      </c>
      <c r="AY372" s="14" t="s">
        <v>153</v>
      </c>
      <c r="BE372" s="93">
        <f t="shared" si="89"/>
        <v>0</v>
      </c>
      <c r="BF372" s="93">
        <f t="shared" si="90"/>
        <v>0</v>
      </c>
      <c r="BG372" s="93">
        <f t="shared" si="91"/>
        <v>0</v>
      </c>
      <c r="BH372" s="93">
        <f t="shared" si="92"/>
        <v>0</v>
      </c>
      <c r="BI372" s="93">
        <f t="shared" si="93"/>
        <v>0</v>
      </c>
      <c r="BJ372" s="14" t="s">
        <v>80</v>
      </c>
      <c r="BK372" s="93">
        <f t="shared" si="94"/>
        <v>0</v>
      </c>
      <c r="BL372" s="14" t="s">
        <v>218</v>
      </c>
      <c r="BM372" s="166" t="s">
        <v>985</v>
      </c>
    </row>
    <row r="373" spans="1:65" s="2" customFormat="1" ht="33" customHeight="1">
      <c r="A373" s="896"/>
      <c r="B373" s="129"/>
      <c r="C373" s="155" t="s">
        <v>986</v>
      </c>
      <c r="D373" s="155" t="s">
        <v>155</v>
      </c>
      <c r="E373" s="156" t="s">
        <v>987</v>
      </c>
      <c r="F373" s="157" t="s">
        <v>988</v>
      </c>
      <c r="G373" s="158" t="s">
        <v>158</v>
      </c>
      <c r="H373" s="159">
        <v>320.88</v>
      </c>
      <c r="I373" s="901"/>
      <c r="J373" s="900">
        <f t="shared" si="85"/>
        <v>0</v>
      </c>
      <c r="K373" s="161"/>
      <c r="L373" s="29"/>
      <c r="M373" s="162" t="s">
        <v>1</v>
      </c>
      <c r="N373" s="163" t="s">
        <v>36</v>
      </c>
      <c r="O373" s="55"/>
      <c r="P373" s="164">
        <f t="shared" si="86"/>
        <v>0</v>
      </c>
      <c r="Q373" s="164">
        <v>4.5199999999999997E-3</v>
      </c>
      <c r="R373" s="164">
        <f t="shared" si="87"/>
        <v>1.4503775999999999</v>
      </c>
      <c r="S373" s="164">
        <v>0</v>
      </c>
      <c r="T373" s="165">
        <f t="shared" si="88"/>
        <v>0</v>
      </c>
      <c r="U373" s="896"/>
      <c r="V373" s="896"/>
      <c r="W373" s="896"/>
      <c r="X373" s="896"/>
      <c r="Y373" s="896"/>
      <c r="Z373" s="896"/>
      <c r="AA373" s="896"/>
      <c r="AB373" s="896"/>
      <c r="AC373" s="896"/>
      <c r="AD373" s="896"/>
      <c r="AE373" s="896"/>
      <c r="AR373" s="166" t="s">
        <v>218</v>
      </c>
      <c r="AT373" s="166" t="s">
        <v>155</v>
      </c>
      <c r="AU373" s="166" t="s">
        <v>80</v>
      </c>
      <c r="AY373" s="14" t="s">
        <v>153</v>
      </c>
      <c r="BE373" s="93">
        <f t="shared" si="89"/>
        <v>0</v>
      </c>
      <c r="BF373" s="93">
        <f t="shared" si="90"/>
        <v>0</v>
      </c>
      <c r="BG373" s="93">
        <f t="shared" si="91"/>
        <v>0</v>
      </c>
      <c r="BH373" s="93">
        <f t="shared" si="92"/>
        <v>0</v>
      </c>
      <c r="BI373" s="93">
        <f t="shared" si="93"/>
        <v>0</v>
      </c>
      <c r="BJ373" s="14" t="s">
        <v>80</v>
      </c>
      <c r="BK373" s="93">
        <f t="shared" si="94"/>
        <v>0</v>
      </c>
      <c r="BL373" s="14" t="s">
        <v>218</v>
      </c>
      <c r="BM373" s="166" t="s">
        <v>989</v>
      </c>
    </row>
    <row r="374" spans="1:65" s="2" customFormat="1" ht="33" customHeight="1">
      <c r="A374" s="896"/>
      <c r="B374" s="129"/>
      <c r="C374" s="155" t="s">
        <v>990</v>
      </c>
      <c r="D374" s="155" t="s">
        <v>155</v>
      </c>
      <c r="E374" s="156" t="s">
        <v>991</v>
      </c>
      <c r="F374" s="157" t="s">
        <v>992</v>
      </c>
      <c r="G374" s="158" t="s">
        <v>158</v>
      </c>
      <c r="H374" s="159">
        <v>83.516000000000005</v>
      </c>
      <c r="I374" s="901"/>
      <c r="J374" s="900">
        <f t="shared" si="85"/>
        <v>0</v>
      </c>
      <c r="K374" s="161"/>
      <c r="L374" s="29"/>
      <c r="M374" s="162" t="s">
        <v>1</v>
      </c>
      <c r="N374" s="163" t="s">
        <v>36</v>
      </c>
      <c r="O374" s="55"/>
      <c r="P374" s="164">
        <f t="shared" si="86"/>
        <v>0</v>
      </c>
      <c r="Q374" s="164">
        <v>4.5199999999999997E-3</v>
      </c>
      <c r="R374" s="164">
        <f t="shared" si="87"/>
        <v>0.37749231999999999</v>
      </c>
      <c r="S374" s="164">
        <v>0</v>
      </c>
      <c r="T374" s="165">
        <f t="shared" si="88"/>
        <v>0</v>
      </c>
      <c r="U374" s="896"/>
      <c r="V374" s="896"/>
      <c r="W374" s="896"/>
      <c r="X374" s="896"/>
      <c r="Y374" s="896"/>
      <c r="Z374" s="896"/>
      <c r="AA374" s="896"/>
      <c r="AB374" s="896"/>
      <c r="AC374" s="896"/>
      <c r="AD374" s="896"/>
      <c r="AE374" s="896"/>
      <c r="AR374" s="166" t="s">
        <v>218</v>
      </c>
      <c r="AT374" s="166" t="s">
        <v>155</v>
      </c>
      <c r="AU374" s="166" t="s">
        <v>80</v>
      </c>
      <c r="AY374" s="14" t="s">
        <v>153</v>
      </c>
      <c r="BE374" s="93">
        <f t="shared" si="89"/>
        <v>0</v>
      </c>
      <c r="BF374" s="93">
        <f t="shared" si="90"/>
        <v>0</v>
      </c>
      <c r="BG374" s="93">
        <f t="shared" si="91"/>
        <v>0</v>
      </c>
      <c r="BH374" s="93">
        <f t="shared" si="92"/>
        <v>0</v>
      </c>
      <c r="BI374" s="93">
        <f t="shared" si="93"/>
        <v>0</v>
      </c>
      <c r="BJ374" s="14" t="s">
        <v>80</v>
      </c>
      <c r="BK374" s="93">
        <f t="shared" si="94"/>
        <v>0</v>
      </c>
      <c r="BL374" s="14" t="s">
        <v>218</v>
      </c>
      <c r="BM374" s="166" t="s">
        <v>993</v>
      </c>
    </row>
    <row r="375" spans="1:65" s="2" customFormat="1" ht="24.2" customHeight="1">
      <c r="A375" s="896"/>
      <c r="B375" s="129"/>
      <c r="C375" s="155" t="s">
        <v>994</v>
      </c>
      <c r="D375" s="155" t="s">
        <v>155</v>
      </c>
      <c r="E375" s="156" t="s">
        <v>995</v>
      </c>
      <c r="F375" s="157" t="s">
        <v>996</v>
      </c>
      <c r="G375" s="158" t="s">
        <v>997</v>
      </c>
      <c r="H375" s="160"/>
      <c r="I375" s="901"/>
      <c r="J375" s="900">
        <f t="shared" si="85"/>
        <v>0</v>
      </c>
      <c r="K375" s="161"/>
      <c r="L375" s="29"/>
      <c r="M375" s="162" t="s">
        <v>1</v>
      </c>
      <c r="N375" s="163" t="s">
        <v>36</v>
      </c>
      <c r="O375" s="55"/>
      <c r="P375" s="164">
        <f t="shared" si="86"/>
        <v>0</v>
      </c>
      <c r="Q375" s="164">
        <v>0</v>
      </c>
      <c r="R375" s="164">
        <f t="shared" si="87"/>
        <v>0</v>
      </c>
      <c r="S375" s="164">
        <v>0</v>
      </c>
      <c r="T375" s="165">
        <f t="shared" si="88"/>
        <v>0</v>
      </c>
      <c r="U375" s="896"/>
      <c r="V375" s="896"/>
      <c r="W375" s="896"/>
      <c r="X375" s="896"/>
      <c r="Y375" s="896"/>
      <c r="Z375" s="896"/>
      <c r="AA375" s="896"/>
      <c r="AB375" s="896"/>
      <c r="AC375" s="896"/>
      <c r="AD375" s="896"/>
      <c r="AE375" s="896"/>
      <c r="AR375" s="166" t="s">
        <v>218</v>
      </c>
      <c r="AT375" s="166" t="s">
        <v>155</v>
      </c>
      <c r="AU375" s="166" t="s">
        <v>80</v>
      </c>
      <c r="AY375" s="14" t="s">
        <v>153</v>
      </c>
      <c r="BE375" s="93">
        <f t="shared" si="89"/>
        <v>0</v>
      </c>
      <c r="BF375" s="93">
        <f t="shared" si="90"/>
        <v>0</v>
      </c>
      <c r="BG375" s="93">
        <f t="shared" si="91"/>
        <v>0</v>
      </c>
      <c r="BH375" s="93">
        <f t="shared" si="92"/>
        <v>0</v>
      </c>
      <c r="BI375" s="93">
        <f t="shared" si="93"/>
        <v>0</v>
      </c>
      <c r="BJ375" s="14" t="s">
        <v>80</v>
      </c>
      <c r="BK375" s="93">
        <f t="shared" si="94"/>
        <v>0</v>
      </c>
      <c r="BL375" s="14" t="s">
        <v>218</v>
      </c>
      <c r="BM375" s="166" t="s">
        <v>998</v>
      </c>
    </row>
    <row r="376" spans="1:65" s="12" customFormat="1" ht="22.9" customHeight="1">
      <c r="B376" s="145"/>
      <c r="D376" s="146" t="s">
        <v>69</v>
      </c>
      <c r="E376" s="154" t="s">
        <v>999</v>
      </c>
      <c r="F376" s="154" t="s">
        <v>1000</v>
      </c>
      <c r="I376" s="148"/>
      <c r="J376" s="904">
        <f>BK376</f>
        <v>0</v>
      </c>
      <c r="L376" s="145"/>
      <c r="M376" s="149"/>
      <c r="N376" s="150"/>
      <c r="O376" s="150"/>
      <c r="P376" s="151">
        <f>SUM(P377:P390)</f>
        <v>0</v>
      </c>
      <c r="Q376" s="150"/>
      <c r="R376" s="151">
        <f>SUM(R377:R390)</f>
        <v>1.98658128</v>
      </c>
      <c r="S376" s="150"/>
      <c r="T376" s="152">
        <f>SUM(T377:T390)</f>
        <v>0</v>
      </c>
      <c r="AR376" s="146" t="s">
        <v>80</v>
      </c>
      <c r="AT376" s="153" t="s">
        <v>69</v>
      </c>
      <c r="AU376" s="153" t="s">
        <v>77</v>
      </c>
      <c r="AY376" s="146" t="s">
        <v>153</v>
      </c>
      <c r="BK376" s="902">
        <f>SUM(BK377:BK390)</f>
        <v>0</v>
      </c>
    </row>
    <row r="377" spans="1:65" s="2" customFormat="1" ht="24.2" customHeight="1">
      <c r="A377" s="896"/>
      <c r="B377" s="129"/>
      <c r="C377" s="155" t="s">
        <v>1001</v>
      </c>
      <c r="D377" s="155" t="s">
        <v>155</v>
      </c>
      <c r="E377" s="156" t="s">
        <v>1002</v>
      </c>
      <c r="F377" s="157" t="s">
        <v>1003</v>
      </c>
      <c r="G377" s="158" t="s">
        <v>158</v>
      </c>
      <c r="H377" s="159">
        <v>526.76199999999994</v>
      </c>
      <c r="I377" s="901"/>
      <c r="J377" s="900">
        <f t="shared" ref="J377:J390" si="95">ROUND(I377*H377,2)</f>
        <v>0</v>
      </c>
      <c r="K377" s="161"/>
      <c r="L377" s="29"/>
      <c r="M377" s="162" t="s">
        <v>1</v>
      </c>
      <c r="N377" s="163" t="s">
        <v>36</v>
      </c>
      <c r="O377" s="55"/>
      <c r="P377" s="164">
        <f t="shared" ref="P377:P390" si="96">O377*H377</f>
        <v>0</v>
      </c>
      <c r="Q377" s="164">
        <v>0</v>
      </c>
      <c r="R377" s="164">
        <f t="shared" ref="R377:R390" si="97">Q377*H377</f>
        <v>0</v>
      </c>
      <c r="S377" s="164">
        <v>0</v>
      </c>
      <c r="T377" s="165">
        <f t="shared" ref="T377:T390" si="98">S377*H377</f>
        <v>0</v>
      </c>
      <c r="U377" s="896"/>
      <c r="V377" s="896"/>
      <c r="W377" s="896"/>
      <c r="X377" s="896"/>
      <c r="Y377" s="896"/>
      <c r="Z377" s="896"/>
      <c r="AA377" s="896"/>
      <c r="AB377" s="896"/>
      <c r="AC377" s="896"/>
      <c r="AD377" s="896"/>
      <c r="AE377" s="896"/>
      <c r="AR377" s="166" t="s">
        <v>218</v>
      </c>
      <c r="AT377" s="166" t="s">
        <v>155</v>
      </c>
      <c r="AU377" s="166" t="s">
        <v>80</v>
      </c>
      <c r="AY377" s="14" t="s">
        <v>153</v>
      </c>
      <c r="BE377" s="93">
        <f t="shared" ref="BE377:BE390" si="99">IF(N377="základná",J377,0)</f>
        <v>0</v>
      </c>
      <c r="BF377" s="93">
        <f t="shared" ref="BF377:BF390" si="100">IF(N377="znížená",J377,0)</f>
        <v>0</v>
      </c>
      <c r="BG377" s="93">
        <f t="shared" ref="BG377:BG390" si="101">IF(N377="zákl. prenesená",J377,0)</f>
        <v>0</v>
      </c>
      <c r="BH377" s="93">
        <f t="shared" ref="BH377:BH390" si="102">IF(N377="zníž. prenesená",J377,0)</f>
        <v>0</v>
      </c>
      <c r="BI377" s="93">
        <f t="shared" ref="BI377:BI390" si="103">IF(N377="nulová",J377,0)</f>
        <v>0</v>
      </c>
      <c r="BJ377" s="14" t="s">
        <v>80</v>
      </c>
      <c r="BK377" s="93">
        <f t="shared" ref="BK377:BK390" si="104">ROUND(I377*H377,2)</f>
        <v>0</v>
      </c>
      <c r="BL377" s="14" t="s">
        <v>218</v>
      </c>
      <c r="BM377" s="166" t="s">
        <v>1004</v>
      </c>
    </row>
    <row r="378" spans="1:65" s="2" customFormat="1" ht="16.5" customHeight="1">
      <c r="A378" s="896"/>
      <c r="B378" s="129"/>
      <c r="C378" s="167" t="s">
        <v>1005</v>
      </c>
      <c r="D378" s="167" t="s">
        <v>189</v>
      </c>
      <c r="E378" s="168" t="s">
        <v>1006</v>
      </c>
      <c r="F378" s="169" t="s">
        <v>1007</v>
      </c>
      <c r="G378" s="170" t="s">
        <v>158</v>
      </c>
      <c r="H378" s="171">
        <v>605.77599999999995</v>
      </c>
      <c r="I378" s="906"/>
      <c r="J378" s="905">
        <f t="shared" si="95"/>
        <v>0</v>
      </c>
      <c r="K378" s="172"/>
      <c r="L378" s="173"/>
      <c r="M378" s="174" t="s">
        <v>1</v>
      </c>
      <c r="N378" s="175" t="s">
        <v>36</v>
      </c>
      <c r="O378" s="55"/>
      <c r="P378" s="164">
        <f t="shared" si="96"/>
        <v>0</v>
      </c>
      <c r="Q378" s="164">
        <v>1.8000000000000001E-4</v>
      </c>
      <c r="R378" s="164">
        <f t="shared" si="97"/>
        <v>0.10903968</v>
      </c>
      <c r="S378" s="164">
        <v>0</v>
      </c>
      <c r="T378" s="165">
        <f t="shared" si="98"/>
        <v>0</v>
      </c>
      <c r="U378" s="896"/>
      <c r="V378" s="896"/>
      <c r="W378" s="896"/>
      <c r="X378" s="896"/>
      <c r="Y378" s="896"/>
      <c r="Z378" s="896"/>
      <c r="AA378" s="896"/>
      <c r="AB378" s="896"/>
      <c r="AC378" s="896"/>
      <c r="AD378" s="896"/>
      <c r="AE378" s="896"/>
      <c r="AR378" s="166" t="s">
        <v>284</v>
      </c>
      <c r="AT378" s="166" t="s">
        <v>189</v>
      </c>
      <c r="AU378" s="166" t="s">
        <v>80</v>
      </c>
      <c r="AY378" s="14" t="s">
        <v>153</v>
      </c>
      <c r="BE378" s="93">
        <f t="shared" si="99"/>
        <v>0</v>
      </c>
      <c r="BF378" s="93">
        <f t="shared" si="100"/>
        <v>0</v>
      </c>
      <c r="BG378" s="93">
        <f t="shared" si="101"/>
        <v>0</v>
      </c>
      <c r="BH378" s="93">
        <f t="shared" si="102"/>
        <v>0</v>
      </c>
      <c r="BI378" s="93">
        <f t="shared" si="103"/>
        <v>0</v>
      </c>
      <c r="BJ378" s="14" t="s">
        <v>80</v>
      </c>
      <c r="BK378" s="93">
        <f t="shared" si="104"/>
        <v>0</v>
      </c>
      <c r="BL378" s="14" t="s">
        <v>218</v>
      </c>
      <c r="BM378" s="166" t="s">
        <v>1008</v>
      </c>
    </row>
    <row r="379" spans="1:65" s="2" customFormat="1" ht="16.5" customHeight="1">
      <c r="A379" s="896"/>
      <c r="B379" s="129"/>
      <c r="C379" s="155" t="s">
        <v>1009</v>
      </c>
      <c r="D379" s="155" t="s">
        <v>155</v>
      </c>
      <c r="E379" s="156" t="s">
        <v>1010</v>
      </c>
      <c r="F379" s="157" t="s">
        <v>1011</v>
      </c>
      <c r="G379" s="158" t="s">
        <v>158</v>
      </c>
      <c r="H379" s="159">
        <v>470.57799999999997</v>
      </c>
      <c r="I379" s="901"/>
      <c r="J379" s="900">
        <f t="shared" si="95"/>
        <v>0</v>
      </c>
      <c r="K379" s="161"/>
      <c r="L379" s="29"/>
      <c r="M379" s="162" t="s">
        <v>1</v>
      </c>
      <c r="N379" s="163" t="s">
        <v>36</v>
      </c>
      <c r="O379" s="55"/>
      <c r="P379" s="164">
        <f t="shared" si="96"/>
        <v>0</v>
      </c>
      <c r="Q379" s="164">
        <v>0</v>
      </c>
      <c r="R379" s="164">
        <f t="shared" si="97"/>
        <v>0</v>
      </c>
      <c r="S379" s="164">
        <v>0</v>
      </c>
      <c r="T379" s="165">
        <f t="shared" si="98"/>
        <v>0</v>
      </c>
      <c r="U379" s="896"/>
      <c r="V379" s="896"/>
      <c r="W379" s="896"/>
      <c r="X379" s="896"/>
      <c r="Y379" s="896"/>
      <c r="Z379" s="896"/>
      <c r="AA379" s="896"/>
      <c r="AB379" s="896"/>
      <c r="AC379" s="896"/>
      <c r="AD379" s="896"/>
      <c r="AE379" s="896"/>
      <c r="AR379" s="166" t="s">
        <v>218</v>
      </c>
      <c r="AT379" s="166" t="s">
        <v>155</v>
      </c>
      <c r="AU379" s="166" t="s">
        <v>80</v>
      </c>
      <c r="AY379" s="14" t="s">
        <v>153</v>
      </c>
      <c r="BE379" s="93">
        <f t="shared" si="99"/>
        <v>0</v>
      </c>
      <c r="BF379" s="93">
        <f t="shared" si="100"/>
        <v>0</v>
      </c>
      <c r="BG379" s="93">
        <f t="shared" si="101"/>
        <v>0</v>
      </c>
      <c r="BH379" s="93">
        <f t="shared" si="102"/>
        <v>0</v>
      </c>
      <c r="BI379" s="93">
        <f t="shared" si="103"/>
        <v>0</v>
      </c>
      <c r="BJ379" s="14" t="s">
        <v>80</v>
      </c>
      <c r="BK379" s="93">
        <f t="shared" si="104"/>
        <v>0</v>
      </c>
      <c r="BL379" s="14" t="s">
        <v>218</v>
      </c>
      <c r="BM379" s="166" t="s">
        <v>1012</v>
      </c>
    </row>
    <row r="380" spans="1:65" s="2" customFormat="1" ht="62.65" customHeight="1">
      <c r="A380" s="896"/>
      <c r="B380" s="129"/>
      <c r="C380" s="155" t="s">
        <v>1013</v>
      </c>
      <c r="D380" s="155" t="s">
        <v>155</v>
      </c>
      <c r="E380" s="156" t="s">
        <v>1014</v>
      </c>
      <c r="F380" s="157" t="s">
        <v>1015</v>
      </c>
      <c r="G380" s="158" t="s">
        <v>158</v>
      </c>
      <c r="H380" s="159">
        <v>471.54399999999998</v>
      </c>
      <c r="I380" s="901"/>
      <c r="J380" s="900">
        <f t="shared" si="95"/>
        <v>0</v>
      </c>
      <c r="K380" s="161"/>
      <c r="L380" s="29"/>
      <c r="M380" s="162" t="s">
        <v>1</v>
      </c>
      <c r="N380" s="163" t="s">
        <v>36</v>
      </c>
      <c r="O380" s="55"/>
      <c r="P380" s="164">
        <f t="shared" si="96"/>
        <v>0</v>
      </c>
      <c r="Q380" s="164">
        <v>0</v>
      </c>
      <c r="R380" s="164">
        <f t="shared" si="97"/>
        <v>0</v>
      </c>
      <c r="S380" s="164">
        <v>0</v>
      </c>
      <c r="T380" s="165">
        <f t="shared" si="98"/>
        <v>0</v>
      </c>
      <c r="U380" s="896"/>
      <c r="V380" s="896"/>
      <c r="W380" s="896"/>
      <c r="X380" s="896"/>
      <c r="Y380" s="896"/>
      <c r="Z380" s="896"/>
      <c r="AA380" s="896"/>
      <c r="AB380" s="896"/>
      <c r="AC380" s="896"/>
      <c r="AD380" s="896"/>
      <c r="AE380" s="896"/>
      <c r="AR380" s="166" t="s">
        <v>218</v>
      </c>
      <c r="AT380" s="166" t="s">
        <v>155</v>
      </c>
      <c r="AU380" s="166" t="s">
        <v>80</v>
      </c>
      <c r="AY380" s="14" t="s">
        <v>153</v>
      </c>
      <c r="BE380" s="93">
        <f t="shared" si="99"/>
        <v>0</v>
      </c>
      <c r="BF380" s="93">
        <f t="shared" si="100"/>
        <v>0</v>
      </c>
      <c r="BG380" s="93">
        <f t="shared" si="101"/>
        <v>0</v>
      </c>
      <c r="BH380" s="93">
        <f t="shared" si="102"/>
        <v>0</v>
      </c>
      <c r="BI380" s="93">
        <f t="shared" si="103"/>
        <v>0</v>
      </c>
      <c r="BJ380" s="14" t="s">
        <v>80</v>
      </c>
      <c r="BK380" s="93">
        <f t="shared" si="104"/>
        <v>0</v>
      </c>
      <c r="BL380" s="14" t="s">
        <v>218</v>
      </c>
      <c r="BM380" s="166" t="s">
        <v>1016</v>
      </c>
    </row>
    <row r="381" spans="1:65" s="2" customFormat="1" ht="66.75" customHeight="1">
      <c r="A381" s="896"/>
      <c r="B381" s="129"/>
      <c r="C381" s="923" t="s">
        <v>3894</v>
      </c>
      <c r="D381" s="923" t="s">
        <v>155</v>
      </c>
      <c r="E381" s="924" t="s">
        <v>3893</v>
      </c>
      <c r="F381" s="925" t="s">
        <v>3892</v>
      </c>
      <c r="G381" s="926" t="s">
        <v>158</v>
      </c>
      <c r="H381" s="927">
        <v>190</v>
      </c>
      <c r="I381" s="928"/>
      <c r="J381" s="928">
        <f t="shared" si="95"/>
        <v>0</v>
      </c>
      <c r="K381" s="161"/>
      <c r="L381" s="29"/>
      <c r="M381" s="162" t="s">
        <v>1</v>
      </c>
      <c r="N381" s="163" t="s">
        <v>36</v>
      </c>
      <c r="O381" s="55"/>
      <c r="P381" s="164">
        <f t="shared" si="96"/>
        <v>0</v>
      </c>
      <c r="Q381" s="164">
        <v>0</v>
      </c>
      <c r="R381" s="164">
        <f t="shared" si="97"/>
        <v>0</v>
      </c>
      <c r="S381" s="164">
        <v>0</v>
      </c>
      <c r="T381" s="165">
        <f t="shared" si="98"/>
        <v>0</v>
      </c>
      <c r="U381" s="896"/>
      <c r="V381" s="896"/>
      <c r="W381" s="896"/>
      <c r="X381" s="896"/>
      <c r="Y381" s="896"/>
      <c r="Z381" s="896"/>
      <c r="AA381" s="896"/>
      <c r="AB381" s="896"/>
      <c r="AC381" s="896"/>
      <c r="AD381" s="896"/>
      <c r="AE381" s="896"/>
      <c r="AR381" s="166" t="s">
        <v>218</v>
      </c>
      <c r="AT381" s="166" t="s">
        <v>155</v>
      </c>
      <c r="AU381" s="166" t="s">
        <v>80</v>
      </c>
      <c r="AY381" s="14" t="s">
        <v>153</v>
      </c>
      <c r="BE381" s="93">
        <f t="shared" si="99"/>
        <v>0</v>
      </c>
      <c r="BF381" s="93">
        <f t="shared" si="100"/>
        <v>0</v>
      </c>
      <c r="BG381" s="93">
        <f t="shared" si="101"/>
        <v>0</v>
      </c>
      <c r="BH381" s="93">
        <f t="shared" si="102"/>
        <v>0</v>
      </c>
      <c r="BI381" s="93">
        <f t="shared" si="103"/>
        <v>0</v>
      </c>
      <c r="BJ381" s="14" t="s">
        <v>80</v>
      </c>
      <c r="BK381" s="93">
        <f t="shared" si="104"/>
        <v>0</v>
      </c>
      <c r="BL381" s="14" t="s">
        <v>218</v>
      </c>
      <c r="BM381" s="166" t="s">
        <v>3891</v>
      </c>
    </row>
    <row r="382" spans="1:65" s="2" customFormat="1" ht="24.2" customHeight="1">
      <c r="A382" s="896"/>
      <c r="B382" s="129"/>
      <c r="C382" s="934" t="s">
        <v>3890</v>
      </c>
      <c r="D382" s="934" t="s">
        <v>189</v>
      </c>
      <c r="E382" s="935" t="s">
        <v>3889</v>
      </c>
      <c r="F382" s="936" t="s">
        <v>3888</v>
      </c>
      <c r="G382" s="937" t="s">
        <v>158</v>
      </c>
      <c r="H382" s="938">
        <v>218.5</v>
      </c>
      <c r="I382" s="939"/>
      <c r="J382" s="939">
        <f t="shared" si="95"/>
        <v>0</v>
      </c>
      <c r="K382" s="172"/>
      <c r="L382" s="173"/>
      <c r="M382" s="174" t="s">
        <v>1</v>
      </c>
      <c r="N382" s="175" t="s">
        <v>36</v>
      </c>
      <c r="O382" s="55"/>
      <c r="P382" s="164">
        <f t="shared" si="96"/>
        <v>0</v>
      </c>
      <c r="Q382" s="164">
        <v>1.9E-3</v>
      </c>
      <c r="R382" s="164">
        <f t="shared" si="97"/>
        <v>0.41515000000000002</v>
      </c>
      <c r="S382" s="164">
        <v>0</v>
      </c>
      <c r="T382" s="165">
        <f t="shared" si="98"/>
        <v>0</v>
      </c>
      <c r="U382" s="896"/>
      <c r="V382" s="896"/>
      <c r="W382" s="896"/>
      <c r="X382" s="896"/>
      <c r="Y382" s="896"/>
      <c r="Z382" s="896"/>
      <c r="AA382" s="896"/>
      <c r="AB382" s="896"/>
      <c r="AC382" s="896"/>
      <c r="AD382" s="896"/>
      <c r="AE382" s="896"/>
      <c r="AR382" s="166" t="s">
        <v>284</v>
      </c>
      <c r="AT382" s="166" t="s">
        <v>189</v>
      </c>
      <c r="AU382" s="166" t="s">
        <v>80</v>
      </c>
      <c r="AY382" s="14" t="s">
        <v>153</v>
      </c>
      <c r="BE382" s="93">
        <f t="shared" si="99"/>
        <v>0</v>
      </c>
      <c r="BF382" s="93">
        <f t="shared" si="100"/>
        <v>0</v>
      </c>
      <c r="BG382" s="93">
        <f t="shared" si="101"/>
        <v>0</v>
      </c>
      <c r="BH382" s="93">
        <f t="shared" si="102"/>
        <v>0</v>
      </c>
      <c r="BI382" s="93">
        <f t="shared" si="103"/>
        <v>0</v>
      </c>
      <c r="BJ382" s="14" t="s">
        <v>80</v>
      </c>
      <c r="BK382" s="93">
        <f t="shared" si="104"/>
        <v>0</v>
      </c>
      <c r="BL382" s="14" t="s">
        <v>218</v>
      </c>
      <c r="BM382" s="166" t="s">
        <v>3887</v>
      </c>
    </row>
    <row r="383" spans="1:65" s="2" customFormat="1" ht="66.75" customHeight="1">
      <c r="A383" s="896"/>
      <c r="B383" s="129"/>
      <c r="C383" s="155" t="s">
        <v>1017</v>
      </c>
      <c r="D383" s="155" t="s">
        <v>155</v>
      </c>
      <c r="E383" s="156" t="s">
        <v>1018</v>
      </c>
      <c r="F383" s="157" t="s">
        <v>1019</v>
      </c>
      <c r="G383" s="158" t="s">
        <v>158</v>
      </c>
      <c r="H383" s="159">
        <v>16.8</v>
      </c>
      <c r="I383" s="901"/>
      <c r="J383" s="900">
        <f t="shared" si="95"/>
        <v>0</v>
      </c>
      <c r="K383" s="161"/>
      <c r="L383" s="29"/>
      <c r="M383" s="162" t="s">
        <v>1</v>
      </c>
      <c r="N383" s="163" t="s">
        <v>36</v>
      </c>
      <c r="O383" s="55"/>
      <c r="P383" s="164">
        <f t="shared" si="96"/>
        <v>0</v>
      </c>
      <c r="Q383" s="164">
        <v>0</v>
      </c>
      <c r="R383" s="164">
        <f t="shared" si="97"/>
        <v>0</v>
      </c>
      <c r="S383" s="164">
        <v>0</v>
      </c>
      <c r="T383" s="165">
        <f t="shared" si="98"/>
        <v>0</v>
      </c>
      <c r="U383" s="896"/>
      <c r="V383" s="896"/>
      <c r="W383" s="896"/>
      <c r="X383" s="896"/>
      <c r="Y383" s="896"/>
      <c r="Z383" s="896"/>
      <c r="AA383" s="896"/>
      <c r="AB383" s="896"/>
      <c r="AC383" s="896"/>
      <c r="AD383" s="896"/>
      <c r="AE383" s="896"/>
      <c r="AR383" s="166" t="s">
        <v>218</v>
      </c>
      <c r="AT383" s="166" t="s">
        <v>155</v>
      </c>
      <c r="AU383" s="166" t="s">
        <v>80</v>
      </c>
      <c r="AY383" s="14" t="s">
        <v>153</v>
      </c>
      <c r="BE383" s="93">
        <f t="shared" si="99"/>
        <v>0</v>
      </c>
      <c r="BF383" s="93">
        <f t="shared" si="100"/>
        <v>0</v>
      </c>
      <c r="BG383" s="93">
        <f t="shared" si="101"/>
        <v>0</v>
      </c>
      <c r="BH383" s="93">
        <f t="shared" si="102"/>
        <v>0</v>
      </c>
      <c r="BI383" s="93">
        <f t="shared" si="103"/>
        <v>0</v>
      </c>
      <c r="BJ383" s="14" t="s">
        <v>80</v>
      </c>
      <c r="BK383" s="93">
        <f t="shared" si="104"/>
        <v>0</v>
      </c>
      <c r="BL383" s="14" t="s">
        <v>218</v>
      </c>
      <c r="BM383" s="166" t="s">
        <v>1020</v>
      </c>
    </row>
    <row r="384" spans="1:65" s="2" customFormat="1" ht="16.5" customHeight="1">
      <c r="A384" s="896"/>
      <c r="B384" s="129"/>
      <c r="C384" s="167" t="s">
        <v>1021</v>
      </c>
      <c r="D384" s="167" t="s">
        <v>189</v>
      </c>
      <c r="E384" s="168" t="s">
        <v>1022</v>
      </c>
      <c r="F384" s="169" t="s">
        <v>1023</v>
      </c>
      <c r="G384" s="170" t="s">
        <v>158</v>
      </c>
      <c r="H384" s="171">
        <v>561.596</v>
      </c>
      <c r="I384" s="906"/>
      <c r="J384" s="905">
        <f t="shared" si="95"/>
        <v>0</v>
      </c>
      <c r="K384" s="172"/>
      <c r="L384" s="173"/>
      <c r="M384" s="174" t="s">
        <v>1</v>
      </c>
      <c r="N384" s="175" t="s">
        <v>36</v>
      </c>
      <c r="O384" s="55"/>
      <c r="P384" s="164">
        <f t="shared" si="96"/>
        <v>0</v>
      </c>
      <c r="Q384" s="164">
        <v>2.2000000000000001E-3</v>
      </c>
      <c r="R384" s="164">
        <f t="shared" si="97"/>
        <v>1.2355112000000001</v>
      </c>
      <c r="S384" s="164">
        <v>0</v>
      </c>
      <c r="T384" s="165">
        <f t="shared" si="98"/>
        <v>0</v>
      </c>
      <c r="U384" s="896"/>
      <c r="V384" s="896"/>
      <c r="W384" s="896"/>
      <c r="X384" s="896"/>
      <c r="Y384" s="896"/>
      <c r="Z384" s="896"/>
      <c r="AA384" s="896"/>
      <c r="AB384" s="896"/>
      <c r="AC384" s="896"/>
      <c r="AD384" s="896"/>
      <c r="AE384" s="896"/>
      <c r="AR384" s="166" t="s">
        <v>284</v>
      </c>
      <c r="AT384" s="166" t="s">
        <v>189</v>
      </c>
      <c r="AU384" s="166" t="s">
        <v>80</v>
      </c>
      <c r="AY384" s="14" t="s">
        <v>153</v>
      </c>
      <c r="BE384" s="93">
        <f t="shared" si="99"/>
        <v>0</v>
      </c>
      <c r="BF384" s="93">
        <f t="shared" si="100"/>
        <v>0</v>
      </c>
      <c r="BG384" s="93">
        <f t="shared" si="101"/>
        <v>0</v>
      </c>
      <c r="BH384" s="93">
        <f t="shared" si="102"/>
        <v>0</v>
      </c>
      <c r="BI384" s="93">
        <f t="shared" si="103"/>
        <v>0</v>
      </c>
      <c r="BJ384" s="14" t="s">
        <v>80</v>
      </c>
      <c r="BK384" s="93">
        <f t="shared" si="104"/>
        <v>0</v>
      </c>
      <c r="BL384" s="14" t="s">
        <v>218</v>
      </c>
      <c r="BM384" s="166" t="s">
        <v>1024</v>
      </c>
    </row>
    <row r="385" spans="1:65" s="2" customFormat="1" ht="24.2" customHeight="1">
      <c r="A385" s="896"/>
      <c r="B385" s="129"/>
      <c r="C385" s="155" t="s">
        <v>1025</v>
      </c>
      <c r="D385" s="155" t="s">
        <v>155</v>
      </c>
      <c r="E385" s="156" t="s">
        <v>1026</v>
      </c>
      <c r="F385" s="157" t="s">
        <v>1027</v>
      </c>
      <c r="G385" s="158" t="s">
        <v>158</v>
      </c>
      <c r="H385" s="159">
        <v>488.34399999999999</v>
      </c>
      <c r="I385" s="901"/>
      <c r="J385" s="900">
        <f t="shared" si="95"/>
        <v>0</v>
      </c>
      <c r="K385" s="161"/>
      <c r="L385" s="29"/>
      <c r="M385" s="162" t="s">
        <v>1</v>
      </c>
      <c r="N385" s="163" t="s">
        <v>36</v>
      </c>
      <c r="O385" s="55"/>
      <c r="P385" s="164">
        <f t="shared" si="96"/>
        <v>0</v>
      </c>
      <c r="Q385" s="164">
        <v>0</v>
      </c>
      <c r="R385" s="164">
        <f t="shared" si="97"/>
        <v>0</v>
      </c>
      <c r="S385" s="164">
        <v>0</v>
      </c>
      <c r="T385" s="165">
        <f t="shared" si="98"/>
        <v>0</v>
      </c>
      <c r="U385" s="896"/>
      <c r="V385" s="896"/>
      <c r="W385" s="896"/>
      <c r="X385" s="896"/>
      <c r="Y385" s="896"/>
      <c r="Z385" s="896"/>
      <c r="AA385" s="896"/>
      <c r="AB385" s="896"/>
      <c r="AC385" s="896"/>
      <c r="AD385" s="896"/>
      <c r="AE385" s="896"/>
      <c r="AR385" s="166" t="s">
        <v>218</v>
      </c>
      <c r="AT385" s="166" t="s">
        <v>155</v>
      </c>
      <c r="AU385" s="166" t="s">
        <v>80</v>
      </c>
      <c r="AY385" s="14" t="s">
        <v>153</v>
      </c>
      <c r="BE385" s="93">
        <f t="shared" si="99"/>
        <v>0</v>
      </c>
      <c r="BF385" s="93">
        <f t="shared" si="100"/>
        <v>0</v>
      </c>
      <c r="BG385" s="93">
        <f t="shared" si="101"/>
        <v>0</v>
      </c>
      <c r="BH385" s="93">
        <f t="shared" si="102"/>
        <v>0</v>
      </c>
      <c r="BI385" s="93">
        <f t="shared" si="103"/>
        <v>0</v>
      </c>
      <c r="BJ385" s="14" t="s">
        <v>80</v>
      </c>
      <c r="BK385" s="93">
        <f t="shared" si="104"/>
        <v>0</v>
      </c>
      <c r="BL385" s="14" t="s">
        <v>218</v>
      </c>
      <c r="BM385" s="166" t="s">
        <v>1028</v>
      </c>
    </row>
    <row r="386" spans="1:65" s="2" customFormat="1" ht="16.5" customHeight="1">
      <c r="A386" s="896"/>
      <c r="B386" s="129"/>
      <c r="C386" s="167" t="s">
        <v>1029</v>
      </c>
      <c r="D386" s="167" t="s">
        <v>189</v>
      </c>
      <c r="E386" s="168" t="s">
        <v>1030</v>
      </c>
      <c r="F386" s="169" t="s">
        <v>1031</v>
      </c>
      <c r="G386" s="170" t="s">
        <v>158</v>
      </c>
      <c r="H386" s="171">
        <v>561.596</v>
      </c>
      <c r="I386" s="906"/>
      <c r="J386" s="905">
        <f t="shared" si="95"/>
        <v>0</v>
      </c>
      <c r="K386" s="172"/>
      <c r="L386" s="173"/>
      <c r="M386" s="174" t="s">
        <v>1</v>
      </c>
      <c r="N386" s="175" t="s">
        <v>36</v>
      </c>
      <c r="O386" s="55"/>
      <c r="P386" s="164">
        <f t="shared" si="96"/>
        <v>0</v>
      </c>
      <c r="Q386" s="164">
        <v>4.0000000000000002E-4</v>
      </c>
      <c r="R386" s="164">
        <f t="shared" si="97"/>
        <v>0.22463840000000002</v>
      </c>
      <c r="S386" s="164">
        <v>0</v>
      </c>
      <c r="T386" s="165">
        <f t="shared" si="98"/>
        <v>0</v>
      </c>
      <c r="U386" s="896"/>
      <c r="V386" s="896"/>
      <c r="W386" s="896"/>
      <c r="X386" s="896"/>
      <c r="Y386" s="896"/>
      <c r="Z386" s="896"/>
      <c r="AA386" s="896"/>
      <c r="AB386" s="896"/>
      <c r="AC386" s="896"/>
      <c r="AD386" s="896"/>
      <c r="AE386" s="896"/>
      <c r="AR386" s="166" t="s">
        <v>284</v>
      </c>
      <c r="AT386" s="166" t="s">
        <v>189</v>
      </c>
      <c r="AU386" s="166" t="s">
        <v>80</v>
      </c>
      <c r="AY386" s="14" t="s">
        <v>153</v>
      </c>
      <c r="BE386" s="93">
        <f t="shared" si="99"/>
        <v>0</v>
      </c>
      <c r="BF386" s="93">
        <f t="shared" si="100"/>
        <v>0</v>
      </c>
      <c r="BG386" s="93">
        <f t="shared" si="101"/>
        <v>0</v>
      </c>
      <c r="BH386" s="93">
        <f t="shared" si="102"/>
        <v>0</v>
      </c>
      <c r="BI386" s="93">
        <f t="shared" si="103"/>
        <v>0</v>
      </c>
      <c r="BJ386" s="14" t="s">
        <v>80</v>
      </c>
      <c r="BK386" s="93">
        <f t="shared" si="104"/>
        <v>0</v>
      </c>
      <c r="BL386" s="14" t="s">
        <v>218</v>
      </c>
      <c r="BM386" s="166" t="s">
        <v>1032</v>
      </c>
    </row>
    <row r="387" spans="1:65" s="2" customFormat="1" ht="16.5" customHeight="1">
      <c r="A387" s="896"/>
      <c r="B387" s="129"/>
      <c r="C387" s="155" t="s">
        <v>1033</v>
      </c>
      <c r="D387" s="155" t="s">
        <v>155</v>
      </c>
      <c r="E387" s="156" t="s">
        <v>1034</v>
      </c>
      <c r="F387" s="157" t="s">
        <v>1035</v>
      </c>
      <c r="G387" s="158" t="s">
        <v>158</v>
      </c>
      <c r="H387" s="159">
        <v>488.34399999999999</v>
      </c>
      <c r="I387" s="901"/>
      <c r="J387" s="900">
        <f t="shared" si="95"/>
        <v>0</v>
      </c>
      <c r="K387" s="161"/>
      <c r="L387" s="29"/>
      <c r="M387" s="162" t="s">
        <v>1</v>
      </c>
      <c r="N387" s="163" t="s">
        <v>36</v>
      </c>
      <c r="O387" s="55"/>
      <c r="P387" s="164">
        <f t="shared" si="96"/>
        <v>0</v>
      </c>
      <c r="Q387" s="164">
        <v>0</v>
      </c>
      <c r="R387" s="164">
        <f t="shared" si="97"/>
        <v>0</v>
      </c>
      <c r="S387" s="164">
        <v>0</v>
      </c>
      <c r="T387" s="165">
        <f t="shared" si="98"/>
        <v>0</v>
      </c>
      <c r="U387" s="896"/>
      <c r="V387" s="896"/>
      <c r="W387" s="896"/>
      <c r="X387" s="896"/>
      <c r="Y387" s="896"/>
      <c r="Z387" s="896"/>
      <c r="AA387" s="896"/>
      <c r="AB387" s="896"/>
      <c r="AC387" s="896"/>
      <c r="AD387" s="896"/>
      <c r="AE387" s="896"/>
      <c r="AR387" s="166" t="s">
        <v>218</v>
      </c>
      <c r="AT387" s="166" t="s">
        <v>155</v>
      </c>
      <c r="AU387" s="166" t="s">
        <v>80</v>
      </c>
      <c r="AY387" s="14" t="s">
        <v>153</v>
      </c>
      <c r="BE387" s="93">
        <f t="shared" si="99"/>
        <v>0</v>
      </c>
      <c r="BF387" s="93">
        <f t="shared" si="100"/>
        <v>0</v>
      </c>
      <c r="BG387" s="93">
        <f t="shared" si="101"/>
        <v>0</v>
      </c>
      <c r="BH387" s="93">
        <f t="shared" si="102"/>
        <v>0</v>
      </c>
      <c r="BI387" s="93">
        <f t="shared" si="103"/>
        <v>0</v>
      </c>
      <c r="BJ387" s="14" t="s">
        <v>80</v>
      </c>
      <c r="BK387" s="93">
        <f t="shared" si="104"/>
        <v>0</v>
      </c>
      <c r="BL387" s="14" t="s">
        <v>218</v>
      </c>
      <c r="BM387" s="166" t="s">
        <v>1036</v>
      </c>
    </row>
    <row r="388" spans="1:65" s="2" customFormat="1" ht="24.2" customHeight="1">
      <c r="A388" s="896"/>
      <c r="B388" s="129"/>
      <c r="C388" s="923" t="s">
        <v>3886</v>
      </c>
      <c r="D388" s="923" t="s">
        <v>155</v>
      </c>
      <c r="E388" s="924" t="s">
        <v>3885</v>
      </c>
      <c r="F388" s="925" t="s">
        <v>3884</v>
      </c>
      <c r="G388" s="926" t="s">
        <v>244</v>
      </c>
      <c r="H388" s="927">
        <v>344</v>
      </c>
      <c r="I388" s="928"/>
      <c r="J388" s="928">
        <f t="shared" si="95"/>
        <v>0</v>
      </c>
      <c r="K388" s="161"/>
      <c r="L388" s="29"/>
      <c r="M388" s="162" t="s">
        <v>1</v>
      </c>
      <c r="N388" s="163" t="s">
        <v>36</v>
      </c>
      <c r="O388" s="55"/>
      <c r="P388" s="164">
        <f t="shared" si="96"/>
        <v>0</v>
      </c>
      <c r="Q388" s="164">
        <v>0</v>
      </c>
      <c r="R388" s="164">
        <f t="shared" si="97"/>
        <v>0</v>
      </c>
      <c r="S388" s="164">
        <v>0</v>
      </c>
      <c r="T388" s="165">
        <f t="shared" si="98"/>
        <v>0</v>
      </c>
      <c r="U388" s="896"/>
      <c r="V388" s="896"/>
      <c r="W388" s="896"/>
      <c r="X388" s="896"/>
      <c r="Y388" s="896"/>
      <c r="Z388" s="896"/>
      <c r="AA388" s="896"/>
      <c r="AB388" s="896"/>
      <c r="AC388" s="896"/>
      <c r="AD388" s="896"/>
      <c r="AE388" s="896"/>
      <c r="AR388" s="166" t="s">
        <v>218</v>
      </c>
      <c r="AT388" s="166" t="s">
        <v>155</v>
      </c>
      <c r="AU388" s="166" t="s">
        <v>80</v>
      </c>
      <c r="AY388" s="14" t="s">
        <v>153</v>
      </c>
      <c r="BE388" s="93">
        <f t="shared" si="99"/>
        <v>0</v>
      </c>
      <c r="BF388" s="93">
        <f t="shared" si="100"/>
        <v>0</v>
      </c>
      <c r="BG388" s="93">
        <f t="shared" si="101"/>
        <v>0</v>
      </c>
      <c r="BH388" s="93">
        <f t="shared" si="102"/>
        <v>0</v>
      </c>
      <c r="BI388" s="93">
        <f t="shared" si="103"/>
        <v>0</v>
      </c>
      <c r="BJ388" s="14" t="s">
        <v>80</v>
      </c>
      <c r="BK388" s="93">
        <f t="shared" si="104"/>
        <v>0</v>
      </c>
      <c r="BL388" s="14" t="s">
        <v>218</v>
      </c>
      <c r="BM388" s="166" t="s">
        <v>3883</v>
      </c>
    </row>
    <row r="389" spans="1:65" s="2" customFormat="1" ht="33" customHeight="1">
      <c r="A389" s="896"/>
      <c r="B389" s="129"/>
      <c r="C389" s="934" t="s">
        <v>3882</v>
      </c>
      <c r="D389" s="934" t="s">
        <v>189</v>
      </c>
      <c r="E389" s="935" t="s">
        <v>3881</v>
      </c>
      <c r="F389" s="936" t="s">
        <v>3880</v>
      </c>
      <c r="G389" s="937" t="s">
        <v>163</v>
      </c>
      <c r="H389" s="938">
        <v>0.11799999999999999</v>
      </c>
      <c r="I389" s="939"/>
      <c r="J389" s="939">
        <f t="shared" si="95"/>
        <v>0</v>
      </c>
      <c r="K389" s="172"/>
      <c r="L389" s="173"/>
      <c r="M389" s="174" t="s">
        <v>1</v>
      </c>
      <c r="N389" s="175" t="s">
        <v>36</v>
      </c>
      <c r="O389" s="55"/>
      <c r="P389" s="164">
        <f t="shared" si="96"/>
        <v>0</v>
      </c>
      <c r="Q389" s="164">
        <v>1.9E-2</v>
      </c>
      <c r="R389" s="164">
        <f t="shared" si="97"/>
        <v>2.2419999999999996E-3</v>
      </c>
      <c r="S389" s="164">
        <v>0</v>
      </c>
      <c r="T389" s="165">
        <f t="shared" si="98"/>
        <v>0</v>
      </c>
      <c r="U389" s="896"/>
      <c r="V389" s="896"/>
      <c r="W389" s="896"/>
      <c r="X389" s="896"/>
      <c r="Y389" s="896"/>
      <c r="Z389" s="896"/>
      <c r="AA389" s="896"/>
      <c r="AB389" s="896"/>
      <c r="AC389" s="896"/>
      <c r="AD389" s="896"/>
      <c r="AE389" s="896"/>
      <c r="AR389" s="166" t="s">
        <v>284</v>
      </c>
      <c r="AT389" s="166" t="s">
        <v>189</v>
      </c>
      <c r="AU389" s="166" t="s">
        <v>80</v>
      </c>
      <c r="AY389" s="14" t="s">
        <v>153</v>
      </c>
      <c r="BE389" s="93">
        <f t="shared" si="99"/>
        <v>0</v>
      </c>
      <c r="BF389" s="93">
        <f t="shared" si="100"/>
        <v>0</v>
      </c>
      <c r="BG389" s="93">
        <f t="shared" si="101"/>
        <v>0</v>
      </c>
      <c r="BH389" s="93">
        <f t="shared" si="102"/>
        <v>0</v>
      </c>
      <c r="BI389" s="93">
        <f t="shared" si="103"/>
        <v>0</v>
      </c>
      <c r="BJ389" s="14" t="s">
        <v>80</v>
      </c>
      <c r="BK389" s="93">
        <f t="shared" si="104"/>
        <v>0</v>
      </c>
      <c r="BL389" s="14" t="s">
        <v>218</v>
      </c>
      <c r="BM389" s="166" t="s">
        <v>3879</v>
      </c>
    </row>
    <row r="390" spans="1:65" s="2" customFormat="1" ht="24.2" customHeight="1">
      <c r="A390" s="896"/>
      <c r="B390" s="129"/>
      <c r="C390" s="155" t="s">
        <v>1037</v>
      </c>
      <c r="D390" s="155" t="s">
        <v>155</v>
      </c>
      <c r="E390" s="156" t="s">
        <v>1038</v>
      </c>
      <c r="F390" s="157" t="s">
        <v>1039</v>
      </c>
      <c r="G390" s="158" t="s">
        <v>997</v>
      </c>
      <c r="H390" s="160"/>
      <c r="I390" s="901"/>
      <c r="J390" s="900">
        <f t="shared" si="95"/>
        <v>0</v>
      </c>
      <c r="K390" s="161"/>
      <c r="L390" s="29"/>
      <c r="M390" s="162" t="s">
        <v>1</v>
      </c>
      <c r="N390" s="163" t="s">
        <v>36</v>
      </c>
      <c r="O390" s="55"/>
      <c r="P390" s="164">
        <f t="shared" si="96"/>
        <v>0</v>
      </c>
      <c r="Q390" s="164">
        <v>0</v>
      </c>
      <c r="R390" s="164">
        <f t="shared" si="97"/>
        <v>0</v>
      </c>
      <c r="S390" s="164">
        <v>0</v>
      </c>
      <c r="T390" s="165">
        <f t="shared" si="98"/>
        <v>0</v>
      </c>
      <c r="U390" s="896"/>
      <c r="V390" s="896"/>
      <c r="W390" s="896"/>
      <c r="X390" s="896"/>
      <c r="Y390" s="896"/>
      <c r="Z390" s="896"/>
      <c r="AA390" s="896"/>
      <c r="AB390" s="896"/>
      <c r="AC390" s="896"/>
      <c r="AD390" s="896"/>
      <c r="AE390" s="896"/>
      <c r="AR390" s="166" t="s">
        <v>218</v>
      </c>
      <c r="AT390" s="166" t="s">
        <v>155</v>
      </c>
      <c r="AU390" s="166" t="s">
        <v>80</v>
      </c>
      <c r="AY390" s="14" t="s">
        <v>153</v>
      </c>
      <c r="BE390" s="93">
        <f t="shared" si="99"/>
        <v>0</v>
      </c>
      <c r="BF390" s="93">
        <f t="shared" si="100"/>
        <v>0</v>
      </c>
      <c r="BG390" s="93">
        <f t="shared" si="101"/>
        <v>0</v>
      </c>
      <c r="BH390" s="93">
        <f t="shared" si="102"/>
        <v>0</v>
      </c>
      <c r="BI390" s="93">
        <f t="shared" si="103"/>
        <v>0</v>
      </c>
      <c r="BJ390" s="14" t="s">
        <v>80</v>
      </c>
      <c r="BK390" s="93">
        <f t="shared" si="104"/>
        <v>0</v>
      </c>
      <c r="BL390" s="14" t="s">
        <v>218</v>
      </c>
      <c r="BM390" s="166" t="s">
        <v>1040</v>
      </c>
    </row>
    <row r="391" spans="1:65" s="12" customFormat="1" ht="22.9" customHeight="1">
      <c r="B391" s="145"/>
      <c r="D391" s="146" t="s">
        <v>69</v>
      </c>
      <c r="E391" s="154" t="s">
        <v>1041</v>
      </c>
      <c r="F391" s="154" t="s">
        <v>1042</v>
      </c>
      <c r="I391" s="148"/>
      <c r="J391" s="904">
        <f>BK391</f>
        <v>0</v>
      </c>
      <c r="L391" s="145"/>
      <c r="M391" s="149"/>
      <c r="N391" s="150"/>
      <c r="O391" s="150"/>
      <c r="P391" s="151">
        <f>SUM(P392:P406)</f>
        <v>0</v>
      </c>
      <c r="Q391" s="150"/>
      <c r="R391" s="151">
        <f>SUM(R392:R406)</f>
        <v>12.553451280000001</v>
      </c>
      <c r="S391" s="150"/>
      <c r="T391" s="152">
        <f>SUM(T392:T406)</f>
        <v>1.1609999999999999E-2</v>
      </c>
      <c r="AR391" s="146" t="s">
        <v>80</v>
      </c>
      <c r="AT391" s="153" t="s">
        <v>69</v>
      </c>
      <c r="AU391" s="153" t="s">
        <v>77</v>
      </c>
      <c r="AY391" s="146" t="s">
        <v>153</v>
      </c>
      <c r="BK391" s="902">
        <f>SUM(BK392:BK406)</f>
        <v>0</v>
      </c>
    </row>
    <row r="392" spans="1:65" s="2" customFormat="1" ht="24.2" customHeight="1">
      <c r="A392" s="896"/>
      <c r="B392" s="129"/>
      <c r="C392" s="155" t="s">
        <v>1043</v>
      </c>
      <c r="D392" s="155" t="s">
        <v>155</v>
      </c>
      <c r="E392" s="156" t="s">
        <v>1044</v>
      </c>
      <c r="F392" s="157" t="s">
        <v>1045</v>
      </c>
      <c r="G392" s="158" t="s">
        <v>158</v>
      </c>
      <c r="H392" s="159">
        <v>2.58</v>
      </c>
      <c r="I392" s="901"/>
      <c r="J392" s="900">
        <f t="shared" ref="J392:J406" si="105">ROUND(I392*H392,2)</f>
        <v>0</v>
      </c>
      <c r="K392" s="161"/>
      <c r="L392" s="29"/>
      <c r="M392" s="162" t="s">
        <v>1</v>
      </c>
      <c r="N392" s="163" t="s">
        <v>36</v>
      </c>
      <c r="O392" s="55"/>
      <c r="P392" s="164">
        <f t="shared" ref="P392:P406" si="106">O392*H392</f>
        <v>0</v>
      </c>
      <c r="Q392" s="164">
        <v>0</v>
      </c>
      <c r="R392" s="164">
        <f t="shared" ref="R392:R406" si="107">Q392*H392</f>
        <v>0</v>
      </c>
      <c r="S392" s="164">
        <v>4.4999999999999997E-3</v>
      </c>
      <c r="T392" s="165">
        <f t="shared" ref="T392:T406" si="108">S392*H392</f>
        <v>1.1609999999999999E-2</v>
      </c>
      <c r="U392" s="896"/>
      <c r="V392" s="896"/>
      <c r="W392" s="896"/>
      <c r="X392" s="896"/>
      <c r="Y392" s="896"/>
      <c r="Z392" s="896"/>
      <c r="AA392" s="896"/>
      <c r="AB392" s="896"/>
      <c r="AC392" s="896"/>
      <c r="AD392" s="896"/>
      <c r="AE392" s="896"/>
      <c r="AR392" s="166" t="s">
        <v>218</v>
      </c>
      <c r="AT392" s="166" t="s">
        <v>155</v>
      </c>
      <c r="AU392" s="166" t="s">
        <v>80</v>
      </c>
      <c r="AY392" s="14" t="s">
        <v>153</v>
      </c>
      <c r="BE392" s="93">
        <f t="shared" ref="BE392:BE406" si="109">IF(N392="základná",J392,0)</f>
        <v>0</v>
      </c>
      <c r="BF392" s="93">
        <f t="shared" ref="BF392:BF406" si="110">IF(N392="znížená",J392,0)</f>
        <v>0</v>
      </c>
      <c r="BG392" s="93">
        <f t="shared" ref="BG392:BG406" si="111">IF(N392="zákl. prenesená",J392,0)</f>
        <v>0</v>
      </c>
      <c r="BH392" s="93">
        <f t="shared" ref="BH392:BH406" si="112">IF(N392="zníž. prenesená",J392,0)</f>
        <v>0</v>
      </c>
      <c r="BI392" s="93">
        <f t="shared" ref="BI392:BI406" si="113">IF(N392="nulová",J392,0)</f>
        <v>0</v>
      </c>
      <c r="BJ392" s="14" t="s">
        <v>80</v>
      </c>
      <c r="BK392" s="93">
        <f t="shared" ref="BK392:BK406" si="114">ROUND(I392*H392,2)</f>
        <v>0</v>
      </c>
      <c r="BL392" s="14" t="s">
        <v>218</v>
      </c>
      <c r="BM392" s="166" t="s">
        <v>1046</v>
      </c>
    </row>
    <row r="393" spans="1:65" s="2" customFormat="1" ht="24.2" customHeight="1">
      <c r="A393" s="896"/>
      <c r="B393" s="129"/>
      <c r="C393" s="155" t="s">
        <v>1047</v>
      </c>
      <c r="D393" s="155" t="s">
        <v>155</v>
      </c>
      <c r="E393" s="156" t="s">
        <v>1048</v>
      </c>
      <c r="F393" s="157" t="s">
        <v>1049</v>
      </c>
      <c r="G393" s="158" t="s">
        <v>163</v>
      </c>
      <c r="H393" s="159">
        <v>81.650000000000006</v>
      </c>
      <c r="I393" s="901"/>
      <c r="J393" s="900">
        <f t="shared" si="105"/>
        <v>0</v>
      </c>
      <c r="K393" s="161"/>
      <c r="L393" s="29"/>
      <c r="M393" s="162" t="s">
        <v>1</v>
      </c>
      <c r="N393" s="163" t="s">
        <v>36</v>
      </c>
      <c r="O393" s="55"/>
      <c r="P393" s="164">
        <f t="shared" si="106"/>
        <v>0</v>
      </c>
      <c r="Q393" s="164">
        <v>0</v>
      </c>
      <c r="R393" s="164">
        <f t="shared" si="107"/>
        <v>0</v>
      </c>
      <c r="S393" s="164">
        <v>0</v>
      </c>
      <c r="T393" s="165">
        <f t="shared" si="108"/>
        <v>0</v>
      </c>
      <c r="U393" s="896"/>
      <c r="V393" s="896"/>
      <c r="W393" s="896"/>
      <c r="X393" s="896"/>
      <c r="Y393" s="896"/>
      <c r="Z393" s="896"/>
      <c r="AA393" s="896"/>
      <c r="AB393" s="896"/>
      <c r="AC393" s="896"/>
      <c r="AD393" s="896"/>
      <c r="AE393" s="896"/>
      <c r="AR393" s="166" t="s">
        <v>218</v>
      </c>
      <c r="AT393" s="166" t="s">
        <v>155</v>
      </c>
      <c r="AU393" s="166" t="s">
        <v>80</v>
      </c>
      <c r="AY393" s="14" t="s">
        <v>153</v>
      </c>
      <c r="BE393" s="93">
        <f t="shared" si="109"/>
        <v>0</v>
      </c>
      <c r="BF393" s="93">
        <f t="shared" si="110"/>
        <v>0</v>
      </c>
      <c r="BG393" s="93">
        <f t="shared" si="111"/>
        <v>0</v>
      </c>
      <c r="BH393" s="93">
        <f t="shared" si="112"/>
        <v>0</v>
      </c>
      <c r="BI393" s="93">
        <f t="shared" si="113"/>
        <v>0</v>
      </c>
      <c r="BJ393" s="14" t="s">
        <v>80</v>
      </c>
      <c r="BK393" s="93">
        <f t="shared" si="114"/>
        <v>0</v>
      </c>
      <c r="BL393" s="14" t="s">
        <v>218</v>
      </c>
      <c r="BM393" s="166" t="s">
        <v>1050</v>
      </c>
    </row>
    <row r="394" spans="1:65" s="2" customFormat="1" ht="16.5" customHeight="1">
      <c r="A394" s="896"/>
      <c r="B394" s="129"/>
      <c r="C394" s="167" t="s">
        <v>1051</v>
      </c>
      <c r="D394" s="167" t="s">
        <v>189</v>
      </c>
      <c r="E394" s="168" t="s">
        <v>1052</v>
      </c>
      <c r="F394" s="169" t="s">
        <v>1053</v>
      </c>
      <c r="G394" s="170" t="s">
        <v>163</v>
      </c>
      <c r="H394" s="171">
        <v>83.283000000000001</v>
      </c>
      <c r="I394" s="906"/>
      <c r="J394" s="905">
        <f t="shared" si="105"/>
        <v>0</v>
      </c>
      <c r="K394" s="172"/>
      <c r="L394" s="173"/>
      <c r="M394" s="174" t="s">
        <v>1</v>
      </c>
      <c r="N394" s="175" t="s">
        <v>36</v>
      </c>
      <c r="O394" s="55"/>
      <c r="P394" s="164">
        <f t="shared" si="106"/>
        <v>0</v>
      </c>
      <c r="Q394" s="164">
        <v>1.12E-2</v>
      </c>
      <c r="R394" s="164">
        <f t="shared" si="107"/>
        <v>0.93276959999999998</v>
      </c>
      <c r="S394" s="164">
        <v>0</v>
      </c>
      <c r="T394" s="165">
        <f t="shared" si="108"/>
        <v>0</v>
      </c>
      <c r="U394" s="896"/>
      <c r="V394" s="896"/>
      <c r="W394" s="896"/>
      <c r="X394" s="896"/>
      <c r="Y394" s="896"/>
      <c r="Z394" s="896"/>
      <c r="AA394" s="896"/>
      <c r="AB394" s="896"/>
      <c r="AC394" s="896"/>
      <c r="AD394" s="896"/>
      <c r="AE394" s="896"/>
      <c r="AR394" s="166" t="s">
        <v>284</v>
      </c>
      <c r="AT394" s="166" t="s">
        <v>189</v>
      </c>
      <c r="AU394" s="166" t="s">
        <v>80</v>
      </c>
      <c r="AY394" s="14" t="s">
        <v>153</v>
      </c>
      <c r="BE394" s="93">
        <f t="shared" si="109"/>
        <v>0</v>
      </c>
      <c r="BF394" s="93">
        <f t="shared" si="110"/>
        <v>0</v>
      </c>
      <c r="BG394" s="93">
        <f t="shared" si="111"/>
        <v>0</v>
      </c>
      <c r="BH394" s="93">
        <f t="shared" si="112"/>
        <v>0</v>
      </c>
      <c r="BI394" s="93">
        <f t="shared" si="113"/>
        <v>0</v>
      </c>
      <c r="BJ394" s="14" t="s">
        <v>80</v>
      </c>
      <c r="BK394" s="93">
        <f t="shared" si="114"/>
        <v>0</v>
      </c>
      <c r="BL394" s="14" t="s">
        <v>218</v>
      </c>
      <c r="BM394" s="166" t="s">
        <v>1054</v>
      </c>
    </row>
    <row r="395" spans="1:65" s="2" customFormat="1" ht="24.2" customHeight="1">
      <c r="A395" s="896"/>
      <c r="B395" s="129"/>
      <c r="C395" s="155" t="s">
        <v>1055</v>
      </c>
      <c r="D395" s="155" t="s">
        <v>155</v>
      </c>
      <c r="E395" s="156" t="s">
        <v>1056</v>
      </c>
      <c r="F395" s="157" t="s">
        <v>1057</v>
      </c>
      <c r="G395" s="158" t="s">
        <v>158</v>
      </c>
      <c r="H395" s="159">
        <v>416.6</v>
      </c>
      <c r="I395" s="901"/>
      <c r="J395" s="900">
        <f t="shared" si="105"/>
        <v>0</v>
      </c>
      <c r="K395" s="161"/>
      <c r="L395" s="29"/>
      <c r="M395" s="162" t="s">
        <v>1</v>
      </c>
      <c r="N395" s="163" t="s">
        <v>36</v>
      </c>
      <c r="O395" s="55"/>
      <c r="P395" s="164">
        <f t="shared" si="106"/>
        <v>0</v>
      </c>
      <c r="Q395" s="164">
        <v>0</v>
      </c>
      <c r="R395" s="164">
        <f t="shared" si="107"/>
        <v>0</v>
      </c>
      <c r="S395" s="164">
        <v>0</v>
      </c>
      <c r="T395" s="165">
        <f t="shared" si="108"/>
        <v>0</v>
      </c>
      <c r="U395" s="896"/>
      <c r="V395" s="896"/>
      <c r="W395" s="896"/>
      <c r="X395" s="896"/>
      <c r="Y395" s="896"/>
      <c r="Z395" s="896"/>
      <c r="AA395" s="896"/>
      <c r="AB395" s="896"/>
      <c r="AC395" s="896"/>
      <c r="AD395" s="896"/>
      <c r="AE395" s="896"/>
      <c r="AR395" s="166" t="s">
        <v>218</v>
      </c>
      <c r="AT395" s="166" t="s">
        <v>155</v>
      </c>
      <c r="AU395" s="166" t="s">
        <v>80</v>
      </c>
      <c r="AY395" s="14" t="s">
        <v>153</v>
      </c>
      <c r="BE395" s="93">
        <f t="shared" si="109"/>
        <v>0</v>
      </c>
      <c r="BF395" s="93">
        <f t="shared" si="110"/>
        <v>0</v>
      </c>
      <c r="BG395" s="93">
        <f t="shared" si="111"/>
        <v>0</v>
      </c>
      <c r="BH395" s="93">
        <f t="shared" si="112"/>
        <v>0</v>
      </c>
      <c r="BI395" s="93">
        <f t="shared" si="113"/>
        <v>0</v>
      </c>
      <c r="BJ395" s="14" t="s">
        <v>80</v>
      </c>
      <c r="BK395" s="93">
        <f t="shared" si="114"/>
        <v>0</v>
      </c>
      <c r="BL395" s="14" t="s">
        <v>218</v>
      </c>
      <c r="BM395" s="166" t="s">
        <v>1058</v>
      </c>
    </row>
    <row r="396" spans="1:65" s="2" customFormat="1" ht="16.5" customHeight="1">
      <c r="A396" s="896"/>
      <c r="B396" s="129"/>
      <c r="C396" s="167" t="s">
        <v>1059</v>
      </c>
      <c r="D396" s="167" t="s">
        <v>189</v>
      </c>
      <c r="E396" s="168" t="s">
        <v>1060</v>
      </c>
      <c r="F396" s="169" t="s">
        <v>1061</v>
      </c>
      <c r="G396" s="170" t="s">
        <v>158</v>
      </c>
      <c r="H396" s="171">
        <v>424.93200000000002</v>
      </c>
      <c r="I396" s="906"/>
      <c r="J396" s="905">
        <f t="shared" si="105"/>
        <v>0</v>
      </c>
      <c r="K396" s="172"/>
      <c r="L396" s="173"/>
      <c r="M396" s="174" t="s">
        <v>1</v>
      </c>
      <c r="N396" s="175" t="s">
        <v>36</v>
      </c>
      <c r="O396" s="55"/>
      <c r="P396" s="164">
        <f t="shared" si="106"/>
        <v>0</v>
      </c>
      <c r="Q396" s="164">
        <v>2.3900000000000002E-3</v>
      </c>
      <c r="R396" s="164">
        <f t="shared" si="107"/>
        <v>1.0155874800000002</v>
      </c>
      <c r="S396" s="164">
        <v>0</v>
      </c>
      <c r="T396" s="165">
        <f t="shared" si="108"/>
        <v>0</v>
      </c>
      <c r="U396" s="896"/>
      <c r="V396" s="896"/>
      <c r="W396" s="896"/>
      <c r="X396" s="896"/>
      <c r="Y396" s="896"/>
      <c r="Z396" s="896"/>
      <c r="AA396" s="896"/>
      <c r="AB396" s="896"/>
      <c r="AC396" s="896"/>
      <c r="AD396" s="896"/>
      <c r="AE396" s="896"/>
      <c r="AR396" s="166" t="s">
        <v>284</v>
      </c>
      <c r="AT396" s="166" t="s">
        <v>189</v>
      </c>
      <c r="AU396" s="166" t="s">
        <v>80</v>
      </c>
      <c r="AY396" s="14" t="s">
        <v>153</v>
      </c>
      <c r="BE396" s="93">
        <f t="shared" si="109"/>
        <v>0</v>
      </c>
      <c r="BF396" s="93">
        <f t="shared" si="110"/>
        <v>0</v>
      </c>
      <c r="BG396" s="93">
        <f t="shared" si="111"/>
        <v>0</v>
      </c>
      <c r="BH396" s="93">
        <f t="shared" si="112"/>
        <v>0</v>
      </c>
      <c r="BI396" s="93">
        <f t="shared" si="113"/>
        <v>0</v>
      </c>
      <c r="BJ396" s="14" t="s">
        <v>80</v>
      </c>
      <c r="BK396" s="93">
        <f t="shared" si="114"/>
        <v>0</v>
      </c>
      <c r="BL396" s="14" t="s">
        <v>218</v>
      </c>
      <c r="BM396" s="166" t="s">
        <v>1062</v>
      </c>
    </row>
    <row r="397" spans="1:65" s="2" customFormat="1" ht="24.2" customHeight="1">
      <c r="A397" s="896"/>
      <c r="B397" s="129"/>
      <c r="C397" s="155" t="s">
        <v>1063</v>
      </c>
      <c r="D397" s="155" t="s">
        <v>155</v>
      </c>
      <c r="E397" s="156" t="s">
        <v>1064</v>
      </c>
      <c r="F397" s="157" t="s">
        <v>1065</v>
      </c>
      <c r="G397" s="158" t="s">
        <v>158</v>
      </c>
      <c r="H397" s="159">
        <v>13.208</v>
      </c>
      <c r="I397" s="901"/>
      <c r="J397" s="900">
        <f t="shared" si="105"/>
        <v>0</v>
      </c>
      <c r="K397" s="161"/>
      <c r="L397" s="29"/>
      <c r="M397" s="162" t="s">
        <v>1</v>
      </c>
      <c r="N397" s="163" t="s">
        <v>36</v>
      </c>
      <c r="O397" s="55"/>
      <c r="P397" s="164">
        <f t="shared" si="106"/>
        <v>0</v>
      </c>
      <c r="Q397" s="164">
        <v>2.5000000000000001E-3</v>
      </c>
      <c r="R397" s="164">
        <f t="shared" si="107"/>
        <v>3.3020000000000001E-2</v>
      </c>
      <c r="S397" s="164">
        <v>0</v>
      </c>
      <c r="T397" s="165">
        <f t="shared" si="108"/>
        <v>0</v>
      </c>
      <c r="U397" s="896"/>
      <c r="V397" s="896"/>
      <c r="W397" s="896"/>
      <c r="X397" s="896"/>
      <c r="Y397" s="896"/>
      <c r="Z397" s="896"/>
      <c r="AA397" s="896"/>
      <c r="AB397" s="896"/>
      <c r="AC397" s="896"/>
      <c r="AD397" s="896"/>
      <c r="AE397" s="896"/>
      <c r="AR397" s="166" t="s">
        <v>218</v>
      </c>
      <c r="AT397" s="166" t="s">
        <v>155</v>
      </c>
      <c r="AU397" s="166" t="s">
        <v>80</v>
      </c>
      <c r="AY397" s="14" t="s">
        <v>153</v>
      </c>
      <c r="BE397" s="93">
        <f t="shared" si="109"/>
        <v>0</v>
      </c>
      <c r="BF397" s="93">
        <f t="shared" si="110"/>
        <v>0</v>
      </c>
      <c r="BG397" s="93">
        <f t="shared" si="111"/>
        <v>0</v>
      </c>
      <c r="BH397" s="93">
        <f t="shared" si="112"/>
        <v>0</v>
      </c>
      <c r="BI397" s="93">
        <f t="shared" si="113"/>
        <v>0</v>
      </c>
      <c r="BJ397" s="14" t="s">
        <v>80</v>
      </c>
      <c r="BK397" s="93">
        <f t="shared" si="114"/>
        <v>0</v>
      </c>
      <c r="BL397" s="14" t="s">
        <v>218</v>
      </c>
      <c r="BM397" s="166" t="s">
        <v>1066</v>
      </c>
    </row>
    <row r="398" spans="1:65" s="2" customFormat="1" ht="16.5" customHeight="1">
      <c r="A398" s="896"/>
      <c r="B398" s="129"/>
      <c r="C398" s="167" t="s">
        <v>1067</v>
      </c>
      <c r="D398" s="167" t="s">
        <v>189</v>
      </c>
      <c r="E398" s="168" t="s">
        <v>1068</v>
      </c>
      <c r="F398" s="169" t="s">
        <v>1069</v>
      </c>
      <c r="G398" s="170" t="s">
        <v>158</v>
      </c>
      <c r="H398" s="171">
        <v>11.959</v>
      </c>
      <c r="I398" s="906"/>
      <c r="J398" s="905">
        <f t="shared" si="105"/>
        <v>0</v>
      </c>
      <c r="K398" s="172"/>
      <c r="L398" s="173"/>
      <c r="M398" s="174" t="s">
        <v>1</v>
      </c>
      <c r="N398" s="175" t="s">
        <v>36</v>
      </c>
      <c r="O398" s="55"/>
      <c r="P398" s="164">
        <f t="shared" si="106"/>
        <v>0</v>
      </c>
      <c r="Q398" s="164">
        <v>2E-3</v>
      </c>
      <c r="R398" s="164">
        <f t="shared" si="107"/>
        <v>2.3917999999999998E-2</v>
      </c>
      <c r="S398" s="164">
        <v>0</v>
      </c>
      <c r="T398" s="165">
        <f t="shared" si="108"/>
        <v>0</v>
      </c>
      <c r="U398" s="896"/>
      <c r="V398" s="896"/>
      <c r="W398" s="896"/>
      <c r="X398" s="896"/>
      <c r="Y398" s="896"/>
      <c r="Z398" s="896"/>
      <c r="AA398" s="896"/>
      <c r="AB398" s="896"/>
      <c r="AC398" s="896"/>
      <c r="AD398" s="896"/>
      <c r="AE398" s="896"/>
      <c r="AR398" s="166" t="s">
        <v>284</v>
      </c>
      <c r="AT398" s="166" t="s">
        <v>189</v>
      </c>
      <c r="AU398" s="166" t="s">
        <v>80</v>
      </c>
      <c r="AY398" s="14" t="s">
        <v>153</v>
      </c>
      <c r="BE398" s="93">
        <f t="shared" si="109"/>
        <v>0</v>
      </c>
      <c r="BF398" s="93">
        <f t="shared" si="110"/>
        <v>0</v>
      </c>
      <c r="BG398" s="93">
        <f t="shared" si="111"/>
        <v>0</v>
      </c>
      <c r="BH398" s="93">
        <f t="shared" si="112"/>
        <v>0</v>
      </c>
      <c r="BI398" s="93">
        <f t="shared" si="113"/>
        <v>0</v>
      </c>
      <c r="BJ398" s="14" t="s">
        <v>80</v>
      </c>
      <c r="BK398" s="93">
        <f t="shared" si="114"/>
        <v>0</v>
      </c>
      <c r="BL398" s="14" t="s">
        <v>218</v>
      </c>
      <c r="BM398" s="166" t="s">
        <v>1070</v>
      </c>
    </row>
    <row r="399" spans="1:65" s="2" customFormat="1" ht="16.5" customHeight="1">
      <c r="A399" s="896"/>
      <c r="B399" s="129"/>
      <c r="C399" s="167" t="s">
        <v>1071</v>
      </c>
      <c r="D399" s="167" t="s">
        <v>189</v>
      </c>
      <c r="E399" s="168" t="s">
        <v>1072</v>
      </c>
      <c r="F399" s="169" t="s">
        <v>1073</v>
      </c>
      <c r="G399" s="170" t="s">
        <v>158</v>
      </c>
      <c r="H399" s="171">
        <v>2.57</v>
      </c>
      <c r="I399" s="906"/>
      <c r="J399" s="905">
        <f t="shared" si="105"/>
        <v>0</v>
      </c>
      <c r="K399" s="172"/>
      <c r="L399" s="173"/>
      <c r="M399" s="174" t="s">
        <v>1</v>
      </c>
      <c r="N399" s="175" t="s">
        <v>36</v>
      </c>
      <c r="O399" s="55"/>
      <c r="P399" s="164">
        <f t="shared" si="106"/>
        <v>0</v>
      </c>
      <c r="Q399" s="164">
        <v>4.0000000000000001E-3</v>
      </c>
      <c r="R399" s="164">
        <f t="shared" si="107"/>
        <v>1.0279999999999999E-2</v>
      </c>
      <c r="S399" s="164">
        <v>0</v>
      </c>
      <c r="T399" s="165">
        <f t="shared" si="108"/>
        <v>0</v>
      </c>
      <c r="U399" s="896"/>
      <c r="V399" s="896"/>
      <c r="W399" s="896"/>
      <c r="X399" s="896"/>
      <c r="Y399" s="896"/>
      <c r="Z399" s="896"/>
      <c r="AA399" s="896"/>
      <c r="AB399" s="896"/>
      <c r="AC399" s="896"/>
      <c r="AD399" s="896"/>
      <c r="AE399" s="896"/>
      <c r="AR399" s="166" t="s">
        <v>284</v>
      </c>
      <c r="AT399" s="166" t="s">
        <v>189</v>
      </c>
      <c r="AU399" s="166" t="s">
        <v>80</v>
      </c>
      <c r="AY399" s="14" t="s">
        <v>153</v>
      </c>
      <c r="BE399" s="93">
        <f t="shared" si="109"/>
        <v>0</v>
      </c>
      <c r="BF399" s="93">
        <f t="shared" si="110"/>
        <v>0</v>
      </c>
      <c r="BG399" s="93">
        <f t="shared" si="111"/>
        <v>0</v>
      </c>
      <c r="BH399" s="93">
        <f t="shared" si="112"/>
        <v>0</v>
      </c>
      <c r="BI399" s="93">
        <f t="shared" si="113"/>
        <v>0</v>
      </c>
      <c r="BJ399" s="14" t="s">
        <v>80</v>
      </c>
      <c r="BK399" s="93">
        <f t="shared" si="114"/>
        <v>0</v>
      </c>
      <c r="BL399" s="14" t="s">
        <v>218</v>
      </c>
      <c r="BM399" s="166" t="s">
        <v>1074</v>
      </c>
    </row>
    <row r="400" spans="1:65" s="2" customFormat="1" ht="24.2" customHeight="1">
      <c r="A400" s="896"/>
      <c r="B400" s="129"/>
      <c r="C400" s="155" t="s">
        <v>1075</v>
      </c>
      <c r="D400" s="155" t="s">
        <v>155</v>
      </c>
      <c r="E400" s="156" t="s">
        <v>1076</v>
      </c>
      <c r="F400" s="157" t="s">
        <v>1077</v>
      </c>
      <c r="G400" s="158" t="s">
        <v>158</v>
      </c>
      <c r="H400" s="159">
        <v>85.35</v>
      </c>
      <c r="I400" s="901"/>
      <c r="J400" s="900">
        <f t="shared" si="105"/>
        <v>0</v>
      </c>
      <c r="K400" s="161"/>
      <c r="L400" s="29"/>
      <c r="M400" s="162" t="s">
        <v>1</v>
      </c>
      <c r="N400" s="163" t="s">
        <v>36</v>
      </c>
      <c r="O400" s="55"/>
      <c r="P400" s="164">
        <f t="shared" si="106"/>
        <v>0</v>
      </c>
      <c r="Q400" s="164">
        <v>1E-3</v>
      </c>
      <c r="R400" s="164">
        <f t="shared" si="107"/>
        <v>8.5349999999999995E-2</v>
      </c>
      <c r="S400" s="164">
        <v>0</v>
      </c>
      <c r="T400" s="165">
        <f t="shared" si="108"/>
        <v>0</v>
      </c>
      <c r="U400" s="896"/>
      <c r="V400" s="896"/>
      <c r="W400" s="896"/>
      <c r="X400" s="896"/>
      <c r="Y400" s="896"/>
      <c r="Z400" s="896"/>
      <c r="AA400" s="896"/>
      <c r="AB400" s="896"/>
      <c r="AC400" s="896"/>
      <c r="AD400" s="896"/>
      <c r="AE400" s="896"/>
      <c r="AR400" s="166" t="s">
        <v>218</v>
      </c>
      <c r="AT400" s="166" t="s">
        <v>155</v>
      </c>
      <c r="AU400" s="166" t="s">
        <v>80</v>
      </c>
      <c r="AY400" s="14" t="s">
        <v>153</v>
      </c>
      <c r="BE400" s="93">
        <f t="shared" si="109"/>
        <v>0</v>
      </c>
      <c r="BF400" s="93">
        <f t="shared" si="110"/>
        <v>0</v>
      </c>
      <c r="BG400" s="93">
        <f t="shared" si="111"/>
        <v>0</v>
      </c>
      <c r="BH400" s="93">
        <f t="shared" si="112"/>
        <v>0</v>
      </c>
      <c r="BI400" s="93">
        <f t="shared" si="113"/>
        <v>0</v>
      </c>
      <c r="BJ400" s="14" t="s">
        <v>80</v>
      </c>
      <c r="BK400" s="93">
        <f t="shared" si="114"/>
        <v>0</v>
      </c>
      <c r="BL400" s="14" t="s">
        <v>218</v>
      </c>
      <c r="BM400" s="166" t="s">
        <v>1078</v>
      </c>
    </row>
    <row r="401" spans="1:65" s="2" customFormat="1" ht="16.5" customHeight="1">
      <c r="A401" s="896"/>
      <c r="B401" s="129"/>
      <c r="C401" s="167" t="s">
        <v>1079</v>
      </c>
      <c r="D401" s="167" t="s">
        <v>189</v>
      </c>
      <c r="E401" s="168" t="s">
        <v>1080</v>
      </c>
      <c r="F401" s="169" t="s">
        <v>1081</v>
      </c>
      <c r="G401" s="170" t="s">
        <v>158</v>
      </c>
      <c r="H401" s="171">
        <v>93.885000000000005</v>
      </c>
      <c r="I401" s="906"/>
      <c r="J401" s="905">
        <f t="shared" si="105"/>
        <v>0</v>
      </c>
      <c r="K401" s="172"/>
      <c r="L401" s="173"/>
      <c r="M401" s="174" t="s">
        <v>1</v>
      </c>
      <c r="N401" s="175" t="s">
        <v>36</v>
      </c>
      <c r="O401" s="55"/>
      <c r="P401" s="164">
        <f t="shared" si="106"/>
        <v>0</v>
      </c>
      <c r="Q401" s="164">
        <v>1.8E-3</v>
      </c>
      <c r="R401" s="164">
        <f t="shared" si="107"/>
        <v>0.168993</v>
      </c>
      <c r="S401" s="164">
        <v>0</v>
      </c>
      <c r="T401" s="165">
        <f t="shared" si="108"/>
        <v>0</v>
      </c>
      <c r="U401" s="896"/>
      <c r="V401" s="896"/>
      <c r="W401" s="896"/>
      <c r="X401" s="896"/>
      <c r="Y401" s="896"/>
      <c r="Z401" s="896"/>
      <c r="AA401" s="896"/>
      <c r="AB401" s="896"/>
      <c r="AC401" s="896"/>
      <c r="AD401" s="896"/>
      <c r="AE401" s="896"/>
      <c r="AR401" s="166" t="s">
        <v>284</v>
      </c>
      <c r="AT401" s="166" t="s">
        <v>189</v>
      </c>
      <c r="AU401" s="166" t="s">
        <v>80</v>
      </c>
      <c r="AY401" s="14" t="s">
        <v>153</v>
      </c>
      <c r="BE401" s="93">
        <f t="shared" si="109"/>
        <v>0</v>
      </c>
      <c r="BF401" s="93">
        <f t="shared" si="110"/>
        <v>0</v>
      </c>
      <c r="BG401" s="93">
        <f t="shared" si="111"/>
        <v>0</v>
      </c>
      <c r="BH401" s="93">
        <f t="shared" si="112"/>
        <v>0</v>
      </c>
      <c r="BI401" s="93">
        <f t="shared" si="113"/>
        <v>0</v>
      </c>
      <c r="BJ401" s="14" t="s">
        <v>80</v>
      </c>
      <c r="BK401" s="93">
        <f t="shared" si="114"/>
        <v>0</v>
      </c>
      <c r="BL401" s="14" t="s">
        <v>218</v>
      </c>
      <c r="BM401" s="166" t="s">
        <v>1082</v>
      </c>
    </row>
    <row r="402" spans="1:65" s="2" customFormat="1" ht="24.2" customHeight="1">
      <c r="A402" s="896"/>
      <c r="B402" s="129"/>
      <c r="C402" s="155" t="s">
        <v>1083</v>
      </c>
      <c r="D402" s="155" t="s">
        <v>155</v>
      </c>
      <c r="E402" s="156" t="s">
        <v>1084</v>
      </c>
      <c r="F402" s="157" t="s">
        <v>1085</v>
      </c>
      <c r="G402" s="158" t="s">
        <v>158</v>
      </c>
      <c r="H402" s="159">
        <v>13.654</v>
      </c>
      <c r="I402" s="901"/>
      <c r="J402" s="900">
        <f t="shared" si="105"/>
        <v>0</v>
      </c>
      <c r="K402" s="161"/>
      <c r="L402" s="29"/>
      <c r="M402" s="162" t="s">
        <v>1</v>
      </c>
      <c r="N402" s="163" t="s">
        <v>36</v>
      </c>
      <c r="O402" s="55"/>
      <c r="P402" s="164">
        <f t="shared" si="106"/>
        <v>0</v>
      </c>
      <c r="Q402" s="164">
        <v>0</v>
      </c>
      <c r="R402" s="164">
        <f t="shared" si="107"/>
        <v>0</v>
      </c>
      <c r="S402" s="164">
        <v>0</v>
      </c>
      <c r="T402" s="165">
        <f t="shared" si="108"/>
        <v>0</v>
      </c>
      <c r="U402" s="896"/>
      <c r="V402" s="896"/>
      <c r="W402" s="896"/>
      <c r="X402" s="896"/>
      <c r="Y402" s="896"/>
      <c r="Z402" s="896"/>
      <c r="AA402" s="896"/>
      <c r="AB402" s="896"/>
      <c r="AC402" s="896"/>
      <c r="AD402" s="896"/>
      <c r="AE402" s="896"/>
      <c r="AR402" s="166" t="s">
        <v>218</v>
      </c>
      <c r="AT402" s="166" t="s">
        <v>155</v>
      </c>
      <c r="AU402" s="166" t="s">
        <v>80</v>
      </c>
      <c r="AY402" s="14" t="s">
        <v>153</v>
      </c>
      <c r="BE402" s="93">
        <f t="shared" si="109"/>
        <v>0</v>
      </c>
      <c r="BF402" s="93">
        <f t="shared" si="110"/>
        <v>0</v>
      </c>
      <c r="BG402" s="93">
        <f t="shared" si="111"/>
        <v>0</v>
      </c>
      <c r="BH402" s="93">
        <f t="shared" si="112"/>
        <v>0</v>
      </c>
      <c r="BI402" s="93">
        <f t="shared" si="113"/>
        <v>0</v>
      </c>
      <c r="BJ402" s="14" t="s">
        <v>80</v>
      </c>
      <c r="BK402" s="93">
        <f t="shared" si="114"/>
        <v>0</v>
      </c>
      <c r="BL402" s="14" t="s">
        <v>218</v>
      </c>
      <c r="BM402" s="166" t="s">
        <v>1086</v>
      </c>
    </row>
    <row r="403" spans="1:65" s="2" customFormat="1" ht="24.2" customHeight="1">
      <c r="A403" s="896"/>
      <c r="B403" s="129"/>
      <c r="C403" s="155" t="s">
        <v>1087</v>
      </c>
      <c r="D403" s="155" t="s">
        <v>155</v>
      </c>
      <c r="E403" s="156" t="s">
        <v>1088</v>
      </c>
      <c r="F403" s="157" t="s">
        <v>1089</v>
      </c>
      <c r="G403" s="158" t="s">
        <v>158</v>
      </c>
      <c r="H403" s="159">
        <v>459.92700000000002</v>
      </c>
      <c r="I403" s="901"/>
      <c r="J403" s="900">
        <f t="shared" si="105"/>
        <v>0</v>
      </c>
      <c r="K403" s="161"/>
      <c r="L403" s="29"/>
      <c r="M403" s="162" t="s">
        <v>1</v>
      </c>
      <c r="N403" s="163" t="s">
        <v>36</v>
      </c>
      <c r="O403" s="55"/>
      <c r="P403" s="164">
        <f t="shared" si="106"/>
        <v>0</v>
      </c>
      <c r="Q403" s="164">
        <v>0</v>
      </c>
      <c r="R403" s="164">
        <f t="shared" si="107"/>
        <v>0</v>
      </c>
      <c r="S403" s="164">
        <v>0</v>
      </c>
      <c r="T403" s="165">
        <f t="shared" si="108"/>
        <v>0</v>
      </c>
      <c r="U403" s="896"/>
      <c r="V403" s="896"/>
      <c r="W403" s="896"/>
      <c r="X403" s="896"/>
      <c r="Y403" s="896"/>
      <c r="Z403" s="896"/>
      <c r="AA403" s="896"/>
      <c r="AB403" s="896"/>
      <c r="AC403" s="896"/>
      <c r="AD403" s="896"/>
      <c r="AE403" s="896"/>
      <c r="AR403" s="166" t="s">
        <v>218</v>
      </c>
      <c r="AT403" s="166" t="s">
        <v>155</v>
      </c>
      <c r="AU403" s="166" t="s">
        <v>80</v>
      </c>
      <c r="AY403" s="14" t="s">
        <v>153</v>
      </c>
      <c r="BE403" s="93">
        <f t="shared" si="109"/>
        <v>0</v>
      </c>
      <c r="BF403" s="93">
        <f t="shared" si="110"/>
        <v>0</v>
      </c>
      <c r="BG403" s="93">
        <f t="shared" si="111"/>
        <v>0</v>
      </c>
      <c r="BH403" s="93">
        <f t="shared" si="112"/>
        <v>0</v>
      </c>
      <c r="BI403" s="93">
        <f t="shared" si="113"/>
        <v>0</v>
      </c>
      <c r="BJ403" s="14" t="s">
        <v>80</v>
      </c>
      <c r="BK403" s="93">
        <f t="shared" si="114"/>
        <v>0</v>
      </c>
      <c r="BL403" s="14" t="s">
        <v>218</v>
      </c>
      <c r="BM403" s="166" t="s">
        <v>1090</v>
      </c>
    </row>
    <row r="404" spans="1:65" s="2" customFormat="1" ht="16.5" customHeight="1">
      <c r="A404" s="896"/>
      <c r="B404" s="129"/>
      <c r="C404" s="167" t="s">
        <v>1091</v>
      </c>
      <c r="D404" s="167" t="s">
        <v>189</v>
      </c>
      <c r="E404" s="168" t="s">
        <v>1092</v>
      </c>
      <c r="F404" s="169" t="s">
        <v>1093</v>
      </c>
      <c r="G404" s="170" t="s">
        <v>158</v>
      </c>
      <c r="H404" s="171">
        <v>483.053</v>
      </c>
      <c r="I404" s="906"/>
      <c r="J404" s="905">
        <f t="shared" si="105"/>
        <v>0</v>
      </c>
      <c r="K404" s="172"/>
      <c r="L404" s="173"/>
      <c r="M404" s="174" t="s">
        <v>1</v>
      </c>
      <c r="N404" s="175" t="s">
        <v>36</v>
      </c>
      <c r="O404" s="55"/>
      <c r="P404" s="164">
        <f t="shared" si="106"/>
        <v>0</v>
      </c>
      <c r="Q404" s="164">
        <v>1.0800000000000001E-2</v>
      </c>
      <c r="R404" s="164">
        <f t="shared" si="107"/>
        <v>5.2169724000000004</v>
      </c>
      <c r="S404" s="164">
        <v>0</v>
      </c>
      <c r="T404" s="165">
        <f t="shared" si="108"/>
        <v>0</v>
      </c>
      <c r="U404" s="896"/>
      <c r="V404" s="896"/>
      <c r="W404" s="896"/>
      <c r="X404" s="896"/>
      <c r="Y404" s="896"/>
      <c r="Z404" s="896"/>
      <c r="AA404" s="896"/>
      <c r="AB404" s="896"/>
      <c r="AC404" s="896"/>
      <c r="AD404" s="896"/>
      <c r="AE404" s="896"/>
      <c r="AR404" s="166" t="s">
        <v>284</v>
      </c>
      <c r="AT404" s="166" t="s">
        <v>189</v>
      </c>
      <c r="AU404" s="166" t="s">
        <v>80</v>
      </c>
      <c r="AY404" s="14" t="s">
        <v>153</v>
      </c>
      <c r="BE404" s="93">
        <f t="shared" si="109"/>
        <v>0</v>
      </c>
      <c r="BF404" s="93">
        <f t="shared" si="110"/>
        <v>0</v>
      </c>
      <c r="BG404" s="93">
        <f t="shared" si="111"/>
        <v>0</v>
      </c>
      <c r="BH404" s="93">
        <f t="shared" si="112"/>
        <v>0</v>
      </c>
      <c r="BI404" s="93">
        <f t="shared" si="113"/>
        <v>0</v>
      </c>
      <c r="BJ404" s="14" t="s">
        <v>80</v>
      </c>
      <c r="BK404" s="93">
        <f t="shared" si="114"/>
        <v>0</v>
      </c>
      <c r="BL404" s="14" t="s">
        <v>218</v>
      </c>
      <c r="BM404" s="166" t="s">
        <v>1094</v>
      </c>
    </row>
    <row r="405" spans="1:65" s="2" customFormat="1" ht="16.5" customHeight="1">
      <c r="A405" s="896"/>
      <c r="B405" s="129"/>
      <c r="C405" s="167" t="s">
        <v>1095</v>
      </c>
      <c r="D405" s="167" t="s">
        <v>189</v>
      </c>
      <c r="E405" s="168" t="s">
        <v>1096</v>
      </c>
      <c r="F405" s="169" t="s">
        <v>1097</v>
      </c>
      <c r="G405" s="170" t="s">
        <v>158</v>
      </c>
      <c r="H405" s="171">
        <v>469.12599999999998</v>
      </c>
      <c r="I405" s="906"/>
      <c r="J405" s="905">
        <f t="shared" si="105"/>
        <v>0</v>
      </c>
      <c r="K405" s="172"/>
      <c r="L405" s="173"/>
      <c r="M405" s="174" t="s">
        <v>1</v>
      </c>
      <c r="N405" s="175" t="s">
        <v>36</v>
      </c>
      <c r="O405" s="55"/>
      <c r="P405" s="164">
        <f t="shared" si="106"/>
        <v>0</v>
      </c>
      <c r="Q405" s="164">
        <v>1.0800000000000001E-2</v>
      </c>
      <c r="R405" s="164">
        <f t="shared" si="107"/>
        <v>5.0665608000000004</v>
      </c>
      <c r="S405" s="164">
        <v>0</v>
      </c>
      <c r="T405" s="165">
        <f t="shared" si="108"/>
        <v>0</v>
      </c>
      <c r="U405" s="896"/>
      <c r="V405" s="896"/>
      <c r="W405" s="896"/>
      <c r="X405" s="896"/>
      <c r="Y405" s="896"/>
      <c r="Z405" s="896"/>
      <c r="AA405" s="896"/>
      <c r="AB405" s="896"/>
      <c r="AC405" s="896"/>
      <c r="AD405" s="896"/>
      <c r="AE405" s="896"/>
      <c r="AR405" s="166" t="s">
        <v>284</v>
      </c>
      <c r="AT405" s="166" t="s">
        <v>189</v>
      </c>
      <c r="AU405" s="166" t="s">
        <v>80</v>
      </c>
      <c r="AY405" s="14" t="s">
        <v>153</v>
      </c>
      <c r="BE405" s="93">
        <f t="shared" si="109"/>
        <v>0</v>
      </c>
      <c r="BF405" s="93">
        <f t="shared" si="110"/>
        <v>0</v>
      </c>
      <c r="BG405" s="93">
        <f t="shared" si="111"/>
        <v>0</v>
      </c>
      <c r="BH405" s="93">
        <f t="shared" si="112"/>
        <v>0</v>
      </c>
      <c r="BI405" s="93">
        <f t="shared" si="113"/>
        <v>0</v>
      </c>
      <c r="BJ405" s="14" t="s">
        <v>80</v>
      </c>
      <c r="BK405" s="93">
        <f t="shared" si="114"/>
        <v>0</v>
      </c>
      <c r="BL405" s="14" t="s">
        <v>218</v>
      </c>
      <c r="BM405" s="166" t="s">
        <v>1098</v>
      </c>
    </row>
    <row r="406" spans="1:65" s="2" customFormat="1" ht="24.2" customHeight="1">
      <c r="A406" s="896"/>
      <c r="B406" s="129"/>
      <c r="C406" s="155" t="s">
        <v>1099</v>
      </c>
      <c r="D406" s="155" t="s">
        <v>155</v>
      </c>
      <c r="E406" s="156" t="s">
        <v>1100</v>
      </c>
      <c r="F406" s="157" t="s">
        <v>1101</v>
      </c>
      <c r="G406" s="158" t="s">
        <v>997</v>
      </c>
      <c r="H406" s="160"/>
      <c r="I406" s="901"/>
      <c r="J406" s="900">
        <f t="shared" si="105"/>
        <v>0</v>
      </c>
      <c r="K406" s="161"/>
      <c r="L406" s="29"/>
      <c r="M406" s="162" t="s">
        <v>1</v>
      </c>
      <c r="N406" s="163" t="s">
        <v>36</v>
      </c>
      <c r="O406" s="55"/>
      <c r="P406" s="164">
        <f t="shared" si="106"/>
        <v>0</v>
      </c>
      <c r="Q406" s="164">
        <v>0</v>
      </c>
      <c r="R406" s="164">
        <f t="shared" si="107"/>
        <v>0</v>
      </c>
      <c r="S406" s="164">
        <v>0</v>
      </c>
      <c r="T406" s="165">
        <f t="shared" si="108"/>
        <v>0</v>
      </c>
      <c r="U406" s="896"/>
      <c r="V406" s="896"/>
      <c r="W406" s="896"/>
      <c r="X406" s="896"/>
      <c r="Y406" s="896"/>
      <c r="Z406" s="896"/>
      <c r="AA406" s="896"/>
      <c r="AB406" s="896"/>
      <c r="AC406" s="896"/>
      <c r="AD406" s="896"/>
      <c r="AE406" s="896"/>
      <c r="AR406" s="166" t="s">
        <v>218</v>
      </c>
      <c r="AT406" s="166" t="s">
        <v>155</v>
      </c>
      <c r="AU406" s="166" t="s">
        <v>80</v>
      </c>
      <c r="AY406" s="14" t="s">
        <v>153</v>
      </c>
      <c r="BE406" s="93">
        <f t="shared" si="109"/>
        <v>0</v>
      </c>
      <c r="BF406" s="93">
        <f t="shared" si="110"/>
        <v>0</v>
      </c>
      <c r="BG406" s="93">
        <f t="shared" si="111"/>
        <v>0</v>
      </c>
      <c r="BH406" s="93">
        <f t="shared" si="112"/>
        <v>0</v>
      </c>
      <c r="BI406" s="93">
        <f t="shared" si="113"/>
        <v>0</v>
      </c>
      <c r="BJ406" s="14" t="s">
        <v>80</v>
      </c>
      <c r="BK406" s="93">
        <f t="shared" si="114"/>
        <v>0</v>
      </c>
      <c r="BL406" s="14" t="s">
        <v>218</v>
      </c>
      <c r="BM406" s="166" t="s">
        <v>1102</v>
      </c>
    </row>
    <row r="407" spans="1:65" s="12" customFormat="1" ht="22.9" customHeight="1">
      <c r="B407" s="145"/>
      <c r="D407" s="146" t="s">
        <v>69</v>
      </c>
      <c r="E407" s="154" t="s">
        <v>1103</v>
      </c>
      <c r="F407" s="154" t="s">
        <v>1104</v>
      </c>
      <c r="I407" s="148"/>
      <c r="J407" s="904">
        <f>BK407</f>
        <v>0</v>
      </c>
      <c r="L407" s="145"/>
      <c r="M407" s="149"/>
      <c r="N407" s="150"/>
      <c r="O407" s="150"/>
      <c r="P407" s="151">
        <f>P408</f>
        <v>0</v>
      </c>
      <c r="Q407" s="150"/>
      <c r="R407" s="151">
        <f>R408</f>
        <v>6.45E-3</v>
      </c>
      <c r="S407" s="150"/>
      <c r="T407" s="152">
        <f>T408</f>
        <v>7.7400000000000004E-3</v>
      </c>
      <c r="AR407" s="146" t="s">
        <v>80</v>
      </c>
      <c r="AT407" s="153" t="s">
        <v>69</v>
      </c>
      <c r="AU407" s="153" t="s">
        <v>77</v>
      </c>
      <c r="AY407" s="146" t="s">
        <v>153</v>
      </c>
      <c r="BK407" s="902">
        <f>BK408</f>
        <v>0</v>
      </c>
    </row>
    <row r="408" spans="1:65" s="2" customFormat="1" ht="24.2" customHeight="1">
      <c r="A408" s="896"/>
      <c r="B408" s="129"/>
      <c r="C408" s="155" t="s">
        <v>1105</v>
      </c>
      <c r="D408" s="155" t="s">
        <v>155</v>
      </c>
      <c r="E408" s="156" t="s">
        <v>1106</v>
      </c>
      <c r="F408" s="157" t="s">
        <v>1107</v>
      </c>
      <c r="G408" s="158" t="s">
        <v>158</v>
      </c>
      <c r="H408" s="159">
        <v>2.58</v>
      </c>
      <c r="I408" s="901"/>
      <c r="J408" s="900">
        <f>ROUND(I408*H408,2)</f>
        <v>0</v>
      </c>
      <c r="K408" s="161"/>
      <c r="L408" s="29"/>
      <c r="M408" s="162" t="s">
        <v>1</v>
      </c>
      <c r="N408" s="163" t="s">
        <v>36</v>
      </c>
      <c r="O408" s="55"/>
      <c r="P408" s="164">
        <f>O408*H408</f>
        <v>0</v>
      </c>
      <c r="Q408" s="164">
        <v>2.5000000000000001E-3</v>
      </c>
      <c r="R408" s="164">
        <f>Q408*H408</f>
        <v>6.45E-3</v>
      </c>
      <c r="S408" s="164">
        <v>3.0000000000000001E-3</v>
      </c>
      <c r="T408" s="165">
        <f>S408*H408</f>
        <v>7.7400000000000004E-3</v>
      </c>
      <c r="U408" s="896"/>
      <c r="V408" s="896"/>
      <c r="W408" s="896"/>
      <c r="X408" s="896"/>
      <c r="Y408" s="896"/>
      <c r="Z408" s="896"/>
      <c r="AA408" s="896"/>
      <c r="AB408" s="896"/>
      <c r="AC408" s="896"/>
      <c r="AD408" s="896"/>
      <c r="AE408" s="896"/>
      <c r="AR408" s="166" t="s">
        <v>218</v>
      </c>
      <c r="AT408" s="166" t="s">
        <v>155</v>
      </c>
      <c r="AU408" s="166" t="s">
        <v>80</v>
      </c>
      <c r="AY408" s="14" t="s">
        <v>153</v>
      </c>
      <c r="BE408" s="93">
        <f>IF(N408="základná",J408,0)</f>
        <v>0</v>
      </c>
      <c r="BF408" s="93">
        <f>IF(N408="znížená",J408,0)</f>
        <v>0</v>
      </c>
      <c r="BG408" s="93">
        <f>IF(N408="zákl. prenesená",J408,0)</f>
        <v>0</v>
      </c>
      <c r="BH408" s="93">
        <f>IF(N408="zníž. prenesená",J408,0)</f>
        <v>0</v>
      </c>
      <c r="BI408" s="93">
        <f>IF(N408="nulová",J408,0)</f>
        <v>0</v>
      </c>
      <c r="BJ408" s="14" t="s">
        <v>80</v>
      </c>
      <c r="BK408" s="93">
        <f>ROUND(I408*H408,2)</f>
        <v>0</v>
      </c>
      <c r="BL408" s="14" t="s">
        <v>218</v>
      </c>
      <c r="BM408" s="166" t="s">
        <v>1108</v>
      </c>
    </row>
    <row r="409" spans="1:65" s="12" customFormat="1" ht="22.9" customHeight="1">
      <c r="B409" s="145"/>
      <c r="D409" s="146" t="s">
        <v>69</v>
      </c>
      <c r="E409" s="154" t="s">
        <v>1109</v>
      </c>
      <c r="F409" s="154" t="s">
        <v>1110</v>
      </c>
      <c r="I409" s="148"/>
      <c r="J409" s="904">
        <f>BK409</f>
        <v>0</v>
      </c>
      <c r="L409" s="145"/>
      <c r="M409" s="149"/>
      <c r="N409" s="150"/>
      <c r="O409" s="150"/>
      <c r="P409" s="151">
        <f>SUM(P410:P412)</f>
        <v>0</v>
      </c>
      <c r="Q409" s="150"/>
      <c r="R409" s="151">
        <f>SUM(R410:R412)</f>
        <v>1.3782099999999999</v>
      </c>
      <c r="S409" s="150"/>
      <c r="T409" s="152">
        <f>SUM(T410:T412)</f>
        <v>0</v>
      </c>
      <c r="AR409" s="146" t="s">
        <v>80</v>
      </c>
      <c r="AT409" s="153" t="s">
        <v>69</v>
      </c>
      <c r="AU409" s="153" t="s">
        <v>77</v>
      </c>
      <c r="AY409" s="146" t="s">
        <v>153</v>
      </c>
      <c r="BK409" s="902">
        <f>SUM(BK410:BK412)</f>
        <v>0</v>
      </c>
    </row>
    <row r="410" spans="1:65" s="2" customFormat="1" ht="24.2" customHeight="1">
      <c r="A410" s="896"/>
      <c r="B410" s="129"/>
      <c r="C410" s="923" t="s">
        <v>1111</v>
      </c>
      <c r="D410" s="923" t="s">
        <v>155</v>
      </c>
      <c r="E410" s="924" t="s">
        <v>1112</v>
      </c>
      <c r="F410" s="925" t="s">
        <v>3936</v>
      </c>
      <c r="G410" s="926" t="s">
        <v>266</v>
      </c>
      <c r="H410" s="927">
        <v>20</v>
      </c>
      <c r="I410" s="928"/>
      <c r="J410" s="928">
        <f>ROUND(I410*H410,2)</f>
        <v>0</v>
      </c>
      <c r="K410" s="161"/>
      <c r="L410" s="29"/>
      <c r="M410" s="162" t="s">
        <v>1</v>
      </c>
      <c r="N410" s="163" t="s">
        <v>36</v>
      </c>
      <c r="O410" s="55"/>
      <c r="P410" s="164">
        <f>O410*H410</f>
        <v>0</v>
      </c>
      <c r="Q410" s="164">
        <v>6.6970000000000002E-2</v>
      </c>
      <c r="R410" s="164">
        <f>Q410*H410</f>
        <v>1.3393999999999999</v>
      </c>
      <c r="S410" s="164">
        <v>0</v>
      </c>
      <c r="T410" s="165">
        <f>S410*H410</f>
        <v>0</v>
      </c>
      <c r="U410" s="896"/>
      <c r="V410" s="896"/>
      <c r="W410" s="896"/>
      <c r="X410" s="896"/>
      <c r="Y410" s="896"/>
      <c r="Z410" s="896"/>
      <c r="AA410" s="896"/>
      <c r="AB410" s="896"/>
      <c r="AC410" s="896"/>
      <c r="AD410" s="896"/>
      <c r="AE410" s="896"/>
      <c r="AR410" s="166" t="s">
        <v>218</v>
      </c>
      <c r="AT410" s="166" t="s">
        <v>155</v>
      </c>
      <c r="AU410" s="166" t="s">
        <v>80</v>
      </c>
      <c r="AY410" s="14" t="s">
        <v>153</v>
      </c>
      <c r="BE410" s="93">
        <f>IF(N410="základná",J410,0)</f>
        <v>0</v>
      </c>
      <c r="BF410" s="93">
        <f>IF(N410="znížená",J410,0)</f>
        <v>0</v>
      </c>
      <c r="BG410" s="93">
        <f>IF(N410="zákl. prenesená",J410,0)</f>
        <v>0</v>
      </c>
      <c r="BH410" s="93">
        <f>IF(N410="zníž. prenesená",J410,0)</f>
        <v>0</v>
      </c>
      <c r="BI410" s="93">
        <f>IF(N410="nulová",J410,0)</f>
        <v>0</v>
      </c>
      <c r="BJ410" s="14" t="s">
        <v>80</v>
      </c>
      <c r="BK410" s="93">
        <f>ROUND(I410*H410,2)</f>
        <v>0</v>
      </c>
      <c r="BL410" s="14" t="s">
        <v>218</v>
      </c>
      <c r="BM410" s="166" t="s">
        <v>1114</v>
      </c>
    </row>
    <row r="411" spans="1:65" s="2" customFormat="1" ht="24.2" customHeight="1">
      <c r="A411" s="896"/>
      <c r="B411" s="129"/>
      <c r="C411" s="155" t="s">
        <v>1115</v>
      </c>
      <c r="D411" s="155" t="s">
        <v>155</v>
      </c>
      <c r="E411" s="156" t="s">
        <v>1116</v>
      </c>
      <c r="F411" s="157" t="s">
        <v>1117</v>
      </c>
      <c r="G411" s="158" t="s">
        <v>266</v>
      </c>
      <c r="H411" s="159">
        <v>1</v>
      </c>
      <c r="I411" s="901"/>
      <c r="J411" s="900">
        <f>ROUND(I411*H411,2)</f>
        <v>0</v>
      </c>
      <c r="K411" s="161"/>
      <c r="L411" s="29"/>
      <c r="M411" s="162" t="s">
        <v>1</v>
      </c>
      <c r="N411" s="163" t="s">
        <v>36</v>
      </c>
      <c r="O411" s="55"/>
      <c r="P411" s="164">
        <f>O411*H411</f>
        <v>0</v>
      </c>
      <c r="Q411" s="164">
        <v>3.8809999999999997E-2</v>
      </c>
      <c r="R411" s="164">
        <f>Q411*H411</f>
        <v>3.8809999999999997E-2</v>
      </c>
      <c r="S411" s="164">
        <v>0</v>
      </c>
      <c r="T411" s="165">
        <f>S411*H411</f>
        <v>0</v>
      </c>
      <c r="U411" s="896"/>
      <c r="V411" s="896"/>
      <c r="W411" s="896"/>
      <c r="X411" s="896"/>
      <c r="Y411" s="896"/>
      <c r="Z411" s="896"/>
      <c r="AA411" s="896"/>
      <c r="AB411" s="896"/>
      <c r="AC411" s="896"/>
      <c r="AD411" s="896"/>
      <c r="AE411" s="896"/>
      <c r="AR411" s="166" t="s">
        <v>218</v>
      </c>
      <c r="AT411" s="166" t="s">
        <v>155</v>
      </c>
      <c r="AU411" s="166" t="s">
        <v>80</v>
      </c>
      <c r="AY411" s="14" t="s">
        <v>153</v>
      </c>
      <c r="BE411" s="93">
        <f>IF(N411="základná",J411,0)</f>
        <v>0</v>
      </c>
      <c r="BF411" s="93">
        <f>IF(N411="znížená",J411,0)</f>
        <v>0</v>
      </c>
      <c r="BG411" s="93">
        <f>IF(N411="zákl. prenesená",J411,0)</f>
        <v>0</v>
      </c>
      <c r="BH411" s="93">
        <f>IF(N411="zníž. prenesená",J411,0)</f>
        <v>0</v>
      </c>
      <c r="BI411" s="93">
        <f>IF(N411="nulová",J411,0)</f>
        <v>0</v>
      </c>
      <c r="BJ411" s="14" t="s">
        <v>80</v>
      </c>
      <c r="BK411" s="93">
        <f>ROUND(I411*H411,2)</f>
        <v>0</v>
      </c>
      <c r="BL411" s="14" t="s">
        <v>218</v>
      </c>
      <c r="BM411" s="166" t="s">
        <v>1118</v>
      </c>
    </row>
    <row r="412" spans="1:65" s="2" customFormat="1" ht="24.2" customHeight="1">
      <c r="A412" s="896"/>
      <c r="B412" s="129"/>
      <c r="C412" s="155" t="s">
        <v>1119</v>
      </c>
      <c r="D412" s="155" t="s">
        <v>155</v>
      </c>
      <c r="E412" s="156" t="s">
        <v>1120</v>
      </c>
      <c r="F412" s="157" t="s">
        <v>1121</v>
      </c>
      <c r="G412" s="158" t="s">
        <v>997</v>
      </c>
      <c r="H412" s="160"/>
      <c r="I412" s="901"/>
      <c r="J412" s="900">
        <f>ROUND(I412*H412,2)</f>
        <v>0</v>
      </c>
      <c r="K412" s="161"/>
      <c r="L412" s="29"/>
      <c r="M412" s="162" t="s">
        <v>1</v>
      </c>
      <c r="N412" s="163" t="s">
        <v>36</v>
      </c>
      <c r="O412" s="55"/>
      <c r="P412" s="164">
        <f>O412*H412</f>
        <v>0</v>
      </c>
      <c r="Q412" s="164">
        <v>0</v>
      </c>
      <c r="R412" s="164">
        <f>Q412*H412</f>
        <v>0</v>
      </c>
      <c r="S412" s="164">
        <v>0</v>
      </c>
      <c r="T412" s="165">
        <f>S412*H412</f>
        <v>0</v>
      </c>
      <c r="U412" s="896"/>
      <c r="V412" s="896"/>
      <c r="W412" s="896"/>
      <c r="X412" s="896"/>
      <c r="Y412" s="896"/>
      <c r="Z412" s="896"/>
      <c r="AA412" s="896"/>
      <c r="AB412" s="896"/>
      <c r="AC412" s="896"/>
      <c r="AD412" s="896"/>
      <c r="AE412" s="896"/>
      <c r="AR412" s="166" t="s">
        <v>218</v>
      </c>
      <c r="AT412" s="166" t="s">
        <v>155</v>
      </c>
      <c r="AU412" s="166" t="s">
        <v>80</v>
      </c>
      <c r="AY412" s="14" t="s">
        <v>153</v>
      </c>
      <c r="BE412" s="93">
        <f>IF(N412="základná",J412,0)</f>
        <v>0</v>
      </c>
      <c r="BF412" s="93">
        <f>IF(N412="znížená",J412,0)</f>
        <v>0</v>
      </c>
      <c r="BG412" s="93">
        <f>IF(N412="zákl. prenesená",J412,0)</f>
        <v>0</v>
      </c>
      <c r="BH412" s="93">
        <f>IF(N412="zníž. prenesená",J412,0)</f>
        <v>0</v>
      </c>
      <c r="BI412" s="93">
        <f>IF(N412="nulová",J412,0)</f>
        <v>0</v>
      </c>
      <c r="BJ412" s="14" t="s">
        <v>80</v>
      </c>
      <c r="BK412" s="93">
        <f>ROUND(I412*H412,2)</f>
        <v>0</v>
      </c>
      <c r="BL412" s="14" t="s">
        <v>218</v>
      </c>
      <c r="BM412" s="166" t="s">
        <v>1122</v>
      </c>
    </row>
    <row r="413" spans="1:65" s="12" customFormat="1" ht="22.9" customHeight="1">
      <c r="B413" s="145"/>
      <c r="D413" s="146" t="s">
        <v>69</v>
      </c>
      <c r="E413" s="154" t="s">
        <v>1123</v>
      </c>
      <c r="F413" s="154" t="s">
        <v>1124</v>
      </c>
      <c r="I413" s="148"/>
      <c r="J413" s="904">
        <f>BK413</f>
        <v>0</v>
      </c>
      <c r="L413" s="145"/>
      <c r="M413" s="149"/>
      <c r="N413" s="150"/>
      <c r="O413" s="150"/>
      <c r="P413" s="151">
        <f>SUM(P414:P418)</f>
        <v>0</v>
      </c>
      <c r="Q413" s="150"/>
      <c r="R413" s="151">
        <f>SUM(R414:R418)</f>
        <v>1.4910139200000001</v>
      </c>
      <c r="S413" s="150"/>
      <c r="T413" s="152">
        <f>SUM(T414:T418)</f>
        <v>0</v>
      </c>
      <c r="AR413" s="146" t="s">
        <v>80</v>
      </c>
      <c r="AT413" s="153" t="s">
        <v>69</v>
      </c>
      <c r="AU413" s="153" t="s">
        <v>77</v>
      </c>
      <c r="AY413" s="146" t="s">
        <v>153</v>
      </c>
      <c r="BK413" s="902">
        <f>SUM(BK414:BK418)</f>
        <v>0</v>
      </c>
    </row>
    <row r="414" spans="1:65" s="2" customFormat="1" ht="37.9" customHeight="1">
      <c r="A414" s="896"/>
      <c r="B414" s="129"/>
      <c r="C414" s="923" t="s">
        <v>3878</v>
      </c>
      <c r="D414" s="923" t="s">
        <v>155</v>
      </c>
      <c r="E414" s="924" t="s">
        <v>3877</v>
      </c>
      <c r="F414" s="925" t="s">
        <v>3876</v>
      </c>
      <c r="G414" s="926" t="s">
        <v>158</v>
      </c>
      <c r="H414" s="927">
        <v>155</v>
      </c>
      <c r="I414" s="928"/>
      <c r="J414" s="928">
        <f>ROUND(I414*H414,2)</f>
        <v>0</v>
      </c>
      <c r="K414" s="161"/>
      <c r="L414" s="29"/>
      <c r="M414" s="162" t="s">
        <v>1</v>
      </c>
      <c r="N414" s="163" t="s">
        <v>36</v>
      </c>
      <c r="O414" s="55"/>
      <c r="P414" s="164">
        <f>O414*H414</f>
        <v>0</v>
      </c>
      <c r="Q414" s="164">
        <v>0</v>
      </c>
      <c r="R414" s="164">
        <f>Q414*H414</f>
        <v>0</v>
      </c>
      <c r="S414" s="164">
        <v>0</v>
      </c>
      <c r="T414" s="165">
        <f>S414*H414</f>
        <v>0</v>
      </c>
      <c r="U414" s="896"/>
      <c r="V414" s="896"/>
      <c r="W414" s="896"/>
      <c r="X414" s="896"/>
      <c r="Y414" s="896"/>
      <c r="Z414" s="896"/>
      <c r="AA414" s="896"/>
      <c r="AB414" s="896"/>
      <c r="AC414" s="896"/>
      <c r="AD414" s="896"/>
      <c r="AE414" s="896"/>
      <c r="AR414" s="166" t="s">
        <v>218</v>
      </c>
      <c r="AT414" s="166" t="s">
        <v>155</v>
      </c>
      <c r="AU414" s="166" t="s">
        <v>80</v>
      </c>
      <c r="AY414" s="14" t="s">
        <v>153</v>
      </c>
      <c r="BE414" s="93">
        <f>IF(N414="základná",J414,0)</f>
        <v>0</v>
      </c>
      <c r="BF414" s="93">
        <f>IF(N414="znížená",J414,0)</f>
        <v>0</v>
      </c>
      <c r="BG414" s="93">
        <f>IF(N414="zákl. prenesená",J414,0)</f>
        <v>0</v>
      </c>
      <c r="BH414" s="93">
        <f>IF(N414="zníž. prenesená",J414,0)</f>
        <v>0</v>
      </c>
      <c r="BI414" s="93">
        <f>IF(N414="nulová",J414,0)</f>
        <v>0</v>
      </c>
      <c r="BJ414" s="14" t="s">
        <v>80</v>
      </c>
      <c r="BK414" s="93">
        <f>ROUND(I414*H414,2)</f>
        <v>0</v>
      </c>
      <c r="BL414" s="14" t="s">
        <v>218</v>
      </c>
      <c r="BM414" s="166" t="s">
        <v>3875</v>
      </c>
    </row>
    <row r="415" spans="1:65" s="2" customFormat="1" ht="16.5" customHeight="1">
      <c r="A415" s="896"/>
      <c r="B415" s="129"/>
      <c r="C415" s="934" t="s">
        <v>3874</v>
      </c>
      <c r="D415" s="934" t="s">
        <v>189</v>
      </c>
      <c r="E415" s="935" t="s">
        <v>3873</v>
      </c>
      <c r="F415" s="936" t="s">
        <v>3872</v>
      </c>
      <c r="G415" s="937" t="s">
        <v>158</v>
      </c>
      <c r="H415" s="938">
        <v>167.4</v>
      </c>
      <c r="I415" s="939"/>
      <c r="J415" s="939">
        <f>ROUND(I415*H415,2)</f>
        <v>0</v>
      </c>
      <c r="K415" s="172"/>
      <c r="L415" s="173"/>
      <c r="M415" s="174" t="s">
        <v>1</v>
      </c>
      <c r="N415" s="175" t="s">
        <v>36</v>
      </c>
      <c r="O415" s="55"/>
      <c r="P415" s="164">
        <f>O415*H415</f>
        <v>0</v>
      </c>
      <c r="Q415" s="164">
        <v>6.6E-3</v>
      </c>
      <c r="R415" s="164">
        <f>Q415*H415</f>
        <v>1.10484</v>
      </c>
      <c r="S415" s="164">
        <v>0</v>
      </c>
      <c r="T415" s="165">
        <f>S415*H415</f>
        <v>0</v>
      </c>
      <c r="U415" s="896"/>
      <c r="V415" s="896"/>
      <c r="W415" s="896"/>
      <c r="X415" s="896"/>
      <c r="Y415" s="896"/>
      <c r="Z415" s="896"/>
      <c r="AA415" s="896"/>
      <c r="AB415" s="896"/>
      <c r="AC415" s="896"/>
      <c r="AD415" s="896"/>
      <c r="AE415" s="896"/>
      <c r="AR415" s="166" t="s">
        <v>284</v>
      </c>
      <c r="AT415" s="166" t="s">
        <v>189</v>
      </c>
      <c r="AU415" s="166" t="s">
        <v>80</v>
      </c>
      <c r="AY415" s="14" t="s">
        <v>153</v>
      </c>
      <c r="BE415" s="93">
        <f>IF(N415="základná",J415,0)</f>
        <v>0</v>
      </c>
      <c r="BF415" s="93">
        <f>IF(N415="znížená",J415,0)</f>
        <v>0</v>
      </c>
      <c r="BG415" s="93">
        <f>IF(N415="zákl. prenesená",J415,0)</f>
        <v>0</v>
      </c>
      <c r="BH415" s="93">
        <f>IF(N415="zníž. prenesená",J415,0)</f>
        <v>0</v>
      </c>
      <c r="BI415" s="93">
        <f>IF(N415="nulová",J415,0)</f>
        <v>0</v>
      </c>
      <c r="BJ415" s="14" t="s">
        <v>80</v>
      </c>
      <c r="BK415" s="93">
        <f>ROUND(I415*H415,2)</f>
        <v>0</v>
      </c>
      <c r="BL415" s="14" t="s">
        <v>218</v>
      </c>
      <c r="BM415" s="166" t="s">
        <v>3871</v>
      </c>
    </row>
    <row r="416" spans="1:65" s="2" customFormat="1" ht="24.2" customHeight="1">
      <c r="A416" s="896"/>
      <c r="B416" s="129"/>
      <c r="C416" s="155" t="s">
        <v>1125</v>
      </c>
      <c r="D416" s="155" t="s">
        <v>155</v>
      </c>
      <c r="E416" s="156" t="s">
        <v>1126</v>
      </c>
      <c r="F416" s="157" t="s">
        <v>1127</v>
      </c>
      <c r="G416" s="158" t="s">
        <v>158</v>
      </c>
      <c r="H416" s="159">
        <v>44.286000000000001</v>
      </c>
      <c r="I416" s="901"/>
      <c r="J416" s="900">
        <f>ROUND(I416*H416,2)</f>
        <v>0</v>
      </c>
      <c r="K416" s="161"/>
      <c r="L416" s="29"/>
      <c r="M416" s="162" t="s">
        <v>1</v>
      </c>
      <c r="N416" s="163" t="s">
        <v>36</v>
      </c>
      <c r="O416" s="55"/>
      <c r="P416" s="164">
        <f>O416*H416</f>
        <v>0</v>
      </c>
      <c r="Q416" s="164">
        <v>8.4799999999999997E-3</v>
      </c>
      <c r="R416" s="164">
        <f>Q416*H416</f>
        <v>0.37554527999999998</v>
      </c>
      <c r="S416" s="164">
        <v>0</v>
      </c>
      <c r="T416" s="165">
        <f>S416*H416</f>
        <v>0</v>
      </c>
      <c r="U416" s="896"/>
      <c r="V416" s="896"/>
      <c r="W416" s="896"/>
      <c r="X416" s="896"/>
      <c r="Y416" s="896"/>
      <c r="Z416" s="896"/>
      <c r="AA416" s="896"/>
      <c r="AB416" s="896"/>
      <c r="AC416" s="896"/>
      <c r="AD416" s="896"/>
      <c r="AE416" s="896"/>
      <c r="AR416" s="166" t="s">
        <v>218</v>
      </c>
      <c r="AT416" s="166" t="s">
        <v>155</v>
      </c>
      <c r="AU416" s="166" t="s">
        <v>80</v>
      </c>
      <c r="AY416" s="14" t="s">
        <v>153</v>
      </c>
      <c r="BE416" s="93">
        <f>IF(N416="základná",J416,0)</f>
        <v>0</v>
      </c>
      <c r="BF416" s="93">
        <f>IF(N416="znížená",J416,0)</f>
        <v>0</v>
      </c>
      <c r="BG416" s="93">
        <f>IF(N416="zákl. prenesená",J416,0)</f>
        <v>0</v>
      </c>
      <c r="BH416" s="93">
        <f>IF(N416="zníž. prenesená",J416,0)</f>
        <v>0</v>
      </c>
      <c r="BI416" s="93">
        <f>IF(N416="nulová",J416,0)</f>
        <v>0</v>
      </c>
      <c r="BJ416" s="14" t="s">
        <v>80</v>
      </c>
      <c r="BK416" s="93">
        <f>ROUND(I416*H416,2)</f>
        <v>0</v>
      </c>
      <c r="BL416" s="14" t="s">
        <v>218</v>
      </c>
      <c r="BM416" s="166" t="s">
        <v>1128</v>
      </c>
    </row>
    <row r="417" spans="1:65" s="2" customFormat="1" ht="33" customHeight="1">
      <c r="A417" s="896"/>
      <c r="B417" s="129"/>
      <c r="C417" s="155" t="s">
        <v>1129</v>
      </c>
      <c r="D417" s="155" t="s">
        <v>155</v>
      </c>
      <c r="E417" s="156" t="s">
        <v>1130</v>
      </c>
      <c r="F417" s="157" t="s">
        <v>1131</v>
      </c>
      <c r="G417" s="158" t="s">
        <v>158</v>
      </c>
      <c r="H417" s="159">
        <v>44.286000000000001</v>
      </c>
      <c r="I417" s="901"/>
      <c r="J417" s="900">
        <f>ROUND(I417*H417,2)</f>
        <v>0</v>
      </c>
      <c r="K417" s="161"/>
      <c r="L417" s="29"/>
      <c r="M417" s="162" t="s">
        <v>1</v>
      </c>
      <c r="N417" s="163" t="s">
        <v>36</v>
      </c>
      <c r="O417" s="55"/>
      <c r="P417" s="164">
        <f>O417*H417</f>
        <v>0</v>
      </c>
      <c r="Q417" s="164">
        <v>2.4000000000000001E-4</v>
      </c>
      <c r="R417" s="164">
        <f>Q417*H417</f>
        <v>1.062864E-2</v>
      </c>
      <c r="S417" s="164">
        <v>0</v>
      </c>
      <c r="T417" s="165">
        <f>S417*H417</f>
        <v>0</v>
      </c>
      <c r="U417" s="896"/>
      <c r="V417" s="896"/>
      <c r="W417" s="896"/>
      <c r="X417" s="896"/>
      <c r="Y417" s="896"/>
      <c r="Z417" s="896"/>
      <c r="AA417" s="896"/>
      <c r="AB417" s="896"/>
      <c r="AC417" s="896"/>
      <c r="AD417" s="896"/>
      <c r="AE417" s="896"/>
      <c r="AR417" s="166" t="s">
        <v>218</v>
      </c>
      <c r="AT417" s="166" t="s">
        <v>155</v>
      </c>
      <c r="AU417" s="166" t="s">
        <v>80</v>
      </c>
      <c r="AY417" s="14" t="s">
        <v>153</v>
      </c>
      <c r="BE417" s="93">
        <f>IF(N417="základná",J417,0)</f>
        <v>0</v>
      </c>
      <c r="BF417" s="93">
        <f>IF(N417="znížená",J417,0)</f>
        <v>0</v>
      </c>
      <c r="BG417" s="93">
        <f>IF(N417="zákl. prenesená",J417,0)</f>
        <v>0</v>
      </c>
      <c r="BH417" s="93">
        <f>IF(N417="zníž. prenesená",J417,0)</f>
        <v>0</v>
      </c>
      <c r="BI417" s="93">
        <f>IF(N417="nulová",J417,0)</f>
        <v>0</v>
      </c>
      <c r="BJ417" s="14" t="s">
        <v>80</v>
      </c>
      <c r="BK417" s="93">
        <f>ROUND(I417*H417,2)</f>
        <v>0</v>
      </c>
      <c r="BL417" s="14" t="s">
        <v>218</v>
      </c>
      <c r="BM417" s="166" t="s">
        <v>1132</v>
      </c>
    </row>
    <row r="418" spans="1:65" s="2" customFormat="1" ht="24.2" customHeight="1">
      <c r="A418" s="896"/>
      <c r="B418" s="129"/>
      <c r="C418" s="155" t="s">
        <v>1133</v>
      </c>
      <c r="D418" s="155" t="s">
        <v>155</v>
      </c>
      <c r="E418" s="156" t="s">
        <v>1134</v>
      </c>
      <c r="F418" s="157" t="s">
        <v>1135</v>
      </c>
      <c r="G418" s="158" t="s">
        <v>997</v>
      </c>
      <c r="H418" s="160"/>
      <c r="I418" s="901"/>
      <c r="J418" s="900">
        <f>ROUND(I418*H418,2)</f>
        <v>0</v>
      </c>
      <c r="K418" s="161"/>
      <c r="L418" s="29"/>
      <c r="M418" s="162" t="s">
        <v>1</v>
      </c>
      <c r="N418" s="163" t="s">
        <v>36</v>
      </c>
      <c r="O418" s="55"/>
      <c r="P418" s="164">
        <f>O418*H418</f>
        <v>0</v>
      </c>
      <c r="Q418" s="164">
        <v>0</v>
      </c>
      <c r="R418" s="164">
        <f>Q418*H418</f>
        <v>0</v>
      </c>
      <c r="S418" s="164">
        <v>0</v>
      </c>
      <c r="T418" s="165">
        <f>S418*H418</f>
        <v>0</v>
      </c>
      <c r="U418" s="896"/>
      <c r="V418" s="896"/>
      <c r="W418" s="896"/>
      <c r="X418" s="896"/>
      <c r="Y418" s="896"/>
      <c r="Z418" s="896"/>
      <c r="AA418" s="896"/>
      <c r="AB418" s="896"/>
      <c r="AC418" s="896"/>
      <c r="AD418" s="896"/>
      <c r="AE418" s="896"/>
      <c r="AR418" s="166" t="s">
        <v>218</v>
      </c>
      <c r="AT418" s="166" t="s">
        <v>155</v>
      </c>
      <c r="AU418" s="166" t="s">
        <v>80</v>
      </c>
      <c r="AY418" s="14" t="s">
        <v>153</v>
      </c>
      <c r="BE418" s="93">
        <f>IF(N418="základná",J418,0)</f>
        <v>0</v>
      </c>
      <c r="BF418" s="93">
        <f>IF(N418="znížená",J418,0)</f>
        <v>0</v>
      </c>
      <c r="BG418" s="93">
        <f>IF(N418="zákl. prenesená",J418,0)</f>
        <v>0</v>
      </c>
      <c r="BH418" s="93">
        <f>IF(N418="zníž. prenesená",J418,0)</f>
        <v>0</v>
      </c>
      <c r="BI418" s="93">
        <f>IF(N418="nulová",J418,0)</f>
        <v>0</v>
      </c>
      <c r="BJ418" s="14" t="s">
        <v>80</v>
      </c>
      <c r="BK418" s="93">
        <f>ROUND(I418*H418,2)</f>
        <v>0</v>
      </c>
      <c r="BL418" s="14" t="s">
        <v>218</v>
      </c>
      <c r="BM418" s="166" t="s">
        <v>1136</v>
      </c>
    </row>
    <row r="419" spans="1:65" s="12" customFormat="1" ht="22.9" customHeight="1">
      <c r="B419" s="145"/>
      <c r="D419" s="146" t="s">
        <v>69</v>
      </c>
      <c r="E419" s="154" t="s">
        <v>1137</v>
      </c>
      <c r="F419" s="154" t="s">
        <v>1138</v>
      </c>
      <c r="I419" s="148"/>
      <c r="J419" s="904">
        <f>BK419</f>
        <v>0</v>
      </c>
      <c r="L419" s="145"/>
      <c r="M419" s="149"/>
      <c r="N419" s="150"/>
      <c r="O419" s="150"/>
      <c r="P419" s="151">
        <f>SUM(P420:P436)</f>
        <v>0</v>
      </c>
      <c r="Q419" s="150"/>
      <c r="R419" s="151">
        <f>SUM(R420:R436)</f>
        <v>26.26081649</v>
      </c>
      <c r="S419" s="150"/>
      <c r="T419" s="152">
        <f>SUM(T420:T436)</f>
        <v>0</v>
      </c>
      <c r="AR419" s="146" t="s">
        <v>80</v>
      </c>
      <c r="AT419" s="153" t="s">
        <v>69</v>
      </c>
      <c r="AU419" s="153" t="s">
        <v>77</v>
      </c>
      <c r="AY419" s="146" t="s">
        <v>153</v>
      </c>
      <c r="BK419" s="902">
        <f>SUM(BK420:BK436)</f>
        <v>0</v>
      </c>
    </row>
    <row r="420" spans="1:65" s="2" customFormat="1" ht="37.9" customHeight="1">
      <c r="A420" s="896"/>
      <c r="B420" s="129"/>
      <c r="C420" s="155" t="s">
        <v>1139</v>
      </c>
      <c r="D420" s="155" t="s">
        <v>155</v>
      </c>
      <c r="E420" s="156" t="s">
        <v>1140</v>
      </c>
      <c r="F420" s="157" t="s">
        <v>1141</v>
      </c>
      <c r="G420" s="158" t="s">
        <v>158</v>
      </c>
      <c r="H420" s="159">
        <v>7.6760000000000002</v>
      </c>
      <c r="I420" s="901"/>
      <c r="J420" s="900">
        <f t="shared" ref="J420:J436" si="115">ROUND(I420*H420,2)</f>
        <v>0</v>
      </c>
      <c r="K420" s="161"/>
      <c r="L420" s="29"/>
      <c r="M420" s="162" t="s">
        <v>1</v>
      </c>
      <c r="N420" s="163" t="s">
        <v>36</v>
      </c>
      <c r="O420" s="55"/>
      <c r="P420" s="164">
        <f t="shared" ref="P420:P436" si="116">O420*H420</f>
        <v>0</v>
      </c>
      <c r="Q420" s="164">
        <v>4.156E-2</v>
      </c>
      <c r="R420" s="164">
        <f t="shared" ref="R420:R436" si="117">Q420*H420</f>
        <v>0.31901456</v>
      </c>
      <c r="S420" s="164">
        <v>0</v>
      </c>
      <c r="T420" s="165">
        <f t="shared" ref="T420:T436" si="118">S420*H420</f>
        <v>0</v>
      </c>
      <c r="U420" s="896"/>
      <c r="V420" s="896"/>
      <c r="W420" s="896"/>
      <c r="X420" s="896"/>
      <c r="Y420" s="896"/>
      <c r="Z420" s="896"/>
      <c r="AA420" s="896"/>
      <c r="AB420" s="896"/>
      <c r="AC420" s="896"/>
      <c r="AD420" s="896"/>
      <c r="AE420" s="896"/>
      <c r="AR420" s="166" t="s">
        <v>218</v>
      </c>
      <c r="AT420" s="166" t="s">
        <v>155</v>
      </c>
      <c r="AU420" s="166" t="s">
        <v>80</v>
      </c>
      <c r="AY420" s="14" t="s">
        <v>153</v>
      </c>
      <c r="BE420" s="93">
        <f t="shared" ref="BE420:BE436" si="119">IF(N420="základná",J420,0)</f>
        <v>0</v>
      </c>
      <c r="BF420" s="93">
        <f t="shared" ref="BF420:BF436" si="120">IF(N420="znížená",J420,0)</f>
        <v>0</v>
      </c>
      <c r="BG420" s="93">
        <f t="shared" ref="BG420:BG436" si="121">IF(N420="zákl. prenesená",J420,0)</f>
        <v>0</v>
      </c>
      <c r="BH420" s="93">
        <f t="shared" ref="BH420:BH436" si="122">IF(N420="zníž. prenesená",J420,0)</f>
        <v>0</v>
      </c>
      <c r="BI420" s="93">
        <f t="shared" ref="BI420:BI436" si="123">IF(N420="nulová",J420,0)</f>
        <v>0</v>
      </c>
      <c r="BJ420" s="14" t="s">
        <v>80</v>
      </c>
      <c r="BK420" s="93">
        <f t="shared" ref="BK420:BK436" si="124">ROUND(I420*H420,2)</f>
        <v>0</v>
      </c>
      <c r="BL420" s="14" t="s">
        <v>218</v>
      </c>
      <c r="BM420" s="166" t="s">
        <v>1142</v>
      </c>
    </row>
    <row r="421" spans="1:65" s="2" customFormat="1" ht="37.9" customHeight="1">
      <c r="A421" s="896"/>
      <c r="B421" s="129"/>
      <c r="C421" s="155" t="s">
        <v>1143</v>
      </c>
      <c r="D421" s="155" t="s">
        <v>155</v>
      </c>
      <c r="E421" s="156" t="s">
        <v>1144</v>
      </c>
      <c r="F421" s="157" t="s">
        <v>1145</v>
      </c>
      <c r="G421" s="158" t="s">
        <v>158</v>
      </c>
      <c r="H421" s="159">
        <v>16.977</v>
      </c>
      <c r="I421" s="901"/>
      <c r="J421" s="900">
        <f t="shared" si="115"/>
        <v>0</v>
      </c>
      <c r="K421" s="161"/>
      <c r="L421" s="29"/>
      <c r="M421" s="162" t="s">
        <v>1</v>
      </c>
      <c r="N421" s="163" t="s">
        <v>36</v>
      </c>
      <c r="O421" s="55"/>
      <c r="P421" s="164">
        <f t="shared" si="116"/>
        <v>0</v>
      </c>
      <c r="Q421" s="164">
        <v>4.2279999999999998E-2</v>
      </c>
      <c r="R421" s="164">
        <f t="shared" si="117"/>
        <v>0.71778755999999999</v>
      </c>
      <c r="S421" s="164">
        <v>0</v>
      </c>
      <c r="T421" s="165">
        <f t="shared" si="118"/>
        <v>0</v>
      </c>
      <c r="U421" s="896"/>
      <c r="V421" s="896"/>
      <c r="W421" s="896"/>
      <c r="X421" s="896"/>
      <c r="Y421" s="896"/>
      <c r="Z421" s="896"/>
      <c r="AA421" s="896"/>
      <c r="AB421" s="896"/>
      <c r="AC421" s="896"/>
      <c r="AD421" s="896"/>
      <c r="AE421" s="896"/>
      <c r="AR421" s="166" t="s">
        <v>218</v>
      </c>
      <c r="AT421" s="166" t="s">
        <v>155</v>
      </c>
      <c r="AU421" s="166" t="s">
        <v>80</v>
      </c>
      <c r="AY421" s="14" t="s">
        <v>153</v>
      </c>
      <c r="BE421" s="93">
        <f t="shared" si="119"/>
        <v>0</v>
      </c>
      <c r="BF421" s="93">
        <f t="shared" si="120"/>
        <v>0</v>
      </c>
      <c r="BG421" s="93">
        <f t="shared" si="121"/>
        <v>0</v>
      </c>
      <c r="BH421" s="93">
        <f t="shared" si="122"/>
        <v>0</v>
      </c>
      <c r="BI421" s="93">
        <f t="shared" si="123"/>
        <v>0</v>
      </c>
      <c r="BJ421" s="14" t="s">
        <v>80</v>
      </c>
      <c r="BK421" s="93">
        <f t="shared" si="124"/>
        <v>0</v>
      </c>
      <c r="BL421" s="14" t="s">
        <v>218</v>
      </c>
      <c r="BM421" s="166" t="s">
        <v>1146</v>
      </c>
    </row>
    <row r="422" spans="1:65" s="2" customFormat="1" ht="37.9" customHeight="1">
      <c r="A422" s="896"/>
      <c r="B422" s="129"/>
      <c r="C422" s="155" t="s">
        <v>1147</v>
      </c>
      <c r="D422" s="155" t="s">
        <v>155</v>
      </c>
      <c r="E422" s="156" t="s">
        <v>1148</v>
      </c>
      <c r="F422" s="157" t="s">
        <v>1149</v>
      </c>
      <c r="G422" s="158" t="s">
        <v>158</v>
      </c>
      <c r="H422" s="159">
        <v>25.079000000000001</v>
      </c>
      <c r="I422" s="901"/>
      <c r="J422" s="900">
        <f t="shared" si="115"/>
        <v>0</v>
      </c>
      <c r="K422" s="161"/>
      <c r="L422" s="29"/>
      <c r="M422" s="162" t="s">
        <v>1</v>
      </c>
      <c r="N422" s="163" t="s">
        <v>36</v>
      </c>
      <c r="O422" s="55"/>
      <c r="P422" s="164">
        <f t="shared" si="116"/>
        <v>0</v>
      </c>
      <c r="Q422" s="164">
        <v>4.2279999999999998E-2</v>
      </c>
      <c r="R422" s="164">
        <f t="shared" si="117"/>
        <v>1.06034012</v>
      </c>
      <c r="S422" s="164">
        <v>0</v>
      </c>
      <c r="T422" s="165">
        <f t="shared" si="118"/>
        <v>0</v>
      </c>
      <c r="U422" s="896"/>
      <c r="V422" s="896"/>
      <c r="W422" s="896"/>
      <c r="X422" s="896"/>
      <c r="Y422" s="896"/>
      <c r="Z422" s="896"/>
      <c r="AA422" s="896"/>
      <c r="AB422" s="896"/>
      <c r="AC422" s="896"/>
      <c r="AD422" s="896"/>
      <c r="AE422" s="896"/>
      <c r="AR422" s="166" t="s">
        <v>218</v>
      </c>
      <c r="AT422" s="166" t="s">
        <v>155</v>
      </c>
      <c r="AU422" s="166" t="s">
        <v>80</v>
      </c>
      <c r="AY422" s="14" t="s">
        <v>153</v>
      </c>
      <c r="BE422" s="93">
        <f t="shared" si="119"/>
        <v>0</v>
      </c>
      <c r="BF422" s="93">
        <f t="shared" si="120"/>
        <v>0</v>
      </c>
      <c r="BG422" s="93">
        <f t="shared" si="121"/>
        <v>0</v>
      </c>
      <c r="BH422" s="93">
        <f t="shared" si="122"/>
        <v>0</v>
      </c>
      <c r="BI422" s="93">
        <f t="shared" si="123"/>
        <v>0</v>
      </c>
      <c r="BJ422" s="14" t="s">
        <v>80</v>
      </c>
      <c r="BK422" s="93">
        <f t="shared" si="124"/>
        <v>0</v>
      </c>
      <c r="BL422" s="14" t="s">
        <v>218</v>
      </c>
      <c r="BM422" s="166" t="s">
        <v>1150</v>
      </c>
    </row>
    <row r="423" spans="1:65" s="2" customFormat="1" ht="37.9" customHeight="1">
      <c r="A423" s="896"/>
      <c r="B423" s="129"/>
      <c r="C423" s="155" t="s">
        <v>1151</v>
      </c>
      <c r="D423" s="155" t="s">
        <v>155</v>
      </c>
      <c r="E423" s="156" t="s">
        <v>1152</v>
      </c>
      <c r="F423" s="157" t="s">
        <v>1153</v>
      </c>
      <c r="G423" s="158" t="s">
        <v>158</v>
      </c>
      <c r="H423" s="159">
        <v>22.129000000000001</v>
      </c>
      <c r="I423" s="901"/>
      <c r="J423" s="900">
        <f t="shared" si="115"/>
        <v>0</v>
      </c>
      <c r="K423" s="161"/>
      <c r="L423" s="29"/>
      <c r="M423" s="162" t="s">
        <v>1</v>
      </c>
      <c r="N423" s="163" t="s">
        <v>36</v>
      </c>
      <c r="O423" s="55"/>
      <c r="P423" s="164">
        <f t="shared" si="116"/>
        <v>0</v>
      </c>
      <c r="Q423" s="164">
        <v>4.0849999999999997E-2</v>
      </c>
      <c r="R423" s="164">
        <f t="shared" si="117"/>
        <v>0.90396964999999996</v>
      </c>
      <c r="S423" s="164">
        <v>0</v>
      </c>
      <c r="T423" s="165">
        <f t="shared" si="118"/>
        <v>0</v>
      </c>
      <c r="U423" s="896"/>
      <c r="V423" s="896"/>
      <c r="W423" s="896"/>
      <c r="X423" s="896"/>
      <c r="Y423" s="896"/>
      <c r="Z423" s="896"/>
      <c r="AA423" s="896"/>
      <c r="AB423" s="896"/>
      <c r="AC423" s="896"/>
      <c r="AD423" s="896"/>
      <c r="AE423" s="896"/>
      <c r="AR423" s="166" t="s">
        <v>218</v>
      </c>
      <c r="AT423" s="166" t="s">
        <v>155</v>
      </c>
      <c r="AU423" s="166" t="s">
        <v>80</v>
      </c>
      <c r="AY423" s="14" t="s">
        <v>153</v>
      </c>
      <c r="BE423" s="93">
        <f t="shared" si="119"/>
        <v>0</v>
      </c>
      <c r="BF423" s="93">
        <f t="shared" si="120"/>
        <v>0</v>
      </c>
      <c r="BG423" s="93">
        <f t="shared" si="121"/>
        <v>0</v>
      </c>
      <c r="BH423" s="93">
        <f t="shared" si="122"/>
        <v>0</v>
      </c>
      <c r="BI423" s="93">
        <f t="shared" si="123"/>
        <v>0</v>
      </c>
      <c r="BJ423" s="14" t="s">
        <v>80</v>
      </c>
      <c r="BK423" s="93">
        <f t="shared" si="124"/>
        <v>0</v>
      </c>
      <c r="BL423" s="14" t="s">
        <v>218</v>
      </c>
      <c r="BM423" s="166" t="s">
        <v>1154</v>
      </c>
    </row>
    <row r="424" spans="1:65" s="2" customFormat="1" ht="37.9" customHeight="1">
      <c r="A424" s="896"/>
      <c r="B424" s="129"/>
      <c r="C424" s="155" t="s">
        <v>1155</v>
      </c>
      <c r="D424" s="155" t="s">
        <v>155</v>
      </c>
      <c r="E424" s="156" t="s">
        <v>1156</v>
      </c>
      <c r="F424" s="157" t="s">
        <v>1157</v>
      </c>
      <c r="G424" s="158" t="s">
        <v>158</v>
      </c>
      <c r="H424" s="159">
        <v>187.61199999999999</v>
      </c>
      <c r="I424" s="901"/>
      <c r="J424" s="900">
        <f t="shared" si="115"/>
        <v>0</v>
      </c>
      <c r="K424" s="161"/>
      <c r="L424" s="29"/>
      <c r="M424" s="162" t="s">
        <v>1</v>
      </c>
      <c r="N424" s="163" t="s">
        <v>36</v>
      </c>
      <c r="O424" s="55"/>
      <c r="P424" s="164">
        <f t="shared" si="116"/>
        <v>0</v>
      </c>
      <c r="Q424" s="164">
        <v>4.2279999999999998E-2</v>
      </c>
      <c r="R424" s="164">
        <f t="shared" si="117"/>
        <v>7.9322353599999991</v>
      </c>
      <c r="S424" s="164">
        <v>0</v>
      </c>
      <c r="T424" s="165">
        <f t="shared" si="118"/>
        <v>0</v>
      </c>
      <c r="U424" s="896"/>
      <c r="V424" s="896"/>
      <c r="W424" s="896"/>
      <c r="X424" s="896"/>
      <c r="Y424" s="896"/>
      <c r="Z424" s="896"/>
      <c r="AA424" s="896"/>
      <c r="AB424" s="896"/>
      <c r="AC424" s="896"/>
      <c r="AD424" s="896"/>
      <c r="AE424" s="896"/>
      <c r="AR424" s="166" t="s">
        <v>218</v>
      </c>
      <c r="AT424" s="166" t="s">
        <v>155</v>
      </c>
      <c r="AU424" s="166" t="s">
        <v>80</v>
      </c>
      <c r="AY424" s="14" t="s">
        <v>153</v>
      </c>
      <c r="BE424" s="93">
        <f t="shared" si="119"/>
        <v>0</v>
      </c>
      <c r="BF424" s="93">
        <f t="shared" si="120"/>
        <v>0</v>
      </c>
      <c r="BG424" s="93">
        <f t="shared" si="121"/>
        <v>0</v>
      </c>
      <c r="BH424" s="93">
        <f t="shared" si="122"/>
        <v>0</v>
      </c>
      <c r="BI424" s="93">
        <f t="shared" si="123"/>
        <v>0</v>
      </c>
      <c r="BJ424" s="14" t="s">
        <v>80</v>
      </c>
      <c r="BK424" s="93">
        <f t="shared" si="124"/>
        <v>0</v>
      </c>
      <c r="BL424" s="14" t="s">
        <v>218</v>
      </c>
      <c r="BM424" s="166" t="s">
        <v>1158</v>
      </c>
    </row>
    <row r="425" spans="1:65" s="2" customFormat="1" ht="37.9" customHeight="1">
      <c r="A425" s="896"/>
      <c r="B425" s="129"/>
      <c r="C425" s="155" t="s">
        <v>1159</v>
      </c>
      <c r="D425" s="155" t="s">
        <v>155</v>
      </c>
      <c r="E425" s="156" t="s">
        <v>1160</v>
      </c>
      <c r="F425" s="157" t="s">
        <v>1161</v>
      </c>
      <c r="G425" s="158" t="s">
        <v>158</v>
      </c>
      <c r="H425" s="159">
        <v>25.416</v>
      </c>
      <c r="I425" s="901"/>
      <c r="J425" s="900">
        <f t="shared" si="115"/>
        <v>0</v>
      </c>
      <c r="K425" s="161"/>
      <c r="L425" s="29"/>
      <c r="M425" s="162" t="s">
        <v>1</v>
      </c>
      <c r="N425" s="163" t="s">
        <v>36</v>
      </c>
      <c r="O425" s="55"/>
      <c r="P425" s="164">
        <f t="shared" si="116"/>
        <v>0</v>
      </c>
      <c r="Q425" s="164">
        <v>2.1520000000000001E-2</v>
      </c>
      <c r="R425" s="164">
        <f t="shared" si="117"/>
        <v>0.54695232000000005</v>
      </c>
      <c r="S425" s="164">
        <v>0</v>
      </c>
      <c r="T425" s="165">
        <f t="shared" si="118"/>
        <v>0</v>
      </c>
      <c r="U425" s="896"/>
      <c r="V425" s="896"/>
      <c r="W425" s="896"/>
      <c r="X425" s="896"/>
      <c r="Y425" s="896"/>
      <c r="Z425" s="896"/>
      <c r="AA425" s="896"/>
      <c r="AB425" s="896"/>
      <c r="AC425" s="896"/>
      <c r="AD425" s="896"/>
      <c r="AE425" s="896"/>
      <c r="AR425" s="166" t="s">
        <v>218</v>
      </c>
      <c r="AT425" s="166" t="s">
        <v>155</v>
      </c>
      <c r="AU425" s="166" t="s">
        <v>80</v>
      </c>
      <c r="AY425" s="14" t="s">
        <v>153</v>
      </c>
      <c r="BE425" s="93">
        <f t="shared" si="119"/>
        <v>0</v>
      </c>
      <c r="BF425" s="93">
        <f t="shared" si="120"/>
        <v>0</v>
      </c>
      <c r="BG425" s="93">
        <f t="shared" si="121"/>
        <v>0</v>
      </c>
      <c r="BH425" s="93">
        <f t="shared" si="122"/>
        <v>0</v>
      </c>
      <c r="BI425" s="93">
        <f t="shared" si="123"/>
        <v>0</v>
      </c>
      <c r="BJ425" s="14" t="s">
        <v>80</v>
      </c>
      <c r="BK425" s="93">
        <f t="shared" si="124"/>
        <v>0</v>
      </c>
      <c r="BL425" s="14" t="s">
        <v>218</v>
      </c>
      <c r="BM425" s="166" t="s">
        <v>1162</v>
      </c>
    </row>
    <row r="426" spans="1:65" s="2" customFormat="1" ht="44.25" customHeight="1">
      <c r="A426" s="896"/>
      <c r="B426" s="129"/>
      <c r="C426" s="155" t="s">
        <v>1163</v>
      </c>
      <c r="D426" s="155" t="s">
        <v>155</v>
      </c>
      <c r="E426" s="156" t="s">
        <v>1164</v>
      </c>
      <c r="F426" s="157" t="s">
        <v>1165</v>
      </c>
      <c r="G426" s="158" t="s">
        <v>158</v>
      </c>
      <c r="H426" s="159">
        <v>40.33</v>
      </c>
      <c r="I426" s="901"/>
      <c r="J426" s="900">
        <f t="shared" si="115"/>
        <v>0</v>
      </c>
      <c r="K426" s="161"/>
      <c r="L426" s="29"/>
      <c r="M426" s="162" t="s">
        <v>1</v>
      </c>
      <c r="N426" s="163" t="s">
        <v>36</v>
      </c>
      <c r="O426" s="55"/>
      <c r="P426" s="164">
        <f t="shared" si="116"/>
        <v>0</v>
      </c>
      <c r="Q426" s="164">
        <v>2.1520000000000001E-2</v>
      </c>
      <c r="R426" s="164">
        <f t="shared" si="117"/>
        <v>0.86790160000000005</v>
      </c>
      <c r="S426" s="164">
        <v>0</v>
      </c>
      <c r="T426" s="165">
        <f t="shared" si="118"/>
        <v>0</v>
      </c>
      <c r="U426" s="896"/>
      <c r="V426" s="896"/>
      <c r="W426" s="896"/>
      <c r="X426" s="896"/>
      <c r="Y426" s="896"/>
      <c r="Z426" s="896"/>
      <c r="AA426" s="896"/>
      <c r="AB426" s="896"/>
      <c r="AC426" s="896"/>
      <c r="AD426" s="896"/>
      <c r="AE426" s="896"/>
      <c r="AR426" s="166" t="s">
        <v>218</v>
      </c>
      <c r="AT426" s="166" t="s">
        <v>155</v>
      </c>
      <c r="AU426" s="166" t="s">
        <v>80</v>
      </c>
      <c r="AY426" s="14" t="s">
        <v>153</v>
      </c>
      <c r="BE426" s="93">
        <f t="shared" si="119"/>
        <v>0</v>
      </c>
      <c r="BF426" s="93">
        <f t="shared" si="120"/>
        <v>0</v>
      </c>
      <c r="BG426" s="93">
        <f t="shared" si="121"/>
        <v>0</v>
      </c>
      <c r="BH426" s="93">
        <f t="shared" si="122"/>
        <v>0</v>
      </c>
      <c r="BI426" s="93">
        <f t="shared" si="123"/>
        <v>0</v>
      </c>
      <c r="BJ426" s="14" t="s">
        <v>80</v>
      </c>
      <c r="BK426" s="93">
        <f t="shared" si="124"/>
        <v>0</v>
      </c>
      <c r="BL426" s="14" t="s">
        <v>218</v>
      </c>
      <c r="BM426" s="166" t="s">
        <v>1166</v>
      </c>
    </row>
    <row r="427" spans="1:65" s="2" customFormat="1" ht="37.9" customHeight="1">
      <c r="A427" s="896"/>
      <c r="B427" s="129"/>
      <c r="C427" s="155" t="s">
        <v>1167</v>
      </c>
      <c r="D427" s="155" t="s">
        <v>155</v>
      </c>
      <c r="E427" s="156" t="s">
        <v>1168</v>
      </c>
      <c r="F427" s="157" t="s">
        <v>1169</v>
      </c>
      <c r="G427" s="158" t="s">
        <v>158</v>
      </c>
      <c r="H427" s="159">
        <v>19.5</v>
      </c>
      <c r="I427" s="901"/>
      <c r="J427" s="900">
        <f t="shared" si="115"/>
        <v>0</v>
      </c>
      <c r="K427" s="161"/>
      <c r="L427" s="29"/>
      <c r="M427" s="162" t="s">
        <v>1</v>
      </c>
      <c r="N427" s="163" t="s">
        <v>36</v>
      </c>
      <c r="O427" s="55"/>
      <c r="P427" s="164">
        <f t="shared" si="116"/>
        <v>0</v>
      </c>
      <c r="Q427" s="164">
        <v>2.1520000000000001E-2</v>
      </c>
      <c r="R427" s="164">
        <f t="shared" si="117"/>
        <v>0.41964000000000001</v>
      </c>
      <c r="S427" s="164">
        <v>0</v>
      </c>
      <c r="T427" s="165">
        <f t="shared" si="118"/>
        <v>0</v>
      </c>
      <c r="U427" s="896"/>
      <c r="V427" s="896"/>
      <c r="W427" s="896"/>
      <c r="X427" s="896"/>
      <c r="Y427" s="896"/>
      <c r="Z427" s="896"/>
      <c r="AA427" s="896"/>
      <c r="AB427" s="896"/>
      <c r="AC427" s="896"/>
      <c r="AD427" s="896"/>
      <c r="AE427" s="896"/>
      <c r="AR427" s="166" t="s">
        <v>218</v>
      </c>
      <c r="AT427" s="166" t="s">
        <v>155</v>
      </c>
      <c r="AU427" s="166" t="s">
        <v>80</v>
      </c>
      <c r="AY427" s="14" t="s">
        <v>153</v>
      </c>
      <c r="BE427" s="93">
        <f t="shared" si="119"/>
        <v>0</v>
      </c>
      <c r="BF427" s="93">
        <f t="shared" si="120"/>
        <v>0</v>
      </c>
      <c r="BG427" s="93">
        <f t="shared" si="121"/>
        <v>0</v>
      </c>
      <c r="BH427" s="93">
        <f t="shared" si="122"/>
        <v>0</v>
      </c>
      <c r="BI427" s="93">
        <f t="shared" si="123"/>
        <v>0</v>
      </c>
      <c r="BJ427" s="14" t="s">
        <v>80</v>
      </c>
      <c r="BK427" s="93">
        <f t="shared" si="124"/>
        <v>0</v>
      </c>
      <c r="BL427" s="14" t="s">
        <v>218</v>
      </c>
      <c r="BM427" s="166" t="s">
        <v>1170</v>
      </c>
    </row>
    <row r="428" spans="1:65" s="2" customFormat="1" ht="44.25" customHeight="1">
      <c r="A428" s="896"/>
      <c r="B428" s="129"/>
      <c r="C428" s="155" t="s">
        <v>1171</v>
      </c>
      <c r="D428" s="155" t="s">
        <v>155</v>
      </c>
      <c r="E428" s="156" t="s">
        <v>1172</v>
      </c>
      <c r="F428" s="157" t="s">
        <v>1173</v>
      </c>
      <c r="G428" s="158" t="s">
        <v>158</v>
      </c>
      <c r="H428" s="159">
        <v>53.512</v>
      </c>
      <c r="I428" s="901"/>
      <c r="J428" s="900">
        <f t="shared" si="115"/>
        <v>0</v>
      </c>
      <c r="K428" s="161"/>
      <c r="L428" s="29"/>
      <c r="M428" s="162" t="s">
        <v>1</v>
      </c>
      <c r="N428" s="163" t="s">
        <v>36</v>
      </c>
      <c r="O428" s="55"/>
      <c r="P428" s="164">
        <f t="shared" si="116"/>
        <v>0</v>
      </c>
      <c r="Q428" s="164">
        <v>2.4459999999999999E-2</v>
      </c>
      <c r="R428" s="164">
        <f t="shared" si="117"/>
        <v>1.3089035199999999</v>
      </c>
      <c r="S428" s="164">
        <v>0</v>
      </c>
      <c r="T428" s="165">
        <f t="shared" si="118"/>
        <v>0</v>
      </c>
      <c r="U428" s="896"/>
      <c r="V428" s="896"/>
      <c r="W428" s="896"/>
      <c r="X428" s="896"/>
      <c r="Y428" s="896"/>
      <c r="Z428" s="896"/>
      <c r="AA428" s="896"/>
      <c r="AB428" s="896"/>
      <c r="AC428" s="896"/>
      <c r="AD428" s="896"/>
      <c r="AE428" s="896"/>
      <c r="AR428" s="166" t="s">
        <v>218</v>
      </c>
      <c r="AT428" s="166" t="s">
        <v>155</v>
      </c>
      <c r="AU428" s="166" t="s">
        <v>80</v>
      </c>
      <c r="AY428" s="14" t="s">
        <v>153</v>
      </c>
      <c r="BE428" s="93">
        <f t="shared" si="119"/>
        <v>0</v>
      </c>
      <c r="BF428" s="93">
        <f t="shared" si="120"/>
        <v>0</v>
      </c>
      <c r="BG428" s="93">
        <f t="shared" si="121"/>
        <v>0</v>
      </c>
      <c r="BH428" s="93">
        <f t="shared" si="122"/>
        <v>0</v>
      </c>
      <c r="BI428" s="93">
        <f t="shared" si="123"/>
        <v>0</v>
      </c>
      <c r="BJ428" s="14" t="s">
        <v>80</v>
      </c>
      <c r="BK428" s="93">
        <f t="shared" si="124"/>
        <v>0</v>
      </c>
      <c r="BL428" s="14" t="s">
        <v>218</v>
      </c>
      <c r="BM428" s="166" t="s">
        <v>1174</v>
      </c>
    </row>
    <row r="429" spans="1:65" s="2" customFormat="1" ht="37.9" customHeight="1">
      <c r="A429" s="896"/>
      <c r="B429" s="129"/>
      <c r="C429" s="155" t="s">
        <v>1175</v>
      </c>
      <c r="D429" s="155" t="s">
        <v>155</v>
      </c>
      <c r="E429" s="156" t="s">
        <v>1176</v>
      </c>
      <c r="F429" s="157" t="s">
        <v>1177</v>
      </c>
      <c r="G429" s="158" t="s">
        <v>158</v>
      </c>
      <c r="H429" s="159">
        <v>94.396000000000001</v>
      </c>
      <c r="I429" s="901"/>
      <c r="J429" s="900">
        <f t="shared" si="115"/>
        <v>0</v>
      </c>
      <c r="K429" s="161"/>
      <c r="L429" s="29"/>
      <c r="M429" s="162" t="s">
        <v>1</v>
      </c>
      <c r="N429" s="163" t="s">
        <v>36</v>
      </c>
      <c r="O429" s="55"/>
      <c r="P429" s="164">
        <f t="shared" si="116"/>
        <v>0</v>
      </c>
      <c r="Q429" s="164">
        <v>2.1520000000000001E-2</v>
      </c>
      <c r="R429" s="164">
        <f t="shared" si="117"/>
        <v>2.03140192</v>
      </c>
      <c r="S429" s="164">
        <v>0</v>
      </c>
      <c r="T429" s="165">
        <f t="shared" si="118"/>
        <v>0</v>
      </c>
      <c r="U429" s="896"/>
      <c r="V429" s="896"/>
      <c r="W429" s="896"/>
      <c r="X429" s="896"/>
      <c r="Y429" s="896"/>
      <c r="Z429" s="896"/>
      <c r="AA429" s="896"/>
      <c r="AB429" s="896"/>
      <c r="AC429" s="896"/>
      <c r="AD429" s="896"/>
      <c r="AE429" s="896"/>
      <c r="AR429" s="166" t="s">
        <v>218</v>
      </c>
      <c r="AT429" s="166" t="s">
        <v>155</v>
      </c>
      <c r="AU429" s="166" t="s">
        <v>80</v>
      </c>
      <c r="AY429" s="14" t="s">
        <v>153</v>
      </c>
      <c r="BE429" s="93">
        <f t="shared" si="119"/>
        <v>0</v>
      </c>
      <c r="BF429" s="93">
        <f t="shared" si="120"/>
        <v>0</v>
      </c>
      <c r="BG429" s="93">
        <f t="shared" si="121"/>
        <v>0</v>
      </c>
      <c r="BH429" s="93">
        <f t="shared" si="122"/>
        <v>0</v>
      </c>
      <c r="BI429" s="93">
        <f t="shared" si="123"/>
        <v>0</v>
      </c>
      <c r="BJ429" s="14" t="s">
        <v>80</v>
      </c>
      <c r="BK429" s="93">
        <f t="shared" si="124"/>
        <v>0</v>
      </c>
      <c r="BL429" s="14" t="s">
        <v>218</v>
      </c>
      <c r="BM429" s="166" t="s">
        <v>1178</v>
      </c>
    </row>
    <row r="430" spans="1:65" s="2" customFormat="1" ht="44.25" customHeight="1">
      <c r="A430" s="896"/>
      <c r="B430" s="129"/>
      <c r="C430" s="155" t="s">
        <v>1179</v>
      </c>
      <c r="D430" s="155" t="s">
        <v>155</v>
      </c>
      <c r="E430" s="156" t="s">
        <v>1180</v>
      </c>
      <c r="F430" s="157" t="s">
        <v>1181</v>
      </c>
      <c r="G430" s="158" t="s">
        <v>158</v>
      </c>
      <c r="H430" s="159">
        <v>246.083</v>
      </c>
      <c r="I430" s="901"/>
      <c r="J430" s="900">
        <f t="shared" si="115"/>
        <v>0</v>
      </c>
      <c r="K430" s="161"/>
      <c r="L430" s="29"/>
      <c r="M430" s="162" t="s">
        <v>1</v>
      </c>
      <c r="N430" s="163" t="s">
        <v>36</v>
      </c>
      <c r="O430" s="55"/>
      <c r="P430" s="164">
        <f t="shared" si="116"/>
        <v>0</v>
      </c>
      <c r="Q430" s="164">
        <v>2.1520000000000001E-2</v>
      </c>
      <c r="R430" s="164">
        <f t="shared" si="117"/>
        <v>5.2957061599999999</v>
      </c>
      <c r="S430" s="164">
        <v>0</v>
      </c>
      <c r="T430" s="165">
        <f t="shared" si="118"/>
        <v>0</v>
      </c>
      <c r="U430" s="896"/>
      <c r="V430" s="896"/>
      <c r="W430" s="896"/>
      <c r="X430" s="896"/>
      <c r="Y430" s="896"/>
      <c r="Z430" s="896"/>
      <c r="AA430" s="896"/>
      <c r="AB430" s="896"/>
      <c r="AC430" s="896"/>
      <c r="AD430" s="896"/>
      <c r="AE430" s="896"/>
      <c r="AR430" s="166" t="s">
        <v>218</v>
      </c>
      <c r="AT430" s="166" t="s">
        <v>155</v>
      </c>
      <c r="AU430" s="166" t="s">
        <v>80</v>
      </c>
      <c r="AY430" s="14" t="s">
        <v>153</v>
      </c>
      <c r="BE430" s="93">
        <f t="shared" si="119"/>
        <v>0</v>
      </c>
      <c r="BF430" s="93">
        <f t="shared" si="120"/>
        <v>0</v>
      </c>
      <c r="BG430" s="93">
        <f t="shared" si="121"/>
        <v>0</v>
      </c>
      <c r="BH430" s="93">
        <f t="shared" si="122"/>
        <v>0</v>
      </c>
      <c r="BI430" s="93">
        <f t="shared" si="123"/>
        <v>0</v>
      </c>
      <c r="BJ430" s="14" t="s">
        <v>80</v>
      </c>
      <c r="BK430" s="93">
        <f t="shared" si="124"/>
        <v>0</v>
      </c>
      <c r="BL430" s="14" t="s">
        <v>218</v>
      </c>
      <c r="BM430" s="166" t="s">
        <v>1182</v>
      </c>
    </row>
    <row r="431" spans="1:65" s="2" customFormat="1" ht="37.9" customHeight="1">
      <c r="A431" s="896"/>
      <c r="B431" s="129"/>
      <c r="C431" s="155" t="s">
        <v>1183</v>
      </c>
      <c r="D431" s="155" t="s">
        <v>155</v>
      </c>
      <c r="E431" s="156" t="s">
        <v>1184</v>
      </c>
      <c r="F431" s="157" t="s">
        <v>1185</v>
      </c>
      <c r="G431" s="158" t="s">
        <v>158</v>
      </c>
      <c r="H431" s="159">
        <v>7.8179999999999996</v>
      </c>
      <c r="I431" s="901"/>
      <c r="J431" s="900">
        <f t="shared" si="115"/>
        <v>0</v>
      </c>
      <c r="K431" s="161"/>
      <c r="L431" s="29"/>
      <c r="M431" s="162" t="s">
        <v>1</v>
      </c>
      <c r="N431" s="163" t="s">
        <v>36</v>
      </c>
      <c r="O431" s="55"/>
      <c r="P431" s="164">
        <f t="shared" si="116"/>
        <v>0</v>
      </c>
      <c r="Q431" s="164">
        <v>2.1520000000000001E-2</v>
      </c>
      <c r="R431" s="164">
        <f t="shared" si="117"/>
        <v>0.16824336000000001</v>
      </c>
      <c r="S431" s="164">
        <v>0</v>
      </c>
      <c r="T431" s="165">
        <f t="shared" si="118"/>
        <v>0</v>
      </c>
      <c r="U431" s="896"/>
      <c r="V431" s="896"/>
      <c r="W431" s="896"/>
      <c r="X431" s="896"/>
      <c r="Y431" s="896"/>
      <c r="Z431" s="896"/>
      <c r="AA431" s="896"/>
      <c r="AB431" s="896"/>
      <c r="AC431" s="896"/>
      <c r="AD431" s="896"/>
      <c r="AE431" s="896"/>
      <c r="AR431" s="166" t="s">
        <v>218</v>
      </c>
      <c r="AT431" s="166" t="s">
        <v>155</v>
      </c>
      <c r="AU431" s="166" t="s">
        <v>80</v>
      </c>
      <c r="AY431" s="14" t="s">
        <v>153</v>
      </c>
      <c r="BE431" s="93">
        <f t="shared" si="119"/>
        <v>0</v>
      </c>
      <c r="BF431" s="93">
        <f t="shared" si="120"/>
        <v>0</v>
      </c>
      <c r="BG431" s="93">
        <f t="shared" si="121"/>
        <v>0</v>
      </c>
      <c r="BH431" s="93">
        <f t="shared" si="122"/>
        <v>0</v>
      </c>
      <c r="BI431" s="93">
        <f t="shared" si="123"/>
        <v>0</v>
      </c>
      <c r="BJ431" s="14" t="s">
        <v>80</v>
      </c>
      <c r="BK431" s="93">
        <f t="shared" si="124"/>
        <v>0</v>
      </c>
      <c r="BL431" s="14" t="s">
        <v>218</v>
      </c>
      <c r="BM431" s="166" t="s">
        <v>1186</v>
      </c>
    </row>
    <row r="432" spans="1:65" s="2" customFormat="1" ht="37.9" customHeight="1">
      <c r="A432" s="896"/>
      <c r="B432" s="129"/>
      <c r="C432" s="155" t="s">
        <v>1187</v>
      </c>
      <c r="D432" s="155" t="s">
        <v>155</v>
      </c>
      <c r="E432" s="156" t="s">
        <v>1188</v>
      </c>
      <c r="F432" s="157" t="s">
        <v>1189</v>
      </c>
      <c r="G432" s="158" t="s">
        <v>158</v>
      </c>
      <c r="H432" s="159">
        <v>45.755000000000003</v>
      </c>
      <c r="I432" s="901"/>
      <c r="J432" s="900">
        <f t="shared" si="115"/>
        <v>0</v>
      </c>
      <c r="K432" s="161"/>
      <c r="L432" s="29"/>
      <c r="M432" s="162" t="s">
        <v>1</v>
      </c>
      <c r="N432" s="163" t="s">
        <v>36</v>
      </c>
      <c r="O432" s="55"/>
      <c r="P432" s="164">
        <f t="shared" si="116"/>
        <v>0</v>
      </c>
      <c r="Q432" s="164">
        <v>1.259E-2</v>
      </c>
      <c r="R432" s="164">
        <f t="shared" si="117"/>
        <v>0.57605545000000002</v>
      </c>
      <c r="S432" s="164">
        <v>0</v>
      </c>
      <c r="T432" s="165">
        <f t="shared" si="118"/>
        <v>0</v>
      </c>
      <c r="U432" s="896"/>
      <c r="V432" s="896"/>
      <c r="W432" s="896"/>
      <c r="X432" s="896"/>
      <c r="Y432" s="896"/>
      <c r="Z432" s="896"/>
      <c r="AA432" s="896"/>
      <c r="AB432" s="896"/>
      <c r="AC432" s="896"/>
      <c r="AD432" s="896"/>
      <c r="AE432" s="896"/>
      <c r="AR432" s="166" t="s">
        <v>218</v>
      </c>
      <c r="AT432" s="166" t="s">
        <v>155</v>
      </c>
      <c r="AU432" s="166" t="s">
        <v>80</v>
      </c>
      <c r="AY432" s="14" t="s">
        <v>153</v>
      </c>
      <c r="BE432" s="93">
        <f t="shared" si="119"/>
        <v>0</v>
      </c>
      <c r="BF432" s="93">
        <f t="shared" si="120"/>
        <v>0</v>
      </c>
      <c r="BG432" s="93">
        <f t="shared" si="121"/>
        <v>0</v>
      </c>
      <c r="BH432" s="93">
        <f t="shared" si="122"/>
        <v>0</v>
      </c>
      <c r="BI432" s="93">
        <f t="shared" si="123"/>
        <v>0</v>
      </c>
      <c r="BJ432" s="14" t="s">
        <v>80</v>
      </c>
      <c r="BK432" s="93">
        <f t="shared" si="124"/>
        <v>0</v>
      </c>
      <c r="BL432" s="14" t="s">
        <v>218</v>
      </c>
      <c r="BM432" s="166" t="s">
        <v>1190</v>
      </c>
    </row>
    <row r="433" spans="1:65" s="2" customFormat="1" ht="37.9" customHeight="1">
      <c r="A433" s="896"/>
      <c r="B433" s="129"/>
      <c r="C433" s="155" t="s">
        <v>1191</v>
      </c>
      <c r="D433" s="155" t="s">
        <v>155</v>
      </c>
      <c r="E433" s="156" t="s">
        <v>1192</v>
      </c>
      <c r="F433" s="157" t="s">
        <v>1193</v>
      </c>
      <c r="G433" s="158" t="s">
        <v>158</v>
      </c>
      <c r="H433" s="159">
        <v>148.345</v>
      </c>
      <c r="I433" s="901"/>
      <c r="J433" s="900">
        <f t="shared" si="115"/>
        <v>0</v>
      </c>
      <c r="K433" s="161"/>
      <c r="L433" s="29"/>
      <c r="M433" s="162" t="s">
        <v>1</v>
      </c>
      <c r="N433" s="163" t="s">
        <v>36</v>
      </c>
      <c r="O433" s="55"/>
      <c r="P433" s="164">
        <f t="shared" si="116"/>
        <v>0</v>
      </c>
      <c r="Q433" s="164">
        <v>1.259E-2</v>
      </c>
      <c r="R433" s="164">
        <f t="shared" si="117"/>
        <v>1.8676635500000001</v>
      </c>
      <c r="S433" s="164">
        <v>0</v>
      </c>
      <c r="T433" s="165">
        <f t="shared" si="118"/>
        <v>0</v>
      </c>
      <c r="U433" s="896"/>
      <c r="V433" s="896"/>
      <c r="W433" s="896"/>
      <c r="X433" s="896"/>
      <c r="Y433" s="896"/>
      <c r="Z433" s="896"/>
      <c r="AA433" s="896"/>
      <c r="AB433" s="896"/>
      <c r="AC433" s="896"/>
      <c r="AD433" s="896"/>
      <c r="AE433" s="896"/>
      <c r="AR433" s="166" t="s">
        <v>218</v>
      </c>
      <c r="AT433" s="166" t="s">
        <v>155</v>
      </c>
      <c r="AU433" s="166" t="s">
        <v>80</v>
      </c>
      <c r="AY433" s="14" t="s">
        <v>153</v>
      </c>
      <c r="BE433" s="93">
        <f t="shared" si="119"/>
        <v>0</v>
      </c>
      <c r="BF433" s="93">
        <f t="shared" si="120"/>
        <v>0</v>
      </c>
      <c r="BG433" s="93">
        <f t="shared" si="121"/>
        <v>0</v>
      </c>
      <c r="BH433" s="93">
        <f t="shared" si="122"/>
        <v>0</v>
      </c>
      <c r="BI433" s="93">
        <f t="shared" si="123"/>
        <v>0</v>
      </c>
      <c r="BJ433" s="14" t="s">
        <v>80</v>
      </c>
      <c r="BK433" s="93">
        <f t="shared" si="124"/>
        <v>0</v>
      </c>
      <c r="BL433" s="14" t="s">
        <v>218</v>
      </c>
      <c r="BM433" s="166" t="s">
        <v>1194</v>
      </c>
    </row>
    <row r="434" spans="1:65" s="2" customFormat="1" ht="24.2" customHeight="1">
      <c r="A434" s="896"/>
      <c r="B434" s="129"/>
      <c r="C434" s="155" t="s">
        <v>1195</v>
      </c>
      <c r="D434" s="155" t="s">
        <v>155</v>
      </c>
      <c r="E434" s="156" t="s">
        <v>1196</v>
      </c>
      <c r="F434" s="157" t="s">
        <v>1197</v>
      </c>
      <c r="G434" s="158" t="s">
        <v>158</v>
      </c>
      <c r="H434" s="159">
        <v>71.293000000000006</v>
      </c>
      <c r="I434" s="901"/>
      <c r="J434" s="900">
        <f t="shared" si="115"/>
        <v>0</v>
      </c>
      <c r="K434" s="161"/>
      <c r="L434" s="29"/>
      <c r="M434" s="162" t="s">
        <v>1</v>
      </c>
      <c r="N434" s="163" t="s">
        <v>36</v>
      </c>
      <c r="O434" s="55"/>
      <c r="P434" s="164">
        <f t="shared" si="116"/>
        <v>0</v>
      </c>
      <c r="Q434" s="164">
        <v>8.1200000000000005E-3</v>
      </c>
      <c r="R434" s="164">
        <f t="shared" si="117"/>
        <v>0.57889916000000008</v>
      </c>
      <c r="S434" s="164">
        <v>0</v>
      </c>
      <c r="T434" s="165">
        <f t="shared" si="118"/>
        <v>0</v>
      </c>
      <c r="U434" s="896"/>
      <c r="V434" s="896"/>
      <c r="W434" s="896"/>
      <c r="X434" s="896"/>
      <c r="Y434" s="896"/>
      <c r="Z434" s="896"/>
      <c r="AA434" s="896"/>
      <c r="AB434" s="896"/>
      <c r="AC434" s="896"/>
      <c r="AD434" s="896"/>
      <c r="AE434" s="896"/>
      <c r="AR434" s="166" t="s">
        <v>218</v>
      </c>
      <c r="AT434" s="166" t="s">
        <v>155</v>
      </c>
      <c r="AU434" s="166" t="s">
        <v>80</v>
      </c>
      <c r="AY434" s="14" t="s">
        <v>153</v>
      </c>
      <c r="BE434" s="93">
        <f t="shared" si="119"/>
        <v>0</v>
      </c>
      <c r="BF434" s="93">
        <f t="shared" si="120"/>
        <v>0</v>
      </c>
      <c r="BG434" s="93">
        <f t="shared" si="121"/>
        <v>0</v>
      </c>
      <c r="BH434" s="93">
        <f t="shared" si="122"/>
        <v>0</v>
      </c>
      <c r="BI434" s="93">
        <f t="shared" si="123"/>
        <v>0</v>
      </c>
      <c r="BJ434" s="14" t="s">
        <v>80</v>
      </c>
      <c r="BK434" s="93">
        <f t="shared" si="124"/>
        <v>0</v>
      </c>
      <c r="BL434" s="14" t="s">
        <v>218</v>
      </c>
      <c r="BM434" s="166" t="s">
        <v>1198</v>
      </c>
    </row>
    <row r="435" spans="1:65" s="2" customFormat="1" ht="37.9" customHeight="1">
      <c r="A435" s="896"/>
      <c r="B435" s="129"/>
      <c r="C435" s="155" t="s">
        <v>1199</v>
      </c>
      <c r="D435" s="155" t="s">
        <v>155</v>
      </c>
      <c r="E435" s="156" t="s">
        <v>1200</v>
      </c>
      <c r="F435" s="157" t="s">
        <v>1201</v>
      </c>
      <c r="G435" s="158" t="s">
        <v>158</v>
      </c>
      <c r="H435" s="159">
        <v>205.185</v>
      </c>
      <c r="I435" s="901"/>
      <c r="J435" s="900">
        <f t="shared" si="115"/>
        <v>0</v>
      </c>
      <c r="K435" s="161"/>
      <c r="L435" s="29"/>
      <c r="M435" s="162" t="s">
        <v>1</v>
      </c>
      <c r="N435" s="163" t="s">
        <v>36</v>
      </c>
      <c r="O435" s="55"/>
      <c r="P435" s="164">
        <f t="shared" si="116"/>
        <v>0</v>
      </c>
      <c r="Q435" s="164">
        <v>8.1200000000000005E-3</v>
      </c>
      <c r="R435" s="164">
        <f t="shared" si="117"/>
        <v>1.6661022000000001</v>
      </c>
      <c r="S435" s="164">
        <v>0</v>
      </c>
      <c r="T435" s="165">
        <f t="shared" si="118"/>
        <v>0</v>
      </c>
      <c r="U435" s="896"/>
      <c r="V435" s="896"/>
      <c r="W435" s="896"/>
      <c r="X435" s="896"/>
      <c r="Y435" s="896"/>
      <c r="Z435" s="896"/>
      <c r="AA435" s="896"/>
      <c r="AB435" s="896"/>
      <c r="AC435" s="896"/>
      <c r="AD435" s="896"/>
      <c r="AE435" s="896"/>
      <c r="AR435" s="166" t="s">
        <v>218</v>
      </c>
      <c r="AT435" s="166" t="s">
        <v>155</v>
      </c>
      <c r="AU435" s="166" t="s">
        <v>80</v>
      </c>
      <c r="AY435" s="14" t="s">
        <v>153</v>
      </c>
      <c r="BE435" s="93">
        <f t="shared" si="119"/>
        <v>0</v>
      </c>
      <c r="BF435" s="93">
        <f t="shared" si="120"/>
        <v>0</v>
      </c>
      <c r="BG435" s="93">
        <f t="shared" si="121"/>
        <v>0</v>
      </c>
      <c r="BH435" s="93">
        <f t="shared" si="122"/>
        <v>0</v>
      </c>
      <c r="BI435" s="93">
        <f t="shared" si="123"/>
        <v>0</v>
      </c>
      <c r="BJ435" s="14" t="s">
        <v>80</v>
      </c>
      <c r="BK435" s="93">
        <f t="shared" si="124"/>
        <v>0</v>
      </c>
      <c r="BL435" s="14" t="s">
        <v>218</v>
      </c>
      <c r="BM435" s="166" t="s">
        <v>1202</v>
      </c>
    </row>
    <row r="436" spans="1:65" s="2" customFormat="1" ht="24.2" customHeight="1">
      <c r="A436" s="896"/>
      <c r="B436" s="129"/>
      <c r="C436" s="155" t="s">
        <v>1203</v>
      </c>
      <c r="D436" s="155" t="s">
        <v>155</v>
      </c>
      <c r="E436" s="156" t="s">
        <v>1204</v>
      </c>
      <c r="F436" s="157" t="s">
        <v>1205</v>
      </c>
      <c r="G436" s="158" t="s">
        <v>997</v>
      </c>
      <c r="H436" s="160"/>
      <c r="I436" s="901"/>
      <c r="J436" s="900">
        <f t="shared" si="115"/>
        <v>0</v>
      </c>
      <c r="K436" s="161"/>
      <c r="L436" s="29"/>
      <c r="M436" s="162" t="s">
        <v>1</v>
      </c>
      <c r="N436" s="163" t="s">
        <v>36</v>
      </c>
      <c r="O436" s="55"/>
      <c r="P436" s="164">
        <f t="shared" si="116"/>
        <v>0</v>
      </c>
      <c r="Q436" s="164">
        <v>0</v>
      </c>
      <c r="R436" s="164">
        <f t="shared" si="117"/>
        <v>0</v>
      </c>
      <c r="S436" s="164">
        <v>0</v>
      </c>
      <c r="T436" s="165">
        <f t="shared" si="118"/>
        <v>0</v>
      </c>
      <c r="U436" s="896"/>
      <c r="V436" s="896"/>
      <c r="W436" s="896"/>
      <c r="X436" s="896"/>
      <c r="Y436" s="896"/>
      <c r="Z436" s="896"/>
      <c r="AA436" s="896"/>
      <c r="AB436" s="896"/>
      <c r="AC436" s="896"/>
      <c r="AD436" s="896"/>
      <c r="AE436" s="896"/>
      <c r="AR436" s="166" t="s">
        <v>218</v>
      </c>
      <c r="AT436" s="166" t="s">
        <v>155</v>
      </c>
      <c r="AU436" s="166" t="s">
        <v>80</v>
      </c>
      <c r="AY436" s="14" t="s">
        <v>153</v>
      </c>
      <c r="BE436" s="93">
        <f t="shared" si="119"/>
        <v>0</v>
      </c>
      <c r="BF436" s="93">
        <f t="shared" si="120"/>
        <v>0</v>
      </c>
      <c r="BG436" s="93">
        <f t="shared" si="121"/>
        <v>0</v>
      </c>
      <c r="BH436" s="93">
        <f t="shared" si="122"/>
        <v>0</v>
      </c>
      <c r="BI436" s="93">
        <f t="shared" si="123"/>
        <v>0</v>
      </c>
      <c r="BJ436" s="14" t="s">
        <v>80</v>
      </c>
      <c r="BK436" s="93">
        <f t="shared" si="124"/>
        <v>0</v>
      </c>
      <c r="BL436" s="14" t="s">
        <v>218</v>
      </c>
      <c r="BM436" s="166" t="s">
        <v>1206</v>
      </c>
    </row>
    <row r="437" spans="1:65" s="12" customFormat="1" ht="22.9" customHeight="1">
      <c r="B437" s="145"/>
      <c r="D437" s="146" t="s">
        <v>69</v>
      </c>
      <c r="E437" s="154" t="s">
        <v>1207</v>
      </c>
      <c r="F437" s="154" t="s">
        <v>1208</v>
      </c>
      <c r="I437" s="148"/>
      <c r="J437" s="904">
        <f>BK437</f>
        <v>0</v>
      </c>
      <c r="L437" s="145"/>
      <c r="M437" s="149"/>
      <c r="N437" s="150"/>
      <c r="O437" s="150"/>
      <c r="P437" s="151">
        <f>SUM(P438:P454)</f>
        <v>0</v>
      </c>
      <c r="Q437" s="150"/>
      <c r="R437" s="151">
        <f>SUM(R438:R454)</f>
        <v>0</v>
      </c>
      <c r="S437" s="150"/>
      <c r="T437" s="152">
        <f>SUM(T438:T454)</f>
        <v>0</v>
      </c>
      <c r="AR437" s="146" t="s">
        <v>80</v>
      </c>
      <c r="AT437" s="153" t="s">
        <v>69</v>
      </c>
      <c r="AU437" s="153" t="s">
        <v>77</v>
      </c>
      <c r="AY437" s="146" t="s">
        <v>153</v>
      </c>
      <c r="BK437" s="902">
        <f>SUM(BK438:BK454)</f>
        <v>0</v>
      </c>
    </row>
    <row r="438" spans="1:65" s="2" customFormat="1" ht="55.5" customHeight="1">
      <c r="A438" s="896"/>
      <c r="B438" s="129"/>
      <c r="C438" s="155" t="s">
        <v>1209</v>
      </c>
      <c r="D438" s="155" t="s">
        <v>155</v>
      </c>
      <c r="E438" s="156" t="s">
        <v>1210</v>
      </c>
      <c r="F438" s="157" t="s">
        <v>1211</v>
      </c>
      <c r="G438" s="158" t="s">
        <v>244</v>
      </c>
      <c r="H438" s="159">
        <v>141</v>
      </c>
      <c r="I438" s="901"/>
      <c r="J438" s="900">
        <f t="shared" ref="J438:J454" si="125">ROUND(I438*H438,2)</f>
        <v>0</v>
      </c>
      <c r="K438" s="161"/>
      <c r="L438" s="29"/>
      <c r="M438" s="162" t="s">
        <v>1</v>
      </c>
      <c r="N438" s="163" t="s">
        <v>36</v>
      </c>
      <c r="O438" s="55"/>
      <c r="P438" s="164">
        <f t="shared" ref="P438:P454" si="126">O438*H438</f>
        <v>0</v>
      </c>
      <c r="Q438" s="164">
        <v>0</v>
      </c>
      <c r="R438" s="164">
        <f t="shared" ref="R438:R454" si="127">Q438*H438</f>
        <v>0</v>
      </c>
      <c r="S438" s="164">
        <v>0</v>
      </c>
      <c r="T438" s="165">
        <f t="shared" ref="T438:T454" si="128">S438*H438</f>
        <v>0</v>
      </c>
      <c r="U438" s="896"/>
      <c r="V438" s="896"/>
      <c r="W438" s="896"/>
      <c r="X438" s="896"/>
      <c r="Y438" s="896"/>
      <c r="Z438" s="896"/>
      <c r="AA438" s="896"/>
      <c r="AB438" s="896"/>
      <c r="AC438" s="896"/>
      <c r="AD438" s="896"/>
      <c r="AE438" s="896"/>
      <c r="AR438" s="166" t="s">
        <v>218</v>
      </c>
      <c r="AT438" s="166" t="s">
        <v>155</v>
      </c>
      <c r="AU438" s="166" t="s">
        <v>80</v>
      </c>
      <c r="AY438" s="14" t="s">
        <v>153</v>
      </c>
      <c r="BE438" s="93">
        <f t="shared" ref="BE438:BE454" si="129">IF(N438="základná",J438,0)</f>
        <v>0</v>
      </c>
      <c r="BF438" s="93">
        <f t="shared" ref="BF438:BF454" si="130">IF(N438="znížená",J438,0)</f>
        <v>0</v>
      </c>
      <c r="BG438" s="93">
        <f t="shared" ref="BG438:BG454" si="131">IF(N438="zákl. prenesená",J438,0)</f>
        <v>0</v>
      </c>
      <c r="BH438" s="93">
        <f t="shared" ref="BH438:BH454" si="132">IF(N438="zníž. prenesená",J438,0)</f>
        <v>0</v>
      </c>
      <c r="BI438" s="93">
        <f t="shared" ref="BI438:BI454" si="133">IF(N438="nulová",J438,0)</f>
        <v>0</v>
      </c>
      <c r="BJ438" s="14" t="s">
        <v>80</v>
      </c>
      <c r="BK438" s="93">
        <f t="shared" ref="BK438:BK454" si="134">ROUND(I438*H438,2)</f>
        <v>0</v>
      </c>
      <c r="BL438" s="14" t="s">
        <v>218</v>
      </c>
      <c r="BM438" s="166" t="s">
        <v>1212</v>
      </c>
    </row>
    <row r="439" spans="1:65" s="2" customFormat="1" ht="49.15" customHeight="1">
      <c r="A439" s="896"/>
      <c r="B439" s="129"/>
      <c r="C439" s="155" t="s">
        <v>1213</v>
      </c>
      <c r="D439" s="155" t="s">
        <v>155</v>
      </c>
      <c r="E439" s="156" t="s">
        <v>1214</v>
      </c>
      <c r="F439" s="157" t="s">
        <v>1215</v>
      </c>
      <c r="G439" s="158" t="s">
        <v>244</v>
      </c>
      <c r="H439" s="159">
        <v>7.2</v>
      </c>
      <c r="I439" s="901"/>
      <c r="J439" s="900">
        <f t="shared" si="125"/>
        <v>0</v>
      </c>
      <c r="K439" s="161"/>
      <c r="L439" s="29"/>
      <c r="M439" s="162" t="s">
        <v>1</v>
      </c>
      <c r="N439" s="163" t="s">
        <v>36</v>
      </c>
      <c r="O439" s="55"/>
      <c r="P439" s="164">
        <f t="shared" si="126"/>
        <v>0</v>
      </c>
      <c r="Q439" s="164">
        <v>0</v>
      </c>
      <c r="R439" s="164">
        <f t="shared" si="127"/>
        <v>0</v>
      </c>
      <c r="S439" s="164">
        <v>0</v>
      </c>
      <c r="T439" s="165">
        <f t="shared" si="128"/>
        <v>0</v>
      </c>
      <c r="U439" s="896"/>
      <c r="V439" s="896"/>
      <c r="W439" s="896"/>
      <c r="X439" s="896"/>
      <c r="Y439" s="896"/>
      <c r="Z439" s="896"/>
      <c r="AA439" s="896"/>
      <c r="AB439" s="896"/>
      <c r="AC439" s="896"/>
      <c r="AD439" s="896"/>
      <c r="AE439" s="896"/>
      <c r="AR439" s="166" t="s">
        <v>218</v>
      </c>
      <c r="AT439" s="166" t="s">
        <v>155</v>
      </c>
      <c r="AU439" s="166" t="s">
        <v>80</v>
      </c>
      <c r="AY439" s="14" t="s">
        <v>153</v>
      </c>
      <c r="BE439" s="93">
        <f t="shared" si="129"/>
        <v>0</v>
      </c>
      <c r="BF439" s="93">
        <f t="shared" si="130"/>
        <v>0</v>
      </c>
      <c r="BG439" s="93">
        <f t="shared" si="131"/>
        <v>0</v>
      </c>
      <c r="BH439" s="93">
        <f t="shared" si="132"/>
        <v>0</v>
      </c>
      <c r="BI439" s="93">
        <f t="shared" si="133"/>
        <v>0</v>
      </c>
      <c r="BJ439" s="14" t="s">
        <v>80</v>
      </c>
      <c r="BK439" s="93">
        <f t="shared" si="134"/>
        <v>0</v>
      </c>
      <c r="BL439" s="14" t="s">
        <v>218</v>
      </c>
      <c r="BM439" s="166" t="s">
        <v>1216</v>
      </c>
    </row>
    <row r="440" spans="1:65" s="2" customFormat="1" ht="49.15" customHeight="1">
      <c r="A440" s="896"/>
      <c r="B440" s="129"/>
      <c r="C440" s="155" t="s">
        <v>1217</v>
      </c>
      <c r="D440" s="155" t="s">
        <v>155</v>
      </c>
      <c r="E440" s="156" t="s">
        <v>1218</v>
      </c>
      <c r="F440" s="157" t="s">
        <v>1219</v>
      </c>
      <c r="G440" s="158" t="s">
        <v>244</v>
      </c>
      <c r="H440" s="159">
        <v>48</v>
      </c>
      <c r="I440" s="901"/>
      <c r="J440" s="900">
        <f t="shared" si="125"/>
        <v>0</v>
      </c>
      <c r="K440" s="161"/>
      <c r="L440" s="29"/>
      <c r="M440" s="162" t="s">
        <v>1</v>
      </c>
      <c r="N440" s="163" t="s">
        <v>36</v>
      </c>
      <c r="O440" s="55"/>
      <c r="P440" s="164">
        <f t="shared" si="126"/>
        <v>0</v>
      </c>
      <c r="Q440" s="164">
        <v>0</v>
      </c>
      <c r="R440" s="164">
        <f t="shared" si="127"/>
        <v>0</v>
      </c>
      <c r="S440" s="164">
        <v>0</v>
      </c>
      <c r="T440" s="165">
        <f t="shared" si="128"/>
        <v>0</v>
      </c>
      <c r="U440" s="896"/>
      <c r="V440" s="896"/>
      <c r="W440" s="896"/>
      <c r="X440" s="896"/>
      <c r="Y440" s="896"/>
      <c r="Z440" s="896"/>
      <c r="AA440" s="896"/>
      <c r="AB440" s="896"/>
      <c r="AC440" s="896"/>
      <c r="AD440" s="896"/>
      <c r="AE440" s="896"/>
      <c r="AR440" s="166" t="s">
        <v>218</v>
      </c>
      <c r="AT440" s="166" t="s">
        <v>155</v>
      </c>
      <c r="AU440" s="166" t="s">
        <v>80</v>
      </c>
      <c r="AY440" s="14" t="s">
        <v>153</v>
      </c>
      <c r="BE440" s="93">
        <f t="shared" si="129"/>
        <v>0</v>
      </c>
      <c r="BF440" s="93">
        <f t="shared" si="130"/>
        <v>0</v>
      </c>
      <c r="BG440" s="93">
        <f t="shared" si="131"/>
        <v>0</v>
      </c>
      <c r="BH440" s="93">
        <f t="shared" si="132"/>
        <v>0</v>
      </c>
      <c r="BI440" s="93">
        <f t="shared" si="133"/>
        <v>0</v>
      </c>
      <c r="BJ440" s="14" t="s">
        <v>80</v>
      </c>
      <c r="BK440" s="93">
        <f t="shared" si="134"/>
        <v>0</v>
      </c>
      <c r="BL440" s="14" t="s">
        <v>218</v>
      </c>
      <c r="BM440" s="166" t="s">
        <v>1220</v>
      </c>
    </row>
    <row r="441" spans="1:65" s="2" customFormat="1" ht="24.2" customHeight="1">
      <c r="A441" s="896"/>
      <c r="B441" s="129"/>
      <c r="C441" s="155" t="s">
        <v>1221</v>
      </c>
      <c r="D441" s="155" t="s">
        <v>155</v>
      </c>
      <c r="E441" s="156" t="s">
        <v>1222</v>
      </c>
      <c r="F441" s="157" t="s">
        <v>1223</v>
      </c>
      <c r="G441" s="158" t="s">
        <v>244</v>
      </c>
      <c r="H441" s="159">
        <v>172</v>
      </c>
      <c r="I441" s="901"/>
      <c r="J441" s="900">
        <f t="shared" si="125"/>
        <v>0</v>
      </c>
      <c r="K441" s="161"/>
      <c r="L441" s="29"/>
      <c r="M441" s="162" t="s">
        <v>1</v>
      </c>
      <c r="N441" s="163" t="s">
        <v>36</v>
      </c>
      <c r="O441" s="55"/>
      <c r="P441" s="164">
        <f t="shared" si="126"/>
        <v>0</v>
      </c>
      <c r="Q441" s="164">
        <v>0</v>
      </c>
      <c r="R441" s="164">
        <f t="shared" si="127"/>
        <v>0</v>
      </c>
      <c r="S441" s="164">
        <v>0</v>
      </c>
      <c r="T441" s="165">
        <f t="shared" si="128"/>
        <v>0</v>
      </c>
      <c r="U441" s="896"/>
      <c r="V441" s="896"/>
      <c r="W441" s="896"/>
      <c r="X441" s="896"/>
      <c r="Y441" s="896"/>
      <c r="Z441" s="896"/>
      <c r="AA441" s="896"/>
      <c r="AB441" s="896"/>
      <c r="AC441" s="896"/>
      <c r="AD441" s="896"/>
      <c r="AE441" s="896"/>
      <c r="AR441" s="166" t="s">
        <v>218</v>
      </c>
      <c r="AT441" s="166" t="s">
        <v>155</v>
      </c>
      <c r="AU441" s="166" t="s">
        <v>80</v>
      </c>
      <c r="AY441" s="14" t="s">
        <v>153</v>
      </c>
      <c r="BE441" s="93">
        <f t="shared" si="129"/>
        <v>0</v>
      </c>
      <c r="BF441" s="93">
        <f t="shared" si="130"/>
        <v>0</v>
      </c>
      <c r="BG441" s="93">
        <f t="shared" si="131"/>
        <v>0</v>
      </c>
      <c r="BH441" s="93">
        <f t="shared" si="132"/>
        <v>0</v>
      </c>
      <c r="BI441" s="93">
        <f t="shared" si="133"/>
        <v>0</v>
      </c>
      <c r="BJ441" s="14" t="s">
        <v>80</v>
      </c>
      <c r="BK441" s="93">
        <f t="shared" si="134"/>
        <v>0</v>
      </c>
      <c r="BL441" s="14" t="s">
        <v>218</v>
      </c>
      <c r="BM441" s="166" t="s">
        <v>1224</v>
      </c>
    </row>
    <row r="442" spans="1:65" s="2" customFormat="1" ht="33" customHeight="1">
      <c r="A442" s="896"/>
      <c r="B442" s="129"/>
      <c r="C442" s="155" t="s">
        <v>1225</v>
      </c>
      <c r="D442" s="155" t="s">
        <v>155</v>
      </c>
      <c r="E442" s="156" t="s">
        <v>1226</v>
      </c>
      <c r="F442" s="157" t="s">
        <v>1227</v>
      </c>
      <c r="G442" s="158" t="s">
        <v>266</v>
      </c>
      <c r="H442" s="159">
        <v>12</v>
      </c>
      <c r="I442" s="901"/>
      <c r="J442" s="900">
        <f t="shared" si="125"/>
        <v>0</v>
      </c>
      <c r="K442" s="161"/>
      <c r="L442" s="29"/>
      <c r="M442" s="162" t="s">
        <v>1</v>
      </c>
      <c r="N442" s="163" t="s">
        <v>36</v>
      </c>
      <c r="O442" s="55"/>
      <c r="P442" s="164">
        <f t="shared" si="126"/>
        <v>0</v>
      </c>
      <c r="Q442" s="164">
        <v>0</v>
      </c>
      <c r="R442" s="164">
        <f t="shared" si="127"/>
        <v>0</v>
      </c>
      <c r="S442" s="164">
        <v>0</v>
      </c>
      <c r="T442" s="165">
        <f t="shared" si="128"/>
        <v>0</v>
      </c>
      <c r="U442" s="896"/>
      <c r="V442" s="896"/>
      <c r="W442" s="896"/>
      <c r="X442" s="896"/>
      <c r="Y442" s="896"/>
      <c r="Z442" s="896"/>
      <c r="AA442" s="896"/>
      <c r="AB442" s="896"/>
      <c r="AC442" s="896"/>
      <c r="AD442" s="896"/>
      <c r="AE442" s="896"/>
      <c r="AR442" s="166" t="s">
        <v>218</v>
      </c>
      <c r="AT442" s="166" t="s">
        <v>155</v>
      </c>
      <c r="AU442" s="166" t="s">
        <v>80</v>
      </c>
      <c r="AY442" s="14" t="s">
        <v>153</v>
      </c>
      <c r="BE442" s="93">
        <f t="shared" si="129"/>
        <v>0</v>
      </c>
      <c r="BF442" s="93">
        <f t="shared" si="130"/>
        <v>0</v>
      </c>
      <c r="BG442" s="93">
        <f t="shared" si="131"/>
        <v>0</v>
      </c>
      <c r="BH442" s="93">
        <f t="shared" si="132"/>
        <v>0</v>
      </c>
      <c r="BI442" s="93">
        <f t="shared" si="133"/>
        <v>0</v>
      </c>
      <c r="BJ442" s="14" t="s">
        <v>80</v>
      </c>
      <c r="BK442" s="93">
        <f t="shared" si="134"/>
        <v>0</v>
      </c>
      <c r="BL442" s="14" t="s">
        <v>218</v>
      </c>
      <c r="BM442" s="166" t="s">
        <v>1228</v>
      </c>
    </row>
    <row r="443" spans="1:65" s="2" customFormat="1" ht="33" customHeight="1">
      <c r="A443" s="896"/>
      <c r="B443" s="129"/>
      <c r="C443" s="155" t="s">
        <v>1229</v>
      </c>
      <c r="D443" s="155" t="s">
        <v>155</v>
      </c>
      <c r="E443" s="156" t="s">
        <v>1230</v>
      </c>
      <c r="F443" s="157" t="s">
        <v>1231</v>
      </c>
      <c r="G443" s="158" t="s">
        <v>266</v>
      </c>
      <c r="H443" s="159">
        <v>12</v>
      </c>
      <c r="I443" s="901"/>
      <c r="J443" s="900">
        <f t="shared" si="125"/>
        <v>0</v>
      </c>
      <c r="K443" s="161"/>
      <c r="L443" s="29"/>
      <c r="M443" s="162" t="s">
        <v>1</v>
      </c>
      <c r="N443" s="163" t="s">
        <v>36</v>
      </c>
      <c r="O443" s="55"/>
      <c r="P443" s="164">
        <f t="shared" si="126"/>
        <v>0</v>
      </c>
      <c r="Q443" s="164">
        <v>0</v>
      </c>
      <c r="R443" s="164">
        <f t="shared" si="127"/>
        <v>0</v>
      </c>
      <c r="S443" s="164">
        <v>0</v>
      </c>
      <c r="T443" s="165">
        <f t="shared" si="128"/>
        <v>0</v>
      </c>
      <c r="U443" s="896"/>
      <c r="V443" s="896"/>
      <c r="W443" s="896"/>
      <c r="X443" s="896"/>
      <c r="Y443" s="896"/>
      <c r="Z443" s="896"/>
      <c r="AA443" s="896"/>
      <c r="AB443" s="896"/>
      <c r="AC443" s="896"/>
      <c r="AD443" s="896"/>
      <c r="AE443" s="896"/>
      <c r="AR443" s="166" t="s">
        <v>218</v>
      </c>
      <c r="AT443" s="166" t="s">
        <v>155</v>
      </c>
      <c r="AU443" s="166" t="s">
        <v>80</v>
      </c>
      <c r="AY443" s="14" t="s">
        <v>153</v>
      </c>
      <c r="BE443" s="93">
        <f t="shared" si="129"/>
        <v>0</v>
      </c>
      <c r="BF443" s="93">
        <f t="shared" si="130"/>
        <v>0</v>
      </c>
      <c r="BG443" s="93">
        <f t="shared" si="131"/>
        <v>0</v>
      </c>
      <c r="BH443" s="93">
        <f t="shared" si="132"/>
        <v>0</v>
      </c>
      <c r="BI443" s="93">
        <f t="shared" si="133"/>
        <v>0</v>
      </c>
      <c r="BJ443" s="14" t="s">
        <v>80</v>
      </c>
      <c r="BK443" s="93">
        <f t="shared" si="134"/>
        <v>0</v>
      </c>
      <c r="BL443" s="14" t="s">
        <v>218</v>
      </c>
      <c r="BM443" s="166" t="s">
        <v>1232</v>
      </c>
    </row>
    <row r="444" spans="1:65" s="2" customFormat="1" ht="33" customHeight="1">
      <c r="A444" s="896"/>
      <c r="B444" s="129"/>
      <c r="C444" s="155" t="s">
        <v>1233</v>
      </c>
      <c r="D444" s="155" t="s">
        <v>155</v>
      </c>
      <c r="E444" s="156" t="s">
        <v>1234</v>
      </c>
      <c r="F444" s="157" t="s">
        <v>1235</v>
      </c>
      <c r="G444" s="158" t="s">
        <v>266</v>
      </c>
      <c r="H444" s="159">
        <v>48</v>
      </c>
      <c r="I444" s="901"/>
      <c r="J444" s="900">
        <f t="shared" si="125"/>
        <v>0</v>
      </c>
      <c r="K444" s="161"/>
      <c r="L444" s="29"/>
      <c r="M444" s="162" t="s">
        <v>1</v>
      </c>
      <c r="N444" s="163" t="s">
        <v>36</v>
      </c>
      <c r="O444" s="55"/>
      <c r="P444" s="164">
        <f t="shared" si="126"/>
        <v>0</v>
      </c>
      <c r="Q444" s="164">
        <v>0</v>
      </c>
      <c r="R444" s="164">
        <f t="shared" si="127"/>
        <v>0</v>
      </c>
      <c r="S444" s="164">
        <v>0</v>
      </c>
      <c r="T444" s="165">
        <f t="shared" si="128"/>
        <v>0</v>
      </c>
      <c r="U444" s="896"/>
      <c r="V444" s="896"/>
      <c r="W444" s="896"/>
      <c r="X444" s="896"/>
      <c r="Y444" s="896"/>
      <c r="Z444" s="896"/>
      <c r="AA444" s="896"/>
      <c r="AB444" s="896"/>
      <c r="AC444" s="896"/>
      <c r="AD444" s="896"/>
      <c r="AE444" s="896"/>
      <c r="AR444" s="166" t="s">
        <v>218</v>
      </c>
      <c r="AT444" s="166" t="s">
        <v>155</v>
      </c>
      <c r="AU444" s="166" t="s">
        <v>80</v>
      </c>
      <c r="AY444" s="14" t="s">
        <v>153</v>
      </c>
      <c r="BE444" s="93">
        <f t="shared" si="129"/>
        <v>0</v>
      </c>
      <c r="BF444" s="93">
        <f t="shared" si="130"/>
        <v>0</v>
      </c>
      <c r="BG444" s="93">
        <f t="shared" si="131"/>
        <v>0</v>
      </c>
      <c r="BH444" s="93">
        <f t="shared" si="132"/>
        <v>0</v>
      </c>
      <c r="BI444" s="93">
        <f t="shared" si="133"/>
        <v>0</v>
      </c>
      <c r="BJ444" s="14" t="s">
        <v>80</v>
      </c>
      <c r="BK444" s="93">
        <f t="shared" si="134"/>
        <v>0</v>
      </c>
      <c r="BL444" s="14" t="s">
        <v>218</v>
      </c>
      <c r="BM444" s="166" t="s">
        <v>1236</v>
      </c>
    </row>
    <row r="445" spans="1:65" s="2" customFormat="1" ht="33" customHeight="1">
      <c r="A445" s="896"/>
      <c r="B445" s="129"/>
      <c r="C445" s="155" t="s">
        <v>1237</v>
      </c>
      <c r="D445" s="155" t="s">
        <v>155</v>
      </c>
      <c r="E445" s="156" t="s">
        <v>1238</v>
      </c>
      <c r="F445" s="157" t="s">
        <v>1239</v>
      </c>
      <c r="G445" s="158" t="s">
        <v>266</v>
      </c>
      <c r="H445" s="159">
        <v>12</v>
      </c>
      <c r="I445" s="901"/>
      <c r="J445" s="900">
        <f t="shared" si="125"/>
        <v>0</v>
      </c>
      <c r="K445" s="161"/>
      <c r="L445" s="29"/>
      <c r="M445" s="162" t="s">
        <v>1</v>
      </c>
      <c r="N445" s="163" t="s">
        <v>36</v>
      </c>
      <c r="O445" s="55"/>
      <c r="P445" s="164">
        <f t="shared" si="126"/>
        <v>0</v>
      </c>
      <c r="Q445" s="164">
        <v>0</v>
      </c>
      <c r="R445" s="164">
        <f t="shared" si="127"/>
        <v>0</v>
      </c>
      <c r="S445" s="164">
        <v>0</v>
      </c>
      <c r="T445" s="165">
        <f t="shared" si="128"/>
        <v>0</v>
      </c>
      <c r="U445" s="896"/>
      <c r="V445" s="896"/>
      <c r="W445" s="896"/>
      <c r="X445" s="896"/>
      <c r="Y445" s="896"/>
      <c r="Z445" s="896"/>
      <c r="AA445" s="896"/>
      <c r="AB445" s="896"/>
      <c r="AC445" s="896"/>
      <c r="AD445" s="896"/>
      <c r="AE445" s="896"/>
      <c r="AR445" s="166" t="s">
        <v>218</v>
      </c>
      <c r="AT445" s="166" t="s">
        <v>155</v>
      </c>
      <c r="AU445" s="166" t="s">
        <v>80</v>
      </c>
      <c r="AY445" s="14" t="s">
        <v>153</v>
      </c>
      <c r="BE445" s="93">
        <f t="shared" si="129"/>
        <v>0</v>
      </c>
      <c r="BF445" s="93">
        <f t="shared" si="130"/>
        <v>0</v>
      </c>
      <c r="BG445" s="93">
        <f t="shared" si="131"/>
        <v>0</v>
      </c>
      <c r="BH445" s="93">
        <f t="shared" si="132"/>
        <v>0</v>
      </c>
      <c r="BI445" s="93">
        <f t="shared" si="133"/>
        <v>0</v>
      </c>
      <c r="BJ445" s="14" t="s">
        <v>80</v>
      </c>
      <c r="BK445" s="93">
        <f t="shared" si="134"/>
        <v>0</v>
      </c>
      <c r="BL445" s="14" t="s">
        <v>218</v>
      </c>
      <c r="BM445" s="166" t="s">
        <v>1240</v>
      </c>
    </row>
    <row r="446" spans="1:65" s="2" customFormat="1" ht="33" customHeight="1">
      <c r="A446" s="896"/>
      <c r="B446" s="129"/>
      <c r="C446" s="155" t="s">
        <v>1241</v>
      </c>
      <c r="D446" s="155" t="s">
        <v>155</v>
      </c>
      <c r="E446" s="156" t="s">
        <v>1242</v>
      </c>
      <c r="F446" s="157" t="s">
        <v>1243</v>
      </c>
      <c r="G446" s="158" t="s">
        <v>266</v>
      </c>
      <c r="H446" s="159">
        <v>12</v>
      </c>
      <c r="I446" s="901"/>
      <c r="J446" s="900">
        <f t="shared" si="125"/>
        <v>0</v>
      </c>
      <c r="K446" s="161"/>
      <c r="L446" s="29"/>
      <c r="M446" s="162" t="s">
        <v>1</v>
      </c>
      <c r="N446" s="163" t="s">
        <v>36</v>
      </c>
      <c r="O446" s="55"/>
      <c r="P446" s="164">
        <f t="shared" si="126"/>
        <v>0</v>
      </c>
      <c r="Q446" s="164">
        <v>0</v>
      </c>
      <c r="R446" s="164">
        <f t="shared" si="127"/>
        <v>0</v>
      </c>
      <c r="S446" s="164">
        <v>0</v>
      </c>
      <c r="T446" s="165">
        <f t="shared" si="128"/>
        <v>0</v>
      </c>
      <c r="U446" s="896"/>
      <c r="V446" s="896"/>
      <c r="W446" s="896"/>
      <c r="X446" s="896"/>
      <c r="Y446" s="896"/>
      <c r="Z446" s="896"/>
      <c r="AA446" s="896"/>
      <c r="AB446" s="896"/>
      <c r="AC446" s="896"/>
      <c r="AD446" s="896"/>
      <c r="AE446" s="896"/>
      <c r="AR446" s="166" t="s">
        <v>218</v>
      </c>
      <c r="AT446" s="166" t="s">
        <v>155</v>
      </c>
      <c r="AU446" s="166" t="s">
        <v>80</v>
      </c>
      <c r="AY446" s="14" t="s">
        <v>153</v>
      </c>
      <c r="BE446" s="93">
        <f t="shared" si="129"/>
        <v>0</v>
      </c>
      <c r="BF446" s="93">
        <f t="shared" si="130"/>
        <v>0</v>
      </c>
      <c r="BG446" s="93">
        <f t="shared" si="131"/>
        <v>0</v>
      </c>
      <c r="BH446" s="93">
        <f t="shared" si="132"/>
        <v>0</v>
      </c>
      <c r="BI446" s="93">
        <f t="shared" si="133"/>
        <v>0</v>
      </c>
      <c r="BJ446" s="14" t="s">
        <v>80</v>
      </c>
      <c r="BK446" s="93">
        <f t="shared" si="134"/>
        <v>0</v>
      </c>
      <c r="BL446" s="14" t="s">
        <v>218</v>
      </c>
      <c r="BM446" s="166" t="s">
        <v>1244</v>
      </c>
    </row>
    <row r="447" spans="1:65" s="2" customFormat="1" ht="33" customHeight="1">
      <c r="A447" s="896"/>
      <c r="B447" s="129"/>
      <c r="C447" s="155" t="s">
        <v>1245</v>
      </c>
      <c r="D447" s="155" t="s">
        <v>155</v>
      </c>
      <c r="E447" s="156" t="s">
        <v>1246</v>
      </c>
      <c r="F447" s="157" t="s">
        <v>1247</v>
      </c>
      <c r="G447" s="158" t="s">
        <v>266</v>
      </c>
      <c r="H447" s="159">
        <v>12</v>
      </c>
      <c r="I447" s="901"/>
      <c r="J447" s="900">
        <f t="shared" si="125"/>
        <v>0</v>
      </c>
      <c r="K447" s="161"/>
      <c r="L447" s="29"/>
      <c r="M447" s="162" t="s">
        <v>1</v>
      </c>
      <c r="N447" s="163" t="s">
        <v>36</v>
      </c>
      <c r="O447" s="55"/>
      <c r="P447" s="164">
        <f t="shared" si="126"/>
        <v>0</v>
      </c>
      <c r="Q447" s="164">
        <v>0</v>
      </c>
      <c r="R447" s="164">
        <f t="shared" si="127"/>
        <v>0</v>
      </c>
      <c r="S447" s="164">
        <v>0</v>
      </c>
      <c r="T447" s="165">
        <f t="shared" si="128"/>
        <v>0</v>
      </c>
      <c r="U447" s="896"/>
      <c r="V447" s="896"/>
      <c r="W447" s="896"/>
      <c r="X447" s="896"/>
      <c r="Y447" s="896"/>
      <c r="Z447" s="896"/>
      <c r="AA447" s="896"/>
      <c r="AB447" s="896"/>
      <c r="AC447" s="896"/>
      <c r="AD447" s="896"/>
      <c r="AE447" s="896"/>
      <c r="AR447" s="166" t="s">
        <v>218</v>
      </c>
      <c r="AT447" s="166" t="s">
        <v>155</v>
      </c>
      <c r="AU447" s="166" t="s">
        <v>80</v>
      </c>
      <c r="AY447" s="14" t="s">
        <v>153</v>
      </c>
      <c r="BE447" s="93">
        <f t="shared" si="129"/>
        <v>0</v>
      </c>
      <c r="BF447" s="93">
        <f t="shared" si="130"/>
        <v>0</v>
      </c>
      <c r="BG447" s="93">
        <f t="shared" si="131"/>
        <v>0</v>
      </c>
      <c r="BH447" s="93">
        <f t="shared" si="132"/>
        <v>0</v>
      </c>
      <c r="BI447" s="93">
        <f t="shared" si="133"/>
        <v>0</v>
      </c>
      <c r="BJ447" s="14" t="s">
        <v>80</v>
      </c>
      <c r="BK447" s="93">
        <f t="shared" si="134"/>
        <v>0</v>
      </c>
      <c r="BL447" s="14" t="s">
        <v>218</v>
      </c>
      <c r="BM447" s="166" t="s">
        <v>1248</v>
      </c>
    </row>
    <row r="448" spans="1:65" s="2" customFormat="1" ht="33" customHeight="1">
      <c r="A448" s="896"/>
      <c r="B448" s="129"/>
      <c r="C448" s="155" t="s">
        <v>1249</v>
      </c>
      <c r="D448" s="155" t="s">
        <v>155</v>
      </c>
      <c r="E448" s="156" t="s">
        <v>1250</v>
      </c>
      <c r="F448" s="157" t="s">
        <v>1251</v>
      </c>
      <c r="G448" s="158" t="s">
        <v>266</v>
      </c>
      <c r="H448" s="159">
        <v>12</v>
      </c>
      <c r="I448" s="901"/>
      <c r="J448" s="900">
        <f t="shared" si="125"/>
        <v>0</v>
      </c>
      <c r="K448" s="161"/>
      <c r="L448" s="29"/>
      <c r="M448" s="162" t="s">
        <v>1</v>
      </c>
      <c r="N448" s="163" t="s">
        <v>36</v>
      </c>
      <c r="O448" s="55"/>
      <c r="P448" s="164">
        <f t="shared" si="126"/>
        <v>0</v>
      </c>
      <c r="Q448" s="164">
        <v>0</v>
      </c>
      <c r="R448" s="164">
        <f t="shared" si="127"/>
        <v>0</v>
      </c>
      <c r="S448" s="164">
        <v>0</v>
      </c>
      <c r="T448" s="165">
        <f t="shared" si="128"/>
        <v>0</v>
      </c>
      <c r="U448" s="896"/>
      <c r="V448" s="896"/>
      <c r="W448" s="896"/>
      <c r="X448" s="896"/>
      <c r="Y448" s="896"/>
      <c r="Z448" s="896"/>
      <c r="AA448" s="896"/>
      <c r="AB448" s="896"/>
      <c r="AC448" s="896"/>
      <c r="AD448" s="896"/>
      <c r="AE448" s="896"/>
      <c r="AR448" s="166" t="s">
        <v>218</v>
      </c>
      <c r="AT448" s="166" t="s">
        <v>155</v>
      </c>
      <c r="AU448" s="166" t="s">
        <v>80</v>
      </c>
      <c r="AY448" s="14" t="s">
        <v>153</v>
      </c>
      <c r="BE448" s="93">
        <f t="shared" si="129"/>
        <v>0</v>
      </c>
      <c r="BF448" s="93">
        <f t="shared" si="130"/>
        <v>0</v>
      </c>
      <c r="BG448" s="93">
        <f t="shared" si="131"/>
        <v>0</v>
      </c>
      <c r="BH448" s="93">
        <f t="shared" si="132"/>
        <v>0</v>
      </c>
      <c r="BI448" s="93">
        <f t="shared" si="133"/>
        <v>0</v>
      </c>
      <c r="BJ448" s="14" t="s">
        <v>80</v>
      </c>
      <c r="BK448" s="93">
        <f t="shared" si="134"/>
        <v>0</v>
      </c>
      <c r="BL448" s="14" t="s">
        <v>218</v>
      </c>
      <c r="BM448" s="166" t="s">
        <v>1252</v>
      </c>
    </row>
    <row r="449" spans="1:65" s="2" customFormat="1" ht="37.9" customHeight="1">
      <c r="A449" s="896"/>
      <c r="B449" s="129"/>
      <c r="C449" s="155" t="s">
        <v>1253</v>
      </c>
      <c r="D449" s="155" t="s">
        <v>155</v>
      </c>
      <c r="E449" s="156" t="s">
        <v>1254</v>
      </c>
      <c r="F449" s="157" t="s">
        <v>1255</v>
      </c>
      <c r="G449" s="158" t="s">
        <v>266</v>
      </c>
      <c r="H449" s="159">
        <v>12</v>
      </c>
      <c r="I449" s="901"/>
      <c r="J449" s="900">
        <f t="shared" si="125"/>
        <v>0</v>
      </c>
      <c r="K449" s="161"/>
      <c r="L449" s="29"/>
      <c r="M449" s="162" t="s">
        <v>1</v>
      </c>
      <c r="N449" s="163" t="s">
        <v>36</v>
      </c>
      <c r="O449" s="55"/>
      <c r="P449" s="164">
        <f t="shared" si="126"/>
        <v>0</v>
      </c>
      <c r="Q449" s="164">
        <v>0</v>
      </c>
      <c r="R449" s="164">
        <f t="shared" si="127"/>
        <v>0</v>
      </c>
      <c r="S449" s="164">
        <v>0</v>
      </c>
      <c r="T449" s="165">
        <f t="shared" si="128"/>
        <v>0</v>
      </c>
      <c r="U449" s="896"/>
      <c r="V449" s="896"/>
      <c r="W449" s="896"/>
      <c r="X449" s="896"/>
      <c r="Y449" s="896"/>
      <c r="Z449" s="896"/>
      <c r="AA449" s="896"/>
      <c r="AB449" s="896"/>
      <c r="AC449" s="896"/>
      <c r="AD449" s="896"/>
      <c r="AE449" s="896"/>
      <c r="AR449" s="166" t="s">
        <v>218</v>
      </c>
      <c r="AT449" s="166" t="s">
        <v>155</v>
      </c>
      <c r="AU449" s="166" t="s">
        <v>80</v>
      </c>
      <c r="AY449" s="14" t="s">
        <v>153</v>
      </c>
      <c r="BE449" s="93">
        <f t="shared" si="129"/>
        <v>0</v>
      </c>
      <c r="BF449" s="93">
        <f t="shared" si="130"/>
        <v>0</v>
      </c>
      <c r="BG449" s="93">
        <f t="shared" si="131"/>
        <v>0</v>
      </c>
      <c r="BH449" s="93">
        <f t="shared" si="132"/>
        <v>0</v>
      </c>
      <c r="BI449" s="93">
        <f t="shared" si="133"/>
        <v>0</v>
      </c>
      <c r="BJ449" s="14" t="s">
        <v>80</v>
      </c>
      <c r="BK449" s="93">
        <f t="shared" si="134"/>
        <v>0</v>
      </c>
      <c r="BL449" s="14" t="s">
        <v>218</v>
      </c>
      <c r="BM449" s="166" t="s">
        <v>1256</v>
      </c>
    </row>
    <row r="450" spans="1:65" s="2" customFormat="1" ht="49.15" customHeight="1">
      <c r="A450" s="896"/>
      <c r="B450" s="129"/>
      <c r="C450" s="155" t="s">
        <v>1257</v>
      </c>
      <c r="D450" s="155" t="s">
        <v>155</v>
      </c>
      <c r="E450" s="156" t="s">
        <v>1258</v>
      </c>
      <c r="F450" s="157" t="s">
        <v>1259</v>
      </c>
      <c r="G450" s="158" t="s">
        <v>244</v>
      </c>
      <c r="H450" s="159">
        <v>172</v>
      </c>
      <c r="I450" s="901"/>
      <c r="J450" s="900">
        <f t="shared" si="125"/>
        <v>0</v>
      </c>
      <c r="K450" s="161"/>
      <c r="L450" s="29"/>
      <c r="M450" s="162" t="s">
        <v>1</v>
      </c>
      <c r="N450" s="163" t="s">
        <v>36</v>
      </c>
      <c r="O450" s="55"/>
      <c r="P450" s="164">
        <f t="shared" si="126"/>
        <v>0</v>
      </c>
      <c r="Q450" s="164">
        <v>0</v>
      </c>
      <c r="R450" s="164">
        <f t="shared" si="127"/>
        <v>0</v>
      </c>
      <c r="S450" s="164">
        <v>0</v>
      </c>
      <c r="T450" s="165">
        <f t="shared" si="128"/>
        <v>0</v>
      </c>
      <c r="U450" s="896"/>
      <c r="V450" s="896"/>
      <c r="W450" s="896"/>
      <c r="X450" s="896"/>
      <c r="Y450" s="896"/>
      <c r="Z450" s="896"/>
      <c r="AA450" s="896"/>
      <c r="AB450" s="896"/>
      <c r="AC450" s="896"/>
      <c r="AD450" s="896"/>
      <c r="AE450" s="896"/>
      <c r="AR450" s="166" t="s">
        <v>218</v>
      </c>
      <c r="AT450" s="166" t="s">
        <v>155</v>
      </c>
      <c r="AU450" s="166" t="s">
        <v>80</v>
      </c>
      <c r="AY450" s="14" t="s">
        <v>153</v>
      </c>
      <c r="BE450" s="93">
        <f t="shared" si="129"/>
        <v>0</v>
      </c>
      <c r="BF450" s="93">
        <f t="shared" si="130"/>
        <v>0</v>
      </c>
      <c r="BG450" s="93">
        <f t="shared" si="131"/>
        <v>0</v>
      </c>
      <c r="BH450" s="93">
        <f t="shared" si="132"/>
        <v>0</v>
      </c>
      <c r="BI450" s="93">
        <f t="shared" si="133"/>
        <v>0</v>
      </c>
      <c r="BJ450" s="14" t="s">
        <v>80</v>
      </c>
      <c r="BK450" s="93">
        <f t="shared" si="134"/>
        <v>0</v>
      </c>
      <c r="BL450" s="14" t="s">
        <v>218</v>
      </c>
      <c r="BM450" s="166" t="s">
        <v>1260</v>
      </c>
    </row>
    <row r="451" spans="1:65" s="2" customFormat="1" ht="44.25" customHeight="1">
      <c r="A451" s="896"/>
      <c r="B451" s="129"/>
      <c r="C451" s="155" t="s">
        <v>1261</v>
      </c>
      <c r="D451" s="155" t="s">
        <v>155</v>
      </c>
      <c r="E451" s="156" t="s">
        <v>1262</v>
      </c>
      <c r="F451" s="157" t="s">
        <v>1263</v>
      </c>
      <c r="G451" s="158" t="s">
        <v>244</v>
      </c>
      <c r="H451" s="159">
        <v>344</v>
      </c>
      <c r="I451" s="901"/>
      <c r="J451" s="900">
        <f t="shared" si="125"/>
        <v>0</v>
      </c>
      <c r="K451" s="161"/>
      <c r="L451" s="29"/>
      <c r="M451" s="162" t="s">
        <v>1</v>
      </c>
      <c r="N451" s="163" t="s">
        <v>36</v>
      </c>
      <c r="O451" s="55"/>
      <c r="P451" s="164">
        <f t="shared" si="126"/>
        <v>0</v>
      </c>
      <c r="Q451" s="164">
        <v>0</v>
      </c>
      <c r="R451" s="164">
        <f t="shared" si="127"/>
        <v>0</v>
      </c>
      <c r="S451" s="164">
        <v>0</v>
      </c>
      <c r="T451" s="165">
        <f t="shared" si="128"/>
        <v>0</v>
      </c>
      <c r="U451" s="896"/>
      <c r="V451" s="896"/>
      <c r="W451" s="896"/>
      <c r="X451" s="896"/>
      <c r="Y451" s="896"/>
      <c r="Z451" s="896"/>
      <c r="AA451" s="896"/>
      <c r="AB451" s="896"/>
      <c r="AC451" s="896"/>
      <c r="AD451" s="896"/>
      <c r="AE451" s="896"/>
      <c r="AR451" s="166" t="s">
        <v>218</v>
      </c>
      <c r="AT451" s="166" t="s">
        <v>155</v>
      </c>
      <c r="AU451" s="166" t="s">
        <v>80</v>
      </c>
      <c r="AY451" s="14" t="s">
        <v>153</v>
      </c>
      <c r="BE451" s="93">
        <f t="shared" si="129"/>
        <v>0</v>
      </c>
      <c r="BF451" s="93">
        <f t="shared" si="130"/>
        <v>0</v>
      </c>
      <c r="BG451" s="93">
        <f t="shared" si="131"/>
        <v>0</v>
      </c>
      <c r="BH451" s="93">
        <f t="shared" si="132"/>
        <v>0</v>
      </c>
      <c r="BI451" s="93">
        <f t="shared" si="133"/>
        <v>0</v>
      </c>
      <c r="BJ451" s="14" t="s">
        <v>80</v>
      </c>
      <c r="BK451" s="93">
        <f t="shared" si="134"/>
        <v>0</v>
      </c>
      <c r="BL451" s="14" t="s">
        <v>218</v>
      </c>
      <c r="BM451" s="166" t="s">
        <v>1264</v>
      </c>
    </row>
    <row r="452" spans="1:65" s="2" customFormat="1" ht="55.5" customHeight="1">
      <c r="A452" s="896"/>
      <c r="B452" s="129"/>
      <c r="C452" s="155" t="s">
        <v>1265</v>
      </c>
      <c r="D452" s="155" t="s">
        <v>155</v>
      </c>
      <c r="E452" s="156" t="s">
        <v>1266</v>
      </c>
      <c r="F452" s="157" t="s">
        <v>1267</v>
      </c>
      <c r="G452" s="158" t="s">
        <v>244</v>
      </c>
      <c r="H452" s="159">
        <v>73</v>
      </c>
      <c r="I452" s="901"/>
      <c r="J452" s="900">
        <f t="shared" si="125"/>
        <v>0</v>
      </c>
      <c r="K452" s="161"/>
      <c r="L452" s="29"/>
      <c r="M452" s="162" t="s">
        <v>1</v>
      </c>
      <c r="N452" s="163" t="s">
        <v>36</v>
      </c>
      <c r="O452" s="55"/>
      <c r="P452" s="164">
        <f t="shared" si="126"/>
        <v>0</v>
      </c>
      <c r="Q452" s="164">
        <v>0</v>
      </c>
      <c r="R452" s="164">
        <f t="shared" si="127"/>
        <v>0</v>
      </c>
      <c r="S452" s="164">
        <v>0</v>
      </c>
      <c r="T452" s="165">
        <f t="shared" si="128"/>
        <v>0</v>
      </c>
      <c r="U452" s="896"/>
      <c r="V452" s="896"/>
      <c r="W452" s="896"/>
      <c r="X452" s="896"/>
      <c r="Y452" s="896"/>
      <c r="Z452" s="896"/>
      <c r="AA452" s="896"/>
      <c r="AB452" s="896"/>
      <c r="AC452" s="896"/>
      <c r="AD452" s="896"/>
      <c r="AE452" s="896"/>
      <c r="AR452" s="166" t="s">
        <v>218</v>
      </c>
      <c r="AT452" s="166" t="s">
        <v>155</v>
      </c>
      <c r="AU452" s="166" t="s">
        <v>80</v>
      </c>
      <c r="AY452" s="14" t="s">
        <v>153</v>
      </c>
      <c r="BE452" s="93">
        <f t="shared" si="129"/>
        <v>0</v>
      </c>
      <c r="BF452" s="93">
        <f t="shared" si="130"/>
        <v>0</v>
      </c>
      <c r="BG452" s="93">
        <f t="shared" si="131"/>
        <v>0</v>
      </c>
      <c r="BH452" s="93">
        <f t="shared" si="132"/>
        <v>0</v>
      </c>
      <c r="BI452" s="93">
        <f t="shared" si="133"/>
        <v>0</v>
      </c>
      <c r="BJ452" s="14" t="s">
        <v>80</v>
      </c>
      <c r="BK452" s="93">
        <f t="shared" si="134"/>
        <v>0</v>
      </c>
      <c r="BL452" s="14" t="s">
        <v>218</v>
      </c>
      <c r="BM452" s="166" t="s">
        <v>1268</v>
      </c>
    </row>
    <row r="453" spans="1:65" s="2" customFormat="1" ht="55.5" customHeight="1">
      <c r="A453" s="896"/>
      <c r="B453" s="129"/>
      <c r="C453" s="155" t="s">
        <v>1269</v>
      </c>
      <c r="D453" s="155" t="s">
        <v>155</v>
      </c>
      <c r="E453" s="156" t="s">
        <v>1270</v>
      </c>
      <c r="F453" s="157" t="s">
        <v>1271</v>
      </c>
      <c r="G453" s="158" t="s">
        <v>244</v>
      </c>
      <c r="H453" s="159">
        <v>73</v>
      </c>
      <c r="I453" s="901"/>
      <c r="J453" s="900">
        <f t="shared" si="125"/>
        <v>0</v>
      </c>
      <c r="K453" s="161"/>
      <c r="L453" s="29"/>
      <c r="M453" s="162" t="s">
        <v>1</v>
      </c>
      <c r="N453" s="163" t="s">
        <v>36</v>
      </c>
      <c r="O453" s="55"/>
      <c r="P453" s="164">
        <f t="shared" si="126"/>
        <v>0</v>
      </c>
      <c r="Q453" s="164">
        <v>0</v>
      </c>
      <c r="R453" s="164">
        <f t="shared" si="127"/>
        <v>0</v>
      </c>
      <c r="S453" s="164">
        <v>0</v>
      </c>
      <c r="T453" s="165">
        <f t="shared" si="128"/>
        <v>0</v>
      </c>
      <c r="U453" s="896"/>
      <c r="V453" s="896"/>
      <c r="W453" s="896"/>
      <c r="X453" s="896"/>
      <c r="Y453" s="896"/>
      <c r="Z453" s="896"/>
      <c r="AA453" s="896"/>
      <c r="AB453" s="896"/>
      <c r="AC453" s="896"/>
      <c r="AD453" s="896"/>
      <c r="AE453" s="896"/>
      <c r="AR453" s="166" t="s">
        <v>218</v>
      </c>
      <c r="AT453" s="166" t="s">
        <v>155</v>
      </c>
      <c r="AU453" s="166" t="s">
        <v>80</v>
      </c>
      <c r="AY453" s="14" t="s">
        <v>153</v>
      </c>
      <c r="BE453" s="93">
        <f t="shared" si="129"/>
        <v>0</v>
      </c>
      <c r="BF453" s="93">
        <f t="shared" si="130"/>
        <v>0</v>
      </c>
      <c r="BG453" s="93">
        <f t="shared" si="131"/>
        <v>0</v>
      </c>
      <c r="BH453" s="93">
        <f t="shared" si="132"/>
        <v>0</v>
      </c>
      <c r="BI453" s="93">
        <f t="shared" si="133"/>
        <v>0</v>
      </c>
      <c r="BJ453" s="14" t="s">
        <v>80</v>
      </c>
      <c r="BK453" s="93">
        <f t="shared" si="134"/>
        <v>0</v>
      </c>
      <c r="BL453" s="14" t="s">
        <v>218</v>
      </c>
      <c r="BM453" s="166" t="s">
        <v>1272</v>
      </c>
    </row>
    <row r="454" spans="1:65" s="2" customFormat="1" ht="24.2" customHeight="1">
      <c r="A454" s="896"/>
      <c r="B454" s="129"/>
      <c r="C454" s="155" t="s">
        <v>1273</v>
      </c>
      <c r="D454" s="155" t="s">
        <v>155</v>
      </c>
      <c r="E454" s="156" t="s">
        <v>1274</v>
      </c>
      <c r="F454" s="157" t="s">
        <v>1275</v>
      </c>
      <c r="G454" s="158" t="s">
        <v>997</v>
      </c>
      <c r="H454" s="160"/>
      <c r="I454" s="901"/>
      <c r="J454" s="900">
        <f t="shared" si="125"/>
        <v>0</v>
      </c>
      <c r="K454" s="161"/>
      <c r="L454" s="29"/>
      <c r="M454" s="162" t="s">
        <v>1</v>
      </c>
      <c r="N454" s="163" t="s">
        <v>36</v>
      </c>
      <c r="O454" s="55"/>
      <c r="P454" s="164">
        <f t="shared" si="126"/>
        <v>0</v>
      </c>
      <c r="Q454" s="164">
        <v>0</v>
      </c>
      <c r="R454" s="164">
        <f t="shared" si="127"/>
        <v>0</v>
      </c>
      <c r="S454" s="164">
        <v>0</v>
      </c>
      <c r="T454" s="165">
        <f t="shared" si="128"/>
        <v>0</v>
      </c>
      <c r="U454" s="896"/>
      <c r="V454" s="896"/>
      <c r="W454" s="896"/>
      <c r="X454" s="896"/>
      <c r="Y454" s="896"/>
      <c r="Z454" s="896"/>
      <c r="AA454" s="896"/>
      <c r="AB454" s="896"/>
      <c r="AC454" s="896"/>
      <c r="AD454" s="896"/>
      <c r="AE454" s="896"/>
      <c r="AR454" s="166" t="s">
        <v>218</v>
      </c>
      <c r="AT454" s="166" t="s">
        <v>155</v>
      </c>
      <c r="AU454" s="166" t="s">
        <v>80</v>
      </c>
      <c r="AY454" s="14" t="s">
        <v>153</v>
      </c>
      <c r="BE454" s="93">
        <f t="shared" si="129"/>
        <v>0</v>
      </c>
      <c r="BF454" s="93">
        <f t="shared" si="130"/>
        <v>0</v>
      </c>
      <c r="BG454" s="93">
        <f t="shared" si="131"/>
        <v>0</v>
      </c>
      <c r="BH454" s="93">
        <f t="shared" si="132"/>
        <v>0</v>
      </c>
      <c r="BI454" s="93">
        <f t="shared" si="133"/>
        <v>0</v>
      </c>
      <c r="BJ454" s="14" t="s">
        <v>80</v>
      </c>
      <c r="BK454" s="93">
        <f t="shared" si="134"/>
        <v>0</v>
      </c>
      <c r="BL454" s="14" t="s">
        <v>218</v>
      </c>
      <c r="BM454" s="166" t="s">
        <v>1276</v>
      </c>
    </row>
    <row r="455" spans="1:65" s="12" customFormat="1" ht="22.9" customHeight="1">
      <c r="B455" s="145"/>
      <c r="D455" s="146" t="s">
        <v>69</v>
      </c>
      <c r="E455" s="154" t="s">
        <v>1277</v>
      </c>
      <c r="F455" s="154" t="s">
        <v>1278</v>
      </c>
      <c r="I455" s="148"/>
      <c r="J455" s="904">
        <f>BK455</f>
        <v>0</v>
      </c>
      <c r="L455" s="145"/>
      <c r="M455" s="149"/>
      <c r="N455" s="150"/>
      <c r="O455" s="150"/>
      <c r="P455" s="151">
        <f>SUM(P456:P497)</f>
        <v>0</v>
      </c>
      <c r="Q455" s="150"/>
      <c r="R455" s="151">
        <f>SUM(R456:R497)</f>
        <v>0</v>
      </c>
      <c r="S455" s="150"/>
      <c r="T455" s="152">
        <f>SUM(T456:T497)</f>
        <v>0</v>
      </c>
      <c r="AR455" s="146" t="s">
        <v>80</v>
      </c>
      <c r="AT455" s="153" t="s">
        <v>69</v>
      </c>
      <c r="AU455" s="153" t="s">
        <v>77</v>
      </c>
      <c r="AY455" s="146" t="s">
        <v>153</v>
      </c>
      <c r="BK455" s="902">
        <f>SUM(BK456:BK497)</f>
        <v>0</v>
      </c>
    </row>
    <row r="456" spans="1:65" s="2" customFormat="1" ht="44.25" customHeight="1">
      <c r="A456" s="896"/>
      <c r="B456" s="129"/>
      <c r="C456" s="155" t="s">
        <v>1279</v>
      </c>
      <c r="D456" s="155" t="s">
        <v>155</v>
      </c>
      <c r="E456" s="156" t="s">
        <v>1280</v>
      </c>
      <c r="F456" s="157" t="s">
        <v>1281</v>
      </c>
      <c r="G456" s="158" t="s">
        <v>266</v>
      </c>
      <c r="H456" s="159">
        <v>1</v>
      </c>
      <c r="I456" s="901"/>
      <c r="J456" s="900">
        <f t="shared" ref="J456:J497" si="135">ROUND(I456*H456,2)</f>
        <v>0</v>
      </c>
      <c r="K456" s="161"/>
      <c r="L456" s="29"/>
      <c r="M456" s="162" t="s">
        <v>1</v>
      </c>
      <c r="N456" s="163" t="s">
        <v>36</v>
      </c>
      <c r="O456" s="55"/>
      <c r="P456" s="164">
        <f t="shared" ref="P456:P497" si="136">O456*H456</f>
        <v>0</v>
      </c>
      <c r="Q456" s="164">
        <v>0</v>
      </c>
      <c r="R456" s="164">
        <f t="shared" ref="R456:R497" si="137">Q456*H456</f>
        <v>0</v>
      </c>
      <c r="S456" s="164">
        <v>0</v>
      </c>
      <c r="T456" s="165">
        <f t="shared" ref="T456:T497" si="138">S456*H456</f>
        <v>0</v>
      </c>
      <c r="U456" s="896"/>
      <c r="V456" s="896"/>
      <c r="W456" s="896"/>
      <c r="X456" s="896"/>
      <c r="Y456" s="896"/>
      <c r="Z456" s="896"/>
      <c r="AA456" s="896"/>
      <c r="AB456" s="896"/>
      <c r="AC456" s="896"/>
      <c r="AD456" s="896"/>
      <c r="AE456" s="896"/>
      <c r="AR456" s="166" t="s">
        <v>218</v>
      </c>
      <c r="AT456" s="166" t="s">
        <v>155</v>
      </c>
      <c r="AU456" s="166" t="s">
        <v>80</v>
      </c>
      <c r="AY456" s="14" t="s">
        <v>153</v>
      </c>
      <c r="BE456" s="93">
        <f t="shared" ref="BE456:BE497" si="139">IF(N456="základná",J456,0)</f>
        <v>0</v>
      </c>
      <c r="BF456" s="93">
        <f t="shared" ref="BF456:BF497" si="140">IF(N456="znížená",J456,0)</f>
        <v>0</v>
      </c>
      <c r="BG456" s="93">
        <f t="shared" ref="BG456:BG497" si="141">IF(N456="zákl. prenesená",J456,0)</f>
        <v>0</v>
      </c>
      <c r="BH456" s="93">
        <f t="shared" ref="BH456:BH497" si="142">IF(N456="zníž. prenesená",J456,0)</f>
        <v>0</v>
      </c>
      <c r="BI456" s="93">
        <f t="shared" ref="BI456:BI497" si="143">IF(N456="nulová",J456,0)</f>
        <v>0</v>
      </c>
      <c r="BJ456" s="14" t="s">
        <v>80</v>
      </c>
      <c r="BK456" s="93">
        <f t="shared" ref="BK456:BK497" si="144">ROUND(I456*H456,2)</f>
        <v>0</v>
      </c>
      <c r="BL456" s="14" t="s">
        <v>218</v>
      </c>
      <c r="BM456" s="166" t="s">
        <v>1282</v>
      </c>
    </row>
    <row r="457" spans="1:65" s="2" customFormat="1" ht="37.9" customHeight="1">
      <c r="A457" s="896"/>
      <c r="B457" s="129"/>
      <c r="C457" s="155" t="s">
        <v>1283</v>
      </c>
      <c r="D457" s="155" t="s">
        <v>155</v>
      </c>
      <c r="E457" s="156" t="s">
        <v>1284</v>
      </c>
      <c r="F457" s="157" t="s">
        <v>1285</v>
      </c>
      <c r="G457" s="158" t="s">
        <v>266</v>
      </c>
      <c r="H457" s="159">
        <v>1</v>
      </c>
      <c r="I457" s="901"/>
      <c r="J457" s="900">
        <f t="shared" si="135"/>
        <v>0</v>
      </c>
      <c r="K457" s="161"/>
      <c r="L457" s="29"/>
      <c r="M457" s="162" t="s">
        <v>1</v>
      </c>
      <c r="N457" s="163" t="s">
        <v>36</v>
      </c>
      <c r="O457" s="55"/>
      <c r="P457" s="164">
        <f t="shared" si="136"/>
        <v>0</v>
      </c>
      <c r="Q457" s="164">
        <v>0</v>
      </c>
      <c r="R457" s="164">
        <f t="shared" si="137"/>
        <v>0</v>
      </c>
      <c r="S457" s="164">
        <v>0</v>
      </c>
      <c r="T457" s="165">
        <f t="shared" si="138"/>
        <v>0</v>
      </c>
      <c r="U457" s="896"/>
      <c r="V457" s="896"/>
      <c r="W457" s="896"/>
      <c r="X457" s="896"/>
      <c r="Y457" s="896"/>
      <c r="Z457" s="896"/>
      <c r="AA457" s="896"/>
      <c r="AB457" s="896"/>
      <c r="AC457" s="896"/>
      <c r="AD457" s="896"/>
      <c r="AE457" s="896"/>
      <c r="AR457" s="166" t="s">
        <v>218</v>
      </c>
      <c r="AT457" s="166" t="s">
        <v>155</v>
      </c>
      <c r="AU457" s="166" t="s">
        <v>80</v>
      </c>
      <c r="AY457" s="14" t="s">
        <v>153</v>
      </c>
      <c r="BE457" s="93">
        <f t="shared" si="139"/>
        <v>0</v>
      </c>
      <c r="BF457" s="93">
        <f t="shared" si="140"/>
        <v>0</v>
      </c>
      <c r="BG457" s="93">
        <f t="shared" si="141"/>
        <v>0</v>
      </c>
      <c r="BH457" s="93">
        <f t="shared" si="142"/>
        <v>0</v>
      </c>
      <c r="BI457" s="93">
        <f t="shared" si="143"/>
        <v>0</v>
      </c>
      <c r="BJ457" s="14" t="s">
        <v>80</v>
      </c>
      <c r="BK457" s="93">
        <f t="shared" si="144"/>
        <v>0</v>
      </c>
      <c r="BL457" s="14" t="s">
        <v>218</v>
      </c>
      <c r="BM457" s="166" t="s">
        <v>1286</v>
      </c>
    </row>
    <row r="458" spans="1:65" s="2" customFormat="1" ht="37.9" customHeight="1">
      <c r="A458" s="896"/>
      <c r="B458" s="129"/>
      <c r="C458" s="155" t="s">
        <v>1287</v>
      </c>
      <c r="D458" s="155" t="s">
        <v>155</v>
      </c>
      <c r="E458" s="156" t="s">
        <v>1288</v>
      </c>
      <c r="F458" s="157" t="s">
        <v>1289</v>
      </c>
      <c r="G458" s="158" t="s">
        <v>266</v>
      </c>
      <c r="H458" s="159">
        <v>1</v>
      </c>
      <c r="I458" s="901"/>
      <c r="J458" s="900">
        <f t="shared" si="135"/>
        <v>0</v>
      </c>
      <c r="K458" s="161"/>
      <c r="L458" s="29"/>
      <c r="M458" s="162" t="s">
        <v>1</v>
      </c>
      <c r="N458" s="163" t="s">
        <v>36</v>
      </c>
      <c r="O458" s="55"/>
      <c r="P458" s="164">
        <f t="shared" si="136"/>
        <v>0</v>
      </c>
      <c r="Q458" s="164">
        <v>0</v>
      </c>
      <c r="R458" s="164">
        <f t="shared" si="137"/>
        <v>0</v>
      </c>
      <c r="S458" s="164">
        <v>0</v>
      </c>
      <c r="T458" s="165">
        <f t="shared" si="138"/>
        <v>0</v>
      </c>
      <c r="U458" s="896"/>
      <c r="V458" s="896"/>
      <c r="W458" s="896"/>
      <c r="X458" s="896"/>
      <c r="Y458" s="896"/>
      <c r="Z458" s="896"/>
      <c r="AA458" s="896"/>
      <c r="AB458" s="896"/>
      <c r="AC458" s="896"/>
      <c r="AD458" s="896"/>
      <c r="AE458" s="896"/>
      <c r="AR458" s="166" t="s">
        <v>218</v>
      </c>
      <c r="AT458" s="166" t="s">
        <v>155</v>
      </c>
      <c r="AU458" s="166" t="s">
        <v>80</v>
      </c>
      <c r="AY458" s="14" t="s">
        <v>153</v>
      </c>
      <c r="BE458" s="93">
        <f t="shared" si="139"/>
        <v>0</v>
      </c>
      <c r="BF458" s="93">
        <f t="shared" si="140"/>
        <v>0</v>
      </c>
      <c r="BG458" s="93">
        <f t="shared" si="141"/>
        <v>0</v>
      </c>
      <c r="BH458" s="93">
        <f t="shared" si="142"/>
        <v>0</v>
      </c>
      <c r="BI458" s="93">
        <f t="shared" si="143"/>
        <v>0</v>
      </c>
      <c r="BJ458" s="14" t="s">
        <v>80</v>
      </c>
      <c r="BK458" s="93">
        <f t="shared" si="144"/>
        <v>0</v>
      </c>
      <c r="BL458" s="14" t="s">
        <v>218</v>
      </c>
      <c r="BM458" s="166" t="s">
        <v>1290</v>
      </c>
    </row>
    <row r="459" spans="1:65" s="2" customFormat="1" ht="55.5" customHeight="1">
      <c r="A459" s="896"/>
      <c r="B459" s="129"/>
      <c r="C459" s="155" t="s">
        <v>1291</v>
      </c>
      <c r="D459" s="155" t="s">
        <v>155</v>
      </c>
      <c r="E459" s="156" t="s">
        <v>1292</v>
      </c>
      <c r="F459" s="157" t="s">
        <v>1293</v>
      </c>
      <c r="G459" s="158" t="s">
        <v>266</v>
      </c>
      <c r="H459" s="159">
        <v>1</v>
      </c>
      <c r="I459" s="901"/>
      <c r="J459" s="900">
        <f t="shared" si="135"/>
        <v>0</v>
      </c>
      <c r="K459" s="161"/>
      <c r="L459" s="29"/>
      <c r="M459" s="162" t="s">
        <v>1</v>
      </c>
      <c r="N459" s="163" t="s">
        <v>36</v>
      </c>
      <c r="O459" s="55"/>
      <c r="P459" s="164">
        <f t="shared" si="136"/>
        <v>0</v>
      </c>
      <c r="Q459" s="164">
        <v>0</v>
      </c>
      <c r="R459" s="164">
        <f t="shared" si="137"/>
        <v>0</v>
      </c>
      <c r="S459" s="164">
        <v>0</v>
      </c>
      <c r="T459" s="165">
        <f t="shared" si="138"/>
        <v>0</v>
      </c>
      <c r="U459" s="896"/>
      <c r="V459" s="896"/>
      <c r="W459" s="896"/>
      <c r="X459" s="896"/>
      <c r="Y459" s="896"/>
      <c r="Z459" s="896"/>
      <c r="AA459" s="896"/>
      <c r="AB459" s="896"/>
      <c r="AC459" s="896"/>
      <c r="AD459" s="896"/>
      <c r="AE459" s="896"/>
      <c r="AR459" s="166" t="s">
        <v>218</v>
      </c>
      <c r="AT459" s="166" t="s">
        <v>155</v>
      </c>
      <c r="AU459" s="166" t="s">
        <v>80</v>
      </c>
      <c r="AY459" s="14" t="s">
        <v>153</v>
      </c>
      <c r="BE459" s="93">
        <f t="shared" si="139"/>
        <v>0</v>
      </c>
      <c r="BF459" s="93">
        <f t="shared" si="140"/>
        <v>0</v>
      </c>
      <c r="BG459" s="93">
        <f t="shared" si="141"/>
        <v>0</v>
      </c>
      <c r="BH459" s="93">
        <f t="shared" si="142"/>
        <v>0</v>
      </c>
      <c r="BI459" s="93">
        <f t="shared" si="143"/>
        <v>0</v>
      </c>
      <c r="BJ459" s="14" t="s">
        <v>80</v>
      </c>
      <c r="BK459" s="93">
        <f t="shared" si="144"/>
        <v>0</v>
      </c>
      <c r="BL459" s="14" t="s">
        <v>218</v>
      </c>
      <c r="BM459" s="166" t="s">
        <v>1294</v>
      </c>
    </row>
    <row r="460" spans="1:65" s="2" customFormat="1" ht="44.25" customHeight="1">
      <c r="A460" s="896"/>
      <c r="B460" s="129"/>
      <c r="C460" s="155" t="s">
        <v>1295</v>
      </c>
      <c r="D460" s="155" t="s">
        <v>155</v>
      </c>
      <c r="E460" s="156" t="s">
        <v>1296</v>
      </c>
      <c r="F460" s="157" t="s">
        <v>1297</v>
      </c>
      <c r="G460" s="158" t="s">
        <v>266</v>
      </c>
      <c r="H460" s="159">
        <v>1</v>
      </c>
      <c r="I460" s="901"/>
      <c r="J460" s="900">
        <f t="shared" si="135"/>
        <v>0</v>
      </c>
      <c r="K460" s="161"/>
      <c r="L460" s="29"/>
      <c r="M460" s="162" t="s">
        <v>1</v>
      </c>
      <c r="N460" s="163" t="s">
        <v>36</v>
      </c>
      <c r="O460" s="55"/>
      <c r="P460" s="164">
        <f t="shared" si="136"/>
        <v>0</v>
      </c>
      <c r="Q460" s="164">
        <v>0</v>
      </c>
      <c r="R460" s="164">
        <f t="shared" si="137"/>
        <v>0</v>
      </c>
      <c r="S460" s="164">
        <v>0</v>
      </c>
      <c r="T460" s="165">
        <f t="shared" si="138"/>
        <v>0</v>
      </c>
      <c r="U460" s="896"/>
      <c r="V460" s="896"/>
      <c r="W460" s="896"/>
      <c r="X460" s="896"/>
      <c r="Y460" s="896"/>
      <c r="Z460" s="896"/>
      <c r="AA460" s="896"/>
      <c r="AB460" s="896"/>
      <c r="AC460" s="896"/>
      <c r="AD460" s="896"/>
      <c r="AE460" s="896"/>
      <c r="AR460" s="166" t="s">
        <v>218</v>
      </c>
      <c r="AT460" s="166" t="s">
        <v>155</v>
      </c>
      <c r="AU460" s="166" t="s">
        <v>80</v>
      </c>
      <c r="AY460" s="14" t="s">
        <v>153</v>
      </c>
      <c r="BE460" s="93">
        <f t="shared" si="139"/>
        <v>0</v>
      </c>
      <c r="BF460" s="93">
        <f t="shared" si="140"/>
        <v>0</v>
      </c>
      <c r="BG460" s="93">
        <f t="shared" si="141"/>
        <v>0</v>
      </c>
      <c r="BH460" s="93">
        <f t="shared" si="142"/>
        <v>0</v>
      </c>
      <c r="BI460" s="93">
        <f t="shared" si="143"/>
        <v>0</v>
      </c>
      <c r="BJ460" s="14" t="s">
        <v>80</v>
      </c>
      <c r="BK460" s="93">
        <f t="shared" si="144"/>
        <v>0</v>
      </c>
      <c r="BL460" s="14" t="s">
        <v>218</v>
      </c>
      <c r="BM460" s="166" t="s">
        <v>1298</v>
      </c>
    </row>
    <row r="461" spans="1:65" s="2" customFormat="1" ht="44.25" customHeight="1">
      <c r="A461" s="896"/>
      <c r="B461" s="129"/>
      <c r="C461" s="155" t="s">
        <v>1299</v>
      </c>
      <c r="D461" s="155" t="s">
        <v>155</v>
      </c>
      <c r="E461" s="156" t="s">
        <v>1300</v>
      </c>
      <c r="F461" s="157" t="s">
        <v>1301</v>
      </c>
      <c r="G461" s="158" t="s">
        <v>266</v>
      </c>
      <c r="H461" s="159">
        <v>1</v>
      </c>
      <c r="I461" s="901"/>
      <c r="J461" s="900">
        <f t="shared" si="135"/>
        <v>0</v>
      </c>
      <c r="K461" s="161"/>
      <c r="L461" s="29"/>
      <c r="M461" s="162" t="s">
        <v>1</v>
      </c>
      <c r="N461" s="163" t="s">
        <v>36</v>
      </c>
      <c r="O461" s="55"/>
      <c r="P461" s="164">
        <f t="shared" si="136"/>
        <v>0</v>
      </c>
      <c r="Q461" s="164">
        <v>0</v>
      </c>
      <c r="R461" s="164">
        <f t="shared" si="137"/>
        <v>0</v>
      </c>
      <c r="S461" s="164">
        <v>0</v>
      </c>
      <c r="T461" s="165">
        <f t="shared" si="138"/>
        <v>0</v>
      </c>
      <c r="U461" s="896"/>
      <c r="V461" s="896"/>
      <c r="W461" s="896"/>
      <c r="X461" s="896"/>
      <c r="Y461" s="896"/>
      <c r="Z461" s="896"/>
      <c r="AA461" s="896"/>
      <c r="AB461" s="896"/>
      <c r="AC461" s="896"/>
      <c r="AD461" s="896"/>
      <c r="AE461" s="896"/>
      <c r="AR461" s="166" t="s">
        <v>218</v>
      </c>
      <c r="AT461" s="166" t="s">
        <v>155</v>
      </c>
      <c r="AU461" s="166" t="s">
        <v>80</v>
      </c>
      <c r="AY461" s="14" t="s">
        <v>153</v>
      </c>
      <c r="BE461" s="93">
        <f t="shared" si="139"/>
        <v>0</v>
      </c>
      <c r="BF461" s="93">
        <f t="shared" si="140"/>
        <v>0</v>
      </c>
      <c r="BG461" s="93">
        <f t="shared" si="141"/>
        <v>0</v>
      </c>
      <c r="BH461" s="93">
        <f t="shared" si="142"/>
        <v>0</v>
      </c>
      <c r="BI461" s="93">
        <f t="shared" si="143"/>
        <v>0</v>
      </c>
      <c r="BJ461" s="14" t="s">
        <v>80</v>
      </c>
      <c r="BK461" s="93">
        <f t="shared" si="144"/>
        <v>0</v>
      </c>
      <c r="BL461" s="14" t="s">
        <v>218</v>
      </c>
      <c r="BM461" s="166" t="s">
        <v>1302</v>
      </c>
    </row>
    <row r="462" spans="1:65" s="2" customFormat="1" ht="55.5" customHeight="1">
      <c r="A462" s="896"/>
      <c r="B462" s="129"/>
      <c r="C462" s="155" t="s">
        <v>1303</v>
      </c>
      <c r="D462" s="155" t="s">
        <v>155</v>
      </c>
      <c r="E462" s="156" t="s">
        <v>1304</v>
      </c>
      <c r="F462" s="157" t="s">
        <v>1305</v>
      </c>
      <c r="G462" s="158" t="s">
        <v>266</v>
      </c>
      <c r="H462" s="159">
        <v>1</v>
      </c>
      <c r="I462" s="901"/>
      <c r="J462" s="900">
        <f t="shared" si="135"/>
        <v>0</v>
      </c>
      <c r="K462" s="161"/>
      <c r="L462" s="29"/>
      <c r="M462" s="162" t="s">
        <v>1</v>
      </c>
      <c r="N462" s="163" t="s">
        <v>36</v>
      </c>
      <c r="O462" s="55"/>
      <c r="P462" s="164">
        <f t="shared" si="136"/>
        <v>0</v>
      </c>
      <c r="Q462" s="164">
        <v>0</v>
      </c>
      <c r="R462" s="164">
        <f t="shared" si="137"/>
        <v>0</v>
      </c>
      <c r="S462" s="164">
        <v>0</v>
      </c>
      <c r="T462" s="165">
        <f t="shared" si="138"/>
        <v>0</v>
      </c>
      <c r="U462" s="896"/>
      <c r="V462" s="896"/>
      <c r="W462" s="896"/>
      <c r="X462" s="896"/>
      <c r="Y462" s="896"/>
      <c r="Z462" s="896"/>
      <c r="AA462" s="896"/>
      <c r="AB462" s="896"/>
      <c r="AC462" s="896"/>
      <c r="AD462" s="896"/>
      <c r="AE462" s="896"/>
      <c r="AR462" s="166" t="s">
        <v>218</v>
      </c>
      <c r="AT462" s="166" t="s">
        <v>155</v>
      </c>
      <c r="AU462" s="166" t="s">
        <v>80</v>
      </c>
      <c r="AY462" s="14" t="s">
        <v>153</v>
      </c>
      <c r="BE462" s="93">
        <f t="shared" si="139"/>
        <v>0</v>
      </c>
      <c r="BF462" s="93">
        <f t="shared" si="140"/>
        <v>0</v>
      </c>
      <c r="BG462" s="93">
        <f t="shared" si="141"/>
        <v>0</v>
      </c>
      <c r="BH462" s="93">
        <f t="shared" si="142"/>
        <v>0</v>
      </c>
      <c r="BI462" s="93">
        <f t="shared" si="143"/>
        <v>0</v>
      </c>
      <c r="BJ462" s="14" t="s">
        <v>80</v>
      </c>
      <c r="BK462" s="93">
        <f t="shared" si="144"/>
        <v>0</v>
      </c>
      <c r="BL462" s="14" t="s">
        <v>218</v>
      </c>
      <c r="BM462" s="166" t="s">
        <v>1306</v>
      </c>
    </row>
    <row r="463" spans="1:65" s="2" customFormat="1" ht="37.9" customHeight="1">
      <c r="A463" s="896"/>
      <c r="B463" s="129"/>
      <c r="C463" s="155" t="s">
        <v>1307</v>
      </c>
      <c r="D463" s="155" t="s">
        <v>155</v>
      </c>
      <c r="E463" s="156" t="s">
        <v>1308</v>
      </c>
      <c r="F463" s="157" t="s">
        <v>1309</v>
      </c>
      <c r="G463" s="158" t="s">
        <v>266</v>
      </c>
      <c r="H463" s="159">
        <v>1</v>
      </c>
      <c r="I463" s="901"/>
      <c r="J463" s="900">
        <f t="shared" si="135"/>
        <v>0</v>
      </c>
      <c r="K463" s="161"/>
      <c r="L463" s="29"/>
      <c r="M463" s="162" t="s">
        <v>1</v>
      </c>
      <c r="N463" s="163" t="s">
        <v>36</v>
      </c>
      <c r="O463" s="55"/>
      <c r="P463" s="164">
        <f t="shared" si="136"/>
        <v>0</v>
      </c>
      <c r="Q463" s="164">
        <v>0</v>
      </c>
      <c r="R463" s="164">
        <f t="shared" si="137"/>
        <v>0</v>
      </c>
      <c r="S463" s="164">
        <v>0</v>
      </c>
      <c r="T463" s="165">
        <f t="shared" si="138"/>
        <v>0</v>
      </c>
      <c r="U463" s="896"/>
      <c r="V463" s="896"/>
      <c r="W463" s="896"/>
      <c r="X463" s="896"/>
      <c r="Y463" s="896"/>
      <c r="Z463" s="896"/>
      <c r="AA463" s="896"/>
      <c r="AB463" s="896"/>
      <c r="AC463" s="896"/>
      <c r="AD463" s="896"/>
      <c r="AE463" s="896"/>
      <c r="AR463" s="166" t="s">
        <v>218</v>
      </c>
      <c r="AT463" s="166" t="s">
        <v>155</v>
      </c>
      <c r="AU463" s="166" t="s">
        <v>80</v>
      </c>
      <c r="AY463" s="14" t="s">
        <v>153</v>
      </c>
      <c r="BE463" s="93">
        <f t="shared" si="139"/>
        <v>0</v>
      </c>
      <c r="BF463" s="93">
        <f t="shared" si="140"/>
        <v>0</v>
      </c>
      <c r="BG463" s="93">
        <f t="shared" si="141"/>
        <v>0</v>
      </c>
      <c r="BH463" s="93">
        <f t="shared" si="142"/>
        <v>0</v>
      </c>
      <c r="BI463" s="93">
        <f t="shared" si="143"/>
        <v>0</v>
      </c>
      <c r="BJ463" s="14" t="s">
        <v>80</v>
      </c>
      <c r="BK463" s="93">
        <f t="shared" si="144"/>
        <v>0</v>
      </c>
      <c r="BL463" s="14" t="s">
        <v>218</v>
      </c>
      <c r="BM463" s="166" t="s">
        <v>1310</v>
      </c>
    </row>
    <row r="464" spans="1:65" s="2" customFormat="1" ht="44.25" customHeight="1">
      <c r="A464" s="896"/>
      <c r="B464" s="129"/>
      <c r="C464" s="155" t="s">
        <v>1311</v>
      </c>
      <c r="D464" s="155" t="s">
        <v>155</v>
      </c>
      <c r="E464" s="156" t="s">
        <v>1312</v>
      </c>
      <c r="F464" s="157" t="s">
        <v>1313</v>
      </c>
      <c r="G464" s="158" t="s">
        <v>266</v>
      </c>
      <c r="H464" s="159">
        <v>1</v>
      </c>
      <c r="I464" s="901"/>
      <c r="J464" s="900">
        <f t="shared" si="135"/>
        <v>0</v>
      </c>
      <c r="K464" s="161"/>
      <c r="L464" s="29"/>
      <c r="M464" s="162" t="s">
        <v>1</v>
      </c>
      <c r="N464" s="163" t="s">
        <v>36</v>
      </c>
      <c r="O464" s="55"/>
      <c r="P464" s="164">
        <f t="shared" si="136"/>
        <v>0</v>
      </c>
      <c r="Q464" s="164">
        <v>0</v>
      </c>
      <c r="R464" s="164">
        <f t="shared" si="137"/>
        <v>0</v>
      </c>
      <c r="S464" s="164">
        <v>0</v>
      </c>
      <c r="T464" s="165">
        <f t="shared" si="138"/>
        <v>0</v>
      </c>
      <c r="U464" s="896"/>
      <c r="V464" s="896"/>
      <c r="W464" s="896"/>
      <c r="X464" s="896"/>
      <c r="Y464" s="896"/>
      <c r="Z464" s="896"/>
      <c r="AA464" s="896"/>
      <c r="AB464" s="896"/>
      <c r="AC464" s="896"/>
      <c r="AD464" s="896"/>
      <c r="AE464" s="896"/>
      <c r="AR464" s="166" t="s">
        <v>218</v>
      </c>
      <c r="AT464" s="166" t="s">
        <v>155</v>
      </c>
      <c r="AU464" s="166" t="s">
        <v>80</v>
      </c>
      <c r="AY464" s="14" t="s">
        <v>153</v>
      </c>
      <c r="BE464" s="93">
        <f t="shared" si="139"/>
        <v>0</v>
      </c>
      <c r="BF464" s="93">
        <f t="shared" si="140"/>
        <v>0</v>
      </c>
      <c r="BG464" s="93">
        <f t="shared" si="141"/>
        <v>0</v>
      </c>
      <c r="BH464" s="93">
        <f t="shared" si="142"/>
        <v>0</v>
      </c>
      <c r="BI464" s="93">
        <f t="shared" si="143"/>
        <v>0</v>
      </c>
      <c r="BJ464" s="14" t="s">
        <v>80</v>
      </c>
      <c r="BK464" s="93">
        <f t="shared" si="144"/>
        <v>0</v>
      </c>
      <c r="BL464" s="14" t="s">
        <v>218</v>
      </c>
      <c r="BM464" s="166" t="s">
        <v>1314</v>
      </c>
    </row>
    <row r="465" spans="1:65" s="2" customFormat="1" ht="44.25" customHeight="1">
      <c r="A465" s="896"/>
      <c r="B465" s="129"/>
      <c r="C465" s="155" t="s">
        <v>1315</v>
      </c>
      <c r="D465" s="155" t="s">
        <v>155</v>
      </c>
      <c r="E465" s="156" t="s">
        <v>1316</v>
      </c>
      <c r="F465" s="157" t="s">
        <v>1317</v>
      </c>
      <c r="G465" s="158" t="s">
        <v>266</v>
      </c>
      <c r="H465" s="159">
        <v>1</v>
      </c>
      <c r="I465" s="901"/>
      <c r="J465" s="900">
        <f t="shared" si="135"/>
        <v>0</v>
      </c>
      <c r="K465" s="161"/>
      <c r="L465" s="29"/>
      <c r="M465" s="162" t="s">
        <v>1</v>
      </c>
      <c r="N465" s="163" t="s">
        <v>36</v>
      </c>
      <c r="O465" s="55"/>
      <c r="P465" s="164">
        <f t="shared" si="136"/>
        <v>0</v>
      </c>
      <c r="Q465" s="164">
        <v>0</v>
      </c>
      <c r="R465" s="164">
        <f t="shared" si="137"/>
        <v>0</v>
      </c>
      <c r="S465" s="164">
        <v>0</v>
      </c>
      <c r="T465" s="165">
        <f t="shared" si="138"/>
        <v>0</v>
      </c>
      <c r="U465" s="896"/>
      <c r="V465" s="896"/>
      <c r="W465" s="896"/>
      <c r="X465" s="896"/>
      <c r="Y465" s="896"/>
      <c r="Z465" s="896"/>
      <c r="AA465" s="896"/>
      <c r="AB465" s="896"/>
      <c r="AC465" s="896"/>
      <c r="AD465" s="896"/>
      <c r="AE465" s="896"/>
      <c r="AR465" s="166" t="s">
        <v>218</v>
      </c>
      <c r="AT465" s="166" t="s">
        <v>155</v>
      </c>
      <c r="AU465" s="166" t="s">
        <v>80</v>
      </c>
      <c r="AY465" s="14" t="s">
        <v>153</v>
      </c>
      <c r="BE465" s="93">
        <f t="shared" si="139"/>
        <v>0</v>
      </c>
      <c r="BF465" s="93">
        <f t="shared" si="140"/>
        <v>0</v>
      </c>
      <c r="BG465" s="93">
        <f t="shared" si="141"/>
        <v>0</v>
      </c>
      <c r="BH465" s="93">
        <f t="shared" si="142"/>
        <v>0</v>
      </c>
      <c r="BI465" s="93">
        <f t="shared" si="143"/>
        <v>0</v>
      </c>
      <c r="BJ465" s="14" t="s">
        <v>80</v>
      </c>
      <c r="BK465" s="93">
        <f t="shared" si="144"/>
        <v>0</v>
      </c>
      <c r="BL465" s="14" t="s">
        <v>218</v>
      </c>
      <c r="BM465" s="166" t="s">
        <v>1318</v>
      </c>
    </row>
    <row r="466" spans="1:65" s="2" customFormat="1" ht="49.15" customHeight="1">
      <c r="A466" s="896"/>
      <c r="B466" s="129"/>
      <c r="C466" s="155" t="s">
        <v>1319</v>
      </c>
      <c r="D466" s="155" t="s">
        <v>155</v>
      </c>
      <c r="E466" s="156" t="s">
        <v>1320</v>
      </c>
      <c r="F466" s="157" t="s">
        <v>1321</v>
      </c>
      <c r="G466" s="158" t="s">
        <v>266</v>
      </c>
      <c r="H466" s="159">
        <v>1</v>
      </c>
      <c r="I466" s="901"/>
      <c r="J466" s="900">
        <f t="shared" si="135"/>
        <v>0</v>
      </c>
      <c r="K466" s="161"/>
      <c r="L466" s="29"/>
      <c r="M466" s="162" t="s">
        <v>1</v>
      </c>
      <c r="N466" s="163" t="s">
        <v>36</v>
      </c>
      <c r="O466" s="55"/>
      <c r="P466" s="164">
        <f t="shared" si="136"/>
        <v>0</v>
      </c>
      <c r="Q466" s="164">
        <v>0</v>
      </c>
      <c r="R466" s="164">
        <f t="shared" si="137"/>
        <v>0</v>
      </c>
      <c r="S466" s="164">
        <v>0</v>
      </c>
      <c r="T466" s="165">
        <f t="shared" si="138"/>
        <v>0</v>
      </c>
      <c r="U466" s="896"/>
      <c r="V466" s="896"/>
      <c r="W466" s="896"/>
      <c r="X466" s="896"/>
      <c r="Y466" s="896"/>
      <c r="Z466" s="896"/>
      <c r="AA466" s="896"/>
      <c r="AB466" s="896"/>
      <c r="AC466" s="896"/>
      <c r="AD466" s="896"/>
      <c r="AE466" s="896"/>
      <c r="AR466" s="166" t="s">
        <v>218</v>
      </c>
      <c r="AT466" s="166" t="s">
        <v>155</v>
      </c>
      <c r="AU466" s="166" t="s">
        <v>80</v>
      </c>
      <c r="AY466" s="14" t="s">
        <v>153</v>
      </c>
      <c r="BE466" s="93">
        <f t="shared" si="139"/>
        <v>0</v>
      </c>
      <c r="BF466" s="93">
        <f t="shared" si="140"/>
        <v>0</v>
      </c>
      <c r="BG466" s="93">
        <f t="shared" si="141"/>
        <v>0</v>
      </c>
      <c r="BH466" s="93">
        <f t="shared" si="142"/>
        <v>0</v>
      </c>
      <c r="BI466" s="93">
        <f t="shared" si="143"/>
        <v>0</v>
      </c>
      <c r="BJ466" s="14" t="s">
        <v>80</v>
      </c>
      <c r="BK466" s="93">
        <f t="shared" si="144"/>
        <v>0</v>
      </c>
      <c r="BL466" s="14" t="s">
        <v>218</v>
      </c>
      <c r="BM466" s="166" t="s">
        <v>1322</v>
      </c>
    </row>
    <row r="467" spans="1:65" s="2" customFormat="1" ht="49.15" customHeight="1">
      <c r="A467" s="896"/>
      <c r="B467" s="129"/>
      <c r="C467" s="155" t="s">
        <v>1323</v>
      </c>
      <c r="D467" s="155" t="s">
        <v>155</v>
      </c>
      <c r="E467" s="156" t="s">
        <v>1324</v>
      </c>
      <c r="F467" s="157" t="s">
        <v>1325</v>
      </c>
      <c r="G467" s="158" t="s">
        <v>266</v>
      </c>
      <c r="H467" s="159">
        <v>1</v>
      </c>
      <c r="I467" s="901"/>
      <c r="J467" s="900">
        <f t="shared" si="135"/>
        <v>0</v>
      </c>
      <c r="K467" s="161"/>
      <c r="L467" s="29"/>
      <c r="M467" s="162" t="s">
        <v>1</v>
      </c>
      <c r="N467" s="163" t="s">
        <v>36</v>
      </c>
      <c r="O467" s="55"/>
      <c r="P467" s="164">
        <f t="shared" si="136"/>
        <v>0</v>
      </c>
      <c r="Q467" s="164">
        <v>0</v>
      </c>
      <c r="R467" s="164">
        <f t="shared" si="137"/>
        <v>0</v>
      </c>
      <c r="S467" s="164">
        <v>0</v>
      </c>
      <c r="T467" s="165">
        <f t="shared" si="138"/>
        <v>0</v>
      </c>
      <c r="U467" s="896"/>
      <c r="V467" s="896"/>
      <c r="W467" s="896"/>
      <c r="X467" s="896"/>
      <c r="Y467" s="896"/>
      <c r="Z467" s="896"/>
      <c r="AA467" s="896"/>
      <c r="AB467" s="896"/>
      <c r="AC467" s="896"/>
      <c r="AD467" s="896"/>
      <c r="AE467" s="896"/>
      <c r="AR467" s="166" t="s">
        <v>218</v>
      </c>
      <c r="AT467" s="166" t="s">
        <v>155</v>
      </c>
      <c r="AU467" s="166" t="s">
        <v>80</v>
      </c>
      <c r="AY467" s="14" t="s">
        <v>153</v>
      </c>
      <c r="BE467" s="93">
        <f t="shared" si="139"/>
        <v>0</v>
      </c>
      <c r="BF467" s="93">
        <f t="shared" si="140"/>
        <v>0</v>
      </c>
      <c r="BG467" s="93">
        <f t="shared" si="141"/>
        <v>0</v>
      </c>
      <c r="BH467" s="93">
        <f t="shared" si="142"/>
        <v>0</v>
      </c>
      <c r="BI467" s="93">
        <f t="shared" si="143"/>
        <v>0</v>
      </c>
      <c r="BJ467" s="14" t="s">
        <v>80</v>
      </c>
      <c r="BK467" s="93">
        <f t="shared" si="144"/>
        <v>0</v>
      </c>
      <c r="BL467" s="14" t="s">
        <v>218</v>
      </c>
      <c r="BM467" s="166" t="s">
        <v>1326</v>
      </c>
    </row>
    <row r="468" spans="1:65" s="2" customFormat="1" ht="37.9" customHeight="1">
      <c r="A468" s="896"/>
      <c r="B468" s="129"/>
      <c r="C468" s="155" t="s">
        <v>1327</v>
      </c>
      <c r="D468" s="155" t="s">
        <v>155</v>
      </c>
      <c r="E468" s="156" t="s">
        <v>1328</v>
      </c>
      <c r="F468" s="157" t="s">
        <v>1329</v>
      </c>
      <c r="G468" s="158" t="s">
        <v>266</v>
      </c>
      <c r="H468" s="159">
        <v>1</v>
      </c>
      <c r="I468" s="901"/>
      <c r="J468" s="900">
        <f t="shared" si="135"/>
        <v>0</v>
      </c>
      <c r="K468" s="161"/>
      <c r="L468" s="29"/>
      <c r="M468" s="162" t="s">
        <v>1</v>
      </c>
      <c r="N468" s="163" t="s">
        <v>36</v>
      </c>
      <c r="O468" s="55"/>
      <c r="P468" s="164">
        <f t="shared" si="136"/>
        <v>0</v>
      </c>
      <c r="Q468" s="164">
        <v>0</v>
      </c>
      <c r="R468" s="164">
        <f t="shared" si="137"/>
        <v>0</v>
      </c>
      <c r="S468" s="164">
        <v>0</v>
      </c>
      <c r="T468" s="165">
        <f t="shared" si="138"/>
        <v>0</v>
      </c>
      <c r="U468" s="896"/>
      <c r="V468" s="896"/>
      <c r="W468" s="896"/>
      <c r="X468" s="896"/>
      <c r="Y468" s="896"/>
      <c r="Z468" s="896"/>
      <c r="AA468" s="896"/>
      <c r="AB468" s="896"/>
      <c r="AC468" s="896"/>
      <c r="AD468" s="896"/>
      <c r="AE468" s="896"/>
      <c r="AR468" s="166" t="s">
        <v>218</v>
      </c>
      <c r="AT468" s="166" t="s">
        <v>155</v>
      </c>
      <c r="AU468" s="166" t="s">
        <v>80</v>
      </c>
      <c r="AY468" s="14" t="s">
        <v>153</v>
      </c>
      <c r="BE468" s="93">
        <f t="shared" si="139"/>
        <v>0</v>
      </c>
      <c r="BF468" s="93">
        <f t="shared" si="140"/>
        <v>0</v>
      </c>
      <c r="BG468" s="93">
        <f t="shared" si="141"/>
        <v>0</v>
      </c>
      <c r="BH468" s="93">
        <f t="shared" si="142"/>
        <v>0</v>
      </c>
      <c r="BI468" s="93">
        <f t="shared" si="143"/>
        <v>0</v>
      </c>
      <c r="BJ468" s="14" t="s">
        <v>80</v>
      </c>
      <c r="BK468" s="93">
        <f t="shared" si="144"/>
        <v>0</v>
      </c>
      <c r="BL468" s="14" t="s">
        <v>218</v>
      </c>
      <c r="BM468" s="166" t="s">
        <v>1330</v>
      </c>
    </row>
    <row r="469" spans="1:65" s="2" customFormat="1" ht="44.25" customHeight="1">
      <c r="A469" s="896"/>
      <c r="B469" s="129"/>
      <c r="C469" s="155" t="s">
        <v>1331</v>
      </c>
      <c r="D469" s="155" t="s">
        <v>155</v>
      </c>
      <c r="E469" s="156" t="s">
        <v>1332</v>
      </c>
      <c r="F469" s="157" t="s">
        <v>1333</v>
      </c>
      <c r="G469" s="158" t="s">
        <v>266</v>
      </c>
      <c r="H469" s="159">
        <v>1</v>
      </c>
      <c r="I469" s="901"/>
      <c r="J469" s="900">
        <f t="shared" si="135"/>
        <v>0</v>
      </c>
      <c r="K469" s="161"/>
      <c r="L469" s="29"/>
      <c r="M469" s="162" t="s">
        <v>1</v>
      </c>
      <c r="N469" s="163" t="s">
        <v>36</v>
      </c>
      <c r="O469" s="55"/>
      <c r="P469" s="164">
        <f t="shared" si="136"/>
        <v>0</v>
      </c>
      <c r="Q469" s="164">
        <v>0</v>
      </c>
      <c r="R469" s="164">
        <f t="shared" si="137"/>
        <v>0</v>
      </c>
      <c r="S469" s="164">
        <v>0</v>
      </c>
      <c r="T469" s="165">
        <f t="shared" si="138"/>
        <v>0</v>
      </c>
      <c r="U469" s="896"/>
      <c r="V469" s="896"/>
      <c r="W469" s="896"/>
      <c r="X469" s="896"/>
      <c r="Y469" s="896"/>
      <c r="Z469" s="896"/>
      <c r="AA469" s="896"/>
      <c r="AB469" s="896"/>
      <c r="AC469" s="896"/>
      <c r="AD469" s="896"/>
      <c r="AE469" s="896"/>
      <c r="AR469" s="166" t="s">
        <v>218</v>
      </c>
      <c r="AT469" s="166" t="s">
        <v>155</v>
      </c>
      <c r="AU469" s="166" t="s">
        <v>80</v>
      </c>
      <c r="AY469" s="14" t="s">
        <v>153</v>
      </c>
      <c r="BE469" s="93">
        <f t="shared" si="139"/>
        <v>0</v>
      </c>
      <c r="BF469" s="93">
        <f t="shared" si="140"/>
        <v>0</v>
      </c>
      <c r="BG469" s="93">
        <f t="shared" si="141"/>
        <v>0</v>
      </c>
      <c r="BH469" s="93">
        <f t="shared" si="142"/>
        <v>0</v>
      </c>
      <c r="BI469" s="93">
        <f t="shared" si="143"/>
        <v>0</v>
      </c>
      <c r="BJ469" s="14" t="s">
        <v>80</v>
      </c>
      <c r="BK469" s="93">
        <f t="shared" si="144"/>
        <v>0</v>
      </c>
      <c r="BL469" s="14" t="s">
        <v>218</v>
      </c>
      <c r="BM469" s="166" t="s">
        <v>1334</v>
      </c>
    </row>
    <row r="470" spans="1:65" s="2" customFormat="1" ht="55.5" customHeight="1">
      <c r="A470" s="896"/>
      <c r="B470" s="129"/>
      <c r="C470" s="155" t="s">
        <v>1335</v>
      </c>
      <c r="D470" s="155" t="s">
        <v>155</v>
      </c>
      <c r="E470" s="156" t="s">
        <v>1336</v>
      </c>
      <c r="F470" s="157" t="s">
        <v>1337</v>
      </c>
      <c r="G470" s="158" t="s">
        <v>266</v>
      </c>
      <c r="H470" s="159">
        <v>1</v>
      </c>
      <c r="I470" s="901"/>
      <c r="J470" s="900">
        <f t="shared" si="135"/>
        <v>0</v>
      </c>
      <c r="K470" s="161"/>
      <c r="L470" s="29"/>
      <c r="M470" s="162" t="s">
        <v>1</v>
      </c>
      <c r="N470" s="163" t="s">
        <v>36</v>
      </c>
      <c r="O470" s="55"/>
      <c r="P470" s="164">
        <f t="shared" si="136"/>
        <v>0</v>
      </c>
      <c r="Q470" s="164">
        <v>0</v>
      </c>
      <c r="R470" s="164">
        <f t="shared" si="137"/>
        <v>0</v>
      </c>
      <c r="S470" s="164">
        <v>0</v>
      </c>
      <c r="T470" s="165">
        <f t="shared" si="138"/>
        <v>0</v>
      </c>
      <c r="U470" s="896"/>
      <c r="V470" s="896"/>
      <c r="W470" s="896"/>
      <c r="X470" s="896"/>
      <c r="Y470" s="896"/>
      <c r="Z470" s="896"/>
      <c r="AA470" s="896"/>
      <c r="AB470" s="896"/>
      <c r="AC470" s="896"/>
      <c r="AD470" s="896"/>
      <c r="AE470" s="896"/>
      <c r="AR470" s="166" t="s">
        <v>218</v>
      </c>
      <c r="AT470" s="166" t="s">
        <v>155</v>
      </c>
      <c r="AU470" s="166" t="s">
        <v>80</v>
      </c>
      <c r="AY470" s="14" t="s">
        <v>153</v>
      </c>
      <c r="BE470" s="93">
        <f t="shared" si="139"/>
        <v>0</v>
      </c>
      <c r="BF470" s="93">
        <f t="shared" si="140"/>
        <v>0</v>
      </c>
      <c r="BG470" s="93">
        <f t="shared" si="141"/>
        <v>0</v>
      </c>
      <c r="BH470" s="93">
        <f t="shared" si="142"/>
        <v>0</v>
      </c>
      <c r="BI470" s="93">
        <f t="shared" si="143"/>
        <v>0</v>
      </c>
      <c r="BJ470" s="14" t="s">
        <v>80</v>
      </c>
      <c r="BK470" s="93">
        <f t="shared" si="144"/>
        <v>0</v>
      </c>
      <c r="BL470" s="14" t="s">
        <v>218</v>
      </c>
      <c r="BM470" s="166" t="s">
        <v>1338</v>
      </c>
    </row>
    <row r="471" spans="1:65" s="2" customFormat="1" ht="37.9" customHeight="1">
      <c r="A471" s="896"/>
      <c r="B471" s="129"/>
      <c r="C471" s="155" t="s">
        <v>1339</v>
      </c>
      <c r="D471" s="155" t="s">
        <v>155</v>
      </c>
      <c r="E471" s="156" t="s">
        <v>1340</v>
      </c>
      <c r="F471" s="157" t="s">
        <v>1341</v>
      </c>
      <c r="G471" s="158" t="s">
        <v>266</v>
      </c>
      <c r="H471" s="159">
        <v>1</v>
      </c>
      <c r="I471" s="901"/>
      <c r="J471" s="900">
        <f t="shared" si="135"/>
        <v>0</v>
      </c>
      <c r="K471" s="161"/>
      <c r="L471" s="29"/>
      <c r="M471" s="162" t="s">
        <v>1</v>
      </c>
      <c r="N471" s="163" t="s">
        <v>36</v>
      </c>
      <c r="O471" s="55"/>
      <c r="P471" s="164">
        <f t="shared" si="136"/>
        <v>0</v>
      </c>
      <c r="Q471" s="164">
        <v>0</v>
      </c>
      <c r="R471" s="164">
        <f t="shared" si="137"/>
        <v>0</v>
      </c>
      <c r="S471" s="164">
        <v>0</v>
      </c>
      <c r="T471" s="165">
        <f t="shared" si="138"/>
        <v>0</v>
      </c>
      <c r="U471" s="896"/>
      <c r="V471" s="896"/>
      <c r="W471" s="896"/>
      <c r="X471" s="896"/>
      <c r="Y471" s="896"/>
      <c r="Z471" s="896"/>
      <c r="AA471" s="896"/>
      <c r="AB471" s="896"/>
      <c r="AC471" s="896"/>
      <c r="AD471" s="896"/>
      <c r="AE471" s="896"/>
      <c r="AR471" s="166" t="s">
        <v>218</v>
      </c>
      <c r="AT471" s="166" t="s">
        <v>155</v>
      </c>
      <c r="AU471" s="166" t="s">
        <v>80</v>
      </c>
      <c r="AY471" s="14" t="s">
        <v>153</v>
      </c>
      <c r="BE471" s="93">
        <f t="shared" si="139"/>
        <v>0</v>
      </c>
      <c r="BF471" s="93">
        <f t="shared" si="140"/>
        <v>0</v>
      </c>
      <c r="BG471" s="93">
        <f t="shared" si="141"/>
        <v>0</v>
      </c>
      <c r="BH471" s="93">
        <f t="shared" si="142"/>
        <v>0</v>
      </c>
      <c r="BI471" s="93">
        <f t="shared" si="143"/>
        <v>0</v>
      </c>
      <c r="BJ471" s="14" t="s">
        <v>80</v>
      </c>
      <c r="BK471" s="93">
        <f t="shared" si="144"/>
        <v>0</v>
      </c>
      <c r="BL471" s="14" t="s">
        <v>218</v>
      </c>
      <c r="BM471" s="166" t="s">
        <v>1342</v>
      </c>
    </row>
    <row r="472" spans="1:65" s="2" customFormat="1" ht="49.15" customHeight="1">
      <c r="A472" s="896"/>
      <c r="B472" s="129"/>
      <c r="C472" s="155" t="s">
        <v>1343</v>
      </c>
      <c r="D472" s="155" t="s">
        <v>155</v>
      </c>
      <c r="E472" s="156" t="s">
        <v>1344</v>
      </c>
      <c r="F472" s="157" t="s">
        <v>1345</v>
      </c>
      <c r="G472" s="158" t="s">
        <v>266</v>
      </c>
      <c r="H472" s="159">
        <v>1</v>
      </c>
      <c r="I472" s="901"/>
      <c r="J472" s="900">
        <f t="shared" si="135"/>
        <v>0</v>
      </c>
      <c r="K472" s="161"/>
      <c r="L472" s="29"/>
      <c r="M472" s="162" t="s">
        <v>1</v>
      </c>
      <c r="N472" s="163" t="s">
        <v>36</v>
      </c>
      <c r="O472" s="55"/>
      <c r="P472" s="164">
        <f t="shared" si="136"/>
        <v>0</v>
      </c>
      <c r="Q472" s="164">
        <v>0</v>
      </c>
      <c r="R472" s="164">
        <f t="shared" si="137"/>
        <v>0</v>
      </c>
      <c r="S472" s="164">
        <v>0</v>
      </c>
      <c r="T472" s="165">
        <f t="shared" si="138"/>
        <v>0</v>
      </c>
      <c r="U472" s="896"/>
      <c r="V472" s="896"/>
      <c r="W472" s="896"/>
      <c r="X472" s="896"/>
      <c r="Y472" s="896"/>
      <c r="Z472" s="896"/>
      <c r="AA472" s="896"/>
      <c r="AB472" s="896"/>
      <c r="AC472" s="896"/>
      <c r="AD472" s="896"/>
      <c r="AE472" s="896"/>
      <c r="AR472" s="166" t="s">
        <v>218</v>
      </c>
      <c r="AT472" s="166" t="s">
        <v>155</v>
      </c>
      <c r="AU472" s="166" t="s">
        <v>80</v>
      </c>
      <c r="AY472" s="14" t="s">
        <v>153</v>
      </c>
      <c r="BE472" s="93">
        <f t="shared" si="139"/>
        <v>0</v>
      </c>
      <c r="BF472" s="93">
        <f t="shared" si="140"/>
        <v>0</v>
      </c>
      <c r="BG472" s="93">
        <f t="shared" si="141"/>
        <v>0</v>
      </c>
      <c r="BH472" s="93">
        <f t="shared" si="142"/>
        <v>0</v>
      </c>
      <c r="BI472" s="93">
        <f t="shared" si="143"/>
        <v>0</v>
      </c>
      <c r="BJ472" s="14" t="s">
        <v>80</v>
      </c>
      <c r="BK472" s="93">
        <f t="shared" si="144"/>
        <v>0</v>
      </c>
      <c r="BL472" s="14" t="s">
        <v>218</v>
      </c>
      <c r="BM472" s="166" t="s">
        <v>1346</v>
      </c>
    </row>
    <row r="473" spans="1:65" s="2" customFormat="1" ht="49.15" customHeight="1">
      <c r="A473" s="896"/>
      <c r="B473" s="129"/>
      <c r="C473" s="155" t="s">
        <v>1347</v>
      </c>
      <c r="D473" s="155" t="s">
        <v>155</v>
      </c>
      <c r="E473" s="156" t="s">
        <v>1348</v>
      </c>
      <c r="F473" s="157" t="s">
        <v>1349</v>
      </c>
      <c r="G473" s="158" t="s">
        <v>266</v>
      </c>
      <c r="H473" s="159">
        <v>1</v>
      </c>
      <c r="I473" s="901"/>
      <c r="J473" s="900">
        <f t="shared" si="135"/>
        <v>0</v>
      </c>
      <c r="K473" s="161"/>
      <c r="L473" s="29"/>
      <c r="M473" s="162" t="s">
        <v>1</v>
      </c>
      <c r="N473" s="163" t="s">
        <v>36</v>
      </c>
      <c r="O473" s="55"/>
      <c r="P473" s="164">
        <f t="shared" si="136"/>
        <v>0</v>
      </c>
      <c r="Q473" s="164">
        <v>0</v>
      </c>
      <c r="R473" s="164">
        <f t="shared" si="137"/>
        <v>0</v>
      </c>
      <c r="S473" s="164">
        <v>0</v>
      </c>
      <c r="T473" s="165">
        <f t="shared" si="138"/>
        <v>0</v>
      </c>
      <c r="U473" s="896"/>
      <c r="V473" s="896"/>
      <c r="W473" s="896"/>
      <c r="X473" s="896"/>
      <c r="Y473" s="896"/>
      <c r="Z473" s="896"/>
      <c r="AA473" s="896"/>
      <c r="AB473" s="896"/>
      <c r="AC473" s="896"/>
      <c r="AD473" s="896"/>
      <c r="AE473" s="896"/>
      <c r="AR473" s="166" t="s">
        <v>218</v>
      </c>
      <c r="AT473" s="166" t="s">
        <v>155</v>
      </c>
      <c r="AU473" s="166" t="s">
        <v>80</v>
      </c>
      <c r="AY473" s="14" t="s">
        <v>153</v>
      </c>
      <c r="BE473" s="93">
        <f t="shared" si="139"/>
        <v>0</v>
      </c>
      <c r="BF473" s="93">
        <f t="shared" si="140"/>
        <v>0</v>
      </c>
      <c r="BG473" s="93">
        <f t="shared" si="141"/>
        <v>0</v>
      </c>
      <c r="BH473" s="93">
        <f t="shared" si="142"/>
        <v>0</v>
      </c>
      <c r="BI473" s="93">
        <f t="shared" si="143"/>
        <v>0</v>
      </c>
      <c r="BJ473" s="14" t="s">
        <v>80</v>
      </c>
      <c r="BK473" s="93">
        <f t="shared" si="144"/>
        <v>0</v>
      </c>
      <c r="BL473" s="14" t="s">
        <v>218</v>
      </c>
      <c r="BM473" s="166" t="s">
        <v>1350</v>
      </c>
    </row>
    <row r="474" spans="1:65" s="2" customFormat="1" ht="49.15" customHeight="1">
      <c r="A474" s="896"/>
      <c r="B474" s="129"/>
      <c r="C474" s="155" t="s">
        <v>1351</v>
      </c>
      <c r="D474" s="155" t="s">
        <v>155</v>
      </c>
      <c r="E474" s="156" t="s">
        <v>1352</v>
      </c>
      <c r="F474" s="157" t="s">
        <v>1353</v>
      </c>
      <c r="G474" s="158" t="s">
        <v>266</v>
      </c>
      <c r="H474" s="159">
        <v>1</v>
      </c>
      <c r="I474" s="901"/>
      <c r="J474" s="900">
        <f t="shared" si="135"/>
        <v>0</v>
      </c>
      <c r="K474" s="161"/>
      <c r="L474" s="29"/>
      <c r="M474" s="162" t="s">
        <v>1</v>
      </c>
      <c r="N474" s="163" t="s">
        <v>36</v>
      </c>
      <c r="O474" s="55"/>
      <c r="P474" s="164">
        <f t="shared" si="136"/>
        <v>0</v>
      </c>
      <c r="Q474" s="164">
        <v>0</v>
      </c>
      <c r="R474" s="164">
        <f t="shared" si="137"/>
        <v>0</v>
      </c>
      <c r="S474" s="164">
        <v>0</v>
      </c>
      <c r="T474" s="165">
        <f t="shared" si="138"/>
        <v>0</v>
      </c>
      <c r="U474" s="896"/>
      <c r="V474" s="896"/>
      <c r="W474" s="896"/>
      <c r="X474" s="896"/>
      <c r="Y474" s="896"/>
      <c r="Z474" s="896"/>
      <c r="AA474" s="896"/>
      <c r="AB474" s="896"/>
      <c r="AC474" s="896"/>
      <c r="AD474" s="896"/>
      <c r="AE474" s="896"/>
      <c r="AR474" s="166" t="s">
        <v>218</v>
      </c>
      <c r="AT474" s="166" t="s">
        <v>155</v>
      </c>
      <c r="AU474" s="166" t="s">
        <v>80</v>
      </c>
      <c r="AY474" s="14" t="s">
        <v>153</v>
      </c>
      <c r="BE474" s="93">
        <f t="shared" si="139"/>
        <v>0</v>
      </c>
      <c r="BF474" s="93">
        <f t="shared" si="140"/>
        <v>0</v>
      </c>
      <c r="BG474" s="93">
        <f t="shared" si="141"/>
        <v>0</v>
      </c>
      <c r="BH474" s="93">
        <f t="shared" si="142"/>
        <v>0</v>
      </c>
      <c r="BI474" s="93">
        <f t="shared" si="143"/>
        <v>0</v>
      </c>
      <c r="BJ474" s="14" t="s">
        <v>80</v>
      </c>
      <c r="BK474" s="93">
        <f t="shared" si="144"/>
        <v>0</v>
      </c>
      <c r="BL474" s="14" t="s">
        <v>218</v>
      </c>
      <c r="BM474" s="166" t="s">
        <v>1354</v>
      </c>
    </row>
    <row r="475" spans="1:65" s="2" customFormat="1" ht="44.25" customHeight="1">
      <c r="A475" s="896"/>
      <c r="B475" s="129"/>
      <c r="C475" s="155" t="s">
        <v>1355</v>
      </c>
      <c r="D475" s="155" t="s">
        <v>155</v>
      </c>
      <c r="E475" s="156" t="s">
        <v>1356</v>
      </c>
      <c r="F475" s="157" t="s">
        <v>1357</v>
      </c>
      <c r="G475" s="158" t="s">
        <v>266</v>
      </c>
      <c r="H475" s="159">
        <v>1</v>
      </c>
      <c r="I475" s="901"/>
      <c r="J475" s="900">
        <f t="shared" si="135"/>
        <v>0</v>
      </c>
      <c r="K475" s="161"/>
      <c r="L475" s="29"/>
      <c r="M475" s="162" t="s">
        <v>1</v>
      </c>
      <c r="N475" s="163" t="s">
        <v>36</v>
      </c>
      <c r="O475" s="55"/>
      <c r="P475" s="164">
        <f t="shared" si="136"/>
        <v>0</v>
      </c>
      <c r="Q475" s="164">
        <v>0</v>
      </c>
      <c r="R475" s="164">
        <f t="shared" si="137"/>
        <v>0</v>
      </c>
      <c r="S475" s="164">
        <v>0</v>
      </c>
      <c r="T475" s="165">
        <f t="shared" si="138"/>
        <v>0</v>
      </c>
      <c r="U475" s="896"/>
      <c r="V475" s="896"/>
      <c r="W475" s="896"/>
      <c r="X475" s="896"/>
      <c r="Y475" s="896"/>
      <c r="Z475" s="896"/>
      <c r="AA475" s="896"/>
      <c r="AB475" s="896"/>
      <c r="AC475" s="896"/>
      <c r="AD475" s="896"/>
      <c r="AE475" s="896"/>
      <c r="AR475" s="166" t="s">
        <v>218</v>
      </c>
      <c r="AT475" s="166" t="s">
        <v>155</v>
      </c>
      <c r="AU475" s="166" t="s">
        <v>80</v>
      </c>
      <c r="AY475" s="14" t="s">
        <v>153</v>
      </c>
      <c r="BE475" s="93">
        <f t="shared" si="139"/>
        <v>0</v>
      </c>
      <c r="BF475" s="93">
        <f t="shared" si="140"/>
        <v>0</v>
      </c>
      <c r="BG475" s="93">
        <f t="shared" si="141"/>
        <v>0</v>
      </c>
      <c r="BH475" s="93">
        <f t="shared" si="142"/>
        <v>0</v>
      </c>
      <c r="BI475" s="93">
        <f t="shared" si="143"/>
        <v>0</v>
      </c>
      <c r="BJ475" s="14" t="s">
        <v>80</v>
      </c>
      <c r="BK475" s="93">
        <f t="shared" si="144"/>
        <v>0</v>
      </c>
      <c r="BL475" s="14" t="s">
        <v>218</v>
      </c>
      <c r="BM475" s="166" t="s">
        <v>1358</v>
      </c>
    </row>
    <row r="476" spans="1:65" s="2" customFormat="1" ht="44.25" customHeight="1">
      <c r="A476" s="896"/>
      <c r="B476" s="129"/>
      <c r="C476" s="155" t="s">
        <v>1359</v>
      </c>
      <c r="D476" s="155" t="s">
        <v>155</v>
      </c>
      <c r="E476" s="156" t="s">
        <v>1360</v>
      </c>
      <c r="F476" s="157" t="s">
        <v>1361</v>
      </c>
      <c r="G476" s="158" t="s">
        <v>266</v>
      </c>
      <c r="H476" s="159">
        <v>1</v>
      </c>
      <c r="I476" s="901"/>
      <c r="J476" s="900">
        <f t="shared" si="135"/>
        <v>0</v>
      </c>
      <c r="K476" s="161"/>
      <c r="L476" s="29"/>
      <c r="M476" s="162" t="s">
        <v>1</v>
      </c>
      <c r="N476" s="163" t="s">
        <v>36</v>
      </c>
      <c r="O476" s="55"/>
      <c r="P476" s="164">
        <f t="shared" si="136"/>
        <v>0</v>
      </c>
      <c r="Q476" s="164">
        <v>0</v>
      </c>
      <c r="R476" s="164">
        <f t="shared" si="137"/>
        <v>0</v>
      </c>
      <c r="S476" s="164">
        <v>0</v>
      </c>
      <c r="T476" s="165">
        <f t="shared" si="138"/>
        <v>0</v>
      </c>
      <c r="U476" s="896"/>
      <c r="V476" s="896"/>
      <c r="W476" s="896"/>
      <c r="X476" s="896"/>
      <c r="Y476" s="896"/>
      <c r="Z476" s="896"/>
      <c r="AA476" s="896"/>
      <c r="AB476" s="896"/>
      <c r="AC476" s="896"/>
      <c r="AD476" s="896"/>
      <c r="AE476" s="896"/>
      <c r="AR476" s="166" t="s">
        <v>218</v>
      </c>
      <c r="AT476" s="166" t="s">
        <v>155</v>
      </c>
      <c r="AU476" s="166" t="s">
        <v>80</v>
      </c>
      <c r="AY476" s="14" t="s">
        <v>153</v>
      </c>
      <c r="BE476" s="93">
        <f t="shared" si="139"/>
        <v>0</v>
      </c>
      <c r="BF476" s="93">
        <f t="shared" si="140"/>
        <v>0</v>
      </c>
      <c r="BG476" s="93">
        <f t="shared" si="141"/>
        <v>0</v>
      </c>
      <c r="BH476" s="93">
        <f t="shared" si="142"/>
        <v>0</v>
      </c>
      <c r="BI476" s="93">
        <f t="shared" si="143"/>
        <v>0</v>
      </c>
      <c r="BJ476" s="14" t="s">
        <v>80</v>
      </c>
      <c r="BK476" s="93">
        <f t="shared" si="144"/>
        <v>0</v>
      </c>
      <c r="BL476" s="14" t="s">
        <v>218</v>
      </c>
      <c r="BM476" s="166" t="s">
        <v>1362</v>
      </c>
    </row>
    <row r="477" spans="1:65" s="2" customFormat="1" ht="44.25" customHeight="1">
      <c r="A477" s="896"/>
      <c r="B477" s="129"/>
      <c r="C477" s="155" t="s">
        <v>1363</v>
      </c>
      <c r="D477" s="155" t="s">
        <v>155</v>
      </c>
      <c r="E477" s="156" t="s">
        <v>1364</v>
      </c>
      <c r="F477" s="157" t="s">
        <v>1365</v>
      </c>
      <c r="G477" s="158" t="s">
        <v>266</v>
      </c>
      <c r="H477" s="159">
        <v>1</v>
      </c>
      <c r="I477" s="901"/>
      <c r="J477" s="900">
        <f t="shared" si="135"/>
        <v>0</v>
      </c>
      <c r="K477" s="161"/>
      <c r="L477" s="29"/>
      <c r="M477" s="162" t="s">
        <v>1</v>
      </c>
      <c r="N477" s="163" t="s">
        <v>36</v>
      </c>
      <c r="O477" s="55"/>
      <c r="P477" s="164">
        <f t="shared" si="136"/>
        <v>0</v>
      </c>
      <c r="Q477" s="164">
        <v>0</v>
      </c>
      <c r="R477" s="164">
        <f t="shared" si="137"/>
        <v>0</v>
      </c>
      <c r="S477" s="164">
        <v>0</v>
      </c>
      <c r="T477" s="165">
        <f t="shared" si="138"/>
        <v>0</v>
      </c>
      <c r="U477" s="896"/>
      <c r="V477" s="896"/>
      <c r="W477" s="896"/>
      <c r="X477" s="896"/>
      <c r="Y477" s="896"/>
      <c r="Z477" s="896"/>
      <c r="AA477" s="896"/>
      <c r="AB477" s="896"/>
      <c r="AC477" s="896"/>
      <c r="AD477" s="896"/>
      <c r="AE477" s="896"/>
      <c r="AR477" s="166" t="s">
        <v>218</v>
      </c>
      <c r="AT477" s="166" t="s">
        <v>155</v>
      </c>
      <c r="AU477" s="166" t="s">
        <v>80</v>
      </c>
      <c r="AY477" s="14" t="s">
        <v>153</v>
      </c>
      <c r="BE477" s="93">
        <f t="shared" si="139"/>
        <v>0</v>
      </c>
      <c r="BF477" s="93">
        <f t="shared" si="140"/>
        <v>0</v>
      </c>
      <c r="BG477" s="93">
        <f t="shared" si="141"/>
        <v>0</v>
      </c>
      <c r="BH477" s="93">
        <f t="shared" si="142"/>
        <v>0</v>
      </c>
      <c r="BI477" s="93">
        <f t="shared" si="143"/>
        <v>0</v>
      </c>
      <c r="BJ477" s="14" t="s">
        <v>80</v>
      </c>
      <c r="BK477" s="93">
        <f t="shared" si="144"/>
        <v>0</v>
      </c>
      <c r="BL477" s="14" t="s">
        <v>218</v>
      </c>
      <c r="BM477" s="166" t="s">
        <v>1366</v>
      </c>
    </row>
    <row r="478" spans="1:65" s="2" customFormat="1" ht="49.15" customHeight="1">
      <c r="A478" s="896"/>
      <c r="B478" s="129"/>
      <c r="C478" s="155" t="s">
        <v>1367</v>
      </c>
      <c r="D478" s="155" t="s">
        <v>155</v>
      </c>
      <c r="E478" s="156" t="s">
        <v>1368</v>
      </c>
      <c r="F478" s="157" t="s">
        <v>1369</v>
      </c>
      <c r="G478" s="158" t="s">
        <v>266</v>
      </c>
      <c r="H478" s="159">
        <v>1</v>
      </c>
      <c r="I478" s="901"/>
      <c r="J478" s="900">
        <f t="shared" si="135"/>
        <v>0</v>
      </c>
      <c r="K478" s="161"/>
      <c r="L478" s="29"/>
      <c r="M478" s="162" t="s">
        <v>1</v>
      </c>
      <c r="N478" s="163" t="s">
        <v>36</v>
      </c>
      <c r="O478" s="55"/>
      <c r="P478" s="164">
        <f t="shared" si="136"/>
        <v>0</v>
      </c>
      <c r="Q478" s="164">
        <v>0</v>
      </c>
      <c r="R478" s="164">
        <f t="shared" si="137"/>
        <v>0</v>
      </c>
      <c r="S478" s="164">
        <v>0</v>
      </c>
      <c r="T478" s="165">
        <f t="shared" si="138"/>
        <v>0</v>
      </c>
      <c r="U478" s="896"/>
      <c r="V478" s="896"/>
      <c r="W478" s="896"/>
      <c r="X478" s="896"/>
      <c r="Y478" s="896"/>
      <c r="Z478" s="896"/>
      <c r="AA478" s="896"/>
      <c r="AB478" s="896"/>
      <c r="AC478" s="896"/>
      <c r="AD478" s="896"/>
      <c r="AE478" s="896"/>
      <c r="AR478" s="166" t="s">
        <v>218</v>
      </c>
      <c r="AT478" s="166" t="s">
        <v>155</v>
      </c>
      <c r="AU478" s="166" t="s">
        <v>80</v>
      </c>
      <c r="AY478" s="14" t="s">
        <v>153</v>
      </c>
      <c r="BE478" s="93">
        <f t="shared" si="139"/>
        <v>0</v>
      </c>
      <c r="BF478" s="93">
        <f t="shared" si="140"/>
        <v>0</v>
      </c>
      <c r="BG478" s="93">
        <f t="shared" si="141"/>
        <v>0</v>
      </c>
      <c r="BH478" s="93">
        <f t="shared" si="142"/>
        <v>0</v>
      </c>
      <c r="BI478" s="93">
        <f t="shared" si="143"/>
        <v>0</v>
      </c>
      <c r="BJ478" s="14" t="s">
        <v>80</v>
      </c>
      <c r="BK478" s="93">
        <f t="shared" si="144"/>
        <v>0</v>
      </c>
      <c r="BL478" s="14" t="s">
        <v>218</v>
      </c>
      <c r="BM478" s="166" t="s">
        <v>1370</v>
      </c>
    </row>
    <row r="479" spans="1:65" s="2" customFormat="1" ht="49.15" customHeight="1">
      <c r="A479" s="896"/>
      <c r="B479" s="129"/>
      <c r="C479" s="155" t="s">
        <v>1371</v>
      </c>
      <c r="D479" s="155" t="s">
        <v>155</v>
      </c>
      <c r="E479" s="156" t="s">
        <v>1372</v>
      </c>
      <c r="F479" s="157" t="s">
        <v>1373</v>
      </c>
      <c r="G479" s="158" t="s">
        <v>266</v>
      </c>
      <c r="H479" s="159">
        <v>1</v>
      </c>
      <c r="I479" s="901"/>
      <c r="J479" s="900">
        <f t="shared" si="135"/>
        <v>0</v>
      </c>
      <c r="K479" s="161"/>
      <c r="L479" s="29"/>
      <c r="M479" s="162" t="s">
        <v>1</v>
      </c>
      <c r="N479" s="163" t="s">
        <v>36</v>
      </c>
      <c r="O479" s="55"/>
      <c r="P479" s="164">
        <f t="shared" si="136"/>
        <v>0</v>
      </c>
      <c r="Q479" s="164">
        <v>0</v>
      </c>
      <c r="R479" s="164">
        <f t="shared" si="137"/>
        <v>0</v>
      </c>
      <c r="S479" s="164">
        <v>0</v>
      </c>
      <c r="T479" s="165">
        <f t="shared" si="138"/>
        <v>0</v>
      </c>
      <c r="U479" s="896"/>
      <c r="V479" s="896"/>
      <c r="W479" s="896"/>
      <c r="X479" s="896"/>
      <c r="Y479" s="896"/>
      <c r="Z479" s="896"/>
      <c r="AA479" s="896"/>
      <c r="AB479" s="896"/>
      <c r="AC479" s="896"/>
      <c r="AD479" s="896"/>
      <c r="AE479" s="896"/>
      <c r="AR479" s="166" t="s">
        <v>218</v>
      </c>
      <c r="AT479" s="166" t="s">
        <v>155</v>
      </c>
      <c r="AU479" s="166" t="s">
        <v>80</v>
      </c>
      <c r="AY479" s="14" t="s">
        <v>153</v>
      </c>
      <c r="BE479" s="93">
        <f t="shared" si="139"/>
        <v>0</v>
      </c>
      <c r="BF479" s="93">
        <f t="shared" si="140"/>
        <v>0</v>
      </c>
      <c r="BG479" s="93">
        <f t="shared" si="141"/>
        <v>0</v>
      </c>
      <c r="BH479" s="93">
        <f t="shared" si="142"/>
        <v>0</v>
      </c>
      <c r="BI479" s="93">
        <f t="shared" si="143"/>
        <v>0</v>
      </c>
      <c r="BJ479" s="14" t="s">
        <v>80</v>
      </c>
      <c r="BK479" s="93">
        <f t="shared" si="144"/>
        <v>0</v>
      </c>
      <c r="BL479" s="14" t="s">
        <v>218</v>
      </c>
      <c r="BM479" s="166" t="s">
        <v>1374</v>
      </c>
    </row>
    <row r="480" spans="1:65" s="2" customFormat="1" ht="49.15" customHeight="1">
      <c r="A480" s="896"/>
      <c r="B480" s="129"/>
      <c r="C480" s="155" t="s">
        <v>1375</v>
      </c>
      <c r="D480" s="155" t="s">
        <v>155</v>
      </c>
      <c r="E480" s="156" t="s">
        <v>1376</v>
      </c>
      <c r="F480" s="157" t="s">
        <v>1377</v>
      </c>
      <c r="G480" s="158" t="s">
        <v>266</v>
      </c>
      <c r="H480" s="159">
        <v>1</v>
      </c>
      <c r="I480" s="901"/>
      <c r="J480" s="900">
        <f t="shared" si="135"/>
        <v>0</v>
      </c>
      <c r="K480" s="161"/>
      <c r="L480" s="29"/>
      <c r="M480" s="162" t="s">
        <v>1</v>
      </c>
      <c r="N480" s="163" t="s">
        <v>36</v>
      </c>
      <c r="O480" s="55"/>
      <c r="P480" s="164">
        <f t="shared" si="136"/>
        <v>0</v>
      </c>
      <c r="Q480" s="164">
        <v>0</v>
      </c>
      <c r="R480" s="164">
        <f t="shared" si="137"/>
        <v>0</v>
      </c>
      <c r="S480" s="164">
        <v>0</v>
      </c>
      <c r="T480" s="165">
        <f t="shared" si="138"/>
        <v>0</v>
      </c>
      <c r="U480" s="896"/>
      <c r="V480" s="896"/>
      <c r="W480" s="896"/>
      <c r="X480" s="896"/>
      <c r="Y480" s="896"/>
      <c r="Z480" s="896"/>
      <c r="AA480" s="896"/>
      <c r="AB480" s="896"/>
      <c r="AC480" s="896"/>
      <c r="AD480" s="896"/>
      <c r="AE480" s="896"/>
      <c r="AR480" s="166" t="s">
        <v>218</v>
      </c>
      <c r="AT480" s="166" t="s">
        <v>155</v>
      </c>
      <c r="AU480" s="166" t="s">
        <v>80</v>
      </c>
      <c r="AY480" s="14" t="s">
        <v>153</v>
      </c>
      <c r="BE480" s="93">
        <f t="shared" si="139"/>
        <v>0</v>
      </c>
      <c r="BF480" s="93">
        <f t="shared" si="140"/>
        <v>0</v>
      </c>
      <c r="BG480" s="93">
        <f t="shared" si="141"/>
        <v>0</v>
      </c>
      <c r="BH480" s="93">
        <f t="shared" si="142"/>
        <v>0</v>
      </c>
      <c r="BI480" s="93">
        <f t="shared" si="143"/>
        <v>0</v>
      </c>
      <c r="BJ480" s="14" t="s">
        <v>80</v>
      </c>
      <c r="BK480" s="93">
        <f t="shared" si="144"/>
        <v>0</v>
      </c>
      <c r="BL480" s="14" t="s">
        <v>218</v>
      </c>
      <c r="BM480" s="166" t="s">
        <v>1378</v>
      </c>
    </row>
    <row r="481" spans="1:65" s="2" customFormat="1" ht="49.15" customHeight="1">
      <c r="A481" s="896"/>
      <c r="B481" s="129"/>
      <c r="C481" s="155" t="s">
        <v>1379</v>
      </c>
      <c r="D481" s="155" t="s">
        <v>155</v>
      </c>
      <c r="E481" s="156" t="s">
        <v>1380</v>
      </c>
      <c r="F481" s="157" t="s">
        <v>1381</v>
      </c>
      <c r="G481" s="158" t="s">
        <v>266</v>
      </c>
      <c r="H481" s="159">
        <v>1</v>
      </c>
      <c r="I481" s="901"/>
      <c r="J481" s="900">
        <f t="shared" si="135"/>
        <v>0</v>
      </c>
      <c r="K481" s="161"/>
      <c r="L481" s="29"/>
      <c r="M481" s="162" t="s">
        <v>1</v>
      </c>
      <c r="N481" s="163" t="s">
        <v>36</v>
      </c>
      <c r="O481" s="55"/>
      <c r="P481" s="164">
        <f t="shared" si="136"/>
        <v>0</v>
      </c>
      <c r="Q481" s="164">
        <v>0</v>
      </c>
      <c r="R481" s="164">
        <f t="shared" si="137"/>
        <v>0</v>
      </c>
      <c r="S481" s="164">
        <v>0</v>
      </c>
      <c r="T481" s="165">
        <f t="shared" si="138"/>
        <v>0</v>
      </c>
      <c r="U481" s="896"/>
      <c r="V481" s="896"/>
      <c r="W481" s="896"/>
      <c r="X481" s="896"/>
      <c r="Y481" s="896"/>
      <c r="Z481" s="896"/>
      <c r="AA481" s="896"/>
      <c r="AB481" s="896"/>
      <c r="AC481" s="896"/>
      <c r="AD481" s="896"/>
      <c r="AE481" s="896"/>
      <c r="AR481" s="166" t="s">
        <v>218</v>
      </c>
      <c r="AT481" s="166" t="s">
        <v>155</v>
      </c>
      <c r="AU481" s="166" t="s">
        <v>80</v>
      </c>
      <c r="AY481" s="14" t="s">
        <v>153</v>
      </c>
      <c r="BE481" s="93">
        <f t="shared" si="139"/>
        <v>0</v>
      </c>
      <c r="BF481" s="93">
        <f t="shared" si="140"/>
        <v>0</v>
      </c>
      <c r="BG481" s="93">
        <f t="shared" si="141"/>
        <v>0</v>
      </c>
      <c r="BH481" s="93">
        <f t="shared" si="142"/>
        <v>0</v>
      </c>
      <c r="BI481" s="93">
        <f t="shared" si="143"/>
        <v>0</v>
      </c>
      <c r="BJ481" s="14" t="s">
        <v>80</v>
      </c>
      <c r="BK481" s="93">
        <f t="shared" si="144"/>
        <v>0</v>
      </c>
      <c r="BL481" s="14" t="s">
        <v>218</v>
      </c>
      <c r="BM481" s="166" t="s">
        <v>1382</v>
      </c>
    </row>
    <row r="482" spans="1:65" s="2" customFormat="1" ht="49.15" customHeight="1">
      <c r="A482" s="896"/>
      <c r="B482" s="129"/>
      <c r="C482" s="155" t="s">
        <v>1383</v>
      </c>
      <c r="D482" s="155" t="s">
        <v>155</v>
      </c>
      <c r="E482" s="156" t="s">
        <v>1384</v>
      </c>
      <c r="F482" s="157" t="s">
        <v>1385</v>
      </c>
      <c r="G482" s="158" t="s">
        <v>266</v>
      </c>
      <c r="H482" s="159">
        <v>1</v>
      </c>
      <c r="I482" s="901"/>
      <c r="J482" s="900">
        <f t="shared" si="135"/>
        <v>0</v>
      </c>
      <c r="K482" s="161"/>
      <c r="L482" s="29"/>
      <c r="M482" s="162" t="s">
        <v>1</v>
      </c>
      <c r="N482" s="163" t="s">
        <v>36</v>
      </c>
      <c r="O482" s="55"/>
      <c r="P482" s="164">
        <f t="shared" si="136"/>
        <v>0</v>
      </c>
      <c r="Q482" s="164">
        <v>0</v>
      </c>
      <c r="R482" s="164">
        <f t="shared" si="137"/>
        <v>0</v>
      </c>
      <c r="S482" s="164">
        <v>0</v>
      </c>
      <c r="T482" s="165">
        <f t="shared" si="138"/>
        <v>0</v>
      </c>
      <c r="U482" s="896"/>
      <c r="V482" s="896"/>
      <c r="W482" s="896"/>
      <c r="X482" s="896"/>
      <c r="Y482" s="896"/>
      <c r="Z482" s="896"/>
      <c r="AA482" s="896"/>
      <c r="AB482" s="896"/>
      <c r="AC482" s="896"/>
      <c r="AD482" s="896"/>
      <c r="AE482" s="896"/>
      <c r="AR482" s="166" t="s">
        <v>218</v>
      </c>
      <c r="AT482" s="166" t="s">
        <v>155</v>
      </c>
      <c r="AU482" s="166" t="s">
        <v>80</v>
      </c>
      <c r="AY482" s="14" t="s">
        <v>153</v>
      </c>
      <c r="BE482" s="93">
        <f t="shared" si="139"/>
        <v>0</v>
      </c>
      <c r="BF482" s="93">
        <f t="shared" si="140"/>
        <v>0</v>
      </c>
      <c r="BG482" s="93">
        <f t="shared" si="141"/>
        <v>0</v>
      </c>
      <c r="BH482" s="93">
        <f t="shared" si="142"/>
        <v>0</v>
      </c>
      <c r="BI482" s="93">
        <f t="shared" si="143"/>
        <v>0</v>
      </c>
      <c r="BJ482" s="14" t="s">
        <v>80</v>
      </c>
      <c r="BK482" s="93">
        <f t="shared" si="144"/>
        <v>0</v>
      </c>
      <c r="BL482" s="14" t="s">
        <v>218</v>
      </c>
      <c r="BM482" s="166" t="s">
        <v>1386</v>
      </c>
    </row>
    <row r="483" spans="1:65" s="2" customFormat="1" ht="44.25" customHeight="1">
      <c r="A483" s="896"/>
      <c r="B483" s="129"/>
      <c r="C483" s="155" t="s">
        <v>1387</v>
      </c>
      <c r="D483" s="155" t="s">
        <v>155</v>
      </c>
      <c r="E483" s="156" t="s">
        <v>1388</v>
      </c>
      <c r="F483" s="157" t="s">
        <v>1389</v>
      </c>
      <c r="G483" s="158" t="s">
        <v>266</v>
      </c>
      <c r="H483" s="159">
        <v>1</v>
      </c>
      <c r="I483" s="901"/>
      <c r="J483" s="900">
        <f t="shared" si="135"/>
        <v>0</v>
      </c>
      <c r="K483" s="161"/>
      <c r="L483" s="29"/>
      <c r="M483" s="162" t="s">
        <v>1</v>
      </c>
      <c r="N483" s="163" t="s">
        <v>36</v>
      </c>
      <c r="O483" s="55"/>
      <c r="P483" s="164">
        <f t="shared" si="136"/>
        <v>0</v>
      </c>
      <c r="Q483" s="164">
        <v>0</v>
      </c>
      <c r="R483" s="164">
        <f t="shared" si="137"/>
        <v>0</v>
      </c>
      <c r="S483" s="164">
        <v>0</v>
      </c>
      <c r="T483" s="165">
        <f t="shared" si="138"/>
        <v>0</v>
      </c>
      <c r="U483" s="896"/>
      <c r="V483" s="896"/>
      <c r="W483" s="896"/>
      <c r="X483" s="896"/>
      <c r="Y483" s="896"/>
      <c r="Z483" s="896"/>
      <c r="AA483" s="896"/>
      <c r="AB483" s="896"/>
      <c r="AC483" s="896"/>
      <c r="AD483" s="896"/>
      <c r="AE483" s="896"/>
      <c r="AR483" s="166" t="s">
        <v>218</v>
      </c>
      <c r="AT483" s="166" t="s">
        <v>155</v>
      </c>
      <c r="AU483" s="166" t="s">
        <v>80</v>
      </c>
      <c r="AY483" s="14" t="s">
        <v>153</v>
      </c>
      <c r="BE483" s="93">
        <f t="shared" si="139"/>
        <v>0</v>
      </c>
      <c r="BF483" s="93">
        <f t="shared" si="140"/>
        <v>0</v>
      </c>
      <c r="BG483" s="93">
        <f t="shared" si="141"/>
        <v>0</v>
      </c>
      <c r="BH483" s="93">
        <f t="shared" si="142"/>
        <v>0</v>
      </c>
      <c r="BI483" s="93">
        <f t="shared" si="143"/>
        <v>0</v>
      </c>
      <c r="BJ483" s="14" t="s">
        <v>80</v>
      </c>
      <c r="BK483" s="93">
        <f t="shared" si="144"/>
        <v>0</v>
      </c>
      <c r="BL483" s="14" t="s">
        <v>218</v>
      </c>
      <c r="BM483" s="166" t="s">
        <v>1390</v>
      </c>
    </row>
    <row r="484" spans="1:65" s="2" customFormat="1" ht="44.25" customHeight="1">
      <c r="A484" s="896"/>
      <c r="B484" s="129"/>
      <c r="C484" s="155" t="s">
        <v>1391</v>
      </c>
      <c r="D484" s="155" t="s">
        <v>155</v>
      </c>
      <c r="E484" s="156" t="s">
        <v>1392</v>
      </c>
      <c r="F484" s="157" t="s">
        <v>1393</v>
      </c>
      <c r="G484" s="158" t="s">
        <v>266</v>
      </c>
      <c r="H484" s="159">
        <v>1</v>
      </c>
      <c r="I484" s="901"/>
      <c r="J484" s="900">
        <f t="shared" si="135"/>
        <v>0</v>
      </c>
      <c r="K484" s="161"/>
      <c r="L484" s="29"/>
      <c r="M484" s="162" t="s">
        <v>1</v>
      </c>
      <c r="N484" s="163" t="s">
        <v>36</v>
      </c>
      <c r="O484" s="55"/>
      <c r="P484" s="164">
        <f t="shared" si="136"/>
        <v>0</v>
      </c>
      <c r="Q484" s="164">
        <v>0</v>
      </c>
      <c r="R484" s="164">
        <f t="shared" si="137"/>
        <v>0</v>
      </c>
      <c r="S484" s="164">
        <v>0</v>
      </c>
      <c r="T484" s="165">
        <f t="shared" si="138"/>
        <v>0</v>
      </c>
      <c r="U484" s="896"/>
      <c r="V484" s="896"/>
      <c r="W484" s="896"/>
      <c r="X484" s="896"/>
      <c r="Y484" s="896"/>
      <c r="Z484" s="896"/>
      <c r="AA484" s="896"/>
      <c r="AB484" s="896"/>
      <c r="AC484" s="896"/>
      <c r="AD484" s="896"/>
      <c r="AE484" s="896"/>
      <c r="AR484" s="166" t="s">
        <v>218</v>
      </c>
      <c r="AT484" s="166" t="s">
        <v>155</v>
      </c>
      <c r="AU484" s="166" t="s">
        <v>80</v>
      </c>
      <c r="AY484" s="14" t="s">
        <v>153</v>
      </c>
      <c r="BE484" s="93">
        <f t="shared" si="139"/>
        <v>0</v>
      </c>
      <c r="BF484" s="93">
        <f t="shared" si="140"/>
        <v>0</v>
      </c>
      <c r="BG484" s="93">
        <f t="shared" si="141"/>
        <v>0</v>
      </c>
      <c r="BH484" s="93">
        <f t="shared" si="142"/>
        <v>0</v>
      </c>
      <c r="BI484" s="93">
        <f t="shared" si="143"/>
        <v>0</v>
      </c>
      <c r="BJ484" s="14" t="s">
        <v>80</v>
      </c>
      <c r="BK484" s="93">
        <f t="shared" si="144"/>
        <v>0</v>
      </c>
      <c r="BL484" s="14" t="s">
        <v>218</v>
      </c>
      <c r="BM484" s="166" t="s">
        <v>1394</v>
      </c>
    </row>
    <row r="485" spans="1:65" s="2" customFormat="1" ht="44.25" customHeight="1">
      <c r="A485" s="896"/>
      <c r="B485" s="129"/>
      <c r="C485" s="155" t="s">
        <v>1395</v>
      </c>
      <c r="D485" s="155" t="s">
        <v>155</v>
      </c>
      <c r="E485" s="156" t="s">
        <v>1396</v>
      </c>
      <c r="F485" s="157" t="s">
        <v>1397</v>
      </c>
      <c r="G485" s="158" t="s">
        <v>266</v>
      </c>
      <c r="H485" s="159">
        <v>1</v>
      </c>
      <c r="I485" s="901"/>
      <c r="J485" s="900">
        <f t="shared" si="135"/>
        <v>0</v>
      </c>
      <c r="K485" s="161"/>
      <c r="L485" s="29"/>
      <c r="M485" s="162" t="s">
        <v>1</v>
      </c>
      <c r="N485" s="163" t="s">
        <v>36</v>
      </c>
      <c r="O485" s="55"/>
      <c r="P485" s="164">
        <f t="shared" si="136"/>
        <v>0</v>
      </c>
      <c r="Q485" s="164">
        <v>0</v>
      </c>
      <c r="R485" s="164">
        <f t="shared" si="137"/>
        <v>0</v>
      </c>
      <c r="S485" s="164">
        <v>0</v>
      </c>
      <c r="T485" s="165">
        <f t="shared" si="138"/>
        <v>0</v>
      </c>
      <c r="U485" s="896"/>
      <c r="V485" s="896"/>
      <c r="W485" s="896"/>
      <c r="X485" s="896"/>
      <c r="Y485" s="896"/>
      <c r="Z485" s="896"/>
      <c r="AA485" s="896"/>
      <c r="AB485" s="896"/>
      <c r="AC485" s="896"/>
      <c r="AD485" s="896"/>
      <c r="AE485" s="896"/>
      <c r="AR485" s="166" t="s">
        <v>218</v>
      </c>
      <c r="AT485" s="166" t="s">
        <v>155</v>
      </c>
      <c r="AU485" s="166" t="s">
        <v>80</v>
      </c>
      <c r="AY485" s="14" t="s">
        <v>153</v>
      </c>
      <c r="BE485" s="93">
        <f t="shared" si="139"/>
        <v>0</v>
      </c>
      <c r="BF485" s="93">
        <f t="shared" si="140"/>
        <v>0</v>
      </c>
      <c r="BG485" s="93">
        <f t="shared" si="141"/>
        <v>0</v>
      </c>
      <c r="BH485" s="93">
        <f t="shared" si="142"/>
        <v>0</v>
      </c>
      <c r="BI485" s="93">
        <f t="shared" si="143"/>
        <v>0</v>
      </c>
      <c r="BJ485" s="14" t="s">
        <v>80</v>
      </c>
      <c r="BK485" s="93">
        <f t="shared" si="144"/>
        <v>0</v>
      </c>
      <c r="BL485" s="14" t="s">
        <v>218</v>
      </c>
      <c r="BM485" s="166" t="s">
        <v>1398</v>
      </c>
    </row>
    <row r="486" spans="1:65" s="2" customFormat="1" ht="49.15" customHeight="1">
      <c r="A486" s="896"/>
      <c r="B486" s="129"/>
      <c r="C486" s="155" t="s">
        <v>1399</v>
      </c>
      <c r="D486" s="155" t="s">
        <v>155</v>
      </c>
      <c r="E486" s="156" t="s">
        <v>1400</v>
      </c>
      <c r="F486" s="157" t="s">
        <v>1401</v>
      </c>
      <c r="G486" s="158" t="s">
        <v>266</v>
      </c>
      <c r="H486" s="159">
        <v>1</v>
      </c>
      <c r="I486" s="901"/>
      <c r="J486" s="900">
        <f t="shared" si="135"/>
        <v>0</v>
      </c>
      <c r="K486" s="161"/>
      <c r="L486" s="29"/>
      <c r="M486" s="162" t="s">
        <v>1</v>
      </c>
      <c r="N486" s="163" t="s">
        <v>36</v>
      </c>
      <c r="O486" s="55"/>
      <c r="P486" s="164">
        <f t="shared" si="136"/>
        <v>0</v>
      </c>
      <c r="Q486" s="164">
        <v>0</v>
      </c>
      <c r="R486" s="164">
        <f t="shared" si="137"/>
        <v>0</v>
      </c>
      <c r="S486" s="164">
        <v>0</v>
      </c>
      <c r="T486" s="165">
        <f t="shared" si="138"/>
        <v>0</v>
      </c>
      <c r="U486" s="896"/>
      <c r="V486" s="896"/>
      <c r="W486" s="896"/>
      <c r="X486" s="896"/>
      <c r="Y486" s="896"/>
      <c r="Z486" s="896"/>
      <c r="AA486" s="896"/>
      <c r="AB486" s="896"/>
      <c r="AC486" s="896"/>
      <c r="AD486" s="896"/>
      <c r="AE486" s="896"/>
      <c r="AR486" s="166" t="s">
        <v>218</v>
      </c>
      <c r="AT486" s="166" t="s">
        <v>155</v>
      </c>
      <c r="AU486" s="166" t="s">
        <v>80</v>
      </c>
      <c r="AY486" s="14" t="s">
        <v>153</v>
      </c>
      <c r="BE486" s="93">
        <f t="shared" si="139"/>
        <v>0</v>
      </c>
      <c r="BF486" s="93">
        <f t="shared" si="140"/>
        <v>0</v>
      </c>
      <c r="BG486" s="93">
        <f t="shared" si="141"/>
        <v>0</v>
      </c>
      <c r="BH486" s="93">
        <f t="shared" si="142"/>
        <v>0</v>
      </c>
      <c r="BI486" s="93">
        <f t="shared" si="143"/>
        <v>0</v>
      </c>
      <c r="BJ486" s="14" t="s">
        <v>80</v>
      </c>
      <c r="BK486" s="93">
        <f t="shared" si="144"/>
        <v>0</v>
      </c>
      <c r="BL486" s="14" t="s">
        <v>218</v>
      </c>
      <c r="BM486" s="166" t="s">
        <v>1402</v>
      </c>
    </row>
    <row r="487" spans="1:65" s="2" customFormat="1" ht="49.15" customHeight="1">
      <c r="A487" s="896"/>
      <c r="B487" s="129"/>
      <c r="C487" s="155" t="s">
        <v>1403</v>
      </c>
      <c r="D487" s="155" t="s">
        <v>155</v>
      </c>
      <c r="E487" s="156" t="s">
        <v>1404</v>
      </c>
      <c r="F487" s="157" t="s">
        <v>1405</v>
      </c>
      <c r="G487" s="158" t="s">
        <v>266</v>
      </c>
      <c r="H487" s="159">
        <v>1</v>
      </c>
      <c r="I487" s="901"/>
      <c r="J487" s="900">
        <f t="shared" si="135"/>
        <v>0</v>
      </c>
      <c r="K487" s="161"/>
      <c r="L487" s="29"/>
      <c r="M487" s="162" t="s">
        <v>1</v>
      </c>
      <c r="N487" s="163" t="s">
        <v>36</v>
      </c>
      <c r="O487" s="55"/>
      <c r="P487" s="164">
        <f t="shared" si="136"/>
        <v>0</v>
      </c>
      <c r="Q487" s="164">
        <v>0</v>
      </c>
      <c r="R487" s="164">
        <f t="shared" si="137"/>
        <v>0</v>
      </c>
      <c r="S487" s="164">
        <v>0</v>
      </c>
      <c r="T487" s="165">
        <f t="shared" si="138"/>
        <v>0</v>
      </c>
      <c r="U487" s="896"/>
      <c r="V487" s="896"/>
      <c r="W487" s="896"/>
      <c r="X487" s="896"/>
      <c r="Y487" s="896"/>
      <c r="Z487" s="896"/>
      <c r="AA487" s="896"/>
      <c r="AB487" s="896"/>
      <c r="AC487" s="896"/>
      <c r="AD487" s="896"/>
      <c r="AE487" s="896"/>
      <c r="AR487" s="166" t="s">
        <v>218</v>
      </c>
      <c r="AT487" s="166" t="s">
        <v>155</v>
      </c>
      <c r="AU487" s="166" t="s">
        <v>80</v>
      </c>
      <c r="AY487" s="14" t="s">
        <v>153</v>
      </c>
      <c r="BE487" s="93">
        <f t="shared" si="139"/>
        <v>0</v>
      </c>
      <c r="BF487" s="93">
        <f t="shared" si="140"/>
        <v>0</v>
      </c>
      <c r="BG487" s="93">
        <f t="shared" si="141"/>
        <v>0</v>
      </c>
      <c r="BH487" s="93">
        <f t="shared" si="142"/>
        <v>0</v>
      </c>
      <c r="BI487" s="93">
        <f t="shared" si="143"/>
        <v>0</v>
      </c>
      <c r="BJ487" s="14" t="s">
        <v>80</v>
      </c>
      <c r="BK487" s="93">
        <f t="shared" si="144"/>
        <v>0</v>
      </c>
      <c r="BL487" s="14" t="s">
        <v>218</v>
      </c>
      <c r="BM487" s="166" t="s">
        <v>1406</v>
      </c>
    </row>
    <row r="488" spans="1:65" s="2" customFormat="1" ht="49.15" customHeight="1">
      <c r="A488" s="896"/>
      <c r="B488" s="129"/>
      <c r="C488" s="155" t="s">
        <v>1407</v>
      </c>
      <c r="D488" s="155" t="s">
        <v>155</v>
      </c>
      <c r="E488" s="156" t="s">
        <v>1408</v>
      </c>
      <c r="F488" s="157" t="s">
        <v>1409</v>
      </c>
      <c r="G488" s="158" t="s">
        <v>266</v>
      </c>
      <c r="H488" s="159">
        <v>1</v>
      </c>
      <c r="I488" s="901"/>
      <c r="J488" s="900">
        <f t="shared" si="135"/>
        <v>0</v>
      </c>
      <c r="K488" s="161"/>
      <c r="L488" s="29"/>
      <c r="M488" s="162" t="s">
        <v>1</v>
      </c>
      <c r="N488" s="163" t="s">
        <v>36</v>
      </c>
      <c r="O488" s="55"/>
      <c r="P488" s="164">
        <f t="shared" si="136"/>
        <v>0</v>
      </c>
      <c r="Q488" s="164">
        <v>0</v>
      </c>
      <c r="R488" s="164">
        <f t="shared" si="137"/>
        <v>0</v>
      </c>
      <c r="S488" s="164">
        <v>0</v>
      </c>
      <c r="T488" s="165">
        <f t="shared" si="138"/>
        <v>0</v>
      </c>
      <c r="U488" s="896"/>
      <c r="V488" s="896"/>
      <c r="W488" s="896"/>
      <c r="X488" s="896"/>
      <c r="Y488" s="896"/>
      <c r="Z488" s="896"/>
      <c r="AA488" s="896"/>
      <c r="AB488" s="896"/>
      <c r="AC488" s="896"/>
      <c r="AD488" s="896"/>
      <c r="AE488" s="896"/>
      <c r="AR488" s="166" t="s">
        <v>218</v>
      </c>
      <c r="AT488" s="166" t="s">
        <v>155</v>
      </c>
      <c r="AU488" s="166" t="s">
        <v>80</v>
      </c>
      <c r="AY488" s="14" t="s">
        <v>153</v>
      </c>
      <c r="BE488" s="93">
        <f t="shared" si="139"/>
        <v>0</v>
      </c>
      <c r="BF488" s="93">
        <f t="shared" si="140"/>
        <v>0</v>
      </c>
      <c r="BG488" s="93">
        <f t="shared" si="141"/>
        <v>0</v>
      </c>
      <c r="BH488" s="93">
        <f t="shared" si="142"/>
        <v>0</v>
      </c>
      <c r="BI488" s="93">
        <f t="shared" si="143"/>
        <v>0</v>
      </c>
      <c r="BJ488" s="14" t="s">
        <v>80</v>
      </c>
      <c r="BK488" s="93">
        <f t="shared" si="144"/>
        <v>0</v>
      </c>
      <c r="BL488" s="14" t="s">
        <v>218</v>
      </c>
      <c r="BM488" s="166" t="s">
        <v>1410</v>
      </c>
    </row>
    <row r="489" spans="1:65" s="2" customFormat="1" ht="49.15" customHeight="1">
      <c r="A489" s="896"/>
      <c r="B489" s="129"/>
      <c r="C489" s="155" t="s">
        <v>1411</v>
      </c>
      <c r="D489" s="155" t="s">
        <v>155</v>
      </c>
      <c r="E489" s="156" t="s">
        <v>1412</v>
      </c>
      <c r="F489" s="157" t="s">
        <v>1413</v>
      </c>
      <c r="G489" s="158" t="s">
        <v>266</v>
      </c>
      <c r="H489" s="159">
        <v>1</v>
      </c>
      <c r="I489" s="901"/>
      <c r="J489" s="900">
        <f t="shared" si="135"/>
        <v>0</v>
      </c>
      <c r="K489" s="161"/>
      <c r="L489" s="29"/>
      <c r="M489" s="162" t="s">
        <v>1</v>
      </c>
      <c r="N489" s="163" t="s">
        <v>36</v>
      </c>
      <c r="O489" s="55"/>
      <c r="P489" s="164">
        <f t="shared" si="136"/>
        <v>0</v>
      </c>
      <c r="Q489" s="164">
        <v>0</v>
      </c>
      <c r="R489" s="164">
        <f t="shared" si="137"/>
        <v>0</v>
      </c>
      <c r="S489" s="164">
        <v>0</v>
      </c>
      <c r="T489" s="165">
        <f t="shared" si="138"/>
        <v>0</v>
      </c>
      <c r="U489" s="896"/>
      <c r="V489" s="896"/>
      <c r="W489" s="896"/>
      <c r="X489" s="896"/>
      <c r="Y489" s="896"/>
      <c r="Z489" s="896"/>
      <c r="AA489" s="896"/>
      <c r="AB489" s="896"/>
      <c r="AC489" s="896"/>
      <c r="AD489" s="896"/>
      <c r="AE489" s="896"/>
      <c r="AR489" s="166" t="s">
        <v>218</v>
      </c>
      <c r="AT489" s="166" t="s">
        <v>155</v>
      </c>
      <c r="AU489" s="166" t="s">
        <v>80</v>
      </c>
      <c r="AY489" s="14" t="s">
        <v>153</v>
      </c>
      <c r="BE489" s="93">
        <f t="shared" si="139"/>
        <v>0</v>
      </c>
      <c r="BF489" s="93">
        <f t="shared" si="140"/>
        <v>0</v>
      </c>
      <c r="BG489" s="93">
        <f t="shared" si="141"/>
        <v>0</v>
      </c>
      <c r="BH489" s="93">
        <f t="shared" si="142"/>
        <v>0</v>
      </c>
      <c r="BI489" s="93">
        <f t="shared" si="143"/>
        <v>0</v>
      </c>
      <c r="BJ489" s="14" t="s">
        <v>80</v>
      </c>
      <c r="BK489" s="93">
        <f t="shared" si="144"/>
        <v>0</v>
      </c>
      <c r="BL489" s="14" t="s">
        <v>218</v>
      </c>
      <c r="BM489" s="166" t="s">
        <v>1414</v>
      </c>
    </row>
    <row r="490" spans="1:65" s="2" customFormat="1" ht="44.25" customHeight="1">
      <c r="A490" s="896"/>
      <c r="B490" s="129"/>
      <c r="C490" s="155" t="s">
        <v>1415</v>
      </c>
      <c r="D490" s="155" t="s">
        <v>155</v>
      </c>
      <c r="E490" s="156" t="s">
        <v>1416</v>
      </c>
      <c r="F490" s="157" t="s">
        <v>1417</v>
      </c>
      <c r="G490" s="158" t="s">
        <v>266</v>
      </c>
      <c r="H490" s="159">
        <v>1</v>
      </c>
      <c r="I490" s="901"/>
      <c r="J490" s="900">
        <f t="shared" si="135"/>
        <v>0</v>
      </c>
      <c r="K490" s="161"/>
      <c r="L490" s="29"/>
      <c r="M490" s="162" t="s">
        <v>1</v>
      </c>
      <c r="N490" s="163" t="s">
        <v>36</v>
      </c>
      <c r="O490" s="55"/>
      <c r="P490" s="164">
        <f t="shared" si="136"/>
        <v>0</v>
      </c>
      <c r="Q490" s="164">
        <v>0</v>
      </c>
      <c r="R490" s="164">
        <f t="shared" si="137"/>
        <v>0</v>
      </c>
      <c r="S490" s="164">
        <v>0</v>
      </c>
      <c r="T490" s="165">
        <f t="shared" si="138"/>
        <v>0</v>
      </c>
      <c r="U490" s="896"/>
      <c r="V490" s="896"/>
      <c r="W490" s="896"/>
      <c r="X490" s="896"/>
      <c r="Y490" s="896"/>
      <c r="Z490" s="896"/>
      <c r="AA490" s="896"/>
      <c r="AB490" s="896"/>
      <c r="AC490" s="896"/>
      <c r="AD490" s="896"/>
      <c r="AE490" s="896"/>
      <c r="AR490" s="166" t="s">
        <v>218</v>
      </c>
      <c r="AT490" s="166" t="s">
        <v>155</v>
      </c>
      <c r="AU490" s="166" t="s">
        <v>80</v>
      </c>
      <c r="AY490" s="14" t="s">
        <v>153</v>
      </c>
      <c r="BE490" s="93">
        <f t="shared" si="139"/>
        <v>0</v>
      </c>
      <c r="BF490" s="93">
        <f t="shared" si="140"/>
        <v>0</v>
      </c>
      <c r="BG490" s="93">
        <f t="shared" si="141"/>
        <v>0</v>
      </c>
      <c r="BH490" s="93">
        <f t="shared" si="142"/>
        <v>0</v>
      </c>
      <c r="BI490" s="93">
        <f t="shared" si="143"/>
        <v>0</v>
      </c>
      <c r="BJ490" s="14" t="s">
        <v>80</v>
      </c>
      <c r="BK490" s="93">
        <f t="shared" si="144"/>
        <v>0</v>
      </c>
      <c r="BL490" s="14" t="s">
        <v>218</v>
      </c>
      <c r="BM490" s="166" t="s">
        <v>1418</v>
      </c>
    </row>
    <row r="491" spans="1:65" s="2" customFormat="1" ht="49.15" customHeight="1">
      <c r="A491" s="896"/>
      <c r="B491" s="129"/>
      <c r="C491" s="155" t="s">
        <v>1419</v>
      </c>
      <c r="D491" s="155" t="s">
        <v>155</v>
      </c>
      <c r="E491" s="156" t="s">
        <v>1420</v>
      </c>
      <c r="F491" s="157" t="s">
        <v>1421</v>
      </c>
      <c r="G491" s="158" t="s">
        <v>266</v>
      </c>
      <c r="H491" s="159">
        <v>1</v>
      </c>
      <c r="I491" s="901"/>
      <c r="J491" s="900">
        <f t="shared" si="135"/>
        <v>0</v>
      </c>
      <c r="K491" s="161"/>
      <c r="L491" s="29"/>
      <c r="M491" s="162" t="s">
        <v>1</v>
      </c>
      <c r="N491" s="163" t="s">
        <v>36</v>
      </c>
      <c r="O491" s="55"/>
      <c r="P491" s="164">
        <f t="shared" si="136"/>
        <v>0</v>
      </c>
      <c r="Q491" s="164">
        <v>0</v>
      </c>
      <c r="R491" s="164">
        <f t="shared" si="137"/>
        <v>0</v>
      </c>
      <c r="S491" s="164">
        <v>0</v>
      </c>
      <c r="T491" s="165">
        <f t="shared" si="138"/>
        <v>0</v>
      </c>
      <c r="U491" s="896"/>
      <c r="V491" s="896"/>
      <c r="W491" s="896"/>
      <c r="X491" s="896"/>
      <c r="Y491" s="896"/>
      <c r="Z491" s="896"/>
      <c r="AA491" s="896"/>
      <c r="AB491" s="896"/>
      <c r="AC491" s="896"/>
      <c r="AD491" s="896"/>
      <c r="AE491" s="896"/>
      <c r="AR491" s="166" t="s">
        <v>218</v>
      </c>
      <c r="AT491" s="166" t="s">
        <v>155</v>
      </c>
      <c r="AU491" s="166" t="s">
        <v>80</v>
      </c>
      <c r="AY491" s="14" t="s">
        <v>153</v>
      </c>
      <c r="BE491" s="93">
        <f t="shared" si="139"/>
        <v>0</v>
      </c>
      <c r="BF491" s="93">
        <f t="shared" si="140"/>
        <v>0</v>
      </c>
      <c r="BG491" s="93">
        <f t="shared" si="141"/>
        <v>0</v>
      </c>
      <c r="BH491" s="93">
        <f t="shared" si="142"/>
        <v>0</v>
      </c>
      <c r="BI491" s="93">
        <f t="shared" si="143"/>
        <v>0</v>
      </c>
      <c r="BJ491" s="14" t="s">
        <v>80</v>
      </c>
      <c r="BK491" s="93">
        <f t="shared" si="144"/>
        <v>0</v>
      </c>
      <c r="BL491" s="14" t="s">
        <v>218</v>
      </c>
      <c r="BM491" s="166" t="s">
        <v>1422</v>
      </c>
    </row>
    <row r="492" spans="1:65" s="2" customFormat="1" ht="49.15" customHeight="1">
      <c r="A492" s="896"/>
      <c r="B492" s="129"/>
      <c r="C492" s="155" t="s">
        <v>1423</v>
      </c>
      <c r="D492" s="155" t="s">
        <v>155</v>
      </c>
      <c r="E492" s="156" t="s">
        <v>1424</v>
      </c>
      <c r="F492" s="157" t="s">
        <v>1425</v>
      </c>
      <c r="G492" s="158" t="s">
        <v>266</v>
      </c>
      <c r="H492" s="159">
        <v>1</v>
      </c>
      <c r="I492" s="901"/>
      <c r="J492" s="900">
        <f t="shared" si="135"/>
        <v>0</v>
      </c>
      <c r="K492" s="161"/>
      <c r="L492" s="29"/>
      <c r="M492" s="162" t="s">
        <v>1</v>
      </c>
      <c r="N492" s="163" t="s">
        <v>36</v>
      </c>
      <c r="O492" s="55"/>
      <c r="P492" s="164">
        <f t="shared" si="136"/>
        <v>0</v>
      </c>
      <c r="Q492" s="164">
        <v>0</v>
      </c>
      <c r="R492" s="164">
        <f t="shared" si="137"/>
        <v>0</v>
      </c>
      <c r="S492" s="164">
        <v>0</v>
      </c>
      <c r="T492" s="165">
        <f t="shared" si="138"/>
        <v>0</v>
      </c>
      <c r="U492" s="896"/>
      <c r="V492" s="896"/>
      <c r="W492" s="896"/>
      <c r="X492" s="896"/>
      <c r="Y492" s="896"/>
      <c r="Z492" s="896"/>
      <c r="AA492" s="896"/>
      <c r="AB492" s="896"/>
      <c r="AC492" s="896"/>
      <c r="AD492" s="896"/>
      <c r="AE492" s="896"/>
      <c r="AR492" s="166" t="s">
        <v>218</v>
      </c>
      <c r="AT492" s="166" t="s">
        <v>155</v>
      </c>
      <c r="AU492" s="166" t="s">
        <v>80</v>
      </c>
      <c r="AY492" s="14" t="s">
        <v>153</v>
      </c>
      <c r="BE492" s="93">
        <f t="shared" si="139"/>
        <v>0</v>
      </c>
      <c r="BF492" s="93">
        <f t="shared" si="140"/>
        <v>0</v>
      </c>
      <c r="BG492" s="93">
        <f t="shared" si="141"/>
        <v>0</v>
      </c>
      <c r="BH492" s="93">
        <f t="shared" si="142"/>
        <v>0</v>
      </c>
      <c r="BI492" s="93">
        <f t="shared" si="143"/>
        <v>0</v>
      </c>
      <c r="BJ492" s="14" t="s">
        <v>80</v>
      </c>
      <c r="BK492" s="93">
        <f t="shared" si="144"/>
        <v>0</v>
      </c>
      <c r="BL492" s="14" t="s">
        <v>218</v>
      </c>
      <c r="BM492" s="166" t="s">
        <v>1426</v>
      </c>
    </row>
    <row r="493" spans="1:65" s="2" customFormat="1" ht="49.15" customHeight="1">
      <c r="A493" s="896"/>
      <c r="B493" s="129"/>
      <c r="C493" s="155" t="s">
        <v>1427</v>
      </c>
      <c r="D493" s="155" t="s">
        <v>155</v>
      </c>
      <c r="E493" s="156" t="s">
        <v>1428</v>
      </c>
      <c r="F493" s="157" t="s">
        <v>1429</v>
      </c>
      <c r="G493" s="158" t="s">
        <v>266</v>
      </c>
      <c r="H493" s="159">
        <v>1</v>
      </c>
      <c r="I493" s="901"/>
      <c r="J493" s="900">
        <f t="shared" si="135"/>
        <v>0</v>
      </c>
      <c r="K493" s="161"/>
      <c r="L493" s="29"/>
      <c r="M493" s="162" t="s">
        <v>1</v>
      </c>
      <c r="N493" s="163" t="s">
        <v>36</v>
      </c>
      <c r="O493" s="55"/>
      <c r="P493" s="164">
        <f t="shared" si="136"/>
        <v>0</v>
      </c>
      <c r="Q493" s="164">
        <v>0</v>
      </c>
      <c r="R493" s="164">
        <f t="shared" si="137"/>
        <v>0</v>
      </c>
      <c r="S493" s="164">
        <v>0</v>
      </c>
      <c r="T493" s="165">
        <f t="shared" si="138"/>
        <v>0</v>
      </c>
      <c r="U493" s="896"/>
      <c r="V493" s="896"/>
      <c r="W493" s="896"/>
      <c r="X493" s="896"/>
      <c r="Y493" s="896"/>
      <c r="Z493" s="896"/>
      <c r="AA493" s="896"/>
      <c r="AB493" s="896"/>
      <c r="AC493" s="896"/>
      <c r="AD493" s="896"/>
      <c r="AE493" s="896"/>
      <c r="AR493" s="166" t="s">
        <v>218</v>
      </c>
      <c r="AT493" s="166" t="s">
        <v>155</v>
      </c>
      <c r="AU493" s="166" t="s">
        <v>80</v>
      </c>
      <c r="AY493" s="14" t="s">
        <v>153</v>
      </c>
      <c r="BE493" s="93">
        <f t="shared" si="139"/>
        <v>0</v>
      </c>
      <c r="BF493" s="93">
        <f t="shared" si="140"/>
        <v>0</v>
      </c>
      <c r="BG493" s="93">
        <f t="shared" si="141"/>
        <v>0</v>
      </c>
      <c r="BH493" s="93">
        <f t="shared" si="142"/>
        <v>0</v>
      </c>
      <c r="BI493" s="93">
        <f t="shared" si="143"/>
        <v>0</v>
      </c>
      <c r="BJ493" s="14" t="s">
        <v>80</v>
      </c>
      <c r="BK493" s="93">
        <f t="shared" si="144"/>
        <v>0</v>
      </c>
      <c r="BL493" s="14" t="s">
        <v>218</v>
      </c>
      <c r="BM493" s="166" t="s">
        <v>1430</v>
      </c>
    </row>
    <row r="494" spans="1:65" s="2" customFormat="1" ht="44.25" customHeight="1">
      <c r="A494" s="896"/>
      <c r="B494" s="129"/>
      <c r="C494" s="155" t="s">
        <v>1431</v>
      </c>
      <c r="D494" s="155" t="s">
        <v>155</v>
      </c>
      <c r="E494" s="156" t="s">
        <v>1432</v>
      </c>
      <c r="F494" s="157" t="s">
        <v>1433</v>
      </c>
      <c r="G494" s="158" t="s">
        <v>266</v>
      </c>
      <c r="H494" s="159">
        <v>1</v>
      </c>
      <c r="I494" s="901"/>
      <c r="J494" s="900">
        <f t="shared" si="135"/>
        <v>0</v>
      </c>
      <c r="K494" s="161"/>
      <c r="L494" s="29"/>
      <c r="M494" s="162" t="s">
        <v>1</v>
      </c>
      <c r="N494" s="163" t="s">
        <v>36</v>
      </c>
      <c r="O494" s="55"/>
      <c r="P494" s="164">
        <f t="shared" si="136"/>
        <v>0</v>
      </c>
      <c r="Q494" s="164">
        <v>0</v>
      </c>
      <c r="R494" s="164">
        <f t="shared" si="137"/>
        <v>0</v>
      </c>
      <c r="S494" s="164">
        <v>0</v>
      </c>
      <c r="T494" s="165">
        <f t="shared" si="138"/>
        <v>0</v>
      </c>
      <c r="U494" s="896"/>
      <c r="V494" s="896"/>
      <c r="W494" s="896"/>
      <c r="X494" s="896"/>
      <c r="Y494" s="896"/>
      <c r="Z494" s="896"/>
      <c r="AA494" s="896"/>
      <c r="AB494" s="896"/>
      <c r="AC494" s="896"/>
      <c r="AD494" s="896"/>
      <c r="AE494" s="896"/>
      <c r="AR494" s="166" t="s">
        <v>218</v>
      </c>
      <c r="AT494" s="166" t="s">
        <v>155</v>
      </c>
      <c r="AU494" s="166" t="s">
        <v>80</v>
      </c>
      <c r="AY494" s="14" t="s">
        <v>153</v>
      </c>
      <c r="BE494" s="93">
        <f t="shared" si="139"/>
        <v>0</v>
      </c>
      <c r="BF494" s="93">
        <f t="shared" si="140"/>
        <v>0</v>
      </c>
      <c r="BG494" s="93">
        <f t="shared" si="141"/>
        <v>0</v>
      </c>
      <c r="BH494" s="93">
        <f t="shared" si="142"/>
        <v>0</v>
      </c>
      <c r="BI494" s="93">
        <f t="shared" si="143"/>
        <v>0</v>
      </c>
      <c r="BJ494" s="14" t="s">
        <v>80</v>
      </c>
      <c r="BK494" s="93">
        <f t="shared" si="144"/>
        <v>0</v>
      </c>
      <c r="BL494" s="14" t="s">
        <v>218</v>
      </c>
      <c r="BM494" s="166" t="s">
        <v>1434</v>
      </c>
    </row>
    <row r="495" spans="1:65" s="2" customFormat="1" ht="44.25" customHeight="1">
      <c r="A495" s="896"/>
      <c r="B495" s="129"/>
      <c r="C495" s="155" t="s">
        <v>1435</v>
      </c>
      <c r="D495" s="155" t="s">
        <v>155</v>
      </c>
      <c r="E495" s="156" t="s">
        <v>1436</v>
      </c>
      <c r="F495" s="157" t="s">
        <v>1437</v>
      </c>
      <c r="G495" s="158" t="s">
        <v>266</v>
      </c>
      <c r="H495" s="159">
        <v>1</v>
      </c>
      <c r="I495" s="901"/>
      <c r="J495" s="900">
        <f t="shared" si="135"/>
        <v>0</v>
      </c>
      <c r="K495" s="161"/>
      <c r="L495" s="29"/>
      <c r="M495" s="162" t="s">
        <v>1</v>
      </c>
      <c r="N495" s="163" t="s">
        <v>36</v>
      </c>
      <c r="O495" s="55"/>
      <c r="P495" s="164">
        <f t="shared" si="136"/>
        <v>0</v>
      </c>
      <c r="Q495" s="164">
        <v>0</v>
      </c>
      <c r="R495" s="164">
        <f t="shared" si="137"/>
        <v>0</v>
      </c>
      <c r="S495" s="164">
        <v>0</v>
      </c>
      <c r="T495" s="165">
        <f t="shared" si="138"/>
        <v>0</v>
      </c>
      <c r="U495" s="896"/>
      <c r="V495" s="896"/>
      <c r="W495" s="896"/>
      <c r="X495" s="896"/>
      <c r="Y495" s="896"/>
      <c r="Z495" s="896"/>
      <c r="AA495" s="896"/>
      <c r="AB495" s="896"/>
      <c r="AC495" s="896"/>
      <c r="AD495" s="896"/>
      <c r="AE495" s="896"/>
      <c r="AR495" s="166" t="s">
        <v>218</v>
      </c>
      <c r="AT495" s="166" t="s">
        <v>155</v>
      </c>
      <c r="AU495" s="166" t="s">
        <v>80</v>
      </c>
      <c r="AY495" s="14" t="s">
        <v>153</v>
      </c>
      <c r="BE495" s="93">
        <f t="shared" si="139"/>
        <v>0</v>
      </c>
      <c r="BF495" s="93">
        <f t="shared" si="140"/>
        <v>0</v>
      </c>
      <c r="BG495" s="93">
        <f t="shared" si="141"/>
        <v>0</v>
      </c>
      <c r="BH495" s="93">
        <f t="shared" si="142"/>
        <v>0</v>
      </c>
      <c r="BI495" s="93">
        <f t="shared" si="143"/>
        <v>0</v>
      </c>
      <c r="BJ495" s="14" t="s">
        <v>80</v>
      </c>
      <c r="BK495" s="93">
        <f t="shared" si="144"/>
        <v>0</v>
      </c>
      <c r="BL495" s="14" t="s">
        <v>218</v>
      </c>
      <c r="BM495" s="166" t="s">
        <v>1438</v>
      </c>
    </row>
    <row r="496" spans="1:65" s="2" customFormat="1" ht="37.9" customHeight="1">
      <c r="A496" s="896"/>
      <c r="B496" s="129"/>
      <c r="C496" s="155" t="s">
        <v>1439</v>
      </c>
      <c r="D496" s="155" t="s">
        <v>155</v>
      </c>
      <c r="E496" s="156" t="s">
        <v>1440</v>
      </c>
      <c r="F496" s="157" t="s">
        <v>1441</v>
      </c>
      <c r="G496" s="158" t="s">
        <v>266</v>
      </c>
      <c r="H496" s="159">
        <v>1</v>
      </c>
      <c r="I496" s="901"/>
      <c r="J496" s="900">
        <f t="shared" si="135"/>
        <v>0</v>
      </c>
      <c r="K496" s="161"/>
      <c r="L496" s="29"/>
      <c r="M496" s="162" t="s">
        <v>1</v>
      </c>
      <c r="N496" s="163" t="s">
        <v>36</v>
      </c>
      <c r="O496" s="55"/>
      <c r="P496" s="164">
        <f t="shared" si="136"/>
        <v>0</v>
      </c>
      <c r="Q496" s="164">
        <v>0</v>
      </c>
      <c r="R496" s="164">
        <f t="shared" si="137"/>
        <v>0</v>
      </c>
      <c r="S496" s="164">
        <v>0</v>
      </c>
      <c r="T496" s="165">
        <f t="shared" si="138"/>
        <v>0</v>
      </c>
      <c r="U496" s="896"/>
      <c r="V496" s="896"/>
      <c r="W496" s="896"/>
      <c r="X496" s="896"/>
      <c r="Y496" s="896"/>
      <c r="Z496" s="896"/>
      <c r="AA496" s="896"/>
      <c r="AB496" s="896"/>
      <c r="AC496" s="896"/>
      <c r="AD496" s="896"/>
      <c r="AE496" s="896"/>
      <c r="AR496" s="166" t="s">
        <v>218</v>
      </c>
      <c r="AT496" s="166" t="s">
        <v>155</v>
      </c>
      <c r="AU496" s="166" t="s">
        <v>80</v>
      </c>
      <c r="AY496" s="14" t="s">
        <v>153</v>
      </c>
      <c r="BE496" s="93">
        <f t="shared" si="139"/>
        <v>0</v>
      </c>
      <c r="BF496" s="93">
        <f t="shared" si="140"/>
        <v>0</v>
      </c>
      <c r="BG496" s="93">
        <f t="shared" si="141"/>
        <v>0</v>
      </c>
      <c r="BH496" s="93">
        <f t="shared" si="142"/>
        <v>0</v>
      </c>
      <c r="BI496" s="93">
        <f t="shared" si="143"/>
        <v>0</v>
      </c>
      <c r="BJ496" s="14" t="s">
        <v>80</v>
      </c>
      <c r="BK496" s="93">
        <f t="shared" si="144"/>
        <v>0</v>
      </c>
      <c r="BL496" s="14" t="s">
        <v>218</v>
      </c>
      <c r="BM496" s="166" t="s">
        <v>1442</v>
      </c>
    </row>
    <row r="497" spans="1:65" s="2" customFormat="1" ht="24.2" customHeight="1">
      <c r="A497" s="896"/>
      <c r="B497" s="129"/>
      <c r="C497" s="155" t="s">
        <v>1443</v>
      </c>
      <c r="D497" s="155" t="s">
        <v>155</v>
      </c>
      <c r="E497" s="156" t="s">
        <v>1444</v>
      </c>
      <c r="F497" s="157" t="s">
        <v>1445</v>
      </c>
      <c r="G497" s="158" t="s">
        <v>997</v>
      </c>
      <c r="H497" s="160"/>
      <c r="I497" s="901"/>
      <c r="J497" s="900">
        <f t="shared" si="135"/>
        <v>0</v>
      </c>
      <c r="K497" s="161"/>
      <c r="L497" s="29"/>
      <c r="M497" s="162" t="s">
        <v>1</v>
      </c>
      <c r="N497" s="163" t="s">
        <v>36</v>
      </c>
      <c r="O497" s="55"/>
      <c r="P497" s="164">
        <f t="shared" si="136"/>
        <v>0</v>
      </c>
      <c r="Q497" s="164">
        <v>0</v>
      </c>
      <c r="R497" s="164">
        <f t="shared" si="137"/>
        <v>0</v>
      </c>
      <c r="S497" s="164">
        <v>0</v>
      </c>
      <c r="T497" s="165">
        <f t="shared" si="138"/>
        <v>0</v>
      </c>
      <c r="U497" s="896"/>
      <c r="V497" s="896"/>
      <c r="W497" s="896"/>
      <c r="X497" s="896"/>
      <c r="Y497" s="896"/>
      <c r="Z497" s="896"/>
      <c r="AA497" s="896"/>
      <c r="AB497" s="896"/>
      <c r="AC497" s="896"/>
      <c r="AD497" s="896"/>
      <c r="AE497" s="896"/>
      <c r="AR497" s="166" t="s">
        <v>218</v>
      </c>
      <c r="AT497" s="166" t="s">
        <v>155</v>
      </c>
      <c r="AU497" s="166" t="s">
        <v>80</v>
      </c>
      <c r="AY497" s="14" t="s">
        <v>153</v>
      </c>
      <c r="BE497" s="93">
        <f t="shared" si="139"/>
        <v>0</v>
      </c>
      <c r="BF497" s="93">
        <f t="shared" si="140"/>
        <v>0</v>
      </c>
      <c r="BG497" s="93">
        <f t="shared" si="141"/>
        <v>0</v>
      </c>
      <c r="BH497" s="93">
        <f t="shared" si="142"/>
        <v>0</v>
      </c>
      <c r="BI497" s="93">
        <f t="shared" si="143"/>
        <v>0</v>
      </c>
      <c r="BJ497" s="14" t="s">
        <v>80</v>
      </c>
      <c r="BK497" s="93">
        <f t="shared" si="144"/>
        <v>0</v>
      </c>
      <c r="BL497" s="14" t="s">
        <v>218</v>
      </c>
      <c r="BM497" s="166" t="s">
        <v>1446</v>
      </c>
    </row>
    <row r="498" spans="1:65" s="12" customFormat="1" ht="22.9" customHeight="1">
      <c r="B498" s="145"/>
      <c r="D498" s="146" t="s">
        <v>69</v>
      </c>
      <c r="E498" s="154" t="s">
        <v>1447</v>
      </c>
      <c r="F498" s="154" t="s">
        <v>1448</v>
      </c>
      <c r="I498" s="148"/>
      <c r="J498" s="904">
        <f>BK498</f>
        <v>0</v>
      </c>
      <c r="L498" s="145"/>
      <c r="M498" s="149"/>
      <c r="N498" s="150"/>
      <c r="O498" s="150"/>
      <c r="P498" s="151">
        <f>SUM(P499:P574)</f>
        <v>0</v>
      </c>
      <c r="Q498" s="150"/>
      <c r="R498" s="151">
        <f>SUM(R499:R574)</f>
        <v>4.7001176999999998</v>
      </c>
      <c r="S498" s="150"/>
      <c r="T498" s="152">
        <f>SUM(T499:T574)</f>
        <v>0</v>
      </c>
      <c r="AR498" s="146" t="s">
        <v>80</v>
      </c>
      <c r="AT498" s="153" t="s">
        <v>69</v>
      </c>
      <c r="AU498" s="153" t="s">
        <v>77</v>
      </c>
      <c r="AY498" s="146" t="s">
        <v>153</v>
      </c>
      <c r="BK498" s="902">
        <f>SUM(BK499:BK574)</f>
        <v>0</v>
      </c>
    </row>
    <row r="499" spans="1:65" s="2" customFormat="1" ht="37.9" customHeight="1">
      <c r="A499" s="896"/>
      <c r="B499" s="129"/>
      <c r="C499" s="155" t="s">
        <v>1449</v>
      </c>
      <c r="D499" s="155" t="s">
        <v>155</v>
      </c>
      <c r="E499" s="156" t="s">
        <v>1450</v>
      </c>
      <c r="F499" s="157" t="s">
        <v>1451</v>
      </c>
      <c r="G499" s="158" t="s">
        <v>266</v>
      </c>
      <c r="H499" s="159">
        <v>1</v>
      </c>
      <c r="I499" s="901"/>
      <c r="J499" s="900">
        <f t="shared" ref="J499:J530" si="145">ROUND(I499*H499,2)</f>
        <v>0</v>
      </c>
      <c r="K499" s="161"/>
      <c r="L499" s="29"/>
      <c r="M499" s="162" t="s">
        <v>1</v>
      </c>
      <c r="N499" s="163" t="s">
        <v>36</v>
      </c>
      <c r="O499" s="55"/>
      <c r="P499" s="164">
        <f t="shared" ref="P499:P530" si="146">O499*H499</f>
        <v>0</v>
      </c>
      <c r="Q499" s="164">
        <v>0</v>
      </c>
      <c r="R499" s="164">
        <f t="shared" ref="R499:R530" si="147">Q499*H499</f>
        <v>0</v>
      </c>
      <c r="S499" s="164">
        <v>0</v>
      </c>
      <c r="T499" s="165">
        <f t="shared" ref="T499:T530" si="148">S499*H499</f>
        <v>0</v>
      </c>
      <c r="U499" s="896"/>
      <c r="V499" s="896"/>
      <c r="W499" s="896"/>
      <c r="X499" s="896"/>
      <c r="Y499" s="896"/>
      <c r="Z499" s="896"/>
      <c r="AA499" s="896"/>
      <c r="AB499" s="896"/>
      <c r="AC499" s="896"/>
      <c r="AD499" s="896"/>
      <c r="AE499" s="896"/>
      <c r="AR499" s="166" t="s">
        <v>218</v>
      </c>
      <c r="AT499" s="166" t="s">
        <v>155</v>
      </c>
      <c r="AU499" s="166" t="s">
        <v>80</v>
      </c>
      <c r="AY499" s="14" t="s">
        <v>153</v>
      </c>
      <c r="BE499" s="93">
        <f t="shared" ref="BE499:BE530" si="149">IF(N499="základná",J499,0)</f>
        <v>0</v>
      </c>
      <c r="BF499" s="93">
        <f t="shared" ref="BF499:BF530" si="150">IF(N499="znížená",J499,0)</f>
        <v>0</v>
      </c>
      <c r="BG499" s="93">
        <f t="shared" ref="BG499:BG530" si="151">IF(N499="zákl. prenesená",J499,0)</f>
        <v>0</v>
      </c>
      <c r="BH499" s="93">
        <f t="shared" ref="BH499:BH530" si="152">IF(N499="zníž. prenesená",J499,0)</f>
        <v>0</v>
      </c>
      <c r="BI499" s="93">
        <f t="shared" ref="BI499:BI530" si="153">IF(N499="nulová",J499,0)</f>
        <v>0</v>
      </c>
      <c r="BJ499" s="14" t="s">
        <v>80</v>
      </c>
      <c r="BK499" s="93">
        <f t="shared" ref="BK499:BK530" si="154">ROUND(I499*H499,2)</f>
        <v>0</v>
      </c>
      <c r="BL499" s="14" t="s">
        <v>218</v>
      </c>
      <c r="BM499" s="166" t="s">
        <v>1452</v>
      </c>
    </row>
    <row r="500" spans="1:65" s="2" customFormat="1" ht="55.5" customHeight="1">
      <c r="A500" s="896"/>
      <c r="B500" s="129"/>
      <c r="C500" s="155" t="s">
        <v>1453</v>
      </c>
      <c r="D500" s="155" t="s">
        <v>155</v>
      </c>
      <c r="E500" s="156" t="s">
        <v>1454</v>
      </c>
      <c r="F500" s="157" t="s">
        <v>1455</v>
      </c>
      <c r="G500" s="158" t="s">
        <v>266</v>
      </c>
      <c r="H500" s="159">
        <v>12</v>
      </c>
      <c r="I500" s="901"/>
      <c r="J500" s="900">
        <f t="shared" si="145"/>
        <v>0</v>
      </c>
      <c r="K500" s="161"/>
      <c r="L500" s="29"/>
      <c r="M500" s="162" t="s">
        <v>1</v>
      </c>
      <c r="N500" s="163" t="s">
        <v>36</v>
      </c>
      <c r="O500" s="55"/>
      <c r="P500" s="164">
        <f t="shared" si="146"/>
        <v>0</v>
      </c>
      <c r="Q500" s="164">
        <v>0</v>
      </c>
      <c r="R500" s="164">
        <f t="shared" si="147"/>
        <v>0</v>
      </c>
      <c r="S500" s="164">
        <v>0</v>
      </c>
      <c r="T500" s="165">
        <f t="shared" si="148"/>
        <v>0</v>
      </c>
      <c r="U500" s="896"/>
      <c r="V500" s="896"/>
      <c r="W500" s="896"/>
      <c r="X500" s="896"/>
      <c r="Y500" s="896"/>
      <c r="Z500" s="896"/>
      <c r="AA500" s="896"/>
      <c r="AB500" s="896"/>
      <c r="AC500" s="896"/>
      <c r="AD500" s="896"/>
      <c r="AE500" s="896"/>
      <c r="AR500" s="166" t="s">
        <v>218</v>
      </c>
      <c r="AT500" s="166" t="s">
        <v>155</v>
      </c>
      <c r="AU500" s="166" t="s">
        <v>80</v>
      </c>
      <c r="AY500" s="14" t="s">
        <v>153</v>
      </c>
      <c r="BE500" s="93">
        <f t="shared" si="149"/>
        <v>0</v>
      </c>
      <c r="BF500" s="93">
        <f t="shared" si="150"/>
        <v>0</v>
      </c>
      <c r="BG500" s="93">
        <f t="shared" si="151"/>
        <v>0</v>
      </c>
      <c r="BH500" s="93">
        <f t="shared" si="152"/>
        <v>0</v>
      </c>
      <c r="BI500" s="93">
        <f t="shared" si="153"/>
        <v>0</v>
      </c>
      <c r="BJ500" s="14" t="s">
        <v>80</v>
      </c>
      <c r="BK500" s="93">
        <f t="shared" si="154"/>
        <v>0</v>
      </c>
      <c r="BL500" s="14" t="s">
        <v>218</v>
      </c>
      <c r="BM500" s="166" t="s">
        <v>1456</v>
      </c>
    </row>
    <row r="501" spans="1:65" s="2" customFormat="1" ht="55.5" customHeight="1">
      <c r="A501" s="896"/>
      <c r="B501" s="129"/>
      <c r="C501" s="155" t="s">
        <v>1457</v>
      </c>
      <c r="D501" s="155" t="s">
        <v>155</v>
      </c>
      <c r="E501" s="156" t="s">
        <v>1458</v>
      </c>
      <c r="F501" s="157" t="s">
        <v>1459</v>
      </c>
      <c r="G501" s="158" t="s">
        <v>266</v>
      </c>
      <c r="H501" s="159">
        <v>5</v>
      </c>
      <c r="I501" s="901"/>
      <c r="J501" s="900">
        <f t="shared" si="145"/>
        <v>0</v>
      </c>
      <c r="K501" s="161"/>
      <c r="L501" s="29"/>
      <c r="M501" s="162" t="s">
        <v>1</v>
      </c>
      <c r="N501" s="163" t="s">
        <v>36</v>
      </c>
      <c r="O501" s="55"/>
      <c r="P501" s="164">
        <f t="shared" si="146"/>
        <v>0</v>
      </c>
      <c r="Q501" s="164">
        <v>0</v>
      </c>
      <c r="R501" s="164">
        <f t="shared" si="147"/>
        <v>0</v>
      </c>
      <c r="S501" s="164">
        <v>0</v>
      </c>
      <c r="T501" s="165">
        <f t="shared" si="148"/>
        <v>0</v>
      </c>
      <c r="U501" s="896"/>
      <c r="V501" s="896"/>
      <c r="W501" s="896"/>
      <c r="X501" s="896"/>
      <c r="Y501" s="896"/>
      <c r="Z501" s="896"/>
      <c r="AA501" s="896"/>
      <c r="AB501" s="896"/>
      <c r="AC501" s="896"/>
      <c r="AD501" s="896"/>
      <c r="AE501" s="896"/>
      <c r="AR501" s="166" t="s">
        <v>218</v>
      </c>
      <c r="AT501" s="166" t="s">
        <v>155</v>
      </c>
      <c r="AU501" s="166" t="s">
        <v>80</v>
      </c>
      <c r="AY501" s="14" t="s">
        <v>153</v>
      </c>
      <c r="BE501" s="93">
        <f t="shared" si="149"/>
        <v>0</v>
      </c>
      <c r="BF501" s="93">
        <f t="shared" si="150"/>
        <v>0</v>
      </c>
      <c r="BG501" s="93">
        <f t="shared" si="151"/>
        <v>0</v>
      </c>
      <c r="BH501" s="93">
        <f t="shared" si="152"/>
        <v>0</v>
      </c>
      <c r="BI501" s="93">
        <f t="shared" si="153"/>
        <v>0</v>
      </c>
      <c r="BJ501" s="14" t="s">
        <v>80</v>
      </c>
      <c r="BK501" s="93">
        <f t="shared" si="154"/>
        <v>0</v>
      </c>
      <c r="BL501" s="14" t="s">
        <v>218</v>
      </c>
      <c r="BM501" s="166" t="s">
        <v>1460</v>
      </c>
    </row>
    <row r="502" spans="1:65" s="2" customFormat="1" ht="55.5" customHeight="1">
      <c r="A502" s="896"/>
      <c r="B502" s="129"/>
      <c r="C502" s="155" t="s">
        <v>1461</v>
      </c>
      <c r="D502" s="155" t="s">
        <v>155</v>
      </c>
      <c r="E502" s="156" t="s">
        <v>1462</v>
      </c>
      <c r="F502" s="157" t="s">
        <v>1463</v>
      </c>
      <c r="G502" s="158" t="s">
        <v>266</v>
      </c>
      <c r="H502" s="159">
        <v>4</v>
      </c>
      <c r="I502" s="901"/>
      <c r="J502" s="900">
        <f t="shared" si="145"/>
        <v>0</v>
      </c>
      <c r="K502" s="161"/>
      <c r="L502" s="29"/>
      <c r="M502" s="162" t="s">
        <v>1</v>
      </c>
      <c r="N502" s="163" t="s">
        <v>36</v>
      </c>
      <c r="O502" s="55"/>
      <c r="P502" s="164">
        <f t="shared" si="146"/>
        <v>0</v>
      </c>
      <c r="Q502" s="164">
        <v>0</v>
      </c>
      <c r="R502" s="164">
        <f t="shared" si="147"/>
        <v>0</v>
      </c>
      <c r="S502" s="164">
        <v>0</v>
      </c>
      <c r="T502" s="165">
        <f t="shared" si="148"/>
        <v>0</v>
      </c>
      <c r="U502" s="896"/>
      <c r="V502" s="896"/>
      <c r="W502" s="896"/>
      <c r="X502" s="896"/>
      <c r="Y502" s="896"/>
      <c r="Z502" s="896"/>
      <c r="AA502" s="896"/>
      <c r="AB502" s="896"/>
      <c r="AC502" s="896"/>
      <c r="AD502" s="896"/>
      <c r="AE502" s="896"/>
      <c r="AR502" s="166" t="s">
        <v>218</v>
      </c>
      <c r="AT502" s="166" t="s">
        <v>155</v>
      </c>
      <c r="AU502" s="166" t="s">
        <v>80</v>
      </c>
      <c r="AY502" s="14" t="s">
        <v>153</v>
      </c>
      <c r="BE502" s="93">
        <f t="shared" si="149"/>
        <v>0</v>
      </c>
      <c r="BF502" s="93">
        <f t="shared" si="150"/>
        <v>0</v>
      </c>
      <c r="BG502" s="93">
        <f t="shared" si="151"/>
        <v>0</v>
      </c>
      <c r="BH502" s="93">
        <f t="shared" si="152"/>
        <v>0</v>
      </c>
      <c r="BI502" s="93">
        <f t="shared" si="153"/>
        <v>0</v>
      </c>
      <c r="BJ502" s="14" t="s">
        <v>80</v>
      </c>
      <c r="BK502" s="93">
        <f t="shared" si="154"/>
        <v>0</v>
      </c>
      <c r="BL502" s="14" t="s">
        <v>218</v>
      </c>
      <c r="BM502" s="166" t="s">
        <v>1464</v>
      </c>
    </row>
    <row r="503" spans="1:65" s="2" customFormat="1" ht="55.5" customHeight="1">
      <c r="A503" s="896"/>
      <c r="B503" s="129"/>
      <c r="C503" s="155" t="s">
        <v>1465</v>
      </c>
      <c r="D503" s="155" t="s">
        <v>155</v>
      </c>
      <c r="E503" s="156" t="s">
        <v>1466</v>
      </c>
      <c r="F503" s="157" t="s">
        <v>1467</v>
      </c>
      <c r="G503" s="158" t="s">
        <v>266</v>
      </c>
      <c r="H503" s="159">
        <v>3</v>
      </c>
      <c r="I503" s="901"/>
      <c r="J503" s="900">
        <f t="shared" si="145"/>
        <v>0</v>
      </c>
      <c r="K503" s="161"/>
      <c r="L503" s="29"/>
      <c r="M503" s="162" t="s">
        <v>1</v>
      </c>
      <c r="N503" s="163" t="s">
        <v>36</v>
      </c>
      <c r="O503" s="55"/>
      <c r="P503" s="164">
        <f t="shared" si="146"/>
        <v>0</v>
      </c>
      <c r="Q503" s="164">
        <v>0</v>
      </c>
      <c r="R503" s="164">
        <f t="shared" si="147"/>
        <v>0</v>
      </c>
      <c r="S503" s="164">
        <v>0</v>
      </c>
      <c r="T503" s="165">
        <f t="shared" si="148"/>
        <v>0</v>
      </c>
      <c r="U503" s="896"/>
      <c r="V503" s="896"/>
      <c r="W503" s="896"/>
      <c r="X503" s="896"/>
      <c r="Y503" s="896"/>
      <c r="Z503" s="896"/>
      <c r="AA503" s="896"/>
      <c r="AB503" s="896"/>
      <c r="AC503" s="896"/>
      <c r="AD503" s="896"/>
      <c r="AE503" s="896"/>
      <c r="AR503" s="166" t="s">
        <v>218</v>
      </c>
      <c r="AT503" s="166" t="s">
        <v>155</v>
      </c>
      <c r="AU503" s="166" t="s">
        <v>80</v>
      </c>
      <c r="AY503" s="14" t="s">
        <v>153</v>
      </c>
      <c r="BE503" s="93">
        <f t="shared" si="149"/>
        <v>0</v>
      </c>
      <c r="BF503" s="93">
        <f t="shared" si="150"/>
        <v>0</v>
      </c>
      <c r="BG503" s="93">
        <f t="shared" si="151"/>
        <v>0</v>
      </c>
      <c r="BH503" s="93">
        <f t="shared" si="152"/>
        <v>0</v>
      </c>
      <c r="BI503" s="93">
        <f t="shared" si="153"/>
        <v>0</v>
      </c>
      <c r="BJ503" s="14" t="s">
        <v>80</v>
      </c>
      <c r="BK503" s="93">
        <f t="shared" si="154"/>
        <v>0</v>
      </c>
      <c r="BL503" s="14" t="s">
        <v>218</v>
      </c>
      <c r="BM503" s="166" t="s">
        <v>1468</v>
      </c>
    </row>
    <row r="504" spans="1:65" s="2" customFormat="1" ht="62.65" customHeight="1">
      <c r="A504" s="896"/>
      <c r="B504" s="129"/>
      <c r="C504" s="155" t="s">
        <v>1469</v>
      </c>
      <c r="D504" s="155" t="s">
        <v>155</v>
      </c>
      <c r="E504" s="156" t="s">
        <v>1470</v>
      </c>
      <c r="F504" s="157" t="s">
        <v>1471</v>
      </c>
      <c r="G504" s="158" t="s">
        <v>266</v>
      </c>
      <c r="H504" s="159">
        <v>1</v>
      </c>
      <c r="I504" s="901"/>
      <c r="J504" s="900">
        <f t="shared" si="145"/>
        <v>0</v>
      </c>
      <c r="K504" s="161"/>
      <c r="L504" s="29"/>
      <c r="M504" s="162" t="s">
        <v>1</v>
      </c>
      <c r="N504" s="163" t="s">
        <v>36</v>
      </c>
      <c r="O504" s="55"/>
      <c r="P504" s="164">
        <f t="shared" si="146"/>
        <v>0</v>
      </c>
      <c r="Q504" s="164">
        <v>0</v>
      </c>
      <c r="R504" s="164">
        <f t="shared" si="147"/>
        <v>0</v>
      </c>
      <c r="S504" s="164">
        <v>0</v>
      </c>
      <c r="T504" s="165">
        <f t="shared" si="148"/>
        <v>0</v>
      </c>
      <c r="U504" s="896"/>
      <c r="V504" s="896"/>
      <c r="W504" s="896"/>
      <c r="X504" s="896"/>
      <c r="Y504" s="896"/>
      <c r="Z504" s="896"/>
      <c r="AA504" s="896"/>
      <c r="AB504" s="896"/>
      <c r="AC504" s="896"/>
      <c r="AD504" s="896"/>
      <c r="AE504" s="896"/>
      <c r="AR504" s="166" t="s">
        <v>218</v>
      </c>
      <c r="AT504" s="166" t="s">
        <v>155</v>
      </c>
      <c r="AU504" s="166" t="s">
        <v>80</v>
      </c>
      <c r="AY504" s="14" t="s">
        <v>153</v>
      </c>
      <c r="BE504" s="93">
        <f t="shared" si="149"/>
        <v>0</v>
      </c>
      <c r="BF504" s="93">
        <f t="shared" si="150"/>
        <v>0</v>
      </c>
      <c r="BG504" s="93">
        <f t="shared" si="151"/>
        <v>0</v>
      </c>
      <c r="BH504" s="93">
        <f t="shared" si="152"/>
        <v>0</v>
      </c>
      <c r="BI504" s="93">
        <f t="shared" si="153"/>
        <v>0</v>
      </c>
      <c r="BJ504" s="14" t="s">
        <v>80</v>
      </c>
      <c r="BK504" s="93">
        <f t="shared" si="154"/>
        <v>0</v>
      </c>
      <c r="BL504" s="14" t="s">
        <v>218</v>
      </c>
      <c r="BM504" s="166" t="s">
        <v>1472</v>
      </c>
    </row>
    <row r="505" spans="1:65" s="2" customFormat="1" ht="55.5" customHeight="1">
      <c r="A505" s="896"/>
      <c r="B505" s="129"/>
      <c r="C505" s="155" t="s">
        <v>1473</v>
      </c>
      <c r="D505" s="155" t="s">
        <v>155</v>
      </c>
      <c r="E505" s="156" t="s">
        <v>1474</v>
      </c>
      <c r="F505" s="157" t="s">
        <v>1475</v>
      </c>
      <c r="G505" s="158" t="s">
        <v>266</v>
      </c>
      <c r="H505" s="159">
        <v>1</v>
      </c>
      <c r="I505" s="901"/>
      <c r="J505" s="900">
        <f t="shared" si="145"/>
        <v>0</v>
      </c>
      <c r="K505" s="161"/>
      <c r="L505" s="29"/>
      <c r="M505" s="162" t="s">
        <v>1</v>
      </c>
      <c r="N505" s="163" t="s">
        <v>36</v>
      </c>
      <c r="O505" s="55"/>
      <c r="P505" s="164">
        <f t="shared" si="146"/>
        <v>0</v>
      </c>
      <c r="Q505" s="164">
        <v>0</v>
      </c>
      <c r="R505" s="164">
        <f t="shared" si="147"/>
        <v>0</v>
      </c>
      <c r="S505" s="164">
        <v>0</v>
      </c>
      <c r="T505" s="165">
        <f t="shared" si="148"/>
        <v>0</v>
      </c>
      <c r="U505" s="896"/>
      <c r="V505" s="896"/>
      <c r="W505" s="896"/>
      <c r="X505" s="896"/>
      <c r="Y505" s="896"/>
      <c r="Z505" s="896"/>
      <c r="AA505" s="896"/>
      <c r="AB505" s="896"/>
      <c r="AC505" s="896"/>
      <c r="AD505" s="896"/>
      <c r="AE505" s="896"/>
      <c r="AR505" s="166" t="s">
        <v>218</v>
      </c>
      <c r="AT505" s="166" t="s">
        <v>155</v>
      </c>
      <c r="AU505" s="166" t="s">
        <v>80</v>
      </c>
      <c r="AY505" s="14" t="s">
        <v>153</v>
      </c>
      <c r="BE505" s="93">
        <f t="shared" si="149"/>
        <v>0</v>
      </c>
      <c r="BF505" s="93">
        <f t="shared" si="150"/>
        <v>0</v>
      </c>
      <c r="BG505" s="93">
        <f t="shared" si="151"/>
        <v>0</v>
      </c>
      <c r="BH505" s="93">
        <f t="shared" si="152"/>
        <v>0</v>
      </c>
      <c r="BI505" s="93">
        <f t="shared" si="153"/>
        <v>0</v>
      </c>
      <c r="BJ505" s="14" t="s">
        <v>80</v>
      </c>
      <c r="BK505" s="93">
        <f t="shared" si="154"/>
        <v>0</v>
      </c>
      <c r="BL505" s="14" t="s">
        <v>218</v>
      </c>
      <c r="BM505" s="166" t="s">
        <v>1476</v>
      </c>
    </row>
    <row r="506" spans="1:65" s="2" customFormat="1" ht="55.5" customHeight="1">
      <c r="A506" s="896"/>
      <c r="B506" s="129"/>
      <c r="C506" s="155" t="s">
        <v>1477</v>
      </c>
      <c r="D506" s="155" t="s">
        <v>155</v>
      </c>
      <c r="E506" s="156" t="s">
        <v>1478</v>
      </c>
      <c r="F506" s="157" t="s">
        <v>1479</v>
      </c>
      <c r="G506" s="158" t="s">
        <v>266</v>
      </c>
      <c r="H506" s="159">
        <v>12</v>
      </c>
      <c r="I506" s="901"/>
      <c r="J506" s="900">
        <f t="shared" si="145"/>
        <v>0</v>
      </c>
      <c r="K506" s="161"/>
      <c r="L506" s="29"/>
      <c r="M506" s="162" t="s">
        <v>1</v>
      </c>
      <c r="N506" s="163" t="s">
        <v>36</v>
      </c>
      <c r="O506" s="55"/>
      <c r="P506" s="164">
        <f t="shared" si="146"/>
        <v>0</v>
      </c>
      <c r="Q506" s="164">
        <v>0</v>
      </c>
      <c r="R506" s="164">
        <f t="shared" si="147"/>
        <v>0</v>
      </c>
      <c r="S506" s="164">
        <v>0</v>
      </c>
      <c r="T506" s="165">
        <f t="shared" si="148"/>
        <v>0</v>
      </c>
      <c r="U506" s="896"/>
      <c r="V506" s="896"/>
      <c r="W506" s="896"/>
      <c r="X506" s="896"/>
      <c r="Y506" s="896"/>
      <c r="Z506" s="896"/>
      <c r="AA506" s="896"/>
      <c r="AB506" s="896"/>
      <c r="AC506" s="896"/>
      <c r="AD506" s="896"/>
      <c r="AE506" s="896"/>
      <c r="AR506" s="166" t="s">
        <v>218</v>
      </c>
      <c r="AT506" s="166" t="s">
        <v>155</v>
      </c>
      <c r="AU506" s="166" t="s">
        <v>80</v>
      </c>
      <c r="AY506" s="14" t="s">
        <v>153</v>
      </c>
      <c r="BE506" s="93">
        <f t="shared" si="149"/>
        <v>0</v>
      </c>
      <c r="BF506" s="93">
        <f t="shared" si="150"/>
        <v>0</v>
      </c>
      <c r="BG506" s="93">
        <f t="shared" si="151"/>
        <v>0</v>
      </c>
      <c r="BH506" s="93">
        <f t="shared" si="152"/>
        <v>0</v>
      </c>
      <c r="BI506" s="93">
        <f t="shared" si="153"/>
        <v>0</v>
      </c>
      <c r="BJ506" s="14" t="s">
        <v>80</v>
      </c>
      <c r="BK506" s="93">
        <f t="shared" si="154"/>
        <v>0</v>
      </c>
      <c r="BL506" s="14" t="s">
        <v>218</v>
      </c>
      <c r="BM506" s="166" t="s">
        <v>1480</v>
      </c>
    </row>
    <row r="507" spans="1:65" s="2" customFormat="1" ht="55.5" customHeight="1">
      <c r="A507" s="896"/>
      <c r="B507" s="129"/>
      <c r="C507" s="155" t="s">
        <v>1481</v>
      </c>
      <c r="D507" s="155" t="s">
        <v>155</v>
      </c>
      <c r="E507" s="156" t="s">
        <v>1482</v>
      </c>
      <c r="F507" s="157" t="s">
        <v>1483</v>
      </c>
      <c r="G507" s="158" t="s">
        <v>266</v>
      </c>
      <c r="H507" s="159">
        <v>5</v>
      </c>
      <c r="I507" s="901"/>
      <c r="J507" s="900">
        <f t="shared" si="145"/>
        <v>0</v>
      </c>
      <c r="K507" s="161"/>
      <c r="L507" s="29"/>
      <c r="M507" s="162" t="s">
        <v>1</v>
      </c>
      <c r="N507" s="163" t="s">
        <v>36</v>
      </c>
      <c r="O507" s="55"/>
      <c r="P507" s="164">
        <f t="shared" si="146"/>
        <v>0</v>
      </c>
      <c r="Q507" s="164">
        <v>0</v>
      </c>
      <c r="R507" s="164">
        <f t="shared" si="147"/>
        <v>0</v>
      </c>
      <c r="S507" s="164">
        <v>0</v>
      </c>
      <c r="T507" s="165">
        <f t="shared" si="148"/>
        <v>0</v>
      </c>
      <c r="U507" s="896"/>
      <c r="V507" s="896"/>
      <c r="W507" s="896"/>
      <c r="X507" s="896"/>
      <c r="Y507" s="896"/>
      <c r="Z507" s="896"/>
      <c r="AA507" s="896"/>
      <c r="AB507" s="896"/>
      <c r="AC507" s="896"/>
      <c r="AD507" s="896"/>
      <c r="AE507" s="896"/>
      <c r="AR507" s="166" t="s">
        <v>218</v>
      </c>
      <c r="AT507" s="166" t="s">
        <v>155</v>
      </c>
      <c r="AU507" s="166" t="s">
        <v>80</v>
      </c>
      <c r="AY507" s="14" t="s">
        <v>153</v>
      </c>
      <c r="BE507" s="93">
        <f t="shared" si="149"/>
        <v>0</v>
      </c>
      <c r="BF507" s="93">
        <f t="shared" si="150"/>
        <v>0</v>
      </c>
      <c r="BG507" s="93">
        <f t="shared" si="151"/>
        <v>0</v>
      </c>
      <c r="BH507" s="93">
        <f t="shared" si="152"/>
        <v>0</v>
      </c>
      <c r="BI507" s="93">
        <f t="shared" si="153"/>
        <v>0</v>
      </c>
      <c r="BJ507" s="14" t="s">
        <v>80</v>
      </c>
      <c r="BK507" s="93">
        <f t="shared" si="154"/>
        <v>0</v>
      </c>
      <c r="BL507" s="14" t="s">
        <v>218</v>
      </c>
      <c r="BM507" s="166" t="s">
        <v>1484</v>
      </c>
    </row>
    <row r="508" spans="1:65" s="2" customFormat="1" ht="55.5" customHeight="1">
      <c r="A508" s="896"/>
      <c r="B508" s="129"/>
      <c r="C508" s="155" t="s">
        <v>1485</v>
      </c>
      <c r="D508" s="155" t="s">
        <v>155</v>
      </c>
      <c r="E508" s="156" t="s">
        <v>1486</v>
      </c>
      <c r="F508" s="157" t="s">
        <v>1487</v>
      </c>
      <c r="G508" s="158" t="s">
        <v>266</v>
      </c>
      <c r="H508" s="159">
        <v>5</v>
      </c>
      <c r="I508" s="901"/>
      <c r="J508" s="900">
        <f t="shared" si="145"/>
        <v>0</v>
      </c>
      <c r="K508" s="161"/>
      <c r="L508" s="29"/>
      <c r="M508" s="162" t="s">
        <v>1</v>
      </c>
      <c r="N508" s="163" t="s">
        <v>36</v>
      </c>
      <c r="O508" s="55"/>
      <c r="P508" s="164">
        <f t="shared" si="146"/>
        <v>0</v>
      </c>
      <c r="Q508" s="164">
        <v>0</v>
      </c>
      <c r="R508" s="164">
        <f t="shared" si="147"/>
        <v>0</v>
      </c>
      <c r="S508" s="164">
        <v>0</v>
      </c>
      <c r="T508" s="165">
        <f t="shared" si="148"/>
        <v>0</v>
      </c>
      <c r="U508" s="896"/>
      <c r="V508" s="896"/>
      <c r="W508" s="896"/>
      <c r="X508" s="896"/>
      <c r="Y508" s="896"/>
      <c r="Z508" s="896"/>
      <c r="AA508" s="896"/>
      <c r="AB508" s="896"/>
      <c r="AC508" s="896"/>
      <c r="AD508" s="896"/>
      <c r="AE508" s="896"/>
      <c r="AR508" s="166" t="s">
        <v>218</v>
      </c>
      <c r="AT508" s="166" t="s">
        <v>155</v>
      </c>
      <c r="AU508" s="166" t="s">
        <v>80</v>
      </c>
      <c r="AY508" s="14" t="s">
        <v>153</v>
      </c>
      <c r="BE508" s="93">
        <f t="shared" si="149"/>
        <v>0</v>
      </c>
      <c r="BF508" s="93">
        <f t="shared" si="150"/>
        <v>0</v>
      </c>
      <c r="BG508" s="93">
        <f t="shared" si="151"/>
        <v>0</v>
      </c>
      <c r="BH508" s="93">
        <f t="shared" si="152"/>
        <v>0</v>
      </c>
      <c r="BI508" s="93">
        <f t="shared" si="153"/>
        <v>0</v>
      </c>
      <c r="BJ508" s="14" t="s">
        <v>80</v>
      </c>
      <c r="BK508" s="93">
        <f t="shared" si="154"/>
        <v>0</v>
      </c>
      <c r="BL508" s="14" t="s">
        <v>218</v>
      </c>
      <c r="BM508" s="166" t="s">
        <v>1488</v>
      </c>
    </row>
    <row r="509" spans="1:65" s="2" customFormat="1" ht="62.65" customHeight="1">
      <c r="A509" s="896"/>
      <c r="B509" s="129"/>
      <c r="C509" s="155" t="s">
        <v>1489</v>
      </c>
      <c r="D509" s="155" t="s">
        <v>155</v>
      </c>
      <c r="E509" s="156" t="s">
        <v>1490</v>
      </c>
      <c r="F509" s="157" t="s">
        <v>1491</v>
      </c>
      <c r="G509" s="158" t="s">
        <v>266</v>
      </c>
      <c r="H509" s="159">
        <v>10</v>
      </c>
      <c r="I509" s="901"/>
      <c r="J509" s="900">
        <f t="shared" si="145"/>
        <v>0</v>
      </c>
      <c r="K509" s="161"/>
      <c r="L509" s="29"/>
      <c r="M509" s="162" t="s">
        <v>1</v>
      </c>
      <c r="N509" s="163" t="s">
        <v>36</v>
      </c>
      <c r="O509" s="55"/>
      <c r="P509" s="164">
        <f t="shared" si="146"/>
        <v>0</v>
      </c>
      <c r="Q509" s="164">
        <v>0</v>
      </c>
      <c r="R509" s="164">
        <f t="shared" si="147"/>
        <v>0</v>
      </c>
      <c r="S509" s="164">
        <v>0</v>
      </c>
      <c r="T509" s="165">
        <f t="shared" si="148"/>
        <v>0</v>
      </c>
      <c r="U509" s="896"/>
      <c r="V509" s="896"/>
      <c r="W509" s="896"/>
      <c r="X509" s="896"/>
      <c r="Y509" s="896"/>
      <c r="Z509" s="896"/>
      <c r="AA509" s="896"/>
      <c r="AB509" s="896"/>
      <c r="AC509" s="896"/>
      <c r="AD509" s="896"/>
      <c r="AE509" s="896"/>
      <c r="AR509" s="166" t="s">
        <v>218</v>
      </c>
      <c r="AT509" s="166" t="s">
        <v>155</v>
      </c>
      <c r="AU509" s="166" t="s">
        <v>80</v>
      </c>
      <c r="AY509" s="14" t="s">
        <v>153</v>
      </c>
      <c r="BE509" s="93">
        <f t="shared" si="149"/>
        <v>0</v>
      </c>
      <c r="BF509" s="93">
        <f t="shared" si="150"/>
        <v>0</v>
      </c>
      <c r="BG509" s="93">
        <f t="shared" si="151"/>
        <v>0</v>
      </c>
      <c r="BH509" s="93">
        <f t="shared" si="152"/>
        <v>0</v>
      </c>
      <c r="BI509" s="93">
        <f t="shared" si="153"/>
        <v>0</v>
      </c>
      <c r="BJ509" s="14" t="s">
        <v>80</v>
      </c>
      <c r="BK509" s="93">
        <f t="shared" si="154"/>
        <v>0</v>
      </c>
      <c r="BL509" s="14" t="s">
        <v>218</v>
      </c>
      <c r="BM509" s="166" t="s">
        <v>1492</v>
      </c>
    </row>
    <row r="510" spans="1:65" s="2" customFormat="1" ht="62.65" customHeight="1">
      <c r="A510" s="896"/>
      <c r="B510" s="129"/>
      <c r="C510" s="155" t="s">
        <v>1493</v>
      </c>
      <c r="D510" s="155" t="s">
        <v>155</v>
      </c>
      <c r="E510" s="156" t="s">
        <v>1494</v>
      </c>
      <c r="F510" s="157" t="s">
        <v>1495</v>
      </c>
      <c r="G510" s="158" t="s">
        <v>266</v>
      </c>
      <c r="H510" s="159">
        <v>5</v>
      </c>
      <c r="I510" s="901"/>
      <c r="J510" s="900">
        <f t="shared" si="145"/>
        <v>0</v>
      </c>
      <c r="K510" s="161"/>
      <c r="L510" s="29"/>
      <c r="M510" s="162" t="s">
        <v>1</v>
      </c>
      <c r="N510" s="163" t="s">
        <v>36</v>
      </c>
      <c r="O510" s="55"/>
      <c r="P510" s="164">
        <f t="shared" si="146"/>
        <v>0</v>
      </c>
      <c r="Q510" s="164">
        <v>0</v>
      </c>
      <c r="R510" s="164">
        <f t="shared" si="147"/>
        <v>0</v>
      </c>
      <c r="S510" s="164">
        <v>0</v>
      </c>
      <c r="T510" s="165">
        <f t="shared" si="148"/>
        <v>0</v>
      </c>
      <c r="U510" s="896"/>
      <c r="V510" s="896"/>
      <c r="W510" s="896"/>
      <c r="X510" s="896"/>
      <c r="Y510" s="896"/>
      <c r="Z510" s="896"/>
      <c r="AA510" s="896"/>
      <c r="AB510" s="896"/>
      <c r="AC510" s="896"/>
      <c r="AD510" s="896"/>
      <c r="AE510" s="896"/>
      <c r="AR510" s="166" t="s">
        <v>218</v>
      </c>
      <c r="AT510" s="166" t="s">
        <v>155</v>
      </c>
      <c r="AU510" s="166" t="s">
        <v>80</v>
      </c>
      <c r="AY510" s="14" t="s">
        <v>153</v>
      </c>
      <c r="BE510" s="93">
        <f t="shared" si="149"/>
        <v>0</v>
      </c>
      <c r="BF510" s="93">
        <f t="shared" si="150"/>
        <v>0</v>
      </c>
      <c r="BG510" s="93">
        <f t="shared" si="151"/>
        <v>0</v>
      </c>
      <c r="BH510" s="93">
        <f t="shared" si="152"/>
        <v>0</v>
      </c>
      <c r="BI510" s="93">
        <f t="shared" si="153"/>
        <v>0</v>
      </c>
      <c r="BJ510" s="14" t="s">
        <v>80</v>
      </c>
      <c r="BK510" s="93">
        <f t="shared" si="154"/>
        <v>0</v>
      </c>
      <c r="BL510" s="14" t="s">
        <v>218</v>
      </c>
      <c r="BM510" s="166" t="s">
        <v>1496</v>
      </c>
    </row>
    <row r="511" spans="1:65" s="2" customFormat="1" ht="55.5" customHeight="1">
      <c r="A511" s="896"/>
      <c r="B511" s="129"/>
      <c r="C511" s="155" t="s">
        <v>1497</v>
      </c>
      <c r="D511" s="155" t="s">
        <v>155</v>
      </c>
      <c r="E511" s="156" t="s">
        <v>1498</v>
      </c>
      <c r="F511" s="157" t="s">
        <v>1499</v>
      </c>
      <c r="G511" s="158" t="s">
        <v>266</v>
      </c>
      <c r="H511" s="159">
        <v>5</v>
      </c>
      <c r="I511" s="901"/>
      <c r="J511" s="900">
        <f t="shared" si="145"/>
        <v>0</v>
      </c>
      <c r="K511" s="161"/>
      <c r="L511" s="29"/>
      <c r="M511" s="162" t="s">
        <v>1</v>
      </c>
      <c r="N511" s="163" t="s">
        <v>36</v>
      </c>
      <c r="O511" s="55"/>
      <c r="P511" s="164">
        <f t="shared" si="146"/>
        <v>0</v>
      </c>
      <c r="Q511" s="164">
        <v>0</v>
      </c>
      <c r="R511" s="164">
        <f t="shared" si="147"/>
        <v>0</v>
      </c>
      <c r="S511" s="164">
        <v>0</v>
      </c>
      <c r="T511" s="165">
        <f t="shared" si="148"/>
        <v>0</v>
      </c>
      <c r="U511" s="896"/>
      <c r="V511" s="896"/>
      <c r="W511" s="896"/>
      <c r="X511" s="896"/>
      <c r="Y511" s="896"/>
      <c r="Z511" s="896"/>
      <c r="AA511" s="896"/>
      <c r="AB511" s="896"/>
      <c r="AC511" s="896"/>
      <c r="AD511" s="896"/>
      <c r="AE511" s="896"/>
      <c r="AR511" s="166" t="s">
        <v>218</v>
      </c>
      <c r="AT511" s="166" t="s">
        <v>155</v>
      </c>
      <c r="AU511" s="166" t="s">
        <v>80</v>
      </c>
      <c r="AY511" s="14" t="s">
        <v>153</v>
      </c>
      <c r="BE511" s="93">
        <f t="shared" si="149"/>
        <v>0</v>
      </c>
      <c r="BF511" s="93">
        <f t="shared" si="150"/>
        <v>0</v>
      </c>
      <c r="BG511" s="93">
        <f t="shared" si="151"/>
        <v>0</v>
      </c>
      <c r="BH511" s="93">
        <f t="shared" si="152"/>
        <v>0</v>
      </c>
      <c r="BI511" s="93">
        <f t="shared" si="153"/>
        <v>0</v>
      </c>
      <c r="BJ511" s="14" t="s">
        <v>80</v>
      </c>
      <c r="BK511" s="93">
        <f t="shared" si="154"/>
        <v>0</v>
      </c>
      <c r="BL511" s="14" t="s">
        <v>218</v>
      </c>
      <c r="BM511" s="166" t="s">
        <v>1500</v>
      </c>
    </row>
    <row r="512" spans="1:65" s="2" customFormat="1" ht="55.5" customHeight="1">
      <c r="A512" s="896"/>
      <c r="B512" s="129"/>
      <c r="C512" s="155" t="s">
        <v>1501</v>
      </c>
      <c r="D512" s="155" t="s">
        <v>155</v>
      </c>
      <c r="E512" s="156" t="s">
        <v>1502</v>
      </c>
      <c r="F512" s="157" t="s">
        <v>1503</v>
      </c>
      <c r="G512" s="158" t="s">
        <v>266</v>
      </c>
      <c r="H512" s="159">
        <v>1</v>
      </c>
      <c r="I512" s="901"/>
      <c r="J512" s="900">
        <f t="shared" si="145"/>
        <v>0</v>
      </c>
      <c r="K512" s="161"/>
      <c r="L512" s="29"/>
      <c r="M512" s="162" t="s">
        <v>1</v>
      </c>
      <c r="N512" s="163" t="s">
        <v>36</v>
      </c>
      <c r="O512" s="55"/>
      <c r="P512" s="164">
        <f t="shared" si="146"/>
        <v>0</v>
      </c>
      <c r="Q512" s="164">
        <v>0</v>
      </c>
      <c r="R512" s="164">
        <f t="shared" si="147"/>
        <v>0</v>
      </c>
      <c r="S512" s="164">
        <v>0</v>
      </c>
      <c r="T512" s="165">
        <f t="shared" si="148"/>
        <v>0</v>
      </c>
      <c r="U512" s="896"/>
      <c r="V512" s="896"/>
      <c r="W512" s="896"/>
      <c r="X512" s="896"/>
      <c r="Y512" s="896"/>
      <c r="Z512" s="896"/>
      <c r="AA512" s="896"/>
      <c r="AB512" s="896"/>
      <c r="AC512" s="896"/>
      <c r="AD512" s="896"/>
      <c r="AE512" s="896"/>
      <c r="AR512" s="166" t="s">
        <v>218</v>
      </c>
      <c r="AT512" s="166" t="s">
        <v>155</v>
      </c>
      <c r="AU512" s="166" t="s">
        <v>80</v>
      </c>
      <c r="AY512" s="14" t="s">
        <v>153</v>
      </c>
      <c r="BE512" s="93">
        <f t="shared" si="149"/>
        <v>0</v>
      </c>
      <c r="BF512" s="93">
        <f t="shared" si="150"/>
        <v>0</v>
      </c>
      <c r="BG512" s="93">
        <f t="shared" si="151"/>
        <v>0</v>
      </c>
      <c r="BH512" s="93">
        <f t="shared" si="152"/>
        <v>0</v>
      </c>
      <c r="BI512" s="93">
        <f t="shared" si="153"/>
        <v>0</v>
      </c>
      <c r="BJ512" s="14" t="s">
        <v>80</v>
      </c>
      <c r="BK512" s="93">
        <f t="shared" si="154"/>
        <v>0</v>
      </c>
      <c r="BL512" s="14" t="s">
        <v>218</v>
      </c>
      <c r="BM512" s="166" t="s">
        <v>1504</v>
      </c>
    </row>
    <row r="513" spans="1:65" s="2" customFormat="1" ht="55.5" customHeight="1">
      <c r="A513" s="896"/>
      <c r="B513" s="129"/>
      <c r="C513" s="155" t="s">
        <v>1505</v>
      </c>
      <c r="D513" s="155" t="s">
        <v>155</v>
      </c>
      <c r="E513" s="156" t="s">
        <v>1506</v>
      </c>
      <c r="F513" s="157" t="s">
        <v>1507</v>
      </c>
      <c r="G513" s="158" t="s">
        <v>266</v>
      </c>
      <c r="H513" s="159">
        <v>1</v>
      </c>
      <c r="I513" s="901"/>
      <c r="J513" s="900">
        <f t="shared" si="145"/>
        <v>0</v>
      </c>
      <c r="K513" s="161"/>
      <c r="L513" s="29"/>
      <c r="M513" s="162" t="s">
        <v>1</v>
      </c>
      <c r="N513" s="163" t="s">
        <v>36</v>
      </c>
      <c r="O513" s="55"/>
      <c r="P513" s="164">
        <f t="shared" si="146"/>
        <v>0</v>
      </c>
      <c r="Q513" s="164">
        <v>0</v>
      </c>
      <c r="R513" s="164">
        <f t="shared" si="147"/>
        <v>0</v>
      </c>
      <c r="S513" s="164">
        <v>0</v>
      </c>
      <c r="T513" s="165">
        <f t="shared" si="148"/>
        <v>0</v>
      </c>
      <c r="U513" s="896"/>
      <c r="V513" s="896"/>
      <c r="W513" s="896"/>
      <c r="X513" s="896"/>
      <c r="Y513" s="896"/>
      <c r="Z513" s="896"/>
      <c r="AA513" s="896"/>
      <c r="AB513" s="896"/>
      <c r="AC513" s="896"/>
      <c r="AD513" s="896"/>
      <c r="AE513" s="896"/>
      <c r="AR513" s="166" t="s">
        <v>218</v>
      </c>
      <c r="AT513" s="166" t="s">
        <v>155</v>
      </c>
      <c r="AU513" s="166" t="s">
        <v>80</v>
      </c>
      <c r="AY513" s="14" t="s">
        <v>153</v>
      </c>
      <c r="BE513" s="93">
        <f t="shared" si="149"/>
        <v>0</v>
      </c>
      <c r="BF513" s="93">
        <f t="shared" si="150"/>
        <v>0</v>
      </c>
      <c r="BG513" s="93">
        <f t="shared" si="151"/>
        <v>0</v>
      </c>
      <c r="BH513" s="93">
        <f t="shared" si="152"/>
        <v>0</v>
      </c>
      <c r="BI513" s="93">
        <f t="shared" si="153"/>
        <v>0</v>
      </c>
      <c r="BJ513" s="14" t="s">
        <v>80</v>
      </c>
      <c r="BK513" s="93">
        <f t="shared" si="154"/>
        <v>0</v>
      </c>
      <c r="BL513" s="14" t="s">
        <v>218</v>
      </c>
      <c r="BM513" s="166" t="s">
        <v>1508</v>
      </c>
    </row>
    <row r="514" spans="1:65" s="2" customFormat="1" ht="62.65" customHeight="1">
      <c r="A514" s="896"/>
      <c r="B514" s="129"/>
      <c r="C514" s="155" t="s">
        <v>1509</v>
      </c>
      <c r="D514" s="155" t="s">
        <v>155</v>
      </c>
      <c r="E514" s="156" t="s">
        <v>1510</v>
      </c>
      <c r="F514" s="157" t="s">
        <v>1511</v>
      </c>
      <c r="G514" s="158" t="s">
        <v>266</v>
      </c>
      <c r="H514" s="159">
        <v>1</v>
      </c>
      <c r="I514" s="901"/>
      <c r="J514" s="900">
        <f t="shared" si="145"/>
        <v>0</v>
      </c>
      <c r="K514" s="161"/>
      <c r="L514" s="29"/>
      <c r="M514" s="162" t="s">
        <v>1</v>
      </c>
      <c r="N514" s="163" t="s">
        <v>36</v>
      </c>
      <c r="O514" s="55"/>
      <c r="P514" s="164">
        <f t="shared" si="146"/>
        <v>0</v>
      </c>
      <c r="Q514" s="164">
        <v>0</v>
      </c>
      <c r="R514" s="164">
        <f t="shared" si="147"/>
        <v>0</v>
      </c>
      <c r="S514" s="164">
        <v>0</v>
      </c>
      <c r="T514" s="165">
        <f t="shared" si="148"/>
        <v>0</v>
      </c>
      <c r="U514" s="896"/>
      <c r="V514" s="896"/>
      <c r="W514" s="896"/>
      <c r="X514" s="896"/>
      <c r="Y514" s="896"/>
      <c r="Z514" s="896"/>
      <c r="AA514" s="896"/>
      <c r="AB514" s="896"/>
      <c r="AC514" s="896"/>
      <c r="AD514" s="896"/>
      <c r="AE514" s="896"/>
      <c r="AR514" s="166" t="s">
        <v>218</v>
      </c>
      <c r="AT514" s="166" t="s">
        <v>155</v>
      </c>
      <c r="AU514" s="166" t="s">
        <v>80</v>
      </c>
      <c r="AY514" s="14" t="s">
        <v>153</v>
      </c>
      <c r="BE514" s="93">
        <f t="shared" si="149"/>
        <v>0</v>
      </c>
      <c r="BF514" s="93">
        <f t="shared" si="150"/>
        <v>0</v>
      </c>
      <c r="BG514" s="93">
        <f t="shared" si="151"/>
        <v>0</v>
      </c>
      <c r="BH514" s="93">
        <f t="shared" si="152"/>
        <v>0</v>
      </c>
      <c r="BI514" s="93">
        <f t="shared" si="153"/>
        <v>0</v>
      </c>
      <c r="BJ514" s="14" t="s">
        <v>80</v>
      </c>
      <c r="BK514" s="93">
        <f t="shared" si="154"/>
        <v>0</v>
      </c>
      <c r="BL514" s="14" t="s">
        <v>218</v>
      </c>
      <c r="BM514" s="166" t="s">
        <v>1512</v>
      </c>
    </row>
    <row r="515" spans="1:65" s="2" customFormat="1" ht="62.65" customHeight="1">
      <c r="A515" s="896"/>
      <c r="B515" s="129"/>
      <c r="C515" s="155" t="s">
        <v>1513</v>
      </c>
      <c r="D515" s="155" t="s">
        <v>155</v>
      </c>
      <c r="E515" s="156" t="s">
        <v>1514</v>
      </c>
      <c r="F515" s="157" t="s">
        <v>1515</v>
      </c>
      <c r="G515" s="158" t="s">
        <v>266</v>
      </c>
      <c r="H515" s="159">
        <v>1</v>
      </c>
      <c r="I515" s="901"/>
      <c r="J515" s="900">
        <f t="shared" si="145"/>
        <v>0</v>
      </c>
      <c r="K515" s="161"/>
      <c r="L515" s="29"/>
      <c r="M515" s="162" t="s">
        <v>1</v>
      </c>
      <c r="N515" s="163" t="s">
        <v>36</v>
      </c>
      <c r="O515" s="55"/>
      <c r="P515" s="164">
        <f t="shared" si="146"/>
        <v>0</v>
      </c>
      <c r="Q515" s="164">
        <v>0</v>
      </c>
      <c r="R515" s="164">
        <f t="shared" si="147"/>
        <v>0</v>
      </c>
      <c r="S515" s="164">
        <v>0</v>
      </c>
      <c r="T515" s="165">
        <f t="shared" si="148"/>
        <v>0</v>
      </c>
      <c r="U515" s="896"/>
      <c r="V515" s="896"/>
      <c r="W515" s="896"/>
      <c r="X515" s="896"/>
      <c r="Y515" s="896"/>
      <c r="Z515" s="896"/>
      <c r="AA515" s="896"/>
      <c r="AB515" s="896"/>
      <c r="AC515" s="896"/>
      <c r="AD515" s="896"/>
      <c r="AE515" s="896"/>
      <c r="AR515" s="166" t="s">
        <v>218</v>
      </c>
      <c r="AT515" s="166" t="s">
        <v>155</v>
      </c>
      <c r="AU515" s="166" t="s">
        <v>80</v>
      </c>
      <c r="AY515" s="14" t="s">
        <v>153</v>
      </c>
      <c r="BE515" s="93">
        <f t="shared" si="149"/>
        <v>0</v>
      </c>
      <c r="BF515" s="93">
        <f t="shared" si="150"/>
        <v>0</v>
      </c>
      <c r="BG515" s="93">
        <f t="shared" si="151"/>
        <v>0</v>
      </c>
      <c r="BH515" s="93">
        <f t="shared" si="152"/>
        <v>0</v>
      </c>
      <c r="BI515" s="93">
        <f t="shared" si="153"/>
        <v>0</v>
      </c>
      <c r="BJ515" s="14" t="s">
        <v>80</v>
      </c>
      <c r="BK515" s="93">
        <f t="shared" si="154"/>
        <v>0</v>
      </c>
      <c r="BL515" s="14" t="s">
        <v>218</v>
      </c>
      <c r="BM515" s="166" t="s">
        <v>1516</v>
      </c>
    </row>
    <row r="516" spans="1:65" s="2" customFormat="1" ht="49.15" customHeight="1">
      <c r="A516" s="896"/>
      <c r="B516" s="129"/>
      <c r="C516" s="923" t="s">
        <v>1517</v>
      </c>
      <c r="D516" s="923" t="s">
        <v>155</v>
      </c>
      <c r="E516" s="924" t="s">
        <v>1518</v>
      </c>
      <c r="F516" s="925" t="s">
        <v>1519</v>
      </c>
      <c r="G516" s="926" t="s">
        <v>266</v>
      </c>
      <c r="H516" s="927">
        <v>2</v>
      </c>
      <c r="I516" s="928"/>
      <c r="J516" s="928">
        <f t="shared" si="145"/>
        <v>0</v>
      </c>
      <c r="K516" s="161"/>
      <c r="L516" s="29"/>
      <c r="M516" s="162" t="s">
        <v>1</v>
      </c>
      <c r="N516" s="163" t="s">
        <v>36</v>
      </c>
      <c r="O516" s="55"/>
      <c r="P516" s="164">
        <f t="shared" si="146"/>
        <v>0</v>
      </c>
      <c r="Q516" s="164">
        <v>0</v>
      </c>
      <c r="R516" s="164">
        <f t="shared" si="147"/>
        <v>0</v>
      </c>
      <c r="S516" s="164">
        <v>0</v>
      </c>
      <c r="T516" s="165">
        <f t="shared" si="148"/>
        <v>0</v>
      </c>
      <c r="U516" s="896"/>
      <c r="V516" s="896"/>
      <c r="W516" s="896"/>
      <c r="X516" s="896"/>
      <c r="Y516" s="896"/>
      <c r="Z516" s="896"/>
      <c r="AA516" s="896"/>
      <c r="AB516" s="896"/>
      <c r="AC516" s="896"/>
      <c r="AD516" s="896"/>
      <c r="AE516" s="896"/>
      <c r="AR516" s="166" t="s">
        <v>218</v>
      </c>
      <c r="AT516" s="166" t="s">
        <v>155</v>
      </c>
      <c r="AU516" s="166" t="s">
        <v>80</v>
      </c>
      <c r="AY516" s="14" t="s">
        <v>153</v>
      </c>
      <c r="BE516" s="93">
        <f t="shared" si="149"/>
        <v>0</v>
      </c>
      <c r="BF516" s="93">
        <f t="shared" si="150"/>
        <v>0</v>
      </c>
      <c r="BG516" s="93">
        <f t="shared" si="151"/>
        <v>0</v>
      </c>
      <c r="BH516" s="93">
        <f t="shared" si="152"/>
        <v>0</v>
      </c>
      <c r="BI516" s="93">
        <f t="shared" si="153"/>
        <v>0</v>
      </c>
      <c r="BJ516" s="14" t="s">
        <v>80</v>
      </c>
      <c r="BK516" s="93">
        <f t="shared" si="154"/>
        <v>0</v>
      </c>
      <c r="BL516" s="14" t="s">
        <v>218</v>
      </c>
      <c r="BM516" s="166" t="s">
        <v>1520</v>
      </c>
    </row>
    <row r="517" spans="1:65" s="2" customFormat="1" ht="49.15" customHeight="1">
      <c r="A517" s="896"/>
      <c r="B517" s="129"/>
      <c r="C517" s="923" t="s">
        <v>1521</v>
      </c>
      <c r="D517" s="923" t="s">
        <v>155</v>
      </c>
      <c r="E517" s="924" t="s">
        <v>1522</v>
      </c>
      <c r="F517" s="925" t="s">
        <v>1523</v>
      </c>
      <c r="G517" s="926" t="s">
        <v>266</v>
      </c>
      <c r="H517" s="927">
        <v>2</v>
      </c>
      <c r="I517" s="928"/>
      <c r="J517" s="928">
        <f t="shared" si="145"/>
        <v>0</v>
      </c>
      <c r="K517" s="161"/>
      <c r="L517" s="29"/>
      <c r="M517" s="162" t="s">
        <v>1</v>
      </c>
      <c r="N517" s="163" t="s">
        <v>36</v>
      </c>
      <c r="O517" s="55"/>
      <c r="P517" s="164">
        <f t="shared" si="146"/>
        <v>0</v>
      </c>
      <c r="Q517" s="164">
        <v>0</v>
      </c>
      <c r="R517" s="164">
        <f t="shared" si="147"/>
        <v>0</v>
      </c>
      <c r="S517" s="164">
        <v>0</v>
      </c>
      <c r="T517" s="165">
        <f t="shared" si="148"/>
        <v>0</v>
      </c>
      <c r="U517" s="896"/>
      <c r="V517" s="896"/>
      <c r="W517" s="896"/>
      <c r="X517" s="896"/>
      <c r="Y517" s="896"/>
      <c r="Z517" s="896"/>
      <c r="AA517" s="896"/>
      <c r="AB517" s="896"/>
      <c r="AC517" s="896"/>
      <c r="AD517" s="896"/>
      <c r="AE517" s="896"/>
      <c r="AR517" s="166" t="s">
        <v>218</v>
      </c>
      <c r="AT517" s="166" t="s">
        <v>155</v>
      </c>
      <c r="AU517" s="166" t="s">
        <v>80</v>
      </c>
      <c r="AY517" s="14" t="s">
        <v>153</v>
      </c>
      <c r="BE517" s="93">
        <f t="shared" si="149"/>
        <v>0</v>
      </c>
      <c r="BF517" s="93">
        <f t="shared" si="150"/>
        <v>0</v>
      </c>
      <c r="BG517" s="93">
        <f t="shared" si="151"/>
        <v>0</v>
      </c>
      <c r="BH517" s="93">
        <f t="shared" si="152"/>
        <v>0</v>
      </c>
      <c r="BI517" s="93">
        <f t="shared" si="153"/>
        <v>0</v>
      </c>
      <c r="BJ517" s="14" t="s">
        <v>80</v>
      </c>
      <c r="BK517" s="93">
        <f t="shared" si="154"/>
        <v>0</v>
      </c>
      <c r="BL517" s="14" t="s">
        <v>218</v>
      </c>
      <c r="BM517" s="166" t="s">
        <v>1524</v>
      </c>
    </row>
    <row r="518" spans="1:65" s="2" customFormat="1" ht="49.15" customHeight="1">
      <c r="A518" s="896"/>
      <c r="B518" s="129"/>
      <c r="C518" s="155" t="s">
        <v>1525</v>
      </c>
      <c r="D518" s="155" t="s">
        <v>155</v>
      </c>
      <c r="E518" s="156" t="s">
        <v>1526</v>
      </c>
      <c r="F518" s="157" t="s">
        <v>1527</v>
      </c>
      <c r="G518" s="158" t="s">
        <v>266</v>
      </c>
      <c r="H518" s="159">
        <v>2</v>
      </c>
      <c r="I518" s="901"/>
      <c r="J518" s="900">
        <f t="shared" si="145"/>
        <v>0</v>
      </c>
      <c r="K518" s="161"/>
      <c r="L518" s="29"/>
      <c r="M518" s="162" t="s">
        <v>1</v>
      </c>
      <c r="N518" s="163" t="s">
        <v>36</v>
      </c>
      <c r="O518" s="55"/>
      <c r="P518" s="164">
        <f t="shared" si="146"/>
        <v>0</v>
      </c>
      <c r="Q518" s="164">
        <v>0</v>
      </c>
      <c r="R518" s="164">
        <f t="shared" si="147"/>
        <v>0</v>
      </c>
      <c r="S518" s="164">
        <v>0</v>
      </c>
      <c r="T518" s="165">
        <f t="shared" si="148"/>
        <v>0</v>
      </c>
      <c r="U518" s="896"/>
      <c r="V518" s="896"/>
      <c r="W518" s="896"/>
      <c r="X518" s="896"/>
      <c r="Y518" s="896"/>
      <c r="Z518" s="896"/>
      <c r="AA518" s="896"/>
      <c r="AB518" s="896"/>
      <c r="AC518" s="896"/>
      <c r="AD518" s="896"/>
      <c r="AE518" s="896"/>
      <c r="AR518" s="166" t="s">
        <v>218</v>
      </c>
      <c r="AT518" s="166" t="s">
        <v>155</v>
      </c>
      <c r="AU518" s="166" t="s">
        <v>80</v>
      </c>
      <c r="AY518" s="14" t="s">
        <v>153</v>
      </c>
      <c r="BE518" s="93">
        <f t="shared" si="149"/>
        <v>0</v>
      </c>
      <c r="BF518" s="93">
        <f t="shared" si="150"/>
        <v>0</v>
      </c>
      <c r="BG518" s="93">
        <f t="shared" si="151"/>
        <v>0</v>
      </c>
      <c r="BH518" s="93">
        <f t="shared" si="152"/>
        <v>0</v>
      </c>
      <c r="BI518" s="93">
        <f t="shared" si="153"/>
        <v>0</v>
      </c>
      <c r="BJ518" s="14" t="s">
        <v>80</v>
      </c>
      <c r="BK518" s="93">
        <f t="shared" si="154"/>
        <v>0</v>
      </c>
      <c r="BL518" s="14" t="s">
        <v>218</v>
      </c>
      <c r="BM518" s="166" t="s">
        <v>1528</v>
      </c>
    </row>
    <row r="519" spans="1:65" s="2" customFormat="1" ht="62.65" customHeight="1">
      <c r="A519" s="896"/>
      <c r="B519" s="129"/>
      <c r="C519" s="155" t="s">
        <v>1529</v>
      </c>
      <c r="D519" s="155" t="s">
        <v>155</v>
      </c>
      <c r="E519" s="156" t="s">
        <v>1530</v>
      </c>
      <c r="F519" s="157" t="s">
        <v>1531</v>
      </c>
      <c r="G519" s="158" t="s">
        <v>266</v>
      </c>
      <c r="H519" s="159">
        <v>4</v>
      </c>
      <c r="I519" s="901"/>
      <c r="J519" s="900">
        <f t="shared" si="145"/>
        <v>0</v>
      </c>
      <c r="K519" s="161"/>
      <c r="L519" s="29"/>
      <c r="M519" s="162" t="s">
        <v>1</v>
      </c>
      <c r="N519" s="163" t="s">
        <v>36</v>
      </c>
      <c r="O519" s="55"/>
      <c r="P519" s="164">
        <f t="shared" si="146"/>
        <v>0</v>
      </c>
      <c r="Q519" s="164">
        <v>0</v>
      </c>
      <c r="R519" s="164">
        <f t="shared" si="147"/>
        <v>0</v>
      </c>
      <c r="S519" s="164">
        <v>0</v>
      </c>
      <c r="T519" s="165">
        <f t="shared" si="148"/>
        <v>0</v>
      </c>
      <c r="U519" s="896"/>
      <c r="V519" s="896"/>
      <c r="W519" s="896"/>
      <c r="X519" s="896"/>
      <c r="Y519" s="896"/>
      <c r="Z519" s="896"/>
      <c r="AA519" s="896"/>
      <c r="AB519" s="896"/>
      <c r="AC519" s="896"/>
      <c r="AD519" s="896"/>
      <c r="AE519" s="896"/>
      <c r="AR519" s="166" t="s">
        <v>218</v>
      </c>
      <c r="AT519" s="166" t="s">
        <v>155</v>
      </c>
      <c r="AU519" s="166" t="s">
        <v>80</v>
      </c>
      <c r="AY519" s="14" t="s">
        <v>153</v>
      </c>
      <c r="BE519" s="93">
        <f t="shared" si="149"/>
        <v>0</v>
      </c>
      <c r="BF519" s="93">
        <f t="shared" si="150"/>
        <v>0</v>
      </c>
      <c r="BG519" s="93">
        <f t="shared" si="151"/>
        <v>0</v>
      </c>
      <c r="BH519" s="93">
        <f t="shared" si="152"/>
        <v>0</v>
      </c>
      <c r="BI519" s="93">
        <f t="shared" si="153"/>
        <v>0</v>
      </c>
      <c r="BJ519" s="14" t="s">
        <v>80</v>
      </c>
      <c r="BK519" s="93">
        <f t="shared" si="154"/>
        <v>0</v>
      </c>
      <c r="BL519" s="14" t="s">
        <v>218</v>
      </c>
      <c r="BM519" s="166" t="s">
        <v>1532</v>
      </c>
    </row>
    <row r="520" spans="1:65" s="2" customFormat="1" ht="62.65" customHeight="1">
      <c r="A520" s="896"/>
      <c r="B520" s="129"/>
      <c r="C520" s="155" t="s">
        <v>1533</v>
      </c>
      <c r="D520" s="155" t="s">
        <v>155</v>
      </c>
      <c r="E520" s="156" t="s">
        <v>1534</v>
      </c>
      <c r="F520" s="157" t="s">
        <v>1535</v>
      </c>
      <c r="G520" s="158" t="s">
        <v>266</v>
      </c>
      <c r="H520" s="159">
        <v>2</v>
      </c>
      <c r="I520" s="901"/>
      <c r="J520" s="900">
        <f t="shared" si="145"/>
        <v>0</v>
      </c>
      <c r="K520" s="161"/>
      <c r="L520" s="29"/>
      <c r="M520" s="162" t="s">
        <v>1</v>
      </c>
      <c r="N520" s="163" t="s">
        <v>36</v>
      </c>
      <c r="O520" s="55"/>
      <c r="P520" s="164">
        <f t="shared" si="146"/>
        <v>0</v>
      </c>
      <c r="Q520" s="164">
        <v>0</v>
      </c>
      <c r="R520" s="164">
        <f t="shared" si="147"/>
        <v>0</v>
      </c>
      <c r="S520" s="164">
        <v>0</v>
      </c>
      <c r="T520" s="165">
        <f t="shared" si="148"/>
        <v>0</v>
      </c>
      <c r="U520" s="896"/>
      <c r="V520" s="896"/>
      <c r="W520" s="896"/>
      <c r="X520" s="896"/>
      <c r="Y520" s="896"/>
      <c r="Z520" s="896"/>
      <c r="AA520" s="896"/>
      <c r="AB520" s="896"/>
      <c r="AC520" s="896"/>
      <c r="AD520" s="896"/>
      <c r="AE520" s="896"/>
      <c r="AR520" s="166" t="s">
        <v>218</v>
      </c>
      <c r="AT520" s="166" t="s">
        <v>155</v>
      </c>
      <c r="AU520" s="166" t="s">
        <v>80</v>
      </c>
      <c r="AY520" s="14" t="s">
        <v>153</v>
      </c>
      <c r="BE520" s="93">
        <f t="shared" si="149"/>
        <v>0</v>
      </c>
      <c r="BF520" s="93">
        <f t="shared" si="150"/>
        <v>0</v>
      </c>
      <c r="BG520" s="93">
        <f t="shared" si="151"/>
        <v>0</v>
      </c>
      <c r="BH520" s="93">
        <f t="shared" si="152"/>
        <v>0</v>
      </c>
      <c r="BI520" s="93">
        <f t="shared" si="153"/>
        <v>0</v>
      </c>
      <c r="BJ520" s="14" t="s">
        <v>80</v>
      </c>
      <c r="BK520" s="93">
        <f t="shared" si="154"/>
        <v>0</v>
      </c>
      <c r="BL520" s="14" t="s">
        <v>218</v>
      </c>
      <c r="BM520" s="166" t="s">
        <v>1536</v>
      </c>
    </row>
    <row r="521" spans="1:65" s="2" customFormat="1" ht="62.65" customHeight="1">
      <c r="A521" s="896"/>
      <c r="B521" s="129"/>
      <c r="C521" s="155" t="s">
        <v>1537</v>
      </c>
      <c r="D521" s="155" t="s">
        <v>155</v>
      </c>
      <c r="E521" s="156" t="s">
        <v>1538</v>
      </c>
      <c r="F521" s="157" t="s">
        <v>1539</v>
      </c>
      <c r="G521" s="158" t="s">
        <v>266</v>
      </c>
      <c r="H521" s="159">
        <v>2</v>
      </c>
      <c r="I521" s="901"/>
      <c r="J521" s="900">
        <f t="shared" si="145"/>
        <v>0</v>
      </c>
      <c r="K521" s="161"/>
      <c r="L521" s="29"/>
      <c r="M521" s="162" t="s">
        <v>1</v>
      </c>
      <c r="N521" s="163" t="s">
        <v>36</v>
      </c>
      <c r="O521" s="55"/>
      <c r="P521" s="164">
        <f t="shared" si="146"/>
        <v>0</v>
      </c>
      <c r="Q521" s="164">
        <v>0</v>
      </c>
      <c r="R521" s="164">
        <f t="shared" si="147"/>
        <v>0</v>
      </c>
      <c r="S521" s="164">
        <v>0</v>
      </c>
      <c r="T521" s="165">
        <f t="shared" si="148"/>
        <v>0</v>
      </c>
      <c r="U521" s="896"/>
      <c r="V521" s="896"/>
      <c r="W521" s="896"/>
      <c r="X521" s="896"/>
      <c r="Y521" s="896"/>
      <c r="Z521" s="896"/>
      <c r="AA521" s="896"/>
      <c r="AB521" s="896"/>
      <c r="AC521" s="896"/>
      <c r="AD521" s="896"/>
      <c r="AE521" s="896"/>
      <c r="AR521" s="166" t="s">
        <v>218</v>
      </c>
      <c r="AT521" s="166" t="s">
        <v>155</v>
      </c>
      <c r="AU521" s="166" t="s">
        <v>80</v>
      </c>
      <c r="AY521" s="14" t="s">
        <v>153</v>
      </c>
      <c r="BE521" s="93">
        <f t="shared" si="149"/>
        <v>0</v>
      </c>
      <c r="BF521" s="93">
        <f t="shared" si="150"/>
        <v>0</v>
      </c>
      <c r="BG521" s="93">
        <f t="shared" si="151"/>
        <v>0</v>
      </c>
      <c r="BH521" s="93">
        <f t="shared" si="152"/>
        <v>0</v>
      </c>
      <c r="BI521" s="93">
        <f t="shared" si="153"/>
        <v>0</v>
      </c>
      <c r="BJ521" s="14" t="s">
        <v>80</v>
      </c>
      <c r="BK521" s="93">
        <f t="shared" si="154"/>
        <v>0</v>
      </c>
      <c r="BL521" s="14" t="s">
        <v>218</v>
      </c>
      <c r="BM521" s="166" t="s">
        <v>1540</v>
      </c>
    </row>
    <row r="522" spans="1:65" s="2" customFormat="1" ht="62.65" customHeight="1">
      <c r="A522" s="896"/>
      <c r="B522" s="129"/>
      <c r="C522" s="155" t="s">
        <v>1541</v>
      </c>
      <c r="D522" s="155" t="s">
        <v>155</v>
      </c>
      <c r="E522" s="156" t="s">
        <v>1542</v>
      </c>
      <c r="F522" s="157" t="s">
        <v>1543</v>
      </c>
      <c r="G522" s="158" t="s">
        <v>266</v>
      </c>
      <c r="H522" s="159">
        <v>2</v>
      </c>
      <c r="I522" s="901"/>
      <c r="J522" s="900">
        <f t="shared" si="145"/>
        <v>0</v>
      </c>
      <c r="K522" s="161"/>
      <c r="L522" s="29"/>
      <c r="M522" s="162" t="s">
        <v>1</v>
      </c>
      <c r="N522" s="163" t="s">
        <v>36</v>
      </c>
      <c r="O522" s="55"/>
      <c r="P522" s="164">
        <f t="shared" si="146"/>
        <v>0</v>
      </c>
      <c r="Q522" s="164">
        <v>0</v>
      </c>
      <c r="R522" s="164">
        <f t="shared" si="147"/>
        <v>0</v>
      </c>
      <c r="S522" s="164">
        <v>0</v>
      </c>
      <c r="T522" s="165">
        <f t="shared" si="148"/>
        <v>0</v>
      </c>
      <c r="U522" s="896"/>
      <c r="V522" s="896"/>
      <c r="W522" s="896"/>
      <c r="X522" s="896"/>
      <c r="Y522" s="896"/>
      <c r="Z522" s="896"/>
      <c r="AA522" s="896"/>
      <c r="AB522" s="896"/>
      <c r="AC522" s="896"/>
      <c r="AD522" s="896"/>
      <c r="AE522" s="896"/>
      <c r="AR522" s="166" t="s">
        <v>218</v>
      </c>
      <c r="AT522" s="166" t="s">
        <v>155</v>
      </c>
      <c r="AU522" s="166" t="s">
        <v>80</v>
      </c>
      <c r="AY522" s="14" t="s">
        <v>153</v>
      </c>
      <c r="BE522" s="93">
        <f t="shared" si="149"/>
        <v>0</v>
      </c>
      <c r="BF522" s="93">
        <f t="shared" si="150"/>
        <v>0</v>
      </c>
      <c r="BG522" s="93">
        <f t="shared" si="151"/>
        <v>0</v>
      </c>
      <c r="BH522" s="93">
        <f t="shared" si="152"/>
        <v>0</v>
      </c>
      <c r="BI522" s="93">
        <f t="shared" si="153"/>
        <v>0</v>
      </c>
      <c r="BJ522" s="14" t="s">
        <v>80</v>
      </c>
      <c r="BK522" s="93">
        <f t="shared" si="154"/>
        <v>0</v>
      </c>
      <c r="BL522" s="14" t="s">
        <v>218</v>
      </c>
      <c r="BM522" s="166" t="s">
        <v>1544</v>
      </c>
    </row>
    <row r="523" spans="1:65" s="2" customFormat="1" ht="44.25" customHeight="1">
      <c r="A523" s="896"/>
      <c r="B523" s="129"/>
      <c r="C523" s="155" t="s">
        <v>1545</v>
      </c>
      <c r="D523" s="155" t="s">
        <v>155</v>
      </c>
      <c r="E523" s="156" t="s">
        <v>1546</v>
      </c>
      <c r="F523" s="157" t="s">
        <v>1547</v>
      </c>
      <c r="G523" s="158" t="s">
        <v>266</v>
      </c>
      <c r="H523" s="159">
        <v>36</v>
      </c>
      <c r="I523" s="901"/>
      <c r="J523" s="900">
        <f t="shared" si="145"/>
        <v>0</v>
      </c>
      <c r="K523" s="161"/>
      <c r="L523" s="29"/>
      <c r="M523" s="162" t="s">
        <v>1</v>
      </c>
      <c r="N523" s="163" t="s">
        <v>36</v>
      </c>
      <c r="O523" s="55"/>
      <c r="P523" s="164">
        <f t="shared" si="146"/>
        <v>0</v>
      </c>
      <c r="Q523" s="164">
        <v>0</v>
      </c>
      <c r="R523" s="164">
        <f t="shared" si="147"/>
        <v>0</v>
      </c>
      <c r="S523" s="164">
        <v>0</v>
      </c>
      <c r="T523" s="165">
        <f t="shared" si="148"/>
        <v>0</v>
      </c>
      <c r="U523" s="896"/>
      <c r="V523" s="896"/>
      <c r="W523" s="896"/>
      <c r="X523" s="896"/>
      <c r="Y523" s="896"/>
      <c r="Z523" s="896"/>
      <c r="AA523" s="896"/>
      <c r="AB523" s="896"/>
      <c r="AC523" s="896"/>
      <c r="AD523" s="896"/>
      <c r="AE523" s="896"/>
      <c r="AR523" s="166" t="s">
        <v>218</v>
      </c>
      <c r="AT523" s="166" t="s">
        <v>155</v>
      </c>
      <c r="AU523" s="166" t="s">
        <v>80</v>
      </c>
      <c r="AY523" s="14" t="s">
        <v>153</v>
      </c>
      <c r="BE523" s="93">
        <f t="shared" si="149"/>
        <v>0</v>
      </c>
      <c r="BF523" s="93">
        <f t="shared" si="150"/>
        <v>0</v>
      </c>
      <c r="BG523" s="93">
        <f t="shared" si="151"/>
        <v>0</v>
      </c>
      <c r="BH523" s="93">
        <f t="shared" si="152"/>
        <v>0</v>
      </c>
      <c r="BI523" s="93">
        <f t="shared" si="153"/>
        <v>0</v>
      </c>
      <c r="BJ523" s="14" t="s">
        <v>80</v>
      </c>
      <c r="BK523" s="93">
        <f t="shared" si="154"/>
        <v>0</v>
      </c>
      <c r="BL523" s="14" t="s">
        <v>218</v>
      </c>
      <c r="BM523" s="166" t="s">
        <v>1548</v>
      </c>
    </row>
    <row r="524" spans="1:65" s="2" customFormat="1" ht="44.25" customHeight="1">
      <c r="A524" s="896"/>
      <c r="B524" s="129"/>
      <c r="C524" s="155" t="s">
        <v>1549</v>
      </c>
      <c r="D524" s="155" t="s">
        <v>155</v>
      </c>
      <c r="E524" s="156" t="s">
        <v>1550</v>
      </c>
      <c r="F524" s="157" t="s">
        <v>1551</v>
      </c>
      <c r="G524" s="158" t="s">
        <v>266</v>
      </c>
      <c r="H524" s="159">
        <v>12</v>
      </c>
      <c r="I524" s="901"/>
      <c r="J524" s="900">
        <f t="shared" si="145"/>
        <v>0</v>
      </c>
      <c r="K524" s="161"/>
      <c r="L524" s="29"/>
      <c r="M524" s="162" t="s">
        <v>1</v>
      </c>
      <c r="N524" s="163" t="s">
        <v>36</v>
      </c>
      <c r="O524" s="55"/>
      <c r="P524" s="164">
        <f t="shared" si="146"/>
        <v>0</v>
      </c>
      <c r="Q524" s="164">
        <v>0</v>
      </c>
      <c r="R524" s="164">
        <f t="shared" si="147"/>
        <v>0</v>
      </c>
      <c r="S524" s="164">
        <v>0</v>
      </c>
      <c r="T524" s="165">
        <f t="shared" si="148"/>
        <v>0</v>
      </c>
      <c r="U524" s="896"/>
      <c r="V524" s="896"/>
      <c r="W524" s="896"/>
      <c r="X524" s="896"/>
      <c r="Y524" s="896"/>
      <c r="Z524" s="896"/>
      <c r="AA524" s="896"/>
      <c r="AB524" s="896"/>
      <c r="AC524" s="896"/>
      <c r="AD524" s="896"/>
      <c r="AE524" s="896"/>
      <c r="AR524" s="166" t="s">
        <v>218</v>
      </c>
      <c r="AT524" s="166" t="s">
        <v>155</v>
      </c>
      <c r="AU524" s="166" t="s">
        <v>80</v>
      </c>
      <c r="AY524" s="14" t="s">
        <v>153</v>
      </c>
      <c r="BE524" s="93">
        <f t="shared" si="149"/>
        <v>0</v>
      </c>
      <c r="BF524" s="93">
        <f t="shared" si="150"/>
        <v>0</v>
      </c>
      <c r="BG524" s="93">
        <f t="shared" si="151"/>
        <v>0</v>
      </c>
      <c r="BH524" s="93">
        <f t="shared" si="152"/>
        <v>0</v>
      </c>
      <c r="BI524" s="93">
        <f t="shared" si="153"/>
        <v>0</v>
      </c>
      <c r="BJ524" s="14" t="s">
        <v>80</v>
      </c>
      <c r="BK524" s="93">
        <f t="shared" si="154"/>
        <v>0</v>
      </c>
      <c r="BL524" s="14" t="s">
        <v>218</v>
      </c>
      <c r="BM524" s="166" t="s">
        <v>1552</v>
      </c>
    </row>
    <row r="525" spans="1:65" s="2" customFormat="1" ht="66.75" customHeight="1">
      <c r="A525" s="896"/>
      <c r="B525" s="129"/>
      <c r="C525" s="155" t="s">
        <v>1553</v>
      </c>
      <c r="D525" s="155" t="s">
        <v>155</v>
      </c>
      <c r="E525" s="156" t="s">
        <v>1554</v>
      </c>
      <c r="F525" s="157" t="s">
        <v>1555</v>
      </c>
      <c r="G525" s="158" t="s">
        <v>244</v>
      </c>
      <c r="H525" s="159">
        <v>92</v>
      </c>
      <c r="I525" s="901"/>
      <c r="J525" s="900">
        <f t="shared" si="145"/>
        <v>0</v>
      </c>
      <c r="K525" s="161"/>
      <c r="L525" s="29"/>
      <c r="M525" s="162" t="s">
        <v>1</v>
      </c>
      <c r="N525" s="163" t="s">
        <v>36</v>
      </c>
      <c r="O525" s="55"/>
      <c r="P525" s="164">
        <f t="shared" si="146"/>
        <v>0</v>
      </c>
      <c r="Q525" s="164">
        <v>0</v>
      </c>
      <c r="R525" s="164">
        <f t="shared" si="147"/>
        <v>0</v>
      </c>
      <c r="S525" s="164">
        <v>0</v>
      </c>
      <c r="T525" s="165">
        <f t="shared" si="148"/>
        <v>0</v>
      </c>
      <c r="U525" s="896"/>
      <c r="V525" s="896"/>
      <c r="W525" s="896"/>
      <c r="X525" s="896"/>
      <c r="Y525" s="896"/>
      <c r="Z525" s="896"/>
      <c r="AA525" s="896"/>
      <c r="AB525" s="896"/>
      <c r="AC525" s="896"/>
      <c r="AD525" s="896"/>
      <c r="AE525" s="896"/>
      <c r="AR525" s="166" t="s">
        <v>218</v>
      </c>
      <c r="AT525" s="166" t="s">
        <v>155</v>
      </c>
      <c r="AU525" s="166" t="s">
        <v>80</v>
      </c>
      <c r="AY525" s="14" t="s">
        <v>153</v>
      </c>
      <c r="BE525" s="93">
        <f t="shared" si="149"/>
        <v>0</v>
      </c>
      <c r="BF525" s="93">
        <f t="shared" si="150"/>
        <v>0</v>
      </c>
      <c r="BG525" s="93">
        <f t="shared" si="151"/>
        <v>0</v>
      </c>
      <c r="BH525" s="93">
        <f t="shared" si="152"/>
        <v>0</v>
      </c>
      <c r="BI525" s="93">
        <f t="shared" si="153"/>
        <v>0</v>
      </c>
      <c r="BJ525" s="14" t="s">
        <v>80</v>
      </c>
      <c r="BK525" s="93">
        <f t="shared" si="154"/>
        <v>0</v>
      </c>
      <c r="BL525" s="14" t="s">
        <v>218</v>
      </c>
      <c r="BM525" s="166" t="s">
        <v>1556</v>
      </c>
    </row>
    <row r="526" spans="1:65" s="2" customFormat="1" ht="66.75" customHeight="1">
      <c r="A526" s="896"/>
      <c r="B526" s="129"/>
      <c r="C526" s="155" t="s">
        <v>1557</v>
      </c>
      <c r="D526" s="155" t="s">
        <v>155</v>
      </c>
      <c r="E526" s="156" t="s">
        <v>1558</v>
      </c>
      <c r="F526" s="157" t="s">
        <v>1559</v>
      </c>
      <c r="G526" s="158" t="s">
        <v>266</v>
      </c>
      <c r="H526" s="159">
        <v>257</v>
      </c>
      <c r="I526" s="901"/>
      <c r="J526" s="900">
        <f t="shared" si="145"/>
        <v>0</v>
      </c>
      <c r="K526" s="161"/>
      <c r="L526" s="29"/>
      <c r="M526" s="162" t="s">
        <v>1</v>
      </c>
      <c r="N526" s="163" t="s">
        <v>36</v>
      </c>
      <c r="O526" s="55"/>
      <c r="P526" s="164">
        <f t="shared" si="146"/>
        <v>0</v>
      </c>
      <c r="Q526" s="164">
        <v>0</v>
      </c>
      <c r="R526" s="164">
        <f t="shared" si="147"/>
        <v>0</v>
      </c>
      <c r="S526" s="164">
        <v>0</v>
      </c>
      <c r="T526" s="165">
        <f t="shared" si="148"/>
        <v>0</v>
      </c>
      <c r="U526" s="896"/>
      <c r="V526" s="896"/>
      <c r="W526" s="896"/>
      <c r="X526" s="896"/>
      <c r="Y526" s="896"/>
      <c r="Z526" s="896"/>
      <c r="AA526" s="896"/>
      <c r="AB526" s="896"/>
      <c r="AC526" s="896"/>
      <c r="AD526" s="896"/>
      <c r="AE526" s="896"/>
      <c r="AR526" s="166" t="s">
        <v>218</v>
      </c>
      <c r="AT526" s="166" t="s">
        <v>155</v>
      </c>
      <c r="AU526" s="166" t="s">
        <v>80</v>
      </c>
      <c r="AY526" s="14" t="s">
        <v>153</v>
      </c>
      <c r="BE526" s="93">
        <f t="shared" si="149"/>
        <v>0</v>
      </c>
      <c r="BF526" s="93">
        <f t="shared" si="150"/>
        <v>0</v>
      </c>
      <c r="BG526" s="93">
        <f t="shared" si="151"/>
        <v>0</v>
      </c>
      <c r="BH526" s="93">
        <f t="shared" si="152"/>
        <v>0</v>
      </c>
      <c r="BI526" s="93">
        <f t="shared" si="153"/>
        <v>0</v>
      </c>
      <c r="BJ526" s="14" t="s">
        <v>80</v>
      </c>
      <c r="BK526" s="93">
        <f t="shared" si="154"/>
        <v>0</v>
      </c>
      <c r="BL526" s="14" t="s">
        <v>218</v>
      </c>
      <c r="BM526" s="166" t="s">
        <v>1560</v>
      </c>
    </row>
    <row r="527" spans="1:65" s="2" customFormat="1" ht="66.75" customHeight="1">
      <c r="A527" s="896"/>
      <c r="B527" s="129"/>
      <c r="C527" s="155" t="s">
        <v>1561</v>
      </c>
      <c r="D527" s="155" t="s">
        <v>155</v>
      </c>
      <c r="E527" s="156" t="s">
        <v>1562</v>
      </c>
      <c r="F527" s="157" t="s">
        <v>1563</v>
      </c>
      <c r="G527" s="158" t="s">
        <v>266</v>
      </c>
      <c r="H527" s="159">
        <v>90</v>
      </c>
      <c r="I527" s="901"/>
      <c r="J527" s="900">
        <f t="shared" si="145"/>
        <v>0</v>
      </c>
      <c r="K527" s="161"/>
      <c r="L527" s="29"/>
      <c r="M527" s="162" t="s">
        <v>1</v>
      </c>
      <c r="N527" s="163" t="s">
        <v>36</v>
      </c>
      <c r="O527" s="55"/>
      <c r="P527" s="164">
        <f t="shared" si="146"/>
        <v>0</v>
      </c>
      <c r="Q527" s="164">
        <v>0</v>
      </c>
      <c r="R527" s="164">
        <f t="shared" si="147"/>
        <v>0</v>
      </c>
      <c r="S527" s="164">
        <v>0</v>
      </c>
      <c r="T527" s="165">
        <f t="shared" si="148"/>
        <v>0</v>
      </c>
      <c r="U527" s="896"/>
      <c r="V527" s="896"/>
      <c r="W527" s="896"/>
      <c r="X527" s="896"/>
      <c r="Y527" s="896"/>
      <c r="Z527" s="896"/>
      <c r="AA527" s="896"/>
      <c r="AB527" s="896"/>
      <c r="AC527" s="896"/>
      <c r="AD527" s="896"/>
      <c r="AE527" s="896"/>
      <c r="AR527" s="166" t="s">
        <v>218</v>
      </c>
      <c r="AT527" s="166" t="s">
        <v>155</v>
      </c>
      <c r="AU527" s="166" t="s">
        <v>80</v>
      </c>
      <c r="AY527" s="14" t="s">
        <v>153</v>
      </c>
      <c r="BE527" s="93">
        <f t="shared" si="149"/>
        <v>0</v>
      </c>
      <c r="BF527" s="93">
        <f t="shared" si="150"/>
        <v>0</v>
      </c>
      <c r="BG527" s="93">
        <f t="shared" si="151"/>
        <v>0</v>
      </c>
      <c r="BH527" s="93">
        <f t="shared" si="152"/>
        <v>0</v>
      </c>
      <c r="BI527" s="93">
        <f t="shared" si="153"/>
        <v>0</v>
      </c>
      <c r="BJ527" s="14" t="s">
        <v>80</v>
      </c>
      <c r="BK527" s="93">
        <f t="shared" si="154"/>
        <v>0</v>
      </c>
      <c r="BL527" s="14" t="s">
        <v>218</v>
      </c>
      <c r="BM527" s="166" t="s">
        <v>1564</v>
      </c>
    </row>
    <row r="528" spans="1:65" s="2" customFormat="1" ht="62.65" customHeight="1">
      <c r="A528" s="896"/>
      <c r="B528" s="129"/>
      <c r="C528" s="155" t="s">
        <v>1565</v>
      </c>
      <c r="D528" s="155" t="s">
        <v>155</v>
      </c>
      <c r="E528" s="156" t="s">
        <v>1566</v>
      </c>
      <c r="F528" s="157" t="s">
        <v>1567</v>
      </c>
      <c r="G528" s="158" t="s">
        <v>266</v>
      </c>
      <c r="H528" s="159">
        <v>337</v>
      </c>
      <c r="I528" s="901"/>
      <c r="J528" s="900">
        <f t="shared" si="145"/>
        <v>0</v>
      </c>
      <c r="K528" s="161"/>
      <c r="L528" s="29"/>
      <c r="M528" s="162" t="s">
        <v>1</v>
      </c>
      <c r="N528" s="163" t="s">
        <v>36</v>
      </c>
      <c r="O528" s="55"/>
      <c r="P528" s="164">
        <f t="shared" si="146"/>
        <v>0</v>
      </c>
      <c r="Q528" s="164">
        <v>0</v>
      </c>
      <c r="R528" s="164">
        <f t="shared" si="147"/>
        <v>0</v>
      </c>
      <c r="S528" s="164">
        <v>0</v>
      </c>
      <c r="T528" s="165">
        <f t="shared" si="148"/>
        <v>0</v>
      </c>
      <c r="U528" s="896"/>
      <c r="V528" s="896"/>
      <c r="W528" s="896"/>
      <c r="X528" s="896"/>
      <c r="Y528" s="896"/>
      <c r="Z528" s="896"/>
      <c r="AA528" s="896"/>
      <c r="AB528" s="896"/>
      <c r="AC528" s="896"/>
      <c r="AD528" s="896"/>
      <c r="AE528" s="896"/>
      <c r="AR528" s="166" t="s">
        <v>218</v>
      </c>
      <c r="AT528" s="166" t="s">
        <v>155</v>
      </c>
      <c r="AU528" s="166" t="s">
        <v>80</v>
      </c>
      <c r="AY528" s="14" t="s">
        <v>153</v>
      </c>
      <c r="BE528" s="93">
        <f t="shared" si="149"/>
        <v>0</v>
      </c>
      <c r="BF528" s="93">
        <f t="shared" si="150"/>
        <v>0</v>
      </c>
      <c r="BG528" s="93">
        <f t="shared" si="151"/>
        <v>0</v>
      </c>
      <c r="BH528" s="93">
        <f t="shared" si="152"/>
        <v>0</v>
      </c>
      <c r="BI528" s="93">
        <f t="shared" si="153"/>
        <v>0</v>
      </c>
      <c r="BJ528" s="14" t="s">
        <v>80</v>
      </c>
      <c r="BK528" s="93">
        <f t="shared" si="154"/>
        <v>0</v>
      </c>
      <c r="BL528" s="14" t="s">
        <v>218</v>
      </c>
      <c r="BM528" s="166" t="s">
        <v>1568</v>
      </c>
    </row>
    <row r="529" spans="1:65" s="2" customFormat="1" ht="55.5" customHeight="1">
      <c r="A529" s="896"/>
      <c r="B529" s="129"/>
      <c r="C529" s="155" t="s">
        <v>1569</v>
      </c>
      <c r="D529" s="155" t="s">
        <v>155</v>
      </c>
      <c r="E529" s="156" t="s">
        <v>1570</v>
      </c>
      <c r="F529" s="157" t="s">
        <v>1571</v>
      </c>
      <c r="G529" s="158" t="s">
        <v>244</v>
      </c>
      <c r="H529" s="159">
        <v>5</v>
      </c>
      <c r="I529" s="901"/>
      <c r="J529" s="900">
        <f t="shared" si="145"/>
        <v>0</v>
      </c>
      <c r="K529" s="161"/>
      <c r="L529" s="29"/>
      <c r="M529" s="162" t="s">
        <v>1</v>
      </c>
      <c r="N529" s="163" t="s">
        <v>36</v>
      </c>
      <c r="O529" s="55"/>
      <c r="P529" s="164">
        <f t="shared" si="146"/>
        <v>0</v>
      </c>
      <c r="Q529" s="164">
        <v>0</v>
      </c>
      <c r="R529" s="164">
        <f t="shared" si="147"/>
        <v>0</v>
      </c>
      <c r="S529" s="164">
        <v>0</v>
      </c>
      <c r="T529" s="165">
        <f t="shared" si="148"/>
        <v>0</v>
      </c>
      <c r="U529" s="896"/>
      <c r="V529" s="896"/>
      <c r="W529" s="896"/>
      <c r="X529" s="896"/>
      <c r="Y529" s="896"/>
      <c r="Z529" s="896"/>
      <c r="AA529" s="896"/>
      <c r="AB529" s="896"/>
      <c r="AC529" s="896"/>
      <c r="AD529" s="896"/>
      <c r="AE529" s="896"/>
      <c r="AR529" s="166" t="s">
        <v>218</v>
      </c>
      <c r="AT529" s="166" t="s">
        <v>155</v>
      </c>
      <c r="AU529" s="166" t="s">
        <v>80</v>
      </c>
      <c r="AY529" s="14" t="s">
        <v>153</v>
      </c>
      <c r="BE529" s="93">
        <f t="shared" si="149"/>
        <v>0</v>
      </c>
      <c r="BF529" s="93">
        <f t="shared" si="150"/>
        <v>0</v>
      </c>
      <c r="BG529" s="93">
        <f t="shared" si="151"/>
        <v>0</v>
      </c>
      <c r="BH529" s="93">
        <f t="shared" si="152"/>
        <v>0</v>
      </c>
      <c r="BI529" s="93">
        <f t="shared" si="153"/>
        <v>0</v>
      </c>
      <c r="BJ529" s="14" t="s">
        <v>80</v>
      </c>
      <c r="BK529" s="93">
        <f t="shared" si="154"/>
        <v>0</v>
      </c>
      <c r="BL529" s="14" t="s">
        <v>218</v>
      </c>
      <c r="BM529" s="166" t="s">
        <v>1572</v>
      </c>
    </row>
    <row r="530" spans="1:65" s="2" customFormat="1" ht="66.75" customHeight="1">
      <c r="A530" s="896"/>
      <c r="B530" s="129"/>
      <c r="C530" s="155" t="s">
        <v>1573</v>
      </c>
      <c r="D530" s="155" t="s">
        <v>155</v>
      </c>
      <c r="E530" s="156" t="s">
        <v>1574</v>
      </c>
      <c r="F530" s="157" t="s">
        <v>1575</v>
      </c>
      <c r="G530" s="158" t="s">
        <v>266</v>
      </c>
      <c r="H530" s="159">
        <v>20</v>
      </c>
      <c r="I530" s="901"/>
      <c r="J530" s="900">
        <f t="shared" si="145"/>
        <v>0</v>
      </c>
      <c r="K530" s="161"/>
      <c r="L530" s="29"/>
      <c r="M530" s="162" t="s">
        <v>1</v>
      </c>
      <c r="N530" s="163" t="s">
        <v>36</v>
      </c>
      <c r="O530" s="55"/>
      <c r="P530" s="164">
        <f t="shared" si="146"/>
        <v>0</v>
      </c>
      <c r="Q530" s="164">
        <v>0</v>
      </c>
      <c r="R530" s="164">
        <f t="shared" si="147"/>
        <v>0</v>
      </c>
      <c r="S530" s="164">
        <v>0</v>
      </c>
      <c r="T530" s="165">
        <f t="shared" si="148"/>
        <v>0</v>
      </c>
      <c r="U530" s="896"/>
      <c r="V530" s="896"/>
      <c r="W530" s="896"/>
      <c r="X530" s="896"/>
      <c r="Y530" s="896"/>
      <c r="Z530" s="896"/>
      <c r="AA530" s="896"/>
      <c r="AB530" s="896"/>
      <c r="AC530" s="896"/>
      <c r="AD530" s="896"/>
      <c r="AE530" s="896"/>
      <c r="AR530" s="166" t="s">
        <v>218</v>
      </c>
      <c r="AT530" s="166" t="s">
        <v>155</v>
      </c>
      <c r="AU530" s="166" t="s">
        <v>80</v>
      </c>
      <c r="AY530" s="14" t="s">
        <v>153</v>
      </c>
      <c r="BE530" s="93">
        <f t="shared" si="149"/>
        <v>0</v>
      </c>
      <c r="BF530" s="93">
        <f t="shared" si="150"/>
        <v>0</v>
      </c>
      <c r="BG530" s="93">
        <f t="shared" si="151"/>
        <v>0</v>
      </c>
      <c r="BH530" s="93">
        <f t="shared" si="152"/>
        <v>0</v>
      </c>
      <c r="BI530" s="93">
        <f t="shared" si="153"/>
        <v>0</v>
      </c>
      <c r="BJ530" s="14" t="s">
        <v>80</v>
      </c>
      <c r="BK530" s="93">
        <f t="shared" si="154"/>
        <v>0</v>
      </c>
      <c r="BL530" s="14" t="s">
        <v>218</v>
      </c>
      <c r="BM530" s="166" t="s">
        <v>1576</v>
      </c>
    </row>
    <row r="531" spans="1:65" s="2" customFormat="1" ht="62.65" customHeight="1">
      <c r="A531" s="896"/>
      <c r="B531" s="129"/>
      <c r="C531" s="155" t="s">
        <v>1577</v>
      </c>
      <c r="D531" s="155" t="s">
        <v>155</v>
      </c>
      <c r="E531" s="156" t="s">
        <v>1578</v>
      </c>
      <c r="F531" s="157" t="s">
        <v>1579</v>
      </c>
      <c r="G531" s="158" t="s">
        <v>244</v>
      </c>
      <c r="H531" s="159">
        <v>33.1</v>
      </c>
      <c r="I531" s="901"/>
      <c r="J531" s="900">
        <f t="shared" ref="J531:J562" si="155">ROUND(I531*H531,2)</f>
        <v>0</v>
      </c>
      <c r="K531" s="161"/>
      <c r="L531" s="29"/>
      <c r="M531" s="162" t="s">
        <v>1</v>
      </c>
      <c r="N531" s="163" t="s">
        <v>36</v>
      </c>
      <c r="O531" s="55"/>
      <c r="P531" s="164">
        <f t="shared" ref="P531:P562" si="156">O531*H531</f>
        <v>0</v>
      </c>
      <c r="Q531" s="164">
        <v>0</v>
      </c>
      <c r="R531" s="164">
        <f t="shared" ref="R531:R562" si="157">Q531*H531</f>
        <v>0</v>
      </c>
      <c r="S531" s="164">
        <v>0</v>
      </c>
      <c r="T531" s="165">
        <f t="shared" ref="T531:T562" si="158">S531*H531</f>
        <v>0</v>
      </c>
      <c r="U531" s="896"/>
      <c r="V531" s="896"/>
      <c r="W531" s="896"/>
      <c r="X531" s="896"/>
      <c r="Y531" s="896"/>
      <c r="Z531" s="896"/>
      <c r="AA531" s="896"/>
      <c r="AB531" s="896"/>
      <c r="AC531" s="896"/>
      <c r="AD531" s="896"/>
      <c r="AE531" s="896"/>
      <c r="AR531" s="166" t="s">
        <v>218</v>
      </c>
      <c r="AT531" s="166" t="s">
        <v>155</v>
      </c>
      <c r="AU531" s="166" t="s">
        <v>80</v>
      </c>
      <c r="AY531" s="14" t="s">
        <v>153</v>
      </c>
      <c r="BE531" s="93">
        <f t="shared" ref="BE531:BE562" si="159">IF(N531="základná",J531,0)</f>
        <v>0</v>
      </c>
      <c r="BF531" s="93">
        <f t="shared" ref="BF531:BF562" si="160">IF(N531="znížená",J531,0)</f>
        <v>0</v>
      </c>
      <c r="BG531" s="93">
        <f t="shared" ref="BG531:BG562" si="161">IF(N531="zákl. prenesená",J531,0)</f>
        <v>0</v>
      </c>
      <c r="BH531" s="93">
        <f t="shared" ref="BH531:BH562" si="162">IF(N531="zníž. prenesená",J531,0)</f>
        <v>0</v>
      </c>
      <c r="BI531" s="93">
        <f t="shared" ref="BI531:BI562" si="163">IF(N531="nulová",J531,0)</f>
        <v>0</v>
      </c>
      <c r="BJ531" s="14" t="s">
        <v>80</v>
      </c>
      <c r="BK531" s="93">
        <f t="shared" ref="BK531:BK562" si="164">ROUND(I531*H531,2)</f>
        <v>0</v>
      </c>
      <c r="BL531" s="14" t="s">
        <v>218</v>
      </c>
      <c r="BM531" s="166" t="s">
        <v>1580</v>
      </c>
    </row>
    <row r="532" spans="1:65" s="2" customFormat="1" ht="62.65" customHeight="1">
      <c r="A532" s="896"/>
      <c r="B532" s="129"/>
      <c r="C532" s="155" t="s">
        <v>1581</v>
      </c>
      <c r="D532" s="155" t="s">
        <v>155</v>
      </c>
      <c r="E532" s="156" t="s">
        <v>1582</v>
      </c>
      <c r="F532" s="157" t="s">
        <v>1583</v>
      </c>
      <c r="G532" s="158" t="s">
        <v>266</v>
      </c>
      <c r="H532" s="159">
        <v>16</v>
      </c>
      <c r="I532" s="901"/>
      <c r="J532" s="900">
        <f t="shared" si="155"/>
        <v>0</v>
      </c>
      <c r="K532" s="161"/>
      <c r="L532" s="29"/>
      <c r="M532" s="162" t="s">
        <v>1</v>
      </c>
      <c r="N532" s="163" t="s">
        <v>36</v>
      </c>
      <c r="O532" s="55"/>
      <c r="P532" s="164">
        <f t="shared" si="156"/>
        <v>0</v>
      </c>
      <c r="Q532" s="164">
        <v>0</v>
      </c>
      <c r="R532" s="164">
        <f t="shared" si="157"/>
        <v>0</v>
      </c>
      <c r="S532" s="164">
        <v>0</v>
      </c>
      <c r="T532" s="165">
        <f t="shared" si="158"/>
        <v>0</v>
      </c>
      <c r="U532" s="896"/>
      <c r="V532" s="896"/>
      <c r="W532" s="896"/>
      <c r="X532" s="896"/>
      <c r="Y532" s="896"/>
      <c r="Z532" s="896"/>
      <c r="AA532" s="896"/>
      <c r="AB532" s="896"/>
      <c r="AC532" s="896"/>
      <c r="AD532" s="896"/>
      <c r="AE532" s="896"/>
      <c r="AR532" s="166" t="s">
        <v>218</v>
      </c>
      <c r="AT532" s="166" t="s">
        <v>155</v>
      </c>
      <c r="AU532" s="166" t="s">
        <v>80</v>
      </c>
      <c r="AY532" s="14" t="s">
        <v>153</v>
      </c>
      <c r="BE532" s="93">
        <f t="shared" si="159"/>
        <v>0</v>
      </c>
      <c r="BF532" s="93">
        <f t="shared" si="160"/>
        <v>0</v>
      </c>
      <c r="BG532" s="93">
        <f t="shared" si="161"/>
        <v>0</v>
      </c>
      <c r="BH532" s="93">
        <f t="shared" si="162"/>
        <v>0</v>
      </c>
      <c r="BI532" s="93">
        <f t="shared" si="163"/>
        <v>0</v>
      </c>
      <c r="BJ532" s="14" t="s">
        <v>80</v>
      </c>
      <c r="BK532" s="93">
        <f t="shared" si="164"/>
        <v>0</v>
      </c>
      <c r="BL532" s="14" t="s">
        <v>218</v>
      </c>
      <c r="BM532" s="166" t="s">
        <v>1584</v>
      </c>
    </row>
    <row r="533" spans="1:65" s="2" customFormat="1" ht="62.65" customHeight="1">
      <c r="A533" s="896"/>
      <c r="B533" s="129"/>
      <c r="C533" s="155" t="s">
        <v>1585</v>
      </c>
      <c r="D533" s="155" t="s">
        <v>155</v>
      </c>
      <c r="E533" s="156" t="s">
        <v>1586</v>
      </c>
      <c r="F533" s="157" t="s">
        <v>1587</v>
      </c>
      <c r="G533" s="158" t="s">
        <v>266</v>
      </c>
      <c r="H533" s="159">
        <v>4</v>
      </c>
      <c r="I533" s="901"/>
      <c r="J533" s="900">
        <f t="shared" si="155"/>
        <v>0</v>
      </c>
      <c r="K533" s="161"/>
      <c r="L533" s="29"/>
      <c r="M533" s="162" t="s">
        <v>1</v>
      </c>
      <c r="N533" s="163" t="s">
        <v>36</v>
      </c>
      <c r="O533" s="55"/>
      <c r="P533" s="164">
        <f t="shared" si="156"/>
        <v>0</v>
      </c>
      <c r="Q533" s="164">
        <v>0</v>
      </c>
      <c r="R533" s="164">
        <f t="shared" si="157"/>
        <v>0</v>
      </c>
      <c r="S533" s="164">
        <v>0</v>
      </c>
      <c r="T533" s="165">
        <f t="shared" si="158"/>
        <v>0</v>
      </c>
      <c r="U533" s="896"/>
      <c r="V533" s="896"/>
      <c r="W533" s="896"/>
      <c r="X533" s="896"/>
      <c r="Y533" s="896"/>
      <c r="Z533" s="896"/>
      <c r="AA533" s="896"/>
      <c r="AB533" s="896"/>
      <c r="AC533" s="896"/>
      <c r="AD533" s="896"/>
      <c r="AE533" s="896"/>
      <c r="AR533" s="166" t="s">
        <v>218</v>
      </c>
      <c r="AT533" s="166" t="s">
        <v>155</v>
      </c>
      <c r="AU533" s="166" t="s">
        <v>80</v>
      </c>
      <c r="AY533" s="14" t="s">
        <v>153</v>
      </c>
      <c r="BE533" s="93">
        <f t="shared" si="159"/>
        <v>0</v>
      </c>
      <c r="BF533" s="93">
        <f t="shared" si="160"/>
        <v>0</v>
      </c>
      <c r="BG533" s="93">
        <f t="shared" si="161"/>
        <v>0</v>
      </c>
      <c r="BH533" s="93">
        <f t="shared" si="162"/>
        <v>0</v>
      </c>
      <c r="BI533" s="93">
        <f t="shared" si="163"/>
        <v>0</v>
      </c>
      <c r="BJ533" s="14" t="s">
        <v>80</v>
      </c>
      <c r="BK533" s="93">
        <f t="shared" si="164"/>
        <v>0</v>
      </c>
      <c r="BL533" s="14" t="s">
        <v>218</v>
      </c>
      <c r="BM533" s="166" t="s">
        <v>1588</v>
      </c>
    </row>
    <row r="534" spans="1:65" s="2" customFormat="1" ht="62.65" customHeight="1">
      <c r="A534" s="896"/>
      <c r="B534" s="129"/>
      <c r="C534" s="155" t="s">
        <v>1589</v>
      </c>
      <c r="D534" s="155" t="s">
        <v>155</v>
      </c>
      <c r="E534" s="156" t="s">
        <v>1590</v>
      </c>
      <c r="F534" s="157" t="s">
        <v>1591</v>
      </c>
      <c r="G534" s="158" t="s">
        <v>266</v>
      </c>
      <c r="H534" s="159">
        <v>2</v>
      </c>
      <c r="I534" s="901"/>
      <c r="J534" s="900">
        <f t="shared" si="155"/>
        <v>0</v>
      </c>
      <c r="K534" s="161"/>
      <c r="L534" s="29"/>
      <c r="M534" s="162" t="s">
        <v>1</v>
      </c>
      <c r="N534" s="163" t="s">
        <v>36</v>
      </c>
      <c r="O534" s="55"/>
      <c r="P534" s="164">
        <f t="shared" si="156"/>
        <v>0</v>
      </c>
      <c r="Q534" s="164">
        <v>0</v>
      </c>
      <c r="R534" s="164">
        <f t="shared" si="157"/>
        <v>0</v>
      </c>
      <c r="S534" s="164">
        <v>0</v>
      </c>
      <c r="T534" s="165">
        <f t="shared" si="158"/>
        <v>0</v>
      </c>
      <c r="U534" s="896"/>
      <c r="V534" s="896"/>
      <c r="W534" s="896"/>
      <c r="X534" s="896"/>
      <c r="Y534" s="896"/>
      <c r="Z534" s="896"/>
      <c r="AA534" s="896"/>
      <c r="AB534" s="896"/>
      <c r="AC534" s="896"/>
      <c r="AD534" s="896"/>
      <c r="AE534" s="896"/>
      <c r="AR534" s="166" t="s">
        <v>218</v>
      </c>
      <c r="AT534" s="166" t="s">
        <v>155</v>
      </c>
      <c r="AU534" s="166" t="s">
        <v>80</v>
      </c>
      <c r="AY534" s="14" t="s">
        <v>153</v>
      </c>
      <c r="BE534" s="93">
        <f t="shared" si="159"/>
        <v>0</v>
      </c>
      <c r="BF534" s="93">
        <f t="shared" si="160"/>
        <v>0</v>
      </c>
      <c r="BG534" s="93">
        <f t="shared" si="161"/>
        <v>0</v>
      </c>
      <c r="BH534" s="93">
        <f t="shared" si="162"/>
        <v>0</v>
      </c>
      <c r="BI534" s="93">
        <f t="shared" si="163"/>
        <v>0</v>
      </c>
      <c r="BJ534" s="14" t="s">
        <v>80</v>
      </c>
      <c r="BK534" s="93">
        <f t="shared" si="164"/>
        <v>0</v>
      </c>
      <c r="BL534" s="14" t="s">
        <v>218</v>
      </c>
      <c r="BM534" s="166" t="s">
        <v>1592</v>
      </c>
    </row>
    <row r="535" spans="1:65" s="2" customFormat="1" ht="62.65" customHeight="1">
      <c r="A535" s="896"/>
      <c r="B535" s="129"/>
      <c r="C535" s="155" t="s">
        <v>1593</v>
      </c>
      <c r="D535" s="155" t="s">
        <v>155</v>
      </c>
      <c r="E535" s="156" t="s">
        <v>1594</v>
      </c>
      <c r="F535" s="157" t="s">
        <v>1595</v>
      </c>
      <c r="G535" s="158" t="s">
        <v>266</v>
      </c>
      <c r="H535" s="159">
        <v>4</v>
      </c>
      <c r="I535" s="901"/>
      <c r="J535" s="900">
        <f t="shared" si="155"/>
        <v>0</v>
      </c>
      <c r="K535" s="161"/>
      <c r="L535" s="29"/>
      <c r="M535" s="162" t="s">
        <v>1</v>
      </c>
      <c r="N535" s="163" t="s">
        <v>36</v>
      </c>
      <c r="O535" s="55"/>
      <c r="P535" s="164">
        <f t="shared" si="156"/>
        <v>0</v>
      </c>
      <c r="Q535" s="164">
        <v>0</v>
      </c>
      <c r="R535" s="164">
        <f t="shared" si="157"/>
        <v>0</v>
      </c>
      <c r="S535" s="164">
        <v>0</v>
      </c>
      <c r="T535" s="165">
        <f t="shared" si="158"/>
        <v>0</v>
      </c>
      <c r="U535" s="896"/>
      <c r="V535" s="896"/>
      <c r="W535" s="896"/>
      <c r="X535" s="896"/>
      <c r="Y535" s="896"/>
      <c r="Z535" s="896"/>
      <c r="AA535" s="896"/>
      <c r="AB535" s="896"/>
      <c r="AC535" s="896"/>
      <c r="AD535" s="896"/>
      <c r="AE535" s="896"/>
      <c r="AR535" s="166" t="s">
        <v>218</v>
      </c>
      <c r="AT535" s="166" t="s">
        <v>155</v>
      </c>
      <c r="AU535" s="166" t="s">
        <v>80</v>
      </c>
      <c r="AY535" s="14" t="s">
        <v>153</v>
      </c>
      <c r="BE535" s="93">
        <f t="shared" si="159"/>
        <v>0</v>
      </c>
      <c r="BF535" s="93">
        <f t="shared" si="160"/>
        <v>0</v>
      </c>
      <c r="BG535" s="93">
        <f t="shared" si="161"/>
        <v>0</v>
      </c>
      <c r="BH535" s="93">
        <f t="shared" si="162"/>
        <v>0</v>
      </c>
      <c r="BI535" s="93">
        <f t="shared" si="163"/>
        <v>0</v>
      </c>
      <c r="BJ535" s="14" t="s">
        <v>80</v>
      </c>
      <c r="BK535" s="93">
        <f t="shared" si="164"/>
        <v>0</v>
      </c>
      <c r="BL535" s="14" t="s">
        <v>218</v>
      </c>
      <c r="BM535" s="166" t="s">
        <v>1596</v>
      </c>
    </row>
    <row r="536" spans="1:65" s="2" customFormat="1" ht="66.75" customHeight="1">
      <c r="A536" s="896"/>
      <c r="B536" s="129"/>
      <c r="C536" s="155" t="s">
        <v>1597</v>
      </c>
      <c r="D536" s="155" t="s">
        <v>155</v>
      </c>
      <c r="E536" s="156" t="s">
        <v>1598</v>
      </c>
      <c r="F536" s="157" t="s">
        <v>1599</v>
      </c>
      <c r="G536" s="158" t="s">
        <v>266</v>
      </c>
      <c r="H536" s="159">
        <v>2</v>
      </c>
      <c r="I536" s="901"/>
      <c r="J536" s="900">
        <f t="shared" si="155"/>
        <v>0</v>
      </c>
      <c r="K536" s="161"/>
      <c r="L536" s="29"/>
      <c r="M536" s="162" t="s">
        <v>1</v>
      </c>
      <c r="N536" s="163" t="s">
        <v>36</v>
      </c>
      <c r="O536" s="55"/>
      <c r="P536" s="164">
        <f t="shared" si="156"/>
        <v>0</v>
      </c>
      <c r="Q536" s="164">
        <v>0</v>
      </c>
      <c r="R536" s="164">
        <f t="shared" si="157"/>
        <v>0</v>
      </c>
      <c r="S536" s="164">
        <v>0</v>
      </c>
      <c r="T536" s="165">
        <f t="shared" si="158"/>
        <v>0</v>
      </c>
      <c r="U536" s="896"/>
      <c r="V536" s="896"/>
      <c r="W536" s="896"/>
      <c r="X536" s="896"/>
      <c r="Y536" s="896"/>
      <c r="Z536" s="896"/>
      <c r="AA536" s="896"/>
      <c r="AB536" s="896"/>
      <c r="AC536" s="896"/>
      <c r="AD536" s="896"/>
      <c r="AE536" s="896"/>
      <c r="AR536" s="166" t="s">
        <v>218</v>
      </c>
      <c r="AT536" s="166" t="s">
        <v>155</v>
      </c>
      <c r="AU536" s="166" t="s">
        <v>80</v>
      </c>
      <c r="AY536" s="14" t="s">
        <v>153</v>
      </c>
      <c r="BE536" s="93">
        <f t="shared" si="159"/>
        <v>0</v>
      </c>
      <c r="BF536" s="93">
        <f t="shared" si="160"/>
        <v>0</v>
      </c>
      <c r="BG536" s="93">
        <f t="shared" si="161"/>
        <v>0</v>
      </c>
      <c r="BH536" s="93">
        <f t="shared" si="162"/>
        <v>0</v>
      </c>
      <c r="BI536" s="93">
        <f t="shared" si="163"/>
        <v>0</v>
      </c>
      <c r="BJ536" s="14" t="s">
        <v>80</v>
      </c>
      <c r="BK536" s="93">
        <f t="shared" si="164"/>
        <v>0</v>
      </c>
      <c r="BL536" s="14" t="s">
        <v>218</v>
      </c>
      <c r="BM536" s="166" t="s">
        <v>1600</v>
      </c>
    </row>
    <row r="537" spans="1:65" s="2" customFormat="1" ht="66.75" customHeight="1">
      <c r="A537" s="896"/>
      <c r="B537" s="129"/>
      <c r="C537" s="155" t="s">
        <v>1601</v>
      </c>
      <c r="D537" s="155" t="s">
        <v>155</v>
      </c>
      <c r="E537" s="156" t="s">
        <v>1602</v>
      </c>
      <c r="F537" s="157" t="s">
        <v>1603</v>
      </c>
      <c r="G537" s="158" t="s">
        <v>266</v>
      </c>
      <c r="H537" s="159">
        <v>1</v>
      </c>
      <c r="I537" s="901"/>
      <c r="J537" s="900">
        <f t="shared" si="155"/>
        <v>0</v>
      </c>
      <c r="K537" s="161"/>
      <c r="L537" s="29"/>
      <c r="M537" s="162" t="s">
        <v>1</v>
      </c>
      <c r="N537" s="163" t="s">
        <v>36</v>
      </c>
      <c r="O537" s="55"/>
      <c r="P537" s="164">
        <f t="shared" si="156"/>
        <v>0</v>
      </c>
      <c r="Q537" s="164">
        <v>0</v>
      </c>
      <c r="R537" s="164">
        <f t="shared" si="157"/>
        <v>0</v>
      </c>
      <c r="S537" s="164">
        <v>0</v>
      </c>
      <c r="T537" s="165">
        <f t="shared" si="158"/>
        <v>0</v>
      </c>
      <c r="U537" s="896"/>
      <c r="V537" s="896"/>
      <c r="W537" s="896"/>
      <c r="X537" s="896"/>
      <c r="Y537" s="896"/>
      <c r="Z537" s="896"/>
      <c r="AA537" s="896"/>
      <c r="AB537" s="896"/>
      <c r="AC537" s="896"/>
      <c r="AD537" s="896"/>
      <c r="AE537" s="896"/>
      <c r="AR537" s="166" t="s">
        <v>218</v>
      </c>
      <c r="AT537" s="166" t="s">
        <v>155</v>
      </c>
      <c r="AU537" s="166" t="s">
        <v>80</v>
      </c>
      <c r="AY537" s="14" t="s">
        <v>153</v>
      </c>
      <c r="BE537" s="93">
        <f t="shared" si="159"/>
        <v>0</v>
      </c>
      <c r="BF537" s="93">
        <f t="shared" si="160"/>
        <v>0</v>
      </c>
      <c r="BG537" s="93">
        <f t="shared" si="161"/>
        <v>0</v>
      </c>
      <c r="BH537" s="93">
        <f t="shared" si="162"/>
        <v>0</v>
      </c>
      <c r="BI537" s="93">
        <f t="shared" si="163"/>
        <v>0</v>
      </c>
      <c r="BJ537" s="14" t="s">
        <v>80</v>
      </c>
      <c r="BK537" s="93">
        <f t="shared" si="164"/>
        <v>0</v>
      </c>
      <c r="BL537" s="14" t="s">
        <v>218</v>
      </c>
      <c r="BM537" s="166" t="s">
        <v>1604</v>
      </c>
    </row>
    <row r="538" spans="1:65" s="2" customFormat="1" ht="66.75" customHeight="1">
      <c r="A538" s="896"/>
      <c r="B538" s="129"/>
      <c r="C538" s="155" t="s">
        <v>1605</v>
      </c>
      <c r="D538" s="155" t="s">
        <v>155</v>
      </c>
      <c r="E538" s="156" t="s">
        <v>1606</v>
      </c>
      <c r="F538" s="157" t="s">
        <v>1603</v>
      </c>
      <c r="G538" s="158" t="s">
        <v>266</v>
      </c>
      <c r="H538" s="159">
        <v>1</v>
      </c>
      <c r="I538" s="901"/>
      <c r="J538" s="900">
        <f t="shared" si="155"/>
        <v>0</v>
      </c>
      <c r="K538" s="161"/>
      <c r="L538" s="29"/>
      <c r="M538" s="162" t="s">
        <v>1</v>
      </c>
      <c r="N538" s="163" t="s">
        <v>36</v>
      </c>
      <c r="O538" s="55"/>
      <c r="P538" s="164">
        <f t="shared" si="156"/>
        <v>0</v>
      </c>
      <c r="Q538" s="164">
        <v>0</v>
      </c>
      <c r="R538" s="164">
        <f t="shared" si="157"/>
        <v>0</v>
      </c>
      <c r="S538" s="164">
        <v>0</v>
      </c>
      <c r="T538" s="165">
        <f t="shared" si="158"/>
        <v>0</v>
      </c>
      <c r="U538" s="896"/>
      <c r="V538" s="896"/>
      <c r="W538" s="896"/>
      <c r="X538" s="896"/>
      <c r="Y538" s="896"/>
      <c r="Z538" s="896"/>
      <c r="AA538" s="896"/>
      <c r="AB538" s="896"/>
      <c r="AC538" s="896"/>
      <c r="AD538" s="896"/>
      <c r="AE538" s="896"/>
      <c r="AR538" s="166" t="s">
        <v>218</v>
      </c>
      <c r="AT538" s="166" t="s">
        <v>155</v>
      </c>
      <c r="AU538" s="166" t="s">
        <v>80</v>
      </c>
      <c r="AY538" s="14" t="s">
        <v>153</v>
      </c>
      <c r="BE538" s="93">
        <f t="shared" si="159"/>
        <v>0</v>
      </c>
      <c r="BF538" s="93">
        <f t="shared" si="160"/>
        <v>0</v>
      </c>
      <c r="BG538" s="93">
        <f t="shared" si="161"/>
        <v>0</v>
      </c>
      <c r="BH538" s="93">
        <f t="shared" si="162"/>
        <v>0</v>
      </c>
      <c r="BI538" s="93">
        <f t="shared" si="163"/>
        <v>0</v>
      </c>
      <c r="BJ538" s="14" t="s">
        <v>80</v>
      </c>
      <c r="BK538" s="93">
        <f t="shared" si="164"/>
        <v>0</v>
      </c>
      <c r="BL538" s="14" t="s">
        <v>218</v>
      </c>
      <c r="BM538" s="166" t="s">
        <v>1607</v>
      </c>
    </row>
    <row r="539" spans="1:65" s="2" customFormat="1" ht="66.75" customHeight="1">
      <c r="A539" s="896"/>
      <c r="B539" s="129"/>
      <c r="C539" s="155" t="s">
        <v>1608</v>
      </c>
      <c r="D539" s="155" t="s">
        <v>155</v>
      </c>
      <c r="E539" s="156" t="s">
        <v>1609</v>
      </c>
      <c r="F539" s="157" t="s">
        <v>1610</v>
      </c>
      <c r="G539" s="158" t="s">
        <v>266</v>
      </c>
      <c r="H539" s="159">
        <v>2</v>
      </c>
      <c r="I539" s="901"/>
      <c r="J539" s="900">
        <f t="shared" si="155"/>
        <v>0</v>
      </c>
      <c r="K539" s="161"/>
      <c r="L539" s="29"/>
      <c r="M539" s="162" t="s">
        <v>1</v>
      </c>
      <c r="N539" s="163" t="s">
        <v>36</v>
      </c>
      <c r="O539" s="55"/>
      <c r="P539" s="164">
        <f t="shared" si="156"/>
        <v>0</v>
      </c>
      <c r="Q539" s="164">
        <v>0</v>
      </c>
      <c r="R539" s="164">
        <f t="shared" si="157"/>
        <v>0</v>
      </c>
      <c r="S539" s="164">
        <v>0</v>
      </c>
      <c r="T539" s="165">
        <f t="shared" si="158"/>
        <v>0</v>
      </c>
      <c r="U539" s="896"/>
      <c r="V539" s="896"/>
      <c r="W539" s="896"/>
      <c r="X539" s="896"/>
      <c r="Y539" s="896"/>
      <c r="Z539" s="896"/>
      <c r="AA539" s="896"/>
      <c r="AB539" s="896"/>
      <c r="AC539" s="896"/>
      <c r="AD539" s="896"/>
      <c r="AE539" s="896"/>
      <c r="AR539" s="166" t="s">
        <v>218</v>
      </c>
      <c r="AT539" s="166" t="s">
        <v>155</v>
      </c>
      <c r="AU539" s="166" t="s">
        <v>80</v>
      </c>
      <c r="AY539" s="14" t="s">
        <v>153</v>
      </c>
      <c r="BE539" s="93">
        <f t="shared" si="159"/>
        <v>0</v>
      </c>
      <c r="BF539" s="93">
        <f t="shared" si="160"/>
        <v>0</v>
      </c>
      <c r="BG539" s="93">
        <f t="shared" si="161"/>
        <v>0</v>
      </c>
      <c r="BH539" s="93">
        <f t="shared" si="162"/>
        <v>0</v>
      </c>
      <c r="BI539" s="93">
        <f t="shared" si="163"/>
        <v>0</v>
      </c>
      <c r="BJ539" s="14" t="s">
        <v>80</v>
      </c>
      <c r="BK539" s="93">
        <f t="shared" si="164"/>
        <v>0</v>
      </c>
      <c r="BL539" s="14" t="s">
        <v>218</v>
      </c>
      <c r="BM539" s="166" t="s">
        <v>1611</v>
      </c>
    </row>
    <row r="540" spans="1:65" s="2" customFormat="1" ht="66.75" customHeight="1">
      <c r="A540" s="896"/>
      <c r="B540" s="129"/>
      <c r="C540" s="155" t="s">
        <v>1612</v>
      </c>
      <c r="D540" s="155" t="s">
        <v>155</v>
      </c>
      <c r="E540" s="156" t="s">
        <v>1613</v>
      </c>
      <c r="F540" s="157" t="s">
        <v>1614</v>
      </c>
      <c r="G540" s="158" t="s">
        <v>266</v>
      </c>
      <c r="H540" s="159">
        <v>2</v>
      </c>
      <c r="I540" s="901"/>
      <c r="J540" s="900">
        <f t="shared" si="155"/>
        <v>0</v>
      </c>
      <c r="K540" s="161"/>
      <c r="L540" s="29"/>
      <c r="M540" s="162" t="s">
        <v>1</v>
      </c>
      <c r="N540" s="163" t="s">
        <v>36</v>
      </c>
      <c r="O540" s="55"/>
      <c r="P540" s="164">
        <f t="shared" si="156"/>
        <v>0</v>
      </c>
      <c r="Q540" s="164">
        <v>0</v>
      </c>
      <c r="R540" s="164">
        <f t="shared" si="157"/>
        <v>0</v>
      </c>
      <c r="S540" s="164">
        <v>0</v>
      </c>
      <c r="T540" s="165">
        <f t="shared" si="158"/>
        <v>0</v>
      </c>
      <c r="U540" s="896"/>
      <c r="V540" s="896"/>
      <c r="W540" s="896"/>
      <c r="X540" s="896"/>
      <c r="Y540" s="896"/>
      <c r="Z540" s="896"/>
      <c r="AA540" s="896"/>
      <c r="AB540" s="896"/>
      <c r="AC540" s="896"/>
      <c r="AD540" s="896"/>
      <c r="AE540" s="896"/>
      <c r="AR540" s="166" t="s">
        <v>218</v>
      </c>
      <c r="AT540" s="166" t="s">
        <v>155</v>
      </c>
      <c r="AU540" s="166" t="s">
        <v>80</v>
      </c>
      <c r="AY540" s="14" t="s">
        <v>153</v>
      </c>
      <c r="BE540" s="93">
        <f t="shared" si="159"/>
        <v>0</v>
      </c>
      <c r="BF540" s="93">
        <f t="shared" si="160"/>
        <v>0</v>
      </c>
      <c r="BG540" s="93">
        <f t="shared" si="161"/>
        <v>0</v>
      </c>
      <c r="BH540" s="93">
        <f t="shared" si="162"/>
        <v>0</v>
      </c>
      <c r="BI540" s="93">
        <f t="shared" si="163"/>
        <v>0</v>
      </c>
      <c r="BJ540" s="14" t="s">
        <v>80</v>
      </c>
      <c r="BK540" s="93">
        <f t="shared" si="164"/>
        <v>0</v>
      </c>
      <c r="BL540" s="14" t="s">
        <v>218</v>
      </c>
      <c r="BM540" s="166" t="s">
        <v>1615</v>
      </c>
    </row>
    <row r="541" spans="1:65" s="2" customFormat="1" ht="78" customHeight="1">
      <c r="A541" s="896"/>
      <c r="B541" s="129"/>
      <c r="C541" s="155" t="s">
        <v>1616</v>
      </c>
      <c r="D541" s="155" t="s">
        <v>155</v>
      </c>
      <c r="E541" s="156" t="s">
        <v>1617</v>
      </c>
      <c r="F541" s="157" t="s">
        <v>1618</v>
      </c>
      <c r="G541" s="158" t="s">
        <v>266</v>
      </c>
      <c r="H541" s="159">
        <v>2</v>
      </c>
      <c r="I541" s="901"/>
      <c r="J541" s="900">
        <f t="shared" si="155"/>
        <v>0</v>
      </c>
      <c r="K541" s="161"/>
      <c r="L541" s="29"/>
      <c r="M541" s="162" t="s">
        <v>1</v>
      </c>
      <c r="N541" s="163" t="s">
        <v>36</v>
      </c>
      <c r="O541" s="55"/>
      <c r="P541" s="164">
        <f t="shared" si="156"/>
        <v>0</v>
      </c>
      <c r="Q541" s="164">
        <v>0</v>
      </c>
      <c r="R541" s="164">
        <f t="shared" si="157"/>
        <v>0</v>
      </c>
      <c r="S541" s="164">
        <v>0</v>
      </c>
      <c r="T541" s="165">
        <f t="shared" si="158"/>
        <v>0</v>
      </c>
      <c r="U541" s="896"/>
      <c r="V541" s="896"/>
      <c r="W541" s="896"/>
      <c r="X541" s="896"/>
      <c r="Y541" s="896"/>
      <c r="Z541" s="896"/>
      <c r="AA541" s="896"/>
      <c r="AB541" s="896"/>
      <c r="AC541" s="896"/>
      <c r="AD541" s="896"/>
      <c r="AE541" s="896"/>
      <c r="AR541" s="166" t="s">
        <v>218</v>
      </c>
      <c r="AT541" s="166" t="s">
        <v>155</v>
      </c>
      <c r="AU541" s="166" t="s">
        <v>80</v>
      </c>
      <c r="AY541" s="14" t="s">
        <v>153</v>
      </c>
      <c r="BE541" s="93">
        <f t="shared" si="159"/>
        <v>0</v>
      </c>
      <c r="BF541" s="93">
        <f t="shared" si="160"/>
        <v>0</v>
      </c>
      <c r="BG541" s="93">
        <f t="shared" si="161"/>
        <v>0</v>
      </c>
      <c r="BH541" s="93">
        <f t="shared" si="162"/>
        <v>0</v>
      </c>
      <c r="BI541" s="93">
        <f t="shared" si="163"/>
        <v>0</v>
      </c>
      <c r="BJ541" s="14" t="s">
        <v>80</v>
      </c>
      <c r="BK541" s="93">
        <f t="shared" si="164"/>
        <v>0</v>
      </c>
      <c r="BL541" s="14" t="s">
        <v>218</v>
      </c>
      <c r="BM541" s="166" t="s">
        <v>1619</v>
      </c>
    </row>
    <row r="542" spans="1:65" s="2" customFormat="1" ht="62.65" customHeight="1">
      <c r="A542" s="896"/>
      <c r="B542" s="129"/>
      <c r="C542" s="155" t="s">
        <v>1620</v>
      </c>
      <c r="D542" s="155" t="s">
        <v>155</v>
      </c>
      <c r="E542" s="156" t="s">
        <v>1621</v>
      </c>
      <c r="F542" s="157" t="s">
        <v>1622</v>
      </c>
      <c r="G542" s="158" t="s">
        <v>266</v>
      </c>
      <c r="H542" s="159">
        <v>2</v>
      </c>
      <c r="I542" s="901"/>
      <c r="J542" s="900">
        <f t="shared" si="155"/>
        <v>0</v>
      </c>
      <c r="K542" s="161"/>
      <c r="L542" s="29"/>
      <c r="M542" s="162" t="s">
        <v>1</v>
      </c>
      <c r="N542" s="163" t="s">
        <v>36</v>
      </c>
      <c r="O542" s="55"/>
      <c r="P542" s="164">
        <f t="shared" si="156"/>
        <v>0</v>
      </c>
      <c r="Q542" s="164">
        <v>0</v>
      </c>
      <c r="R542" s="164">
        <f t="shared" si="157"/>
        <v>0</v>
      </c>
      <c r="S542" s="164">
        <v>0</v>
      </c>
      <c r="T542" s="165">
        <f t="shared" si="158"/>
        <v>0</v>
      </c>
      <c r="U542" s="896"/>
      <c r="V542" s="896"/>
      <c r="W542" s="896"/>
      <c r="X542" s="896"/>
      <c r="Y542" s="896"/>
      <c r="Z542" s="896"/>
      <c r="AA542" s="896"/>
      <c r="AB542" s="896"/>
      <c r="AC542" s="896"/>
      <c r="AD542" s="896"/>
      <c r="AE542" s="896"/>
      <c r="AR542" s="166" t="s">
        <v>218</v>
      </c>
      <c r="AT542" s="166" t="s">
        <v>155</v>
      </c>
      <c r="AU542" s="166" t="s">
        <v>80</v>
      </c>
      <c r="AY542" s="14" t="s">
        <v>153</v>
      </c>
      <c r="BE542" s="93">
        <f t="shared" si="159"/>
        <v>0</v>
      </c>
      <c r="BF542" s="93">
        <f t="shared" si="160"/>
        <v>0</v>
      </c>
      <c r="BG542" s="93">
        <f t="shared" si="161"/>
        <v>0</v>
      </c>
      <c r="BH542" s="93">
        <f t="shared" si="162"/>
        <v>0</v>
      </c>
      <c r="BI542" s="93">
        <f t="shared" si="163"/>
        <v>0</v>
      </c>
      <c r="BJ542" s="14" t="s">
        <v>80</v>
      </c>
      <c r="BK542" s="93">
        <f t="shared" si="164"/>
        <v>0</v>
      </c>
      <c r="BL542" s="14" t="s">
        <v>218</v>
      </c>
      <c r="BM542" s="166" t="s">
        <v>1623</v>
      </c>
    </row>
    <row r="543" spans="1:65" s="2" customFormat="1" ht="44.25" customHeight="1">
      <c r="A543" s="896"/>
      <c r="B543" s="129"/>
      <c r="C543" s="155" t="s">
        <v>1624</v>
      </c>
      <c r="D543" s="155" t="s">
        <v>155</v>
      </c>
      <c r="E543" s="156" t="s">
        <v>1625</v>
      </c>
      <c r="F543" s="157" t="s">
        <v>1626</v>
      </c>
      <c r="G543" s="158" t="s">
        <v>266</v>
      </c>
      <c r="H543" s="159">
        <v>2</v>
      </c>
      <c r="I543" s="901"/>
      <c r="J543" s="900">
        <f t="shared" si="155"/>
        <v>0</v>
      </c>
      <c r="K543" s="161"/>
      <c r="L543" s="29"/>
      <c r="M543" s="162" t="s">
        <v>1</v>
      </c>
      <c r="N543" s="163" t="s">
        <v>36</v>
      </c>
      <c r="O543" s="55"/>
      <c r="P543" s="164">
        <f t="shared" si="156"/>
        <v>0</v>
      </c>
      <c r="Q543" s="164">
        <v>0</v>
      </c>
      <c r="R543" s="164">
        <f t="shared" si="157"/>
        <v>0</v>
      </c>
      <c r="S543" s="164">
        <v>0</v>
      </c>
      <c r="T543" s="165">
        <f t="shared" si="158"/>
        <v>0</v>
      </c>
      <c r="U543" s="896"/>
      <c r="V543" s="896"/>
      <c r="W543" s="896"/>
      <c r="X543" s="896"/>
      <c r="Y543" s="896"/>
      <c r="Z543" s="896"/>
      <c r="AA543" s="896"/>
      <c r="AB543" s="896"/>
      <c r="AC543" s="896"/>
      <c r="AD543" s="896"/>
      <c r="AE543" s="896"/>
      <c r="AR543" s="166" t="s">
        <v>218</v>
      </c>
      <c r="AT543" s="166" t="s">
        <v>155</v>
      </c>
      <c r="AU543" s="166" t="s">
        <v>80</v>
      </c>
      <c r="AY543" s="14" t="s">
        <v>153</v>
      </c>
      <c r="BE543" s="93">
        <f t="shared" si="159"/>
        <v>0</v>
      </c>
      <c r="BF543" s="93">
        <f t="shared" si="160"/>
        <v>0</v>
      </c>
      <c r="BG543" s="93">
        <f t="shared" si="161"/>
        <v>0</v>
      </c>
      <c r="BH543" s="93">
        <f t="shared" si="162"/>
        <v>0</v>
      </c>
      <c r="BI543" s="93">
        <f t="shared" si="163"/>
        <v>0</v>
      </c>
      <c r="BJ543" s="14" t="s">
        <v>80</v>
      </c>
      <c r="BK543" s="93">
        <f t="shared" si="164"/>
        <v>0</v>
      </c>
      <c r="BL543" s="14" t="s">
        <v>218</v>
      </c>
      <c r="BM543" s="166" t="s">
        <v>1627</v>
      </c>
    </row>
    <row r="544" spans="1:65" s="2" customFormat="1" ht="62.65" customHeight="1">
      <c r="A544" s="896"/>
      <c r="B544" s="129"/>
      <c r="C544" s="923" t="s">
        <v>1628</v>
      </c>
      <c r="D544" s="923" t="s">
        <v>155</v>
      </c>
      <c r="E544" s="924" t="s">
        <v>1629</v>
      </c>
      <c r="F544" s="925" t="s">
        <v>1630</v>
      </c>
      <c r="G544" s="926" t="s">
        <v>266</v>
      </c>
      <c r="H544" s="927">
        <v>6</v>
      </c>
      <c r="I544" s="928"/>
      <c r="J544" s="928">
        <f t="shared" si="155"/>
        <v>0</v>
      </c>
      <c r="K544" s="161"/>
      <c r="L544" s="29"/>
      <c r="M544" s="162" t="s">
        <v>1</v>
      </c>
      <c r="N544" s="163" t="s">
        <v>36</v>
      </c>
      <c r="O544" s="55"/>
      <c r="P544" s="164">
        <f t="shared" si="156"/>
        <v>0</v>
      </c>
      <c r="Q544" s="164">
        <v>0</v>
      </c>
      <c r="R544" s="164">
        <f t="shared" si="157"/>
        <v>0</v>
      </c>
      <c r="S544" s="164">
        <v>0</v>
      </c>
      <c r="T544" s="165">
        <f t="shared" si="158"/>
        <v>0</v>
      </c>
      <c r="U544" s="896"/>
      <c r="V544" s="896"/>
      <c r="W544" s="896"/>
      <c r="X544" s="896"/>
      <c r="Y544" s="896"/>
      <c r="Z544" s="896"/>
      <c r="AA544" s="896"/>
      <c r="AB544" s="896"/>
      <c r="AC544" s="896"/>
      <c r="AD544" s="896"/>
      <c r="AE544" s="896"/>
      <c r="AR544" s="166" t="s">
        <v>218</v>
      </c>
      <c r="AT544" s="166" t="s">
        <v>155</v>
      </c>
      <c r="AU544" s="166" t="s">
        <v>80</v>
      </c>
      <c r="AY544" s="14" t="s">
        <v>153</v>
      </c>
      <c r="BE544" s="93">
        <f t="shared" si="159"/>
        <v>0</v>
      </c>
      <c r="BF544" s="93">
        <f t="shared" si="160"/>
        <v>0</v>
      </c>
      <c r="BG544" s="93">
        <f t="shared" si="161"/>
        <v>0</v>
      </c>
      <c r="BH544" s="93">
        <f t="shared" si="162"/>
        <v>0</v>
      </c>
      <c r="BI544" s="93">
        <f t="shared" si="163"/>
        <v>0</v>
      </c>
      <c r="BJ544" s="14" t="s">
        <v>80</v>
      </c>
      <c r="BK544" s="93">
        <f t="shared" si="164"/>
        <v>0</v>
      </c>
      <c r="BL544" s="14" t="s">
        <v>218</v>
      </c>
      <c r="BM544" s="166" t="s">
        <v>1631</v>
      </c>
    </row>
    <row r="545" spans="1:65" s="2" customFormat="1" ht="62.65" customHeight="1">
      <c r="A545" s="896"/>
      <c r="B545" s="129"/>
      <c r="C545" s="155" t="s">
        <v>1632</v>
      </c>
      <c r="D545" s="155" t="s">
        <v>155</v>
      </c>
      <c r="E545" s="156" t="s">
        <v>1633</v>
      </c>
      <c r="F545" s="157" t="s">
        <v>1634</v>
      </c>
      <c r="G545" s="158" t="s">
        <v>266</v>
      </c>
      <c r="H545" s="159">
        <v>2</v>
      </c>
      <c r="I545" s="901"/>
      <c r="J545" s="900">
        <f t="shared" si="155"/>
        <v>0</v>
      </c>
      <c r="K545" s="161"/>
      <c r="L545" s="29"/>
      <c r="M545" s="162" t="s">
        <v>1</v>
      </c>
      <c r="N545" s="163" t="s">
        <v>36</v>
      </c>
      <c r="O545" s="55"/>
      <c r="P545" s="164">
        <f t="shared" si="156"/>
        <v>0</v>
      </c>
      <c r="Q545" s="164">
        <v>0</v>
      </c>
      <c r="R545" s="164">
        <f t="shared" si="157"/>
        <v>0</v>
      </c>
      <c r="S545" s="164">
        <v>0</v>
      </c>
      <c r="T545" s="165">
        <f t="shared" si="158"/>
        <v>0</v>
      </c>
      <c r="U545" s="896"/>
      <c r="V545" s="896"/>
      <c r="W545" s="896"/>
      <c r="X545" s="896"/>
      <c r="Y545" s="896"/>
      <c r="Z545" s="896"/>
      <c r="AA545" s="896"/>
      <c r="AB545" s="896"/>
      <c r="AC545" s="896"/>
      <c r="AD545" s="896"/>
      <c r="AE545" s="896"/>
      <c r="AR545" s="166" t="s">
        <v>218</v>
      </c>
      <c r="AT545" s="166" t="s">
        <v>155</v>
      </c>
      <c r="AU545" s="166" t="s">
        <v>80</v>
      </c>
      <c r="AY545" s="14" t="s">
        <v>153</v>
      </c>
      <c r="BE545" s="93">
        <f t="shared" si="159"/>
        <v>0</v>
      </c>
      <c r="BF545" s="93">
        <f t="shared" si="160"/>
        <v>0</v>
      </c>
      <c r="BG545" s="93">
        <f t="shared" si="161"/>
        <v>0</v>
      </c>
      <c r="BH545" s="93">
        <f t="shared" si="162"/>
        <v>0</v>
      </c>
      <c r="BI545" s="93">
        <f t="shared" si="163"/>
        <v>0</v>
      </c>
      <c r="BJ545" s="14" t="s">
        <v>80</v>
      </c>
      <c r="BK545" s="93">
        <f t="shared" si="164"/>
        <v>0</v>
      </c>
      <c r="BL545" s="14" t="s">
        <v>218</v>
      </c>
      <c r="BM545" s="166" t="s">
        <v>1635</v>
      </c>
    </row>
    <row r="546" spans="1:65" s="2" customFormat="1" ht="62.65" customHeight="1">
      <c r="A546" s="896"/>
      <c r="B546" s="129"/>
      <c r="C546" s="155" t="s">
        <v>1636</v>
      </c>
      <c r="D546" s="155" t="s">
        <v>155</v>
      </c>
      <c r="E546" s="156" t="s">
        <v>1637</v>
      </c>
      <c r="F546" s="157" t="s">
        <v>1638</v>
      </c>
      <c r="G546" s="158" t="s">
        <v>266</v>
      </c>
      <c r="H546" s="159">
        <v>2</v>
      </c>
      <c r="I546" s="901"/>
      <c r="J546" s="900">
        <f t="shared" si="155"/>
        <v>0</v>
      </c>
      <c r="K546" s="161"/>
      <c r="L546" s="29"/>
      <c r="M546" s="162" t="s">
        <v>1</v>
      </c>
      <c r="N546" s="163" t="s">
        <v>36</v>
      </c>
      <c r="O546" s="55"/>
      <c r="P546" s="164">
        <f t="shared" si="156"/>
        <v>0</v>
      </c>
      <c r="Q546" s="164">
        <v>0</v>
      </c>
      <c r="R546" s="164">
        <f t="shared" si="157"/>
        <v>0</v>
      </c>
      <c r="S546" s="164">
        <v>0</v>
      </c>
      <c r="T546" s="165">
        <f t="shared" si="158"/>
        <v>0</v>
      </c>
      <c r="U546" s="896"/>
      <c r="V546" s="896"/>
      <c r="W546" s="896"/>
      <c r="X546" s="896"/>
      <c r="Y546" s="896"/>
      <c r="Z546" s="896"/>
      <c r="AA546" s="896"/>
      <c r="AB546" s="896"/>
      <c r="AC546" s="896"/>
      <c r="AD546" s="896"/>
      <c r="AE546" s="896"/>
      <c r="AR546" s="166" t="s">
        <v>218</v>
      </c>
      <c r="AT546" s="166" t="s">
        <v>155</v>
      </c>
      <c r="AU546" s="166" t="s">
        <v>80</v>
      </c>
      <c r="AY546" s="14" t="s">
        <v>153</v>
      </c>
      <c r="BE546" s="93">
        <f t="shared" si="159"/>
        <v>0</v>
      </c>
      <c r="BF546" s="93">
        <f t="shared" si="160"/>
        <v>0</v>
      </c>
      <c r="BG546" s="93">
        <f t="shared" si="161"/>
        <v>0</v>
      </c>
      <c r="BH546" s="93">
        <f t="shared" si="162"/>
        <v>0</v>
      </c>
      <c r="BI546" s="93">
        <f t="shared" si="163"/>
        <v>0</v>
      </c>
      <c r="BJ546" s="14" t="s">
        <v>80</v>
      </c>
      <c r="BK546" s="93">
        <f t="shared" si="164"/>
        <v>0</v>
      </c>
      <c r="BL546" s="14" t="s">
        <v>218</v>
      </c>
      <c r="BM546" s="166" t="s">
        <v>1639</v>
      </c>
    </row>
    <row r="547" spans="1:65" s="2" customFormat="1" ht="62.65" customHeight="1">
      <c r="A547" s="896"/>
      <c r="B547" s="129"/>
      <c r="C547" s="923" t="s">
        <v>1640</v>
      </c>
      <c r="D547" s="923" t="s">
        <v>155</v>
      </c>
      <c r="E547" s="924" t="s">
        <v>1641</v>
      </c>
      <c r="F547" s="925" t="s">
        <v>1642</v>
      </c>
      <c r="G547" s="926" t="s">
        <v>266</v>
      </c>
      <c r="H547" s="927">
        <v>4</v>
      </c>
      <c r="I547" s="928"/>
      <c r="J547" s="928">
        <f t="shared" si="155"/>
        <v>0</v>
      </c>
      <c r="K547" s="161"/>
      <c r="L547" s="29"/>
      <c r="M547" s="162" t="s">
        <v>1</v>
      </c>
      <c r="N547" s="163" t="s">
        <v>36</v>
      </c>
      <c r="O547" s="55"/>
      <c r="P547" s="164">
        <f t="shared" si="156"/>
        <v>0</v>
      </c>
      <c r="Q547" s="164">
        <v>0</v>
      </c>
      <c r="R547" s="164">
        <f t="shared" si="157"/>
        <v>0</v>
      </c>
      <c r="S547" s="164">
        <v>0</v>
      </c>
      <c r="T547" s="165">
        <f t="shared" si="158"/>
        <v>0</v>
      </c>
      <c r="U547" s="896"/>
      <c r="V547" s="896"/>
      <c r="W547" s="896"/>
      <c r="X547" s="896"/>
      <c r="Y547" s="896"/>
      <c r="Z547" s="896"/>
      <c r="AA547" s="896"/>
      <c r="AB547" s="896"/>
      <c r="AC547" s="896"/>
      <c r="AD547" s="896"/>
      <c r="AE547" s="896"/>
      <c r="AR547" s="166" t="s">
        <v>218</v>
      </c>
      <c r="AT547" s="166" t="s">
        <v>155</v>
      </c>
      <c r="AU547" s="166" t="s">
        <v>80</v>
      </c>
      <c r="AY547" s="14" t="s">
        <v>153</v>
      </c>
      <c r="BE547" s="93">
        <f t="shared" si="159"/>
        <v>0</v>
      </c>
      <c r="BF547" s="93">
        <f t="shared" si="160"/>
        <v>0</v>
      </c>
      <c r="BG547" s="93">
        <f t="shared" si="161"/>
        <v>0</v>
      </c>
      <c r="BH547" s="93">
        <f t="shared" si="162"/>
        <v>0</v>
      </c>
      <c r="BI547" s="93">
        <f t="shared" si="163"/>
        <v>0</v>
      </c>
      <c r="BJ547" s="14" t="s">
        <v>80</v>
      </c>
      <c r="BK547" s="93">
        <f t="shared" si="164"/>
        <v>0</v>
      </c>
      <c r="BL547" s="14" t="s">
        <v>218</v>
      </c>
      <c r="BM547" s="166" t="s">
        <v>1643</v>
      </c>
    </row>
    <row r="548" spans="1:65" s="2" customFormat="1" ht="62.65" customHeight="1">
      <c r="A548" s="896"/>
      <c r="B548" s="129"/>
      <c r="C548" s="923" t="s">
        <v>1644</v>
      </c>
      <c r="D548" s="923" t="s">
        <v>155</v>
      </c>
      <c r="E548" s="924" t="s">
        <v>1645</v>
      </c>
      <c r="F548" s="925" t="s">
        <v>1646</v>
      </c>
      <c r="G548" s="926" t="s">
        <v>266</v>
      </c>
      <c r="H548" s="927">
        <v>4</v>
      </c>
      <c r="I548" s="928"/>
      <c r="J548" s="928">
        <f t="shared" si="155"/>
        <v>0</v>
      </c>
      <c r="K548" s="161"/>
      <c r="L548" s="29"/>
      <c r="M548" s="162" t="s">
        <v>1</v>
      </c>
      <c r="N548" s="163" t="s">
        <v>36</v>
      </c>
      <c r="O548" s="55"/>
      <c r="P548" s="164">
        <f t="shared" si="156"/>
        <v>0</v>
      </c>
      <c r="Q548" s="164">
        <v>0</v>
      </c>
      <c r="R548" s="164">
        <f t="shared" si="157"/>
        <v>0</v>
      </c>
      <c r="S548" s="164">
        <v>0</v>
      </c>
      <c r="T548" s="165">
        <f t="shared" si="158"/>
        <v>0</v>
      </c>
      <c r="U548" s="896"/>
      <c r="V548" s="896"/>
      <c r="W548" s="896"/>
      <c r="X548" s="896"/>
      <c r="Y548" s="896"/>
      <c r="Z548" s="896"/>
      <c r="AA548" s="896"/>
      <c r="AB548" s="896"/>
      <c r="AC548" s="896"/>
      <c r="AD548" s="896"/>
      <c r="AE548" s="896"/>
      <c r="AR548" s="166" t="s">
        <v>218</v>
      </c>
      <c r="AT548" s="166" t="s">
        <v>155</v>
      </c>
      <c r="AU548" s="166" t="s">
        <v>80</v>
      </c>
      <c r="AY548" s="14" t="s">
        <v>153</v>
      </c>
      <c r="BE548" s="93">
        <f t="shared" si="159"/>
        <v>0</v>
      </c>
      <c r="BF548" s="93">
        <f t="shared" si="160"/>
        <v>0</v>
      </c>
      <c r="BG548" s="93">
        <f t="shared" si="161"/>
        <v>0</v>
      </c>
      <c r="BH548" s="93">
        <f t="shared" si="162"/>
        <v>0</v>
      </c>
      <c r="BI548" s="93">
        <f t="shared" si="163"/>
        <v>0</v>
      </c>
      <c r="BJ548" s="14" t="s">
        <v>80</v>
      </c>
      <c r="BK548" s="93">
        <f t="shared" si="164"/>
        <v>0</v>
      </c>
      <c r="BL548" s="14" t="s">
        <v>218</v>
      </c>
      <c r="BM548" s="166" t="s">
        <v>1647</v>
      </c>
    </row>
    <row r="549" spans="1:65" s="2" customFormat="1" ht="55.5" customHeight="1">
      <c r="A549" s="896"/>
      <c r="B549" s="129"/>
      <c r="C549" s="155" t="s">
        <v>1648</v>
      </c>
      <c r="D549" s="155" t="s">
        <v>155</v>
      </c>
      <c r="E549" s="156" t="s">
        <v>1649</v>
      </c>
      <c r="F549" s="157" t="s">
        <v>1650</v>
      </c>
      <c r="G549" s="158" t="s">
        <v>266</v>
      </c>
      <c r="H549" s="159">
        <v>6</v>
      </c>
      <c r="I549" s="901"/>
      <c r="J549" s="900">
        <f t="shared" si="155"/>
        <v>0</v>
      </c>
      <c r="K549" s="161"/>
      <c r="L549" s="29"/>
      <c r="M549" s="162" t="s">
        <v>1</v>
      </c>
      <c r="N549" s="163" t="s">
        <v>36</v>
      </c>
      <c r="O549" s="55"/>
      <c r="P549" s="164">
        <f t="shared" si="156"/>
        <v>0</v>
      </c>
      <c r="Q549" s="164">
        <v>0</v>
      </c>
      <c r="R549" s="164">
        <f t="shared" si="157"/>
        <v>0</v>
      </c>
      <c r="S549" s="164">
        <v>0</v>
      </c>
      <c r="T549" s="165">
        <f t="shared" si="158"/>
        <v>0</v>
      </c>
      <c r="U549" s="896"/>
      <c r="V549" s="896"/>
      <c r="W549" s="896"/>
      <c r="X549" s="896"/>
      <c r="Y549" s="896"/>
      <c r="Z549" s="896"/>
      <c r="AA549" s="896"/>
      <c r="AB549" s="896"/>
      <c r="AC549" s="896"/>
      <c r="AD549" s="896"/>
      <c r="AE549" s="896"/>
      <c r="AR549" s="166" t="s">
        <v>218</v>
      </c>
      <c r="AT549" s="166" t="s">
        <v>155</v>
      </c>
      <c r="AU549" s="166" t="s">
        <v>80</v>
      </c>
      <c r="AY549" s="14" t="s">
        <v>153</v>
      </c>
      <c r="BE549" s="93">
        <f t="shared" si="159"/>
        <v>0</v>
      </c>
      <c r="BF549" s="93">
        <f t="shared" si="160"/>
        <v>0</v>
      </c>
      <c r="BG549" s="93">
        <f t="shared" si="161"/>
        <v>0</v>
      </c>
      <c r="BH549" s="93">
        <f t="shared" si="162"/>
        <v>0</v>
      </c>
      <c r="BI549" s="93">
        <f t="shared" si="163"/>
        <v>0</v>
      </c>
      <c r="BJ549" s="14" t="s">
        <v>80</v>
      </c>
      <c r="BK549" s="93">
        <f t="shared" si="164"/>
        <v>0</v>
      </c>
      <c r="BL549" s="14" t="s">
        <v>218</v>
      </c>
      <c r="BM549" s="166" t="s">
        <v>1651</v>
      </c>
    </row>
    <row r="550" spans="1:65" s="2" customFormat="1" ht="62.65" customHeight="1">
      <c r="A550" s="896"/>
      <c r="B550" s="129"/>
      <c r="C550" s="923" t="s">
        <v>1652</v>
      </c>
      <c r="D550" s="923" t="s">
        <v>155</v>
      </c>
      <c r="E550" s="924" t="s">
        <v>1653</v>
      </c>
      <c r="F550" s="925" t="s">
        <v>1654</v>
      </c>
      <c r="G550" s="926" t="s">
        <v>266</v>
      </c>
      <c r="H550" s="927">
        <v>2</v>
      </c>
      <c r="I550" s="928"/>
      <c r="J550" s="928">
        <f t="shared" si="155"/>
        <v>0</v>
      </c>
      <c r="K550" s="161"/>
      <c r="L550" s="29"/>
      <c r="M550" s="162" t="s">
        <v>1</v>
      </c>
      <c r="N550" s="163" t="s">
        <v>36</v>
      </c>
      <c r="O550" s="55"/>
      <c r="P550" s="164">
        <f t="shared" si="156"/>
        <v>0</v>
      </c>
      <c r="Q550" s="164">
        <v>0</v>
      </c>
      <c r="R550" s="164">
        <f t="shared" si="157"/>
        <v>0</v>
      </c>
      <c r="S550" s="164">
        <v>0</v>
      </c>
      <c r="T550" s="165">
        <f t="shared" si="158"/>
        <v>0</v>
      </c>
      <c r="U550" s="896"/>
      <c r="V550" s="896"/>
      <c r="W550" s="896"/>
      <c r="X550" s="896"/>
      <c r="Y550" s="896"/>
      <c r="Z550" s="896"/>
      <c r="AA550" s="896"/>
      <c r="AB550" s="896"/>
      <c r="AC550" s="896"/>
      <c r="AD550" s="896"/>
      <c r="AE550" s="896"/>
      <c r="AR550" s="166" t="s">
        <v>218</v>
      </c>
      <c r="AT550" s="166" t="s">
        <v>155</v>
      </c>
      <c r="AU550" s="166" t="s">
        <v>80</v>
      </c>
      <c r="AY550" s="14" t="s">
        <v>153</v>
      </c>
      <c r="BE550" s="93">
        <f t="shared" si="159"/>
        <v>0</v>
      </c>
      <c r="BF550" s="93">
        <f t="shared" si="160"/>
        <v>0</v>
      </c>
      <c r="BG550" s="93">
        <f t="shared" si="161"/>
        <v>0</v>
      </c>
      <c r="BH550" s="93">
        <f t="shared" si="162"/>
        <v>0</v>
      </c>
      <c r="BI550" s="93">
        <f t="shared" si="163"/>
        <v>0</v>
      </c>
      <c r="BJ550" s="14" t="s">
        <v>80</v>
      </c>
      <c r="BK550" s="93">
        <f t="shared" si="164"/>
        <v>0</v>
      </c>
      <c r="BL550" s="14" t="s">
        <v>218</v>
      </c>
      <c r="BM550" s="166" t="s">
        <v>1655</v>
      </c>
    </row>
    <row r="551" spans="1:65" s="2" customFormat="1" ht="62.65" customHeight="1">
      <c r="A551" s="896"/>
      <c r="B551" s="129"/>
      <c r="C551" s="155" t="s">
        <v>1656</v>
      </c>
      <c r="D551" s="155" t="s">
        <v>155</v>
      </c>
      <c r="E551" s="156" t="s">
        <v>1657</v>
      </c>
      <c r="F551" s="157" t="s">
        <v>1658</v>
      </c>
      <c r="G551" s="158" t="s">
        <v>266</v>
      </c>
      <c r="H551" s="159">
        <v>1</v>
      </c>
      <c r="I551" s="901"/>
      <c r="J551" s="900">
        <f t="shared" si="155"/>
        <v>0</v>
      </c>
      <c r="K551" s="161"/>
      <c r="L551" s="29"/>
      <c r="M551" s="162" t="s">
        <v>1</v>
      </c>
      <c r="N551" s="163" t="s">
        <v>36</v>
      </c>
      <c r="O551" s="55"/>
      <c r="P551" s="164">
        <f t="shared" si="156"/>
        <v>0</v>
      </c>
      <c r="Q551" s="164">
        <v>0</v>
      </c>
      <c r="R551" s="164">
        <f t="shared" si="157"/>
        <v>0</v>
      </c>
      <c r="S551" s="164">
        <v>0</v>
      </c>
      <c r="T551" s="165">
        <f t="shared" si="158"/>
        <v>0</v>
      </c>
      <c r="U551" s="896"/>
      <c r="V551" s="896"/>
      <c r="W551" s="896"/>
      <c r="X551" s="896"/>
      <c r="Y551" s="896"/>
      <c r="Z551" s="896"/>
      <c r="AA551" s="896"/>
      <c r="AB551" s="896"/>
      <c r="AC551" s="896"/>
      <c r="AD551" s="896"/>
      <c r="AE551" s="896"/>
      <c r="AR551" s="166" t="s">
        <v>218</v>
      </c>
      <c r="AT551" s="166" t="s">
        <v>155</v>
      </c>
      <c r="AU551" s="166" t="s">
        <v>80</v>
      </c>
      <c r="AY551" s="14" t="s">
        <v>153</v>
      </c>
      <c r="BE551" s="93">
        <f t="shared" si="159"/>
        <v>0</v>
      </c>
      <c r="BF551" s="93">
        <f t="shared" si="160"/>
        <v>0</v>
      </c>
      <c r="BG551" s="93">
        <f t="shared" si="161"/>
        <v>0</v>
      </c>
      <c r="BH551" s="93">
        <f t="shared" si="162"/>
        <v>0</v>
      </c>
      <c r="BI551" s="93">
        <f t="shared" si="163"/>
        <v>0</v>
      </c>
      <c r="BJ551" s="14" t="s">
        <v>80</v>
      </c>
      <c r="BK551" s="93">
        <f t="shared" si="164"/>
        <v>0</v>
      </c>
      <c r="BL551" s="14" t="s">
        <v>218</v>
      </c>
      <c r="BM551" s="166" t="s">
        <v>1659</v>
      </c>
    </row>
    <row r="552" spans="1:65" s="2" customFormat="1" ht="76.349999999999994" customHeight="1">
      <c r="A552" s="896"/>
      <c r="B552" s="129"/>
      <c r="C552" s="155" t="s">
        <v>1660</v>
      </c>
      <c r="D552" s="155" t="s">
        <v>155</v>
      </c>
      <c r="E552" s="156" t="s">
        <v>1661</v>
      </c>
      <c r="F552" s="157" t="s">
        <v>1662</v>
      </c>
      <c r="G552" s="158" t="s">
        <v>266</v>
      </c>
      <c r="H552" s="159">
        <v>6</v>
      </c>
      <c r="I552" s="901"/>
      <c r="J552" s="900">
        <f t="shared" si="155"/>
        <v>0</v>
      </c>
      <c r="K552" s="161"/>
      <c r="L552" s="29"/>
      <c r="M552" s="162" t="s">
        <v>1</v>
      </c>
      <c r="N552" s="163" t="s">
        <v>36</v>
      </c>
      <c r="O552" s="55"/>
      <c r="P552" s="164">
        <f t="shared" si="156"/>
        <v>0</v>
      </c>
      <c r="Q552" s="164">
        <v>0</v>
      </c>
      <c r="R552" s="164">
        <f t="shared" si="157"/>
        <v>0</v>
      </c>
      <c r="S552" s="164">
        <v>0</v>
      </c>
      <c r="T552" s="165">
        <f t="shared" si="158"/>
        <v>0</v>
      </c>
      <c r="U552" s="896"/>
      <c r="V552" s="896"/>
      <c r="W552" s="896"/>
      <c r="X552" s="896"/>
      <c r="Y552" s="896"/>
      <c r="Z552" s="896"/>
      <c r="AA552" s="896"/>
      <c r="AB552" s="896"/>
      <c r="AC552" s="896"/>
      <c r="AD552" s="896"/>
      <c r="AE552" s="896"/>
      <c r="AR552" s="166" t="s">
        <v>218</v>
      </c>
      <c r="AT552" s="166" t="s">
        <v>155</v>
      </c>
      <c r="AU552" s="166" t="s">
        <v>80</v>
      </c>
      <c r="AY552" s="14" t="s">
        <v>153</v>
      </c>
      <c r="BE552" s="93">
        <f t="shared" si="159"/>
        <v>0</v>
      </c>
      <c r="BF552" s="93">
        <f t="shared" si="160"/>
        <v>0</v>
      </c>
      <c r="BG552" s="93">
        <f t="shared" si="161"/>
        <v>0</v>
      </c>
      <c r="BH552" s="93">
        <f t="shared" si="162"/>
        <v>0</v>
      </c>
      <c r="BI552" s="93">
        <f t="shared" si="163"/>
        <v>0</v>
      </c>
      <c r="BJ552" s="14" t="s">
        <v>80</v>
      </c>
      <c r="BK552" s="93">
        <f t="shared" si="164"/>
        <v>0</v>
      </c>
      <c r="BL552" s="14" t="s">
        <v>218</v>
      </c>
      <c r="BM552" s="166" t="s">
        <v>1663</v>
      </c>
    </row>
    <row r="553" spans="1:65" s="2" customFormat="1" ht="76.349999999999994" customHeight="1">
      <c r="A553" s="896"/>
      <c r="B553" s="129"/>
      <c r="C553" s="155" t="s">
        <v>1664</v>
      </c>
      <c r="D553" s="155" t="s">
        <v>155</v>
      </c>
      <c r="E553" s="156" t="s">
        <v>1665</v>
      </c>
      <c r="F553" s="157" t="s">
        <v>1666</v>
      </c>
      <c r="G553" s="158" t="s">
        <v>266</v>
      </c>
      <c r="H553" s="159">
        <v>6</v>
      </c>
      <c r="I553" s="901"/>
      <c r="J553" s="900">
        <f t="shared" si="155"/>
        <v>0</v>
      </c>
      <c r="K553" s="161"/>
      <c r="L553" s="29"/>
      <c r="M553" s="162" t="s">
        <v>1</v>
      </c>
      <c r="N553" s="163" t="s">
        <v>36</v>
      </c>
      <c r="O553" s="55"/>
      <c r="P553" s="164">
        <f t="shared" si="156"/>
        <v>0</v>
      </c>
      <c r="Q553" s="164">
        <v>0</v>
      </c>
      <c r="R553" s="164">
        <f t="shared" si="157"/>
        <v>0</v>
      </c>
      <c r="S553" s="164">
        <v>0</v>
      </c>
      <c r="T553" s="165">
        <f t="shared" si="158"/>
        <v>0</v>
      </c>
      <c r="U553" s="896"/>
      <c r="V553" s="896"/>
      <c r="W553" s="896"/>
      <c r="X553" s="896"/>
      <c r="Y553" s="896"/>
      <c r="Z553" s="896"/>
      <c r="AA553" s="896"/>
      <c r="AB553" s="896"/>
      <c r="AC553" s="896"/>
      <c r="AD553" s="896"/>
      <c r="AE553" s="896"/>
      <c r="AR553" s="166" t="s">
        <v>218</v>
      </c>
      <c r="AT553" s="166" t="s">
        <v>155</v>
      </c>
      <c r="AU553" s="166" t="s">
        <v>80</v>
      </c>
      <c r="AY553" s="14" t="s">
        <v>153</v>
      </c>
      <c r="BE553" s="93">
        <f t="shared" si="159"/>
        <v>0</v>
      </c>
      <c r="BF553" s="93">
        <f t="shared" si="160"/>
        <v>0</v>
      </c>
      <c r="BG553" s="93">
        <f t="shared" si="161"/>
        <v>0</v>
      </c>
      <c r="BH553" s="93">
        <f t="shared" si="162"/>
        <v>0</v>
      </c>
      <c r="BI553" s="93">
        <f t="shared" si="163"/>
        <v>0</v>
      </c>
      <c r="BJ553" s="14" t="s">
        <v>80</v>
      </c>
      <c r="BK553" s="93">
        <f t="shared" si="164"/>
        <v>0</v>
      </c>
      <c r="BL553" s="14" t="s">
        <v>218</v>
      </c>
      <c r="BM553" s="166" t="s">
        <v>1667</v>
      </c>
    </row>
    <row r="554" spans="1:65" s="2" customFormat="1" ht="66.75" customHeight="1">
      <c r="A554" s="896"/>
      <c r="B554" s="129"/>
      <c r="C554" s="923" t="s">
        <v>1668</v>
      </c>
      <c r="D554" s="923" t="s">
        <v>155</v>
      </c>
      <c r="E554" s="924" t="s">
        <v>1669</v>
      </c>
      <c r="F554" s="925" t="s">
        <v>1670</v>
      </c>
      <c r="G554" s="926" t="s">
        <v>266</v>
      </c>
      <c r="H554" s="927">
        <v>4</v>
      </c>
      <c r="I554" s="928"/>
      <c r="J554" s="928">
        <f t="shared" si="155"/>
        <v>0</v>
      </c>
      <c r="K554" s="161"/>
      <c r="L554" s="29"/>
      <c r="M554" s="162" t="s">
        <v>1</v>
      </c>
      <c r="N554" s="163" t="s">
        <v>36</v>
      </c>
      <c r="O554" s="55"/>
      <c r="P554" s="164">
        <f t="shared" si="156"/>
        <v>0</v>
      </c>
      <c r="Q554" s="164">
        <v>0</v>
      </c>
      <c r="R554" s="164">
        <f t="shared" si="157"/>
        <v>0</v>
      </c>
      <c r="S554" s="164">
        <v>0</v>
      </c>
      <c r="T554" s="165">
        <f t="shared" si="158"/>
        <v>0</v>
      </c>
      <c r="U554" s="896"/>
      <c r="V554" s="896"/>
      <c r="W554" s="896"/>
      <c r="X554" s="896"/>
      <c r="Y554" s="896"/>
      <c r="Z554" s="896"/>
      <c r="AA554" s="896"/>
      <c r="AB554" s="896"/>
      <c r="AC554" s="896"/>
      <c r="AD554" s="896"/>
      <c r="AE554" s="896"/>
      <c r="AR554" s="166" t="s">
        <v>218</v>
      </c>
      <c r="AT554" s="166" t="s">
        <v>155</v>
      </c>
      <c r="AU554" s="166" t="s">
        <v>80</v>
      </c>
      <c r="AY554" s="14" t="s">
        <v>153</v>
      </c>
      <c r="BE554" s="93">
        <f t="shared" si="159"/>
        <v>0</v>
      </c>
      <c r="BF554" s="93">
        <f t="shared" si="160"/>
        <v>0</v>
      </c>
      <c r="BG554" s="93">
        <f t="shared" si="161"/>
        <v>0</v>
      </c>
      <c r="BH554" s="93">
        <f t="shared" si="162"/>
        <v>0</v>
      </c>
      <c r="BI554" s="93">
        <f t="shared" si="163"/>
        <v>0</v>
      </c>
      <c r="BJ554" s="14" t="s">
        <v>80</v>
      </c>
      <c r="BK554" s="93">
        <f t="shared" si="164"/>
        <v>0</v>
      </c>
      <c r="BL554" s="14" t="s">
        <v>218</v>
      </c>
      <c r="BM554" s="166" t="s">
        <v>1671</v>
      </c>
    </row>
    <row r="555" spans="1:65" s="2" customFormat="1" ht="66.75" customHeight="1">
      <c r="A555" s="896"/>
      <c r="B555" s="129"/>
      <c r="C555" s="155" t="s">
        <v>1672</v>
      </c>
      <c r="D555" s="155" t="s">
        <v>155</v>
      </c>
      <c r="E555" s="156" t="s">
        <v>1673</v>
      </c>
      <c r="F555" s="157" t="s">
        <v>1674</v>
      </c>
      <c r="G555" s="158" t="s">
        <v>266</v>
      </c>
      <c r="H555" s="159">
        <v>2</v>
      </c>
      <c r="I555" s="901"/>
      <c r="J555" s="900">
        <f t="shared" si="155"/>
        <v>0</v>
      </c>
      <c r="K555" s="161"/>
      <c r="L555" s="29"/>
      <c r="M555" s="162" t="s">
        <v>1</v>
      </c>
      <c r="N555" s="163" t="s">
        <v>36</v>
      </c>
      <c r="O555" s="55"/>
      <c r="P555" s="164">
        <f t="shared" si="156"/>
        <v>0</v>
      </c>
      <c r="Q555" s="164">
        <v>0</v>
      </c>
      <c r="R555" s="164">
        <f t="shared" si="157"/>
        <v>0</v>
      </c>
      <c r="S555" s="164">
        <v>0</v>
      </c>
      <c r="T555" s="165">
        <f t="shared" si="158"/>
        <v>0</v>
      </c>
      <c r="U555" s="896"/>
      <c r="V555" s="896"/>
      <c r="W555" s="896"/>
      <c r="X555" s="896"/>
      <c r="Y555" s="896"/>
      <c r="Z555" s="896"/>
      <c r="AA555" s="896"/>
      <c r="AB555" s="896"/>
      <c r="AC555" s="896"/>
      <c r="AD555" s="896"/>
      <c r="AE555" s="896"/>
      <c r="AR555" s="166" t="s">
        <v>218</v>
      </c>
      <c r="AT555" s="166" t="s">
        <v>155</v>
      </c>
      <c r="AU555" s="166" t="s">
        <v>80</v>
      </c>
      <c r="AY555" s="14" t="s">
        <v>153</v>
      </c>
      <c r="BE555" s="93">
        <f t="shared" si="159"/>
        <v>0</v>
      </c>
      <c r="BF555" s="93">
        <f t="shared" si="160"/>
        <v>0</v>
      </c>
      <c r="BG555" s="93">
        <f t="shared" si="161"/>
        <v>0</v>
      </c>
      <c r="BH555" s="93">
        <f t="shared" si="162"/>
        <v>0</v>
      </c>
      <c r="BI555" s="93">
        <f t="shared" si="163"/>
        <v>0</v>
      </c>
      <c r="BJ555" s="14" t="s">
        <v>80</v>
      </c>
      <c r="BK555" s="93">
        <f t="shared" si="164"/>
        <v>0</v>
      </c>
      <c r="BL555" s="14" t="s">
        <v>218</v>
      </c>
      <c r="BM555" s="166" t="s">
        <v>1675</v>
      </c>
    </row>
    <row r="556" spans="1:65" s="2" customFormat="1" ht="66.75" customHeight="1">
      <c r="A556" s="896"/>
      <c r="B556" s="129"/>
      <c r="C556" s="155" t="s">
        <v>1676</v>
      </c>
      <c r="D556" s="155" t="s">
        <v>155</v>
      </c>
      <c r="E556" s="156" t="s">
        <v>1677</v>
      </c>
      <c r="F556" s="157" t="s">
        <v>1678</v>
      </c>
      <c r="G556" s="158" t="s">
        <v>266</v>
      </c>
      <c r="H556" s="159">
        <v>2</v>
      </c>
      <c r="I556" s="901"/>
      <c r="J556" s="900">
        <f t="shared" si="155"/>
        <v>0</v>
      </c>
      <c r="K556" s="161"/>
      <c r="L556" s="29"/>
      <c r="M556" s="162" t="s">
        <v>1</v>
      </c>
      <c r="N556" s="163" t="s">
        <v>36</v>
      </c>
      <c r="O556" s="55"/>
      <c r="P556" s="164">
        <f t="shared" si="156"/>
        <v>0</v>
      </c>
      <c r="Q556" s="164">
        <v>0</v>
      </c>
      <c r="R556" s="164">
        <f t="shared" si="157"/>
        <v>0</v>
      </c>
      <c r="S556" s="164">
        <v>0</v>
      </c>
      <c r="T556" s="165">
        <f t="shared" si="158"/>
        <v>0</v>
      </c>
      <c r="U556" s="896"/>
      <c r="V556" s="896"/>
      <c r="W556" s="896"/>
      <c r="X556" s="896"/>
      <c r="Y556" s="896"/>
      <c r="Z556" s="896"/>
      <c r="AA556" s="896"/>
      <c r="AB556" s="896"/>
      <c r="AC556" s="896"/>
      <c r="AD556" s="896"/>
      <c r="AE556" s="896"/>
      <c r="AR556" s="166" t="s">
        <v>218</v>
      </c>
      <c r="AT556" s="166" t="s">
        <v>155</v>
      </c>
      <c r="AU556" s="166" t="s">
        <v>80</v>
      </c>
      <c r="AY556" s="14" t="s">
        <v>153</v>
      </c>
      <c r="BE556" s="93">
        <f t="shared" si="159"/>
        <v>0</v>
      </c>
      <c r="BF556" s="93">
        <f t="shared" si="160"/>
        <v>0</v>
      </c>
      <c r="BG556" s="93">
        <f t="shared" si="161"/>
        <v>0</v>
      </c>
      <c r="BH556" s="93">
        <f t="shared" si="162"/>
        <v>0</v>
      </c>
      <c r="BI556" s="93">
        <f t="shared" si="163"/>
        <v>0</v>
      </c>
      <c r="BJ556" s="14" t="s">
        <v>80</v>
      </c>
      <c r="BK556" s="93">
        <f t="shared" si="164"/>
        <v>0</v>
      </c>
      <c r="BL556" s="14" t="s">
        <v>218</v>
      </c>
      <c r="BM556" s="166" t="s">
        <v>1679</v>
      </c>
    </row>
    <row r="557" spans="1:65" s="2" customFormat="1" ht="24.2" customHeight="1">
      <c r="A557" s="896"/>
      <c r="B557" s="129"/>
      <c r="C557" s="155" t="s">
        <v>1680</v>
      </c>
      <c r="D557" s="155" t="s">
        <v>155</v>
      </c>
      <c r="E557" s="156" t="s">
        <v>1681</v>
      </c>
      <c r="F557" s="157" t="s">
        <v>1682</v>
      </c>
      <c r="G557" s="158" t="s">
        <v>158</v>
      </c>
      <c r="H557" s="159">
        <v>421.82</v>
      </c>
      <c r="I557" s="901"/>
      <c r="J557" s="900">
        <f t="shared" si="155"/>
        <v>0</v>
      </c>
      <c r="K557" s="161"/>
      <c r="L557" s="29"/>
      <c r="M557" s="162" t="s">
        <v>1</v>
      </c>
      <c r="N557" s="163" t="s">
        <v>36</v>
      </c>
      <c r="O557" s="55"/>
      <c r="P557" s="164">
        <f t="shared" si="156"/>
        <v>0</v>
      </c>
      <c r="Q557" s="164">
        <v>1.4E-3</v>
      </c>
      <c r="R557" s="164">
        <f t="shared" si="157"/>
        <v>0.59054799999999996</v>
      </c>
      <c r="S557" s="164">
        <v>0</v>
      </c>
      <c r="T557" s="165">
        <f t="shared" si="158"/>
        <v>0</v>
      </c>
      <c r="U557" s="896"/>
      <c r="V557" s="896"/>
      <c r="W557" s="896"/>
      <c r="X557" s="896"/>
      <c r="Y557" s="896"/>
      <c r="Z557" s="896"/>
      <c r="AA557" s="896"/>
      <c r="AB557" s="896"/>
      <c r="AC557" s="896"/>
      <c r="AD557" s="896"/>
      <c r="AE557" s="896"/>
      <c r="AR557" s="166" t="s">
        <v>218</v>
      </c>
      <c r="AT557" s="166" t="s">
        <v>155</v>
      </c>
      <c r="AU557" s="166" t="s">
        <v>80</v>
      </c>
      <c r="AY557" s="14" t="s">
        <v>153</v>
      </c>
      <c r="BE557" s="93">
        <f t="shared" si="159"/>
        <v>0</v>
      </c>
      <c r="BF557" s="93">
        <f t="shared" si="160"/>
        <v>0</v>
      </c>
      <c r="BG557" s="93">
        <f t="shared" si="161"/>
        <v>0</v>
      </c>
      <c r="BH557" s="93">
        <f t="shared" si="162"/>
        <v>0</v>
      </c>
      <c r="BI557" s="93">
        <f t="shared" si="163"/>
        <v>0</v>
      </c>
      <c r="BJ557" s="14" t="s">
        <v>80</v>
      </c>
      <c r="BK557" s="93">
        <f t="shared" si="164"/>
        <v>0</v>
      </c>
      <c r="BL557" s="14" t="s">
        <v>218</v>
      </c>
      <c r="BM557" s="166" t="s">
        <v>1683</v>
      </c>
    </row>
    <row r="558" spans="1:65" s="2" customFormat="1" ht="16.5" customHeight="1">
      <c r="A558" s="896"/>
      <c r="B558" s="129"/>
      <c r="C558" s="934" t="s">
        <v>1684</v>
      </c>
      <c r="D558" s="934" t="s">
        <v>189</v>
      </c>
      <c r="E558" s="935" t="s">
        <v>1685</v>
      </c>
      <c r="F558" s="936" t="s">
        <v>3870</v>
      </c>
      <c r="G558" s="937" t="s">
        <v>158</v>
      </c>
      <c r="H558" s="938">
        <v>455.56599999999997</v>
      </c>
      <c r="I558" s="939"/>
      <c r="J558" s="939">
        <f t="shared" si="155"/>
        <v>0</v>
      </c>
      <c r="K558" s="172"/>
      <c r="L558" s="173"/>
      <c r="M558" s="174" t="s">
        <v>1</v>
      </c>
      <c r="N558" s="175" t="s">
        <v>36</v>
      </c>
      <c r="O558" s="55"/>
      <c r="P558" s="164">
        <f t="shared" si="156"/>
        <v>0</v>
      </c>
      <c r="Q558" s="164">
        <v>5.8999999999999999E-3</v>
      </c>
      <c r="R558" s="164">
        <f t="shared" si="157"/>
        <v>2.6878393999999997</v>
      </c>
      <c r="S558" s="164">
        <v>0</v>
      </c>
      <c r="T558" s="165">
        <f t="shared" si="158"/>
        <v>0</v>
      </c>
      <c r="U558" s="896"/>
      <c r="V558" s="896"/>
      <c r="W558" s="896"/>
      <c r="X558" s="896"/>
      <c r="Y558" s="896"/>
      <c r="Z558" s="896"/>
      <c r="AA558" s="896"/>
      <c r="AB558" s="896"/>
      <c r="AC558" s="896"/>
      <c r="AD558" s="896"/>
      <c r="AE558" s="896"/>
      <c r="AR558" s="166" t="s">
        <v>284</v>
      </c>
      <c r="AT558" s="166" t="s">
        <v>189</v>
      </c>
      <c r="AU558" s="166" t="s">
        <v>80</v>
      </c>
      <c r="AY558" s="14" t="s">
        <v>153</v>
      </c>
      <c r="BE558" s="93">
        <f t="shared" si="159"/>
        <v>0</v>
      </c>
      <c r="BF558" s="93">
        <f t="shared" si="160"/>
        <v>0</v>
      </c>
      <c r="BG558" s="93">
        <f t="shared" si="161"/>
        <v>0</v>
      </c>
      <c r="BH558" s="93">
        <f t="shared" si="162"/>
        <v>0</v>
      </c>
      <c r="BI558" s="93">
        <f t="shared" si="163"/>
        <v>0</v>
      </c>
      <c r="BJ558" s="14" t="s">
        <v>80</v>
      </c>
      <c r="BK558" s="93">
        <f t="shared" si="164"/>
        <v>0</v>
      </c>
      <c r="BL558" s="14" t="s">
        <v>218</v>
      </c>
      <c r="BM558" s="166" t="s">
        <v>1686</v>
      </c>
    </row>
    <row r="559" spans="1:65" s="2" customFormat="1" ht="37.9" customHeight="1">
      <c r="A559" s="896"/>
      <c r="B559" s="129"/>
      <c r="C559" s="923" t="s">
        <v>1687</v>
      </c>
      <c r="D559" s="923" t="s">
        <v>155</v>
      </c>
      <c r="E559" s="924" t="s">
        <v>1688</v>
      </c>
      <c r="F559" s="925" t="s">
        <v>3869</v>
      </c>
      <c r="G559" s="926" t="s">
        <v>158</v>
      </c>
      <c r="H559" s="927">
        <v>1786</v>
      </c>
      <c r="I559" s="928"/>
      <c r="J559" s="928">
        <f t="shared" si="155"/>
        <v>0</v>
      </c>
      <c r="K559" s="161"/>
      <c r="L559" s="29"/>
      <c r="M559" s="162" t="s">
        <v>1</v>
      </c>
      <c r="N559" s="163" t="s">
        <v>36</v>
      </c>
      <c r="O559" s="55"/>
      <c r="P559" s="164">
        <f t="shared" si="156"/>
        <v>0</v>
      </c>
      <c r="Q559" s="164">
        <v>2.7E-4</v>
      </c>
      <c r="R559" s="164">
        <f t="shared" si="157"/>
        <v>0.48221999999999998</v>
      </c>
      <c r="S559" s="164">
        <v>0</v>
      </c>
      <c r="T559" s="165">
        <f t="shared" si="158"/>
        <v>0</v>
      </c>
      <c r="U559" s="896"/>
      <c r="V559" s="896"/>
      <c r="W559" s="896"/>
      <c r="X559" s="896"/>
      <c r="Y559" s="896"/>
      <c r="Z559" s="896"/>
      <c r="AA559" s="896"/>
      <c r="AB559" s="896"/>
      <c r="AC559" s="896"/>
      <c r="AD559" s="896"/>
      <c r="AE559" s="896"/>
      <c r="AR559" s="166" t="s">
        <v>218</v>
      </c>
      <c r="AT559" s="166" t="s">
        <v>155</v>
      </c>
      <c r="AU559" s="166" t="s">
        <v>80</v>
      </c>
      <c r="AY559" s="14" t="s">
        <v>153</v>
      </c>
      <c r="BE559" s="93">
        <f t="shared" si="159"/>
        <v>0</v>
      </c>
      <c r="BF559" s="93">
        <f t="shared" si="160"/>
        <v>0</v>
      </c>
      <c r="BG559" s="93">
        <f t="shared" si="161"/>
        <v>0</v>
      </c>
      <c r="BH559" s="93">
        <f t="shared" si="162"/>
        <v>0</v>
      </c>
      <c r="BI559" s="93">
        <f t="shared" si="163"/>
        <v>0</v>
      </c>
      <c r="BJ559" s="14" t="s">
        <v>80</v>
      </c>
      <c r="BK559" s="93">
        <f t="shared" si="164"/>
        <v>0</v>
      </c>
      <c r="BL559" s="14" t="s">
        <v>218</v>
      </c>
      <c r="BM559" s="166" t="s">
        <v>1689</v>
      </c>
    </row>
    <row r="560" spans="1:65" s="2" customFormat="1" ht="24.2" customHeight="1">
      <c r="A560" s="896"/>
      <c r="B560" s="129"/>
      <c r="C560" s="923" t="s">
        <v>1690</v>
      </c>
      <c r="D560" s="923" t="s">
        <v>155</v>
      </c>
      <c r="E560" s="924" t="s">
        <v>1691</v>
      </c>
      <c r="F560" s="925" t="s">
        <v>3868</v>
      </c>
      <c r="G560" s="926" t="s">
        <v>158</v>
      </c>
      <c r="H560" s="927">
        <v>950</v>
      </c>
      <c r="I560" s="928"/>
      <c r="J560" s="928">
        <f t="shared" si="155"/>
        <v>0</v>
      </c>
      <c r="K560" s="161"/>
      <c r="L560" s="29"/>
      <c r="M560" s="162" t="s">
        <v>1</v>
      </c>
      <c r="N560" s="163" t="s">
        <v>36</v>
      </c>
      <c r="O560" s="55"/>
      <c r="P560" s="164">
        <f t="shared" si="156"/>
        <v>0</v>
      </c>
      <c r="Q560" s="164">
        <v>2.7E-4</v>
      </c>
      <c r="R560" s="164">
        <f t="shared" si="157"/>
        <v>0.25650000000000001</v>
      </c>
      <c r="S560" s="164">
        <v>0</v>
      </c>
      <c r="T560" s="165">
        <f t="shared" si="158"/>
        <v>0</v>
      </c>
      <c r="U560" s="896"/>
      <c r="V560" s="896"/>
      <c r="W560" s="896"/>
      <c r="X560" s="896"/>
      <c r="Y560" s="896"/>
      <c r="Z560" s="896"/>
      <c r="AA560" s="896"/>
      <c r="AB560" s="896"/>
      <c r="AC560" s="896"/>
      <c r="AD560" s="896"/>
      <c r="AE560" s="896"/>
      <c r="AR560" s="166" t="s">
        <v>218</v>
      </c>
      <c r="AT560" s="166" t="s">
        <v>155</v>
      </c>
      <c r="AU560" s="166" t="s">
        <v>80</v>
      </c>
      <c r="AY560" s="14" t="s">
        <v>153</v>
      </c>
      <c r="BE560" s="93">
        <f t="shared" si="159"/>
        <v>0</v>
      </c>
      <c r="BF560" s="93">
        <f t="shared" si="160"/>
        <v>0</v>
      </c>
      <c r="BG560" s="93">
        <f t="shared" si="161"/>
        <v>0</v>
      </c>
      <c r="BH560" s="93">
        <f t="shared" si="162"/>
        <v>0</v>
      </c>
      <c r="BI560" s="93">
        <f t="shared" si="163"/>
        <v>0</v>
      </c>
      <c r="BJ560" s="14" t="s">
        <v>80</v>
      </c>
      <c r="BK560" s="93">
        <f t="shared" si="164"/>
        <v>0</v>
      </c>
      <c r="BL560" s="14" t="s">
        <v>218</v>
      </c>
      <c r="BM560" s="166" t="s">
        <v>1692</v>
      </c>
    </row>
    <row r="561" spans="1:65" s="2" customFormat="1" ht="37.9" customHeight="1">
      <c r="A561" s="896"/>
      <c r="B561" s="129"/>
      <c r="C561" s="155" t="s">
        <v>1693</v>
      </c>
      <c r="D561" s="155" t="s">
        <v>155</v>
      </c>
      <c r="E561" s="156" t="s">
        <v>1694</v>
      </c>
      <c r="F561" s="157" t="s">
        <v>1695</v>
      </c>
      <c r="G561" s="158" t="s">
        <v>158</v>
      </c>
      <c r="H561" s="159">
        <v>2400</v>
      </c>
      <c r="I561" s="901"/>
      <c r="J561" s="900">
        <f t="shared" si="155"/>
        <v>0</v>
      </c>
      <c r="K561" s="161"/>
      <c r="L561" s="29"/>
      <c r="M561" s="162" t="s">
        <v>1</v>
      </c>
      <c r="N561" s="163" t="s">
        <v>36</v>
      </c>
      <c r="O561" s="55"/>
      <c r="P561" s="164">
        <f t="shared" si="156"/>
        <v>0</v>
      </c>
      <c r="Q561" s="164">
        <v>2.7E-4</v>
      </c>
      <c r="R561" s="164">
        <f t="shared" si="157"/>
        <v>0.64800000000000002</v>
      </c>
      <c r="S561" s="164">
        <v>0</v>
      </c>
      <c r="T561" s="165">
        <f t="shared" si="158"/>
        <v>0</v>
      </c>
      <c r="U561" s="896"/>
      <c r="V561" s="896"/>
      <c r="W561" s="896"/>
      <c r="X561" s="896"/>
      <c r="Y561" s="896"/>
      <c r="Z561" s="896"/>
      <c r="AA561" s="896"/>
      <c r="AB561" s="896"/>
      <c r="AC561" s="896"/>
      <c r="AD561" s="896"/>
      <c r="AE561" s="896"/>
      <c r="AR561" s="166" t="s">
        <v>218</v>
      </c>
      <c r="AT561" s="166" t="s">
        <v>155</v>
      </c>
      <c r="AU561" s="166" t="s">
        <v>80</v>
      </c>
      <c r="AY561" s="14" t="s">
        <v>153</v>
      </c>
      <c r="BE561" s="93">
        <f t="shared" si="159"/>
        <v>0</v>
      </c>
      <c r="BF561" s="93">
        <f t="shared" si="160"/>
        <v>0</v>
      </c>
      <c r="BG561" s="93">
        <f t="shared" si="161"/>
        <v>0</v>
      </c>
      <c r="BH561" s="93">
        <f t="shared" si="162"/>
        <v>0</v>
      </c>
      <c r="BI561" s="93">
        <f t="shared" si="163"/>
        <v>0</v>
      </c>
      <c r="BJ561" s="14" t="s">
        <v>80</v>
      </c>
      <c r="BK561" s="93">
        <f t="shared" si="164"/>
        <v>0</v>
      </c>
      <c r="BL561" s="14" t="s">
        <v>218</v>
      </c>
      <c r="BM561" s="166" t="s">
        <v>1696</v>
      </c>
    </row>
    <row r="562" spans="1:65" s="2" customFormat="1" ht="37.9" customHeight="1">
      <c r="A562" s="896"/>
      <c r="B562" s="129"/>
      <c r="C562" s="155" t="s">
        <v>1697</v>
      </c>
      <c r="D562" s="155" t="s">
        <v>155</v>
      </c>
      <c r="E562" s="156" t="s">
        <v>1698</v>
      </c>
      <c r="F562" s="157" t="s">
        <v>1699</v>
      </c>
      <c r="G562" s="158" t="s">
        <v>158</v>
      </c>
      <c r="H562" s="159">
        <v>33.118000000000002</v>
      </c>
      <c r="I562" s="901"/>
      <c r="J562" s="900">
        <f t="shared" si="155"/>
        <v>0</v>
      </c>
      <c r="K562" s="161"/>
      <c r="L562" s="29"/>
      <c r="M562" s="162" t="s">
        <v>1</v>
      </c>
      <c r="N562" s="163" t="s">
        <v>36</v>
      </c>
      <c r="O562" s="55"/>
      <c r="P562" s="164">
        <f t="shared" si="156"/>
        <v>0</v>
      </c>
      <c r="Q562" s="164">
        <v>5.0000000000000002E-5</v>
      </c>
      <c r="R562" s="164">
        <f t="shared" si="157"/>
        <v>1.6559000000000001E-3</v>
      </c>
      <c r="S562" s="164">
        <v>0</v>
      </c>
      <c r="T562" s="165">
        <f t="shared" si="158"/>
        <v>0</v>
      </c>
      <c r="U562" s="896"/>
      <c r="V562" s="896"/>
      <c r="W562" s="896"/>
      <c r="X562" s="896"/>
      <c r="Y562" s="896"/>
      <c r="Z562" s="896"/>
      <c r="AA562" s="896"/>
      <c r="AB562" s="896"/>
      <c r="AC562" s="896"/>
      <c r="AD562" s="896"/>
      <c r="AE562" s="896"/>
      <c r="AR562" s="166" t="s">
        <v>218</v>
      </c>
      <c r="AT562" s="166" t="s">
        <v>155</v>
      </c>
      <c r="AU562" s="166" t="s">
        <v>80</v>
      </c>
      <c r="AY562" s="14" t="s">
        <v>153</v>
      </c>
      <c r="BE562" s="93">
        <f t="shared" si="159"/>
        <v>0</v>
      </c>
      <c r="BF562" s="93">
        <f t="shared" si="160"/>
        <v>0</v>
      </c>
      <c r="BG562" s="93">
        <f t="shared" si="161"/>
        <v>0</v>
      </c>
      <c r="BH562" s="93">
        <f t="shared" si="162"/>
        <v>0</v>
      </c>
      <c r="BI562" s="93">
        <f t="shared" si="163"/>
        <v>0</v>
      </c>
      <c r="BJ562" s="14" t="s">
        <v>80</v>
      </c>
      <c r="BK562" s="93">
        <f t="shared" si="164"/>
        <v>0</v>
      </c>
      <c r="BL562" s="14" t="s">
        <v>218</v>
      </c>
      <c r="BM562" s="166" t="s">
        <v>1700</v>
      </c>
    </row>
    <row r="563" spans="1:65" s="2" customFormat="1" ht="33" customHeight="1">
      <c r="A563" s="896"/>
      <c r="B563" s="129"/>
      <c r="C563" s="923" t="s">
        <v>3867</v>
      </c>
      <c r="D563" s="923" t="s">
        <v>155</v>
      </c>
      <c r="E563" s="924" t="s">
        <v>3866</v>
      </c>
      <c r="F563" s="925" t="s">
        <v>3865</v>
      </c>
      <c r="G563" s="926" t="s">
        <v>266</v>
      </c>
      <c r="H563" s="927">
        <v>2</v>
      </c>
      <c r="I563" s="928"/>
      <c r="J563" s="928">
        <f t="shared" ref="J563:J574" si="165">ROUND(I563*H563,2)</f>
        <v>0</v>
      </c>
      <c r="K563" s="161"/>
      <c r="L563" s="29"/>
      <c r="M563" s="162" t="s">
        <v>1</v>
      </c>
      <c r="N563" s="163" t="s">
        <v>36</v>
      </c>
      <c r="O563" s="55"/>
      <c r="P563" s="164">
        <f t="shared" ref="P563:P574" si="166">O563*H563</f>
        <v>0</v>
      </c>
      <c r="Q563" s="164">
        <v>1.7000000000000001E-4</v>
      </c>
      <c r="R563" s="164">
        <f t="shared" ref="R563:R574" si="167">Q563*H563</f>
        <v>3.4000000000000002E-4</v>
      </c>
      <c r="S563" s="164">
        <v>0</v>
      </c>
      <c r="T563" s="165">
        <f t="shared" ref="T563:T574" si="168">S563*H563</f>
        <v>0</v>
      </c>
      <c r="U563" s="896"/>
      <c r="V563" s="896"/>
      <c r="W563" s="896"/>
      <c r="X563" s="896"/>
      <c r="Y563" s="896"/>
      <c r="Z563" s="896"/>
      <c r="AA563" s="896"/>
      <c r="AB563" s="896"/>
      <c r="AC563" s="896"/>
      <c r="AD563" s="896"/>
      <c r="AE563" s="896"/>
      <c r="AR563" s="166" t="s">
        <v>218</v>
      </c>
      <c r="AT563" s="166" t="s">
        <v>155</v>
      </c>
      <c r="AU563" s="166" t="s">
        <v>80</v>
      </c>
      <c r="AY563" s="14" t="s">
        <v>153</v>
      </c>
      <c r="BE563" s="93">
        <f t="shared" ref="BE563:BE574" si="169">IF(N563="základná",J563,0)</f>
        <v>0</v>
      </c>
      <c r="BF563" s="93">
        <f t="shared" ref="BF563:BF574" si="170">IF(N563="znížená",J563,0)</f>
        <v>0</v>
      </c>
      <c r="BG563" s="93">
        <f t="shared" ref="BG563:BG574" si="171">IF(N563="zákl. prenesená",J563,0)</f>
        <v>0</v>
      </c>
      <c r="BH563" s="93">
        <f t="shared" ref="BH563:BH574" si="172">IF(N563="zníž. prenesená",J563,0)</f>
        <v>0</v>
      </c>
      <c r="BI563" s="93">
        <f t="shared" ref="BI563:BI574" si="173">IF(N563="nulová",J563,0)</f>
        <v>0</v>
      </c>
      <c r="BJ563" s="14" t="s">
        <v>80</v>
      </c>
      <c r="BK563" s="93">
        <f t="shared" ref="BK563:BK574" si="174">ROUND(I563*H563,2)</f>
        <v>0</v>
      </c>
      <c r="BL563" s="14" t="s">
        <v>218</v>
      </c>
      <c r="BM563" s="166" t="s">
        <v>3864</v>
      </c>
    </row>
    <row r="564" spans="1:65" s="2" customFormat="1" ht="37.9" customHeight="1">
      <c r="A564" s="896"/>
      <c r="B564" s="129"/>
      <c r="C564" s="155" t="s">
        <v>1701</v>
      </c>
      <c r="D564" s="155" t="s">
        <v>155</v>
      </c>
      <c r="E564" s="156" t="s">
        <v>1702</v>
      </c>
      <c r="F564" s="157" t="s">
        <v>1703</v>
      </c>
      <c r="G564" s="158" t="s">
        <v>266</v>
      </c>
      <c r="H564" s="159">
        <v>1</v>
      </c>
      <c r="I564" s="901"/>
      <c r="J564" s="900">
        <f t="shared" si="165"/>
        <v>0</v>
      </c>
      <c r="K564" s="161"/>
      <c r="L564" s="29"/>
      <c r="M564" s="162" t="s">
        <v>1</v>
      </c>
      <c r="N564" s="163" t="s">
        <v>36</v>
      </c>
      <c r="O564" s="55"/>
      <c r="P564" s="164">
        <f t="shared" si="166"/>
        <v>0</v>
      </c>
      <c r="Q564" s="164">
        <v>2.7E-4</v>
      </c>
      <c r="R564" s="164">
        <f t="shared" si="167"/>
        <v>2.7E-4</v>
      </c>
      <c r="S564" s="164">
        <v>0</v>
      </c>
      <c r="T564" s="165">
        <f t="shared" si="168"/>
        <v>0</v>
      </c>
      <c r="U564" s="896"/>
      <c r="V564" s="896"/>
      <c r="W564" s="896"/>
      <c r="X564" s="896"/>
      <c r="Y564" s="896"/>
      <c r="Z564" s="896"/>
      <c r="AA564" s="896"/>
      <c r="AB564" s="896"/>
      <c r="AC564" s="896"/>
      <c r="AD564" s="896"/>
      <c r="AE564" s="896"/>
      <c r="AR564" s="166" t="s">
        <v>218</v>
      </c>
      <c r="AT564" s="166" t="s">
        <v>155</v>
      </c>
      <c r="AU564" s="166" t="s">
        <v>80</v>
      </c>
      <c r="AY564" s="14" t="s">
        <v>153</v>
      </c>
      <c r="BE564" s="93">
        <f t="shared" si="169"/>
        <v>0</v>
      </c>
      <c r="BF564" s="93">
        <f t="shared" si="170"/>
        <v>0</v>
      </c>
      <c r="BG564" s="93">
        <f t="shared" si="171"/>
        <v>0</v>
      </c>
      <c r="BH564" s="93">
        <f t="shared" si="172"/>
        <v>0</v>
      </c>
      <c r="BI564" s="93">
        <f t="shared" si="173"/>
        <v>0</v>
      </c>
      <c r="BJ564" s="14" t="s">
        <v>80</v>
      </c>
      <c r="BK564" s="93">
        <f t="shared" si="174"/>
        <v>0</v>
      </c>
      <c r="BL564" s="14" t="s">
        <v>218</v>
      </c>
      <c r="BM564" s="166" t="s">
        <v>1704</v>
      </c>
    </row>
    <row r="565" spans="1:65" s="2" customFormat="1" ht="37.9" customHeight="1">
      <c r="A565" s="896"/>
      <c r="B565" s="129"/>
      <c r="C565" s="155" t="s">
        <v>1705</v>
      </c>
      <c r="D565" s="155" t="s">
        <v>155</v>
      </c>
      <c r="E565" s="156" t="s">
        <v>1706</v>
      </c>
      <c r="F565" s="157" t="s">
        <v>1707</v>
      </c>
      <c r="G565" s="158" t="s">
        <v>266</v>
      </c>
      <c r="H565" s="159">
        <v>5</v>
      </c>
      <c r="I565" s="901"/>
      <c r="J565" s="900">
        <f t="shared" si="165"/>
        <v>0</v>
      </c>
      <c r="K565" s="161"/>
      <c r="L565" s="29"/>
      <c r="M565" s="162" t="s">
        <v>1</v>
      </c>
      <c r="N565" s="163" t="s">
        <v>36</v>
      </c>
      <c r="O565" s="55"/>
      <c r="P565" s="164">
        <f t="shared" si="166"/>
        <v>0</v>
      </c>
      <c r="Q565" s="164">
        <v>2.7E-4</v>
      </c>
      <c r="R565" s="164">
        <f t="shared" si="167"/>
        <v>1.3500000000000001E-3</v>
      </c>
      <c r="S565" s="164">
        <v>0</v>
      </c>
      <c r="T565" s="165">
        <f t="shared" si="168"/>
        <v>0</v>
      </c>
      <c r="U565" s="896"/>
      <c r="V565" s="896"/>
      <c r="W565" s="896"/>
      <c r="X565" s="896"/>
      <c r="Y565" s="896"/>
      <c r="Z565" s="896"/>
      <c r="AA565" s="896"/>
      <c r="AB565" s="896"/>
      <c r="AC565" s="896"/>
      <c r="AD565" s="896"/>
      <c r="AE565" s="896"/>
      <c r="AR565" s="166" t="s">
        <v>218</v>
      </c>
      <c r="AT565" s="166" t="s">
        <v>155</v>
      </c>
      <c r="AU565" s="166" t="s">
        <v>80</v>
      </c>
      <c r="AY565" s="14" t="s">
        <v>153</v>
      </c>
      <c r="BE565" s="93">
        <f t="shared" si="169"/>
        <v>0</v>
      </c>
      <c r="BF565" s="93">
        <f t="shared" si="170"/>
        <v>0</v>
      </c>
      <c r="BG565" s="93">
        <f t="shared" si="171"/>
        <v>0</v>
      </c>
      <c r="BH565" s="93">
        <f t="shared" si="172"/>
        <v>0</v>
      </c>
      <c r="BI565" s="93">
        <f t="shared" si="173"/>
        <v>0</v>
      </c>
      <c r="BJ565" s="14" t="s">
        <v>80</v>
      </c>
      <c r="BK565" s="93">
        <f t="shared" si="174"/>
        <v>0</v>
      </c>
      <c r="BL565" s="14" t="s">
        <v>218</v>
      </c>
      <c r="BM565" s="166" t="s">
        <v>1708</v>
      </c>
    </row>
    <row r="566" spans="1:65" s="2" customFormat="1" ht="37.9" customHeight="1">
      <c r="A566" s="896"/>
      <c r="B566" s="129"/>
      <c r="C566" s="155" t="s">
        <v>1709</v>
      </c>
      <c r="D566" s="155" t="s">
        <v>155</v>
      </c>
      <c r="E566" s="156" t="s">
        <v>1710</v>
      </c>
      <c r="F566" s="157" t="s">
        <v>1711</v>
      </c>
      <c r="G566" s="158" t="s">
        <v>244</v>
      </c>
      <c r="H566" s="159">
        <v>3.21</v>
      </c>
      <c r="I566" s="901"/>
      <c r="J566" s="900">
        <f t="shared" si="165"/>
        <v>0</v>
      </c>
      <c r="K566" s="161"/>
      <c r="L566" s="29"/>
      <c r="M566" s="162" t="s">
        <v>1</v>
      </c>
      <c r="N566" s="163" t="s">
        <v>36</v>
      </c>
      <c r="O566" s="55"/>
      <c r="P566" s="164">
        <f t="shared" si="166"/>
        <v>0</v>
      </c>
      <c r="Q566" s="164">
        <v>2.7E-4</v>
      </c>
      <c r="R566" s="164">
        <f t="shared" si="167"/>
        <v>8.6669999999999998E-4</v>
      </c>
      <c r="S566" s="164">
        <v>0</v>
      </c>
      <c r="T566" s="165">
        <f t="shared" si="168"/>
        <v>0</v>
      </c>
      <c r="U566" s="896"/>
      <c r="V566" s="896"/>
      <c r="W566" s="896"/>
      <c r="X566" s="896"/>
      <c r="Y566" s="896"/>
      <c r="Z566" s="896"/>
      <c r="AA566" s="896"/>
      <c r="AB566" s="896"/>
      <c r="AC566" s="896"/>
      <c r="AD566" s="896"/>
      <c r="AE566" s="896"/>
      <c r="AR566" s="166" t="s">
        <v>218</v>
      </c>
      <c r="AT566" s="166" t="s">
        <v>155</v>
      </c>
      <c r="AU566" s="166" t="s">
        <v>80</v>
      </c>
      <c r="AY566" s="14" t="s">
        <v>153</v>
      </c>
      <c r="BE566" s="93">
        <f t="shared" si="169"/>
        <v>0</v>
      </c>
      <c r="BF566" s="93">
        <f t="shared" si="170"/>
        <v>0</v>
      </c>
      <c r="BG566" s="93">
        <f t="shared" si="171"/>
        <v>0</v>
      </c>
      <c r="BH566" s="93">
        <f t="shared" si="172"/>
        <v>0</v>
      </c>
      <c r="BI566" s="93">
        <f t="shared" si="173"/>
        <v>0</v>
      </c>
      <c r="BJ566" s="14" t="s">
        <v>80</v>
      </c>
      <c r="BK566" s="93">
        <f t="shared" si="174"/>
        <v>0</v>
      </c>
      <c r="BL566" s="14" t="s">
        <v>218</v>
      </c>
      <c r="BM566" s="166" t="s">
        <v>1712</v>
      </c>
    </row>
    <row r="567" spans="1:65" s="2" customFormat="1" ht="37.9" customHeight="1">
      <c r="A567" s="896"/>
      <c r="B567" s="129"/>
      <c r="C567" s="155" t="s">
        <v>1713</v>
      </c>
      <c r="D567" s="155" t="s">
        <v>155</v>
      </c>
      <c r="E567" s="156" t="s">
        <v>1714</v>
      </c>
      <c r="F567" s="157" t="s">
        <v>1715</v>
      </c>
      <c r="G567" s="158" t="s">
        <v>244</v>
      </c>
      <c r="H567" s="159">
        <v>17.5</v>
      </c>
      <c r="I567" s="901"/>
      <c r="J567" s="900">
        <f t="shared" si="165"/>
        <v>0</v>
      </c>
      <c r="K567" s="161"/>
      <c r="L567" s="29"/>
      <c r="M567" s="162" t="s">
        <v>1</v>
      </c>
      <c r="N567" s="163" t="s">
        <v>36</v>
      </c>
      <c r="O567" s="55"/>
      <c r="P567" s="164">
        <f t="shared" si="166"/>
        <v>0</v>
      </c>
      <c r="Q567" s="164">
        <v>2.7E-4</v>
      </c>
      <c r="R567" s="164">
        <f t="shared" si="167"/>
        <v>4.725E-3</v>
      </c>
      <c r="S567" s="164">
        <v>0</v>
      </c>
      <c r="T567" s="165">
        <f t="shared" si="168"/>
        <v>0</v>
      </c>
      <c r="U567" s="896"/>
      <c r="V567" s="896"/>
      <c r="W567" s="896"/>
      <c r="X567" s="896"/>
      <c r="Y567" s="896"/>
      <c r="Z567" s="896"/>
      <c r="AA567" s="896"/>
      <c r="AB567" s="896"/>
      <c r="AC567" s="896"/>
      <c r="AD567" s="896"/>
      <c r="AE567" s="896"/>
      <c r="AR567" s="166" t="s">
        <v>218</v>
      </c>
      <c r="AT567" s="166" t="s">
        <v>155</v>
      </c>
      <c r="AU567" s="166" t="s">
        <v>80</v>
      </c>
      <c r="AY567" s="14" t="s">
        <v>153</v>
      </c>
      <c r="BE567" s="93">
        <f t="shared" si="169"/>
        <v>0</v>
      </c>
      <c r="BF567" s="93">
        <f t="shared" si="170"/>
        <v>0</v>
      </c>
      <c r="BG567" s="93">
        <f t="shared" si="171"/>
        <v>0</v>
      </c>
      <c r="BH567" s="93">
        <f t="shared" si="172"/>
        <v>0</v>
      </c>
      <c r="BI567" s="93">
        <f t="shared" si="173"/>
        <v>0</v>
      </c>
      <c r="BJ567" s="14" t="s">
        <v>80</v>
      </c>
      <c r="BK567" s="93">
        <f t="shared" si="174"/>
        <v>0</v>
      </c>
      <c r="BL567" s="14" t="s">
        <v>218</v>
      </c>
      <c r="BM567" s="166" t="s">
        <v>1716</v>
      </c>
    </row>
    <row r="568" spans="1:65" s="2" customFormat="1" ht="16.5" customHeight="1">
      <c r="A568" s="896"/>
      <c r="B568" s="129"/>
      <c r="C568" s="155" t="s">
        <v>1717</v>
      </c>
      <c r="D568" s="155" t="s">
        <v>155</v>
      </c>
      <c r="E568" s="156" t="s">
        <v>1718</v>
      </c>
      <c r="F568" s="157" t="s">
        <v>1719</v>
      </c>
      <c r="G568" s="158" t="s">
        <v>266</v>
      </c>
      <c r="H568" s="159">
        <v>10</v>
      </c>
      <c r="I568" s="901"/>
      <c r="J568" s="900">
        <f t="shared" si="165"/>
        <v>0</v>
      </c>
      <c r="K568" s="161"/>
      <c r="L568" s="29"/>
      <c r="M568" s="162" t="s">
        <v>1</v>
      </c>
      <c r="N568" s="163" t="s">
        <v>36</v>
      </c>
      <c r="O568" s="55"/>
      <c r="P568" s="164">
        <f t="shared" si="166"/>
        <v>0</v>
      </c>
      <c r="Q568" s="164">
        <v>2.7E-4</v>
      </c>
      <c r="R568" s="164">
        <f t="shared" si="167"/>
        <v>2.7000000000000001E-3</v>
      </c>
      <c r="S568" s="164">
        <v>0</v>
      </c>
      <c r="T568" s="165">
        <f t="shared" si="168"/>
        <v>0</v>
      </c>
      <c r="U568" s="896"/>
      <c r="V568" s="896"/>
      <c r="W568" s="896"/>
      <c r="X568" s="896"/>
      <c r="Y568" s="896"/>
      <c r="Z568" s="896"/>
      <c r="AA568" s="896"/>
      <c r="AB568" s="896"/>
      <c r="AC568" s="896"/>
      <c r="AD568" s="896"/>
      <c r="AE568" s="896"/>
      <c r="AR568" s="166" t="s">
        <v>218</v>
      </c>
      <c r="AT568" s="166" t="s">
        <v>155</v>
      </c>
      <c r="AU568" s="166" t="s">
        <v>80</v>
      </c>
      <c r="AY568" s="14" t="s">
        <v>153</v>
      </c>
      <c r="BE568" s="93">
        <f t="shared" si="169"/>
        <v>0</v>
      </c>
      <c r="BF568" s="93">
        <f t="shared" si="170"/>
        <v>0</v>
      </c>
      <c r="BG568" s="93">
        <f t="shared" si="171"/>
        <v>0</v>
      </c>
      <c r="BH568" s="93">
        <f t="shared" si="172"/>
        <v>0</v>
      </c>
      <c r="BI568" s="93">
        <f t="shared" si="173"/>
        <v>0</v>
      </c>
      <c r="BJ568" s="14" t="s">
        <v>80</v>
      </c>
      <c r="BK568" s="93">
        <f t="shared" si="174"/>
        <v>0</v>
      </c>
      <c r="BL568" s="14" t="s">
        <v>218</v>
      </c>
      <c r="BM568" s="166" t="s">
        <v>1720</v>
      </c>
    </row>
    <row r="569" spans="1:65" s="2" customFormat="1" ht="33" customHeight="1">
      <c r="A569" s="896"/>
      <c r="B569" s="129"/>
      <c r="C569" s="155" t="s">
        <v>1721</v>
      </c>
      <c r="D569" s="155" t="s">
        <v>155</v>
      </c>
      <c r="E569" s="156" t="s">
        <v>1722</v>
      </c>
      <c r="F569" s="157" t="s">
        <v>1723</v>
      </c>
      <c r="G569" s="158" t="s">
        <v>191</v>
      </c>
      <c r="H569" s="159">
        <v>270.98</v>
      </c>
      <c r="I569" s="901"/>
      <c r="J569" s="900">
        <f t="shared" si="165"/>
        <v>0</v>
      </c>
      <c r="K569" s="161"/>
      <c r="L569" s="29"/>
      <c r="M569" s="162" t="s">
        <v>1</v>
      </c>
      <c r="N569" s="163" t="s">
        <v>36</v>
      </c>
      <c r="O569" s="55"/>
      <c r="P569" s="164">
        <f t="shared" si="166"/>
        <v>0</v>
      </c>
      <c r="Q569" s="164">
        <v>5.0000000000000002E-5</v>
      </c>
      <c r="R569" s="164">
        <f t="shared" si="167"/>
        <v>1.3549000000000002E-2</v>
      </c>
      <c r="S569" s="164">
        <v>0</v>
      </c>
      <c r="T569" s="165">
        <f t="shared" si="168"/>
        <v>0</v>
      </c>
      <c r="U569" s="896"/>
      <c r="V569" s="896"/>
      <c r="W569" s="896"/>
      <c r="X569" s="896"/>
      <c r="Y569" s="896"/>
      <c r="Z569" s="896"/>
      <c r="AA569" s="896"/>
      <c r="AB569" s="896"/>
      <c r="AC569" s="896"/>
      <c r="AD569" s="896"/>
      <c r="AE569" s="896"/>
      <c r="AR569" s="166" t="s">
        <v>218</v>
      </c>
      <c r="AT569" s="166" t="s">
        <v>155</v>
      </c>
      <c r="AU569" s="166" t="s">
        <v>80</v>
      </c>
      <c r="AY569" s="14" t="s">
        <v>153</v>
      </c>
      <c r="BE569" s="93">
        <f t="shared" si="169"/>
        <v>0</v>
      </c>
      <c r="BF569" s="93">
        <f t="shared" si="170"/>
        <v>0</v>
      </c>
      <c r="BG569" s="93">
        <f t="shared" si="171"/>
        <v>0</v>
      </c>
      <c r="BH569" s="93">
        <f t="shared" si="172"/>
        <v>0</v>
      </c>
      <c r="BI569" s="93">
        <f t="shared" si="173"/>
        <v>0</v>
      </c>
      <c r="BJ569" s="14" t="s">
        <v>80</v>
      </c>
      <c r="BK569" s="93">
        <f t="shared" si="174"/>
        <v>0</v>
      </c>
      <c r="BL569" s="14" t="s">
        <v>218</v>
      </c>
      <c r="BM569" s="166" t="s">
        <v>1724</v>
      </c>
    </row>
    <row r="570" spans="1:65" s="2" customFormat="1" ht="37.9" customHeight="1">
      <c r="A570" s="896"/>
      <c r="B570" s="129"/>
      <c r="C570" s="155" t="s">
        <v>1725</v>
      </c>
      <c r="D570" s="155" t="s">
        <v>155</v>
      </c>
      <c r="E570" s="156" t="s">
        <v>1726</v>
      </c>
      <c r="F570" s="157" t="s">
        <v>1727</v>
      </c>
      <c r="G570" s="158" t="s">
        <v>191</v>
      </c>
      <c r="H570" s="159">
        <v>24.917999999999999</v>
      </c>
      <c r="I570" s="901"/>
      <c r="J570" s="900">
        <f t="shared" si="165"/>
        <v>0</v>
      </c>
      <c r="K570" s="161"/>
      <c r="L570" s="29"/>
      <c r="M570" s="162" t="s">
        <v>1</v>
      </c>
      <c r="N570" s="163" t="s">
        <v>36</v>
      </c>
      <c r="O570" s="55"/>
      <c r="P570" s="164">
        <f t="shared" si="166"/>
        <v>0</v>
      </c>
      <c r="Q570" s="164">
        <v>5.0000000000000002E-5</v>
      </c>
      <c r="R570" s="164">
        <f t="shared" si="167"/>
        <v>1.2459000000000001E-3</v>
      </c>
      <c r="S570" s="164">
        <v>0</v>
      </c>
      <c r="T570" s="165">
        <f t="shared" si="168"/>
        <v>0</v>
      </c>
      <c r="U570" s="896"/>
      <c r="V570" s="896"/>
      <c r="W570" s="896"/>
      <c r="X570" s="896"/>
      <c r="Y570" s="896"/>
      <c r="Z570" s="896"/>
      <c r="AA570" s="896"/>
      <c r="AB570" s="896"/>
      <c r="AC570" s="896"/>
      <c r="AD570" s="896"/>
      <c r="AE570" s="896"/>
      <c r="AR570" s="166" t="s">
        <v>218</v>
      </c>
      <c r="AT570" s="166" t="s">
        <v>155</v>
      </c>
      <c r="AU570" s="166" t="s">
        <v>80</v>
      </c>
      <c r="AY570" s="14" t="s">
        <v>153</v>
      </c>
      <c r="BE570" s="93">
        <f t="shared" si="169"/>
        <v>0</v>
      </c>
      <c r="BF570" s="93">
        <f t="shared" si="170"/>
        <v>0</v>
      </c>
      <c r="BG570" s="93">
        <f t="shared" si="171"/>
        <v>0</v>
      </c>
      <c r="BH570" s="93">
        <f t="shared" si="172"/>
        <v>0</v>
      </c>
      <c r="BI570" s="93">
        <f t="shared" si="173"/>
        <v>0</v>
      </c>
      <c r="BJ570" s="14" t="s">
        <v>80</v>
      </c>
      <c r="BK570" s="93">
        <f t="shared" si="174"/>
        <v>0</v>
      </c>
      <c r="BL570" s="14" t="s">
        <v>218</v>
      </c>
      <c r="BM570" s="166" t="s">
        <v>1728</v>
      </c>
    </row>
    <row r="571" spans="1:65" s="2" customFormat="1" ht="24.2" customHeight="1">
      <c r="A571" s="896"/>
      <c r="B571" s="129"/>
      <c r="C571" s="155" t="s">
        <v>1729</v>
      </c>
      <c r="D571" s="155" t="s">
        <v>155</v>
      </c>
      <c r="E571" s="156" t="s">
        <v>1730</v>
      </c>
      <c r="F571" s="157" t="s">
        <v>1731</v>
      </c>
      <c r="G571" s="158" t="s">
        <v>191</v>
      </c>
      <c r="H571" s="159">
        <v>8.2370000000000001</v>
      </c>
      <c r="I571" s="901"/>
      <c r="J571" s="900">
        <f t="shared" si="165"/>
        <v>0</v>
      </c>
      <c r="K571" s="161"/>
      <c r="L571" s="29"/>
      <c r="M571" s="162" t="s">
        <v>1</v>
      </c>
      <c r="N571" s="163" t="s">
        <v>36</v>
      </c>
      <c r="O571" s="55"/>
      <c r="P571" s="164">
        <f t="shared" si="166"/>
        <v>0</v>
      </c>
      <c r="Q571" s="164">
        <v>5.0000000000000002E-5</v>
      </c>
      <c r="R571" s="164">
        <f t="shared" si="167"/>
        <v>4.1185000000000001E-4</v>
      </c>
      <c r="S571" s="164">
        <v>0</v>
      </c>
      <c r="T571" s="165">
        <f t="shared" si="168"/>
        <v>0</v>
      </c>
      <c r="U571" s="896"/>
      <c r="V571" s="896"/>
      <c r="W571" s="896"/>
      <c r="X571" s="896"/>
      <c r="Y571" s="896"/>
      <c r="Z571" s="896"/>
      <c r="AA571" s="896"/>
      <c r="AB571" s="896"/>
      <c r="AC571" s="896"/>
      <c r="AD571" s="896"/>
      <c r="AE571" s="896"/>
      <c r="AR571" s="166" t="s">
        <v>218</v>
      </c>
      <c r="AT571" s="166" t="s">
        <v>155</v>
      </c>
      <c r="AU571" s="166" t="s">
        <v>80</v>
      </c>
      <c r="AY571" s="14" t="s">
        <v>153</v>
      </c>
      <c r="BE571" s="93">
        <f t="shared" si="169"/>
        <v>0</v>
      </c>
      <c r="BF571" s="93">
        <f t="shared" si="170"/>
        <v>0</v>
      </c>
      <c r="BG571" s="93">
        <f t="shared" si="171"/>
        <v>0</v>
      </c>
      <c r="BH571" s="93">
        <f t="shared" si="172"/>
        <v>0</v>
      </c>
      <c r="BI571" s="93">
        <f t="shared" si="173"/>
        <v>0</v>
      </c>
      <c r="BJ571" s="14" t="s">
        <v>80</v>
      </c>
      <c r="BK571" s="93">
        <f t="shared" si="174"/>
        <v>0</v>
      </c>
      <c r="BL571" s="14" t="s">
        <v>218</v>
      </c>
      <c r="BM571" s="166" t="s">
        <v>1732</v>
      </c>
    </row>
    <row r="572" spans="1:65" s="2" customFormat="1" ht="37.9" customHeight="1">
      <c r="A572" s="896"/>
      <c r="B572" s="129"/>
      <c r="C572" s="155" t="s">
        <v>1733</v>
      </c>
      <c r="D572" s="155" t="s">
        <v>155</v>
      </c>
      <c r="E572" s="156" t="s">
        <v>1734</v>
      </c>
      <c r="F572" s="157" t="s">
        <v>1735</v>
      </c>
      <c r="G572" s="158" t="s">
        <v>191</v>
      </c>
      <c r="H572" s="159">
        <v>3.1989999999999998</v>
      </c>
      <c r="I572" s="901"/>
      <c r="J572" s="900">
        <f t="shared" si="165"/>
        <v>0</v>
      </c>
      <c r="K572" s="161"/>
      <c r="L572" s="29"/>
      <c r="M572" s="162" t="s">
        <v>1</v>
      </c>
      <c r="N572" s="163" t="s">
        <v>36</v>
      </c>
      <c r="O572" s="55"/>
      <c r="P572" s="164">
        <f t="shared" si="166"/>
        <v>0</v>
      </c>
      <c r="Q572" s="164">
        <v>5.0000000000000002E-5</v>
      </c>
      <c r="R572" s="164">
        <f t="shared" si="167"/>
        <v>1.5995000000000001E-4</v>
      </c>
      <c r="S572" s="164">
        <v>0</v>
      </c>
      <c r="T572" s="165">
        <f t="shared" si="168"/>
        <v>0</v>
      </c>
      <c r="U572" s="896"/>
      <c r="V572" s="896"/>
      <c r="W572" s="896"/>
      <c r="X572" s="896"/>
      <c r="Y572" s="896"/>
      <c r="Z572" s="896"/>
      <c r="AA572" s="896"/>
      <c r="AB572" s="896"/>
      <c r="AC572" s="896"/>
      <c r="AD572" s="896"/>
      <c r="AE572" s="896"/>
      <c r="AR572" s="166" t="s">
        <v>218</v>
      </c>
      <c r="AT572" s="166" t="s">
        <v>155</v>
      </c>
      <c r="AU572" s="166" t="s">
        <v>80</v>
      </c>
      <c r="AY572" s="14" t="s">
        <v>153</v>
      </c>
      <c r="BE572" s="93">
        <f t="shared" si="169"/>
        <v>0</v>
      </c>
      <c r="BF572" s="93">
        <f t="shared" si="170"/>
        <v>0</v>
      </c>
      <c r="BG572" s="93">
        <f t="shared" si="171"/>
        <v>0</v>
      </c>
      <c r="BH572" s="93">
        <f t="shared" si="172"/>
        <v>0</v>
      </c>
      <c r="BI572" s="93">
        <f t="shared" si="173"/>
        <v>0</v>
      </c>
      <c r="BJ572" s="14" t="s">
        <v>80</v>
      </c>
      <c r="BK572" s="93">
        <f t="shared" si="174"/>
        <v>0</v>
      </c>
      <c r="BL572" s="14" t="s">
        <v>218</v>
      </c>
      <c r="BM572" s="166" t="s">
        <v>1736</v>
      </c>
    </row>
    <row r="573" spans="1:65" s="2" customFormat="1" ht="37.9" customHeight="1">
      <c r="A573" s="896"/>
      <c r="B573" s="129"/>
      <c r="C573" s="155" t="s">
        <v>1737</v>
      </c>
      <c r="D573" s="155" t="s">
        <v>155</v>
      </c>
      <c r="E573" s="156" t="s">
        <v>1738</v>
      </c>
      <c r="F573" s="157" t="s">
        <v>1739</v>
      </c>
      <c r="G573" s="158" t="s">
        <v>244</v>
      </c>
      <c r="H573" s="159">
        <v>154.72</v>
      </c>
      <c r="I573" s="901"/>
      <c r="J573" s="900">
        <f t="shared" si="165"/>
        <v>0</v>
      </c>
      <c r="K573" s="161"/>
      <c r="L573" s="29"/>
      <c r="M573" s="162" t="s">
        <v>1</v>
      </c>
      <c r="N573" s="163" t="s">
        <v>36</v>
      </c>
      <c r="O573" s="55"/>
      <c r="P573" s="164">
        <f t="shared" si="166"/>
        <v>0</v>
      </c>
      <c r="Q573" s="164">
        <v>5.0000000000000002E-5</v>
      </c>
      <c r="R573" s="164">
        <f t="shared" si="167"/>
        <v>7.7360000000000007E-3</v>
      </c>
      <c r="S573" s="164">
        <v>0</v>
      </c>
      <c r="T573" s="165">
        <f t="shared" si="168"/>
        <v>0</v>
      </c>
      <c r="U573" s="896"/>
      <c r="V573" s="896"/>
      <c r="W573" s="896"/>
      <c r="X573" s="896"/>
      <c r="Y573" s="896"/>
      <c r="Z573" s="896"/>
      <c r="AA573" s="896"/>
      <c r="AB573" s="896"/>
      <c r="AC573" s="896"/>
      <c r="AD573" s="896"/>
      <c r="AE573" s="896"/>
      <c r="AR573" s="166" t="s">
        <v>218</v>
      </c>
      <c r="AT573" s="166" t="s">
        <v>155</v>
      </c>
      <c r="AU573" s="166" t="s">
        <v>80</v>
      </c>
      <c r="AY573" s="14" t="s">
        <v>153</v>
      </c>
      <c r="BE573" s="93">
        <f t="shared" si="169"/>
        <v>0</v>
      </c>
      <c r="BF573" s="93">
        <f t="shared" si="170"/>
        <v>0</v>
      </c>
      <c r="BG573" s="93">
        <f t="shared" si="171"/>
        <v>0</v>
      </c>
      <c r="BH573" s="93">
        <f t="shared" si="172"/>
        <v>0</v>
      </c>
      <c r="BI573" s="93">
        <f t="shared" si="173"/>
        <v>0</v>
      </c>
      <c r="BJ573" s="14" t="s">
        <v>80</v>
      </c>
      <c r="BK573" s="93">
        <f t="shared" si="174"/>
        <v>0</v>
      </c>
      <c r="BL573" s="14" t="s">
        <v>218</v>
      </c>
      <c r="BM573" s="166" t="s">
        <v>1740</v>
      </c>
    </row>
    <row r="574" spans="1:65" s="2" customFormat="1" ht="24.2" customHeight="1">
      <c r="A574" s="896"/>
      <c r="B574" s="129"/>
      <c r="C574" s="155" t="s">
        <v>1741</v>
      </c>
      <c r="D574" s="155" t="s">
        <v>155</v>
      </c>
      <c r="E574" s="156" t="s">
        <v>1742</v>
      </c>
      <c r="F574" s="157" t="s">
        <v>1743</v>
      </c>
      <c r="G574" s="158" t="s">
        <v>997</v>
      </c>
      <c r="H574" s="160"/>
      <c r="I574" s="901"/>
      <c r="J574" s="900">
        <f t="shared" si="165"/>
        <v>0</v>
      </c>
      <c r="K574" s="161"/>
      <c r="L574" s="29"/>
      <c r="M574" s="162" t="s">
        <v>1</v>
      </c>
      <c r="N574" s="163" t="s">
        <v>36</v>
      </c>
      <c r="O574" s="55"/>
      <c r="P574" s="164">
        <f t="shared" si="166"/>
        <v>0</v>
      </c>
      <c r="Q574" s="164">
        <v>0</v>
      </c>
      <c r="R574" s="164">
        <f t="shared" si="167"/>
        <v>0</v>
      </c>
      <c r="S574" s="164">
        <v>0</v>
      </c>
      <c r="T574" s="165">
        <f t="shared" si="168"/>
        <v>0</v>
      </c>
      <c r="U574" s="896"/>
      <c r="V574" s="896"/>
      <c r="W574" s="896"/>
      <c r="X574" s="896"/>
      <c r="Y574" s="896"/>
      <c r="Z574" s="896"/>
      <c r="AA574" s="896"/>
      <c r="AB574" s="896"/>
      <c r="AC574" s="896"/>
      <c r="AD574" s="896"/>
      <c r="AE574" s="896"/>
      <c r="AR574" s="166" t="s">
        <v>218</v>
      </c>
      <c r="AT574" s="166" t="s">
        <v>155</v>
      </c>
      <c r="AU574" s="166" t="s">
        <v>80</v>
      </c>
      <c r="AY574" s="14" t="s">
        <v>153</v>
      </c>
      <c r="BE574" s="93">
        <f t="shared" si="169"/>
        <v>0</v>
      </c>
      <c r="BF574" s="93">
        <f t="shared" si="170"/>
        <v>0</v>
      </c>
      <c r="BG574" s="93">
        <f t="shared" si="171"/>
        <v>0</v>
      </c>
      <c r="BH574" s="93">
        <f t="shared" si="172"/>
        <v>0</v>
      </c>
      <c r="BI574" s="93">
        <f t="shared" si="173"/>
        <v>0</v>
      </c>
      <c r="BJ574" s="14" t="s">
        <v>80</v>
      </c>
      <c r="BK574" s="93">
        <f t="shared" si="174"/>
        <v>0</v>
      </c>
      <c r="BL574" s="14" t="s">
        <v>218</v>
      </c>
      <c r="BM574" s="166" t="s">
        <v>1744</v>
      </c>
    </row>
    <row r="575" spans="1:65" s="12" customFormat="1" ht="22.9" customHeight="1">
      <c r="B575" s="145"/>
      <c r="D575" s="146" t="s">
        <v>69</v>
      </c>
      <c r="E575" s="154" t="s">
        <v>1745</v>
      </c>
      <c r="F575" s="154" t="s">
        <v>1746</v>
      </c>
      <c r="I575" s="148"/>
      <c r="J575" s="904">
        <f>BK575</f>
        <v>0</v>
      </c>
      <c r="L575" s="145"/>
      <c r="M575" s="149"/>
      <c r="N575" s="150"/>
      <c r="O575" s="150"/>
      <c r="P575" s="151">
        <f>SUM(P576:P579)</f>
        <v>0</v>
      </c>
      <c r="Q575" s="150"/>
      <c r="R575" s="151">
        <f>SUM(R576:R579)</f>
        <v>6.4003920399999998</v>
      </c>
      <c r="S575" s="150"/>
      <c r="T575" s="152">
        <f>SUM(T576:T579)</f>
        <v>0</v>
      </c>
      <c r="AR575" s="146" t="s">
        <v>80</v>
      </c>
      <c r="AT575" s="153" t="s">
        <v>69</v>
      </c>
      <c r="AU575" s="153" t="s">
        <v>77</v>
      </c>
      <c r="AY575" s="146" t="s">
        <v>153</v>
      </c>
      <c r="BK575" s="902">
        <f>SUM(BK576:BK579)</f>
        <v>0</v>
      </c>
    </row>
    <row r="576" spans="1:65" s="2" customFormat="1" ht="24.2" customHeight="1">
      <c r="A576" s="896"/>
      <c r="B576" s="129"/>
      <c r="C576" s="155" t="s">
        <v>1747</v>
      </c>
      <c r="D576" s="155" t="s">
        <v>155</v>
      </c>
      <c r="E576" s="156" t="s">
        <v>1748</v>
      </c>
      <c r="F576" s="157" t="s">
        <v>1749</v>
      </c>
      <c r="G576" s="158" t="s">
        <v>244</v>
      </c>
      <c r="H576" s="159">
        <v>24.108000000000001</v>
      </c>
      <c r="I576" s="901"/>
      <c r="J576" s="900">
        <f>ROUND(I576*H576,2)</f>
        <v>0</v>
      </c>
      <c r="K576" s="161"/>
      <c r="L576" s="29"/>
      <c r="M576" s="162" t="s">
        <v>1</v>
      </c>
      <c r="N576" s="163" t="s">
        <v>36</v>
      </c>
      <c r="O576" s="55"/>
      <c r="P576" s="164">
        <f>O576*H576</f>
        <v>0</v>
      </c>
      <c r="Q576" s="164">
        <v>1.1800000000000001E-3</v>
      </c>
      <c r="R576" s="164">
        <f>Q576*H576</f>
        <v>2.8447440000000001E-2</v>
      </c>
      <c r="S576" s="164">
        <v>0</v>
      </c>
      <c r="T576" s="165">
        <f>S576*H576</f>
        <v>0</v>
      </c>
      <c r="U576" s="896"/>
      <c r="V576" s="896"/>
      <c r="W576" s="896"/>
      <c r="X576" s="896"/>
      <c r="Y576" s="896"/>
      <c r="Z576" s="896"/>
      <c r="AA576" s="896"/>
      <c r="AB576" s="896"/>
      <c r="AC576" s="896"/>
      <c r="AD576" s="896"/>
      <c r="AE576" s="896"/>
      <c r="AR576" s="166" t="s">
        <v>218</v>
      </c>
      <c r="AT576" s="166" t="s">
        <v>155</v>
      </c>
      <c r="AU576" s="166" t="s">
        <v>80</v>
      </c>
      <c r="AY576" s="14" t="s">
        <v>153</v>
      </c>
      <c r="BE576" s="93">
        <f>IF(N576="základná",J576,0)</f>
        <v>0</v>
      </c>
      <c r="BF576" s="93">
        <f>IF(N576="znížená",J576,0)</f>
        <v>0</v>
      </c>
      <c r="BG576" s="93">
        <f>IF(N576="zákl. prenesená",J576,0)</f>
        <v>0</v>
      </c>
      <c r="BH576" s="93">
        <f>IF(N576="zníž. prenesená",J576,0)</f>
        <v>0</v>
      </c>
      <c r="BI576" s="93">
        <f>IF(N576="nulová",J576,0)</f>
        <v>0</v>
      </c>
      <c r="BJ576" s="14" t="s">
        <v>80</v>
      </c>
      <c r="BK576" s="93">
        <f>ROUND(I576*H576,2)</f>
        <v>0</v>
      </c>
      <c r="BL576" s="14" t="s">
        <v>218</v>
      </c>
      <c r="BM576" s="166" t="s">
        <v>1750</v>
      </c>
    </row>
    <row r="577" spans="1:65" s="2" customFormat="1" ht="24.2" customHeight="1">
      <c r="A577" s="896"/>
      <c r="B577" s="129"/>
      <c r="C577" s="155" t="s">
        <v>1751</v>
      </c>
      <c r="D577" s="155" t="s">
        <v>155</v>
      </c>
      <c r="E577" s="156" t="s">
        <v>1752</v>
      </c>
      <c r="F577" s="157" t="s">
        <v>1753</v>
      </c>
      <c r="G577" s="158" t="s">
        <v>158</v>
      </c>
      <c r="H577" s="159">
        <v>405.94</v>
      </c>
      <c r="I577" s="901"/>
      <c r="J577" s="900">
        <f>ROUND(I577*H577,2)</f>
        <v>0</v>
      </c>
      <c r="K577" s="161"/>
      <c r="L577" s="29"/>
      <c r="M577" s="162" t="s">
        <v>1</v>
      </c>
      <c r="N577" s="163" t="s">
        <v>36</v>
      </c>
      <c r="O577" s="55"/>
      <c r="P577" s="164">
        <f>O577*H577</f>
        <v>0</v>
      </c>
      <c r="Q577" s="164">
        <v>3.8500000000000001E-3</v>
      </c>
      <c r="R577" s="164">
        <f>Q577*H577</f>
        <v>1.5628690000000001</v>
      </c>
      <c r="S577" s="164">
        <v>0</v>
      </c>
      <c r="T577" s="165">
        <f>S577*H577</f>
        <v>0</v>
      </c>
      <c r="U577" s="896"/>
      <c r="V577" s="896"/>
      <c r="W577" s="896"/>
      <c r="X577" s="896"/>
      <c r="Y577" s="896"/>
      <c r="Z577" s="896"/>
      <c r="AA577" s="896"/>
      <c r="AB577" s="896"/>
      <c r="AC577" s="896"/>
      <c r="AD577" s="896"/>
      <c r="AE577" s="896"/>
      <c r="AR577" s="166" t="s">
        <v>218</v>
      </c>
      <c r="AT577" s="166" t="s">
        <v>155</v>
      </c>
      <c r="AU577" s="166" t="s">
        <v>80</v>
      </c>
      <c r="AY577" s="14" t="s">
        <v>153</v>
      </c>
      <c r="BE577" s="93">
        <f>IF(N577="základná",J577,0)</f>
        <v>0</v>
      </c>
      <c r="BF577" s="93">
        <f>IF(N577="znížená",J577,0)</f>
        <v>0</v>
      </c>
      <c r="BG577" s="93">
        <f>IF(N577="zákl. prenesená",J577,0)</f>
        <v>0</v>
      </c>
      <c r="BH577" s="93">
        <f>IF(N577="zníž. prenesená",J577,0)</f>
        <v>0</v>
      </c>
      <c r="BI577" s="93">
        <f>IF(N577="nulová",J577,0)</f>
        <v>0</v>
      </c>
      <c r="BJ577" s="14" t="s">
        <v>80</v>
      </c>
      <c r="BK577" s="93">
        <f>ROUND(I577*H577,2)</f>
        <v>0</v>
      </c>
      <c r="BL577" s="14" t="s">
        <v>218</v>
      </c>
      <c r="BM577" s="166" t="s">
        <v>1754</v>
      </c>
    </row>
    <row r="578" spans="1:65" s="2" customFormat="1" ht="24.2" customHeight="1">
      <c r="A578" s="896"/>
      <c r="B578" s="129"/>
      <c r="C578" s="167" t="s">
        <v>1755</v>
      </c>
      <c r="D578" s="167" t="s">
        <v>189</v>
      </c>
      <c r="E578" s="168" t="s">
        <v>1756</v>
      </c>
      <c r="F578" s="169" t="s">
        <v>1757</v>
      </c>
      <c r="G578" s="170" t="s">
        <v>158</v>
      </c>
      <c r="H578" s="171">
        <v>424.83</v>
      </c>
      <c r="I578" s="906"/>
      <c r="J578" s="905">
        <f>ROUND(I578*H578,2)</f>
        <v>0</v>
      </c>
      <c r="K578" s="172"/>
      <c r="L578" s="173"/>
      <c r="M578" s="174" t="s">
        <v>1</v>
      </c>
      <c r="N578" s="175" t="s">
        <v>36</v>
      </c>
      <c r="O578" s="55"/>
      <c r="P578" s="164">
        <f>O578*H578</f>
        <v>0</v>
      </c>
      <c r="Q578" s="164">
        <v>1.132E-2</v>
      </c>
      <c r="R578" s="164">
        <f>Q578*H578</f>
        <v>4.8090755999999999</v>
      </c>
      <c r="S578" s="164">
        <v>0</v>
      </c>
      <c r="T578" s="165">
        <f>S578*H578</f>
        <v>0</v>
      </c>
      <c r="U578" s="896"/>
      <c r="V578" s="896"/>
      <c r="W578" s="896"/>
      <c r="X578" s="896"/>
      <c r="Y578" s="896"/>
      <c r="Z578" s="896"/>
      <c r="AA578" s="896"/>
      <c r="AB578" s="896"/>
      <c r="AC578" s="896"/>
      <c r="AD578" s="896"/>
      <c r="AE578" s="896"/>
      <c r="AR578" s="166" t="s">
        <v>284</v>
      </c>
      <c r="AT578" s="166" t="s">
        <v>189</v>
      </c>
      <c r="AU578" s="166" t="s">
        <v>80</v>
      </c>
      <c r="AY578" s="14" t="s">
        <v>153</v>
      </c>
      <c r="BE578" s="93">
        <f>IF(N578="základná",J578,0)</f>
        <v>0</v>
      </c>
      <c r="BF578" s="93">
        <f>IF(N578="znížená",J578,0)</f>
        <v>0</v>
      </c>
      <c r="BG578" s="93">
        <f>IF(N578="zákl. prenesená",J578,0)</f>
        <v>0</v>
      </c>
      <c r="BH578" s="93">
        <f>IF(N578="zníž. prenesená",J578,0)</f>
        <v>0</v>
      </c>
      <c r="BI578" s="93">
        <f>IF(N578="nulová",J578,0)</f>
        <v>0</v>
      </c>
      <c r="BJ578" s="14" t="s">
        <v>80</v>
      </c>
      <c r="BK578" s="93">
        <f>ROUND(I578*H578,2)</f>
        <v>0</v>
      </c>
      <c r="BL578" s="14" t="s">
        <v>218</v>
      </c>
      <c r="BM578" s="166" t="s">
        <v>1758</v>
      </c>
    </row>
    <row r="579" spans="1:65" s="2" customFormat="1" ht="24.2" customHeight="1">
      <c r="A579" s="896"/>
      <c r="B579" s="129"/>
      <c r="C579" s="155" t="s">
        <v>1759</v>
      </c>
      <c r="D579" s="155" t="s">
        <v>155</v>
      </c>
      <c r="E579" s="156" t="s">
        <v>1760</v>
      </c>
      <c r="F579" s="157" t="s">
        <v>1761</v>
      </c>
      <c r="G579" s="158" t="s">
        <v>997</v>
      </c>
      <c r="H579" s="160"/>
      <c r="I579" s="901"/>
      <c r="J579" s="900">
        <f>ROUND(I579*H579,2)</f>
        <v>0</v>
      </c>
      <c r="K579" s="161"/>
      <c r="L579" s="29"/>
      <c r="M579" s="162" t="s">
        <v>1</v>
      </c>
      <c r="N579" s="163" t="s">
        <v>36</v>
      </c>
      <c r="O579" s="55"/>
      <c r="P579" s="164">
        <f>O579*H579</f>
        <v>0</v>
      </c>
      <c r="Q579" s="164">
        <v>0</v>
      </c>
      <c r="R579" s="164">
        <f>Q579*H579</f>
        <v>0</v>
      </c>
      <c r="S579" s="164">
        <v>0</v>
      </c>
      <c r="T579" s="165">
        <f>S579*H579</f>
        <v>0</v>
      </c>
      <c r="U579" s="896"/>
      <c r="V579" s="896"/>
      <c r="W579" s="896"/>
      <c r="X579" s="896"/>
      <c r="Y579" s="896"/>
      <c r="Z579" s="896"/>
      <c r="AA579" s="896"/>
      <c r="AB579" s="896"/>
      <c r="AC579" s="896"/>
      <c r="AD579" s="896"/>
      <c r="AE579" s="896"/>
      <c r="AR579" s="166" t="s">
        <v>218</v>
      </c>
      <c r="AT579" s="166" t="s">
        <v>155</v>
      </c>
      <c r="AU579" s="166" t="s">
        <v>80</v>
      </c>
      <c r="AY579" s="14" t="s">
        <v>153</v>
      </c>
      <c r="BE579" s="93">
        <f>IF(N579="základná",J579,0)</f>
        <v>0</v>
      </c>
      <c r="BF579" s="93">
        <f>IF(N579="znížená",J579,0)</f>
        <v>0</v>
      </c>
      <c r="BG579" s="93">
        <f>IF(N579="zákl. prenesená",J579,0)</f>
        <v>0</v>
      </c>
      <c r="BH579" s="93">
        <f>IF(N579="zníž. prenesená",J579,0)</f>
        <v>0</v>
      </c>
      <c r="BI579" s="93">
        <f>IF(N579="nulová",J579,0)</f>
        <v>0</v>
      </c>
      <c r="BJ579" s="14" t="s">
        <v>80</v>
      </c>
      <c r="BK579" s="93">
        <f>ROUND(I579*H579,2)</f>
        <v>0</v>
      </c>
      <c r="BL579" s="14" t="s">
        <v>218</v>
      </c>
      <c r="BM579" s="166" t="s">
        <v>1762</v>
      </c>
    </row>
    <row r="580" spans="1:65" s="12" customFormat="1" ht="22.9" customHeight="1">
      <c r="B580" s="145"/>
      <c r="D580" s="146" t="s">
        <v>69</v>
      </c>
      <c r="E580" s="154" t="s">
        <v>1763</v>
      </c>
      <c r="F580" s="154" t="s">
        <v>1764</v>
      </c>
      <c r="I580" s="148"/>
      <c r="J580" s="904">
        <f>BK580</f>
        <v>0</v>
      </c>
      <c r="L580" s="145"/>
      <c r="M580" s="149"/>
      <c r="N580" s="150"/>
      <c r="O580" s="150"/>
      <c r="P580" s="151">
        <f>SUM(P581:P583)</f>
        <v>0</v>
      </c>
      <c r="Q580" s="150"/>
      <c r="R580" s="151">
        <f>SUM(R581:R583)</f>
        <v>4.1760000000000005E-2</v>
      </c>
      <c r="S580" s="150"/>
      <c r="T580" s="152">
        <f>SUM(T581:T583)</f>
        <v>0</v>
      </c>
      <c r="AR580" s="146" t="s">
        <v>80</v>
      </c>
      <c r="AT580" s="153" t="s">
        <v>69</v>
      </c>
      <c r="AU580" s="153" t="s">
        <v>77</v>
      </c>
      <c r="AY580" s="146" t="s">
        <v>153</v>
      </c>
      <c r="BK580" s="902">
        <f>SUM(BK581:BK583)</f>
        <v>0</v>
      </c>
    </row>
    <row r="581" spans="1:65" s="2" customFormat="1" ht="16.5" customHeight="1">
      <c r="A581" s="896"/>
      <c r="B581" s="129"/>
      <c r="C581" s="155" t="s">
        <v>1765</v>
      </c>
      <c r="D581" s="155" t="s">
        <v>155</v>
      </c>
      <c r="E581" s="156" t="s">
        <v>1766</v>
      </c>
      <c r="F581" s="157" t="s">
        <v>1767</v>
      </c>
      <c r="G581" s="158" t="s">
        <v>158</v>
      </c>
      <c r="H581" s="159">
        <v>8.08</v>
      </c>
      <c r="I581" s="901"/>
      <c r="J581" s="900">
        <f>ROUND(I581*H581,2)</f>
        <v>0</v>
      </c>
      <c r="K581" s="161"/>
      <c r="L581" s="29"/>
      <c r="M581" s="162" t="s">
        <v>1</v>
      </c>
      <c r="N581" s="163" t="s">
        <v>36</v>
      </c>
      <c r="O581" s="55"/>
      <c r="P581" s="164">
        <f>O581*H581</f>
        <v>0</v>
      </c>
      <c r="Q581" s="164">
        <v>2E-3</v>
      </c>
      <c r="R581" s="164">
        <f>Q581*H581</f>
        <v>1.6160000000000001E-2</v>
      </c>
      <c r="S581" s="164">
        <v>0</v>
      </c>
      <c r="T581" s="165">
        <f>S581*H581</f>
        <v>0</v>
      </c>
      <c r="U581" s="896"/>
      <c r="V581" s="896"/>
      <c r="W581" s="896"/>
      <c r="X581" s="896"/>
      <c r="Y581" s="896"/>
      <c r="Z581" s="896"/>
      <c r="AA581" s="896"/>
      <c r="AB581" s="896"/>
      <c r="AC581" s="896"/>
      <c r="AD581" s="896"/>
      <c r="AE581" s="896"/>
      <c r="AR581" s="166" t="s">
        <v>218</v>
      </c>
      <c r="AT581" s="166" t="s">
        <v>155</v>
      </c>
      <c r="AU581" s="166" t="s">
        <v>80</v>
      </c>
      <c r="AY581" s="14" t="s">
        <v>153</v>
      </c>
      <c r="BE581" s="93">
        <f>IF(N581="základná",J581,0)</f>
        <v>0</v>
      </c>
      <c r="BF581" s="93">
        <f>IF(N581="znížená",J581,0)</f>
        <v>0</v>
      </c>
      <c r="BG581" s="93">
        <f>IF(N581="zákl. prenesená",J581,0)</f>
        <v>0</v>
      </c>
      <c r="BH581" s="93">
        <f>IF(N581="zníž. prenesená",J581,0)</f>
        <v>0</v>
      </c>
      <c r="BI581" s="93">
        <f>IF(N581="nulová",J581,0)</f>
        <v>0</v>
      </c>
      <c r="BJ581" s="14" t="s">
        <v>80</v>
      </c>
      <c r="BK581" s="93">
        <f>ROUND(I581*H581,2)</f>
        <v>0</v>
      </c>
      <c r="BL581" s="14" t="s">
        <v>218</v>
      </c>
      <c r="BM581" s="166" t="s">
        <v>1768</v>
      </c>
    </row>
    <row r="582" spans="1:65" s="2" customFormat="1" ht="21.75" customHeight="1">
      <c r="A582" s="896"/>
      <c r="B582" s="129"/>
      <c r="C582" s="155" t="s">
        <v>1769</v>
      </c>
      <c r="D582" s="155" t="s">
        <v>155</v>
      </c>
      <c r="E582" s="156" t="s">
        <v>1770</v>
      </c>
      <c r="F582" s="157" t="s">
        <v>1771</v>
      </c>
      <c r="G582" s="158" t="s">
        <v>244</v>
      </c>
      <c r="H582" s="159">
        <v>12.8</v>
      </c>
      <c r="I582" s="901"/>
      <c r="J582" s="900">
        <f>ROUND(I582*H582,2)</f>
        <v>0</v>
      </c>
      <c r="K582" s="161"/>
      <c r="L582" s="29"/>
      <c r="M582" s="162" t="s">
        <v>1</v>
      </c>
      <c r="N582" s="163" t="s">
        <v>36</v>
      </c>
      <c r="O582" s="55"/>
      <c r="P582" s="164">
        <f>O582*H582</f>
        <v>0</v>
      </c>
      <c r="Q582" s="164">
        <v>2E-3</v>
      </c>
      <c r="R582" s="164">
        <f>Q582*H582</f>
        <v>2.5600000000000001E-2</v>
      </c>
      <c r="S582" s="164">
        <v>0</v>
      </c>
      <c r="T582" s="165">
        <f>S582*H582</f>
        <v>0</v>
      </c>
      <c r="U582" s="896"/>
      <c r="V582" s="896"/>
      <c r="W582" s="896"/>
      <c r="X582" s="896"/>
      <c r="Y582" s="896"/>
      <c r="Z582" s="896"/>
      <c r="AA582" s="896"/>
      <c r="AB582" s="896"/>
      <c r="AC582" s="896"/>
      <c r="AD582" s="896"/>
      <c r="AE582" s="896"/>
      <c r="AR582" s="166" t="s">
        <v>218</v>
      </c>
      <c r="AT582" s="166" t="s">
        <v>155</v>
      </c>
      <c r="AU582" s="166" t="s">
        <v>80</v>
      </c>
      <c r="AY582" s="14" t="s">
        <v>153</v>
      </c>
      <c r="BE582" s="93">
        <f>IF(N582="základná",J582,0)</f>
        <v>0</v>
      </c>
      <c r="BF582" s="93">
        <f>IF(N582="znížená",J582,0)</f>
        <v>0</v>
      </c>
      <c r="BG582" s="93">
        <f>IF(N582="zákl. prenesená",J582,0)</f>
        <v>0</v>
      </c>
      <c r="BH582" s="93">
        <f>IF(N582="zníž. prenesená",J582,0)</f>
        <v>0</v>
      </c>
      <c r="BI582" s="93">
        <f>IF(N582="nulová",J582,0)</f>
        <v>0</v>
      </c>
      <c r="BJ582" s="14" t="s">
        <v>80</v>
      </c>
      <c r="BK582" s="93">
        <f>ROUND(I582*H582,2)</f>
        <v>0</v>
      </c>
      <c r="BL582" s="14" t="s">
        <v>218</v>
      </c>
      <c r="BM582" s="166" t="s">
        <v>1772</v>
      </c>
    </row>
    <row r="583" spans="1:65" s="2" customFormat="1" ht="24.2" customHeight="1">
      <c r="A583" s="896"/>
      <c r="B583" s="129"/>
      <c r="C583" s="155" t="s">
        <v>1773</v>
      </c>
      <c r="D583" s="155" t="s">
        <v>155</v>
      </c>
      <c r="E583" s="156" t="s">
        <v>1774</v>
      </c>
      <c r="F583" s="157" t="s">
        <v>1775</v>
      </c>
      <c r="G583" s="158" t="s">
        <v>997</v>
      </c>
      <c r="H583" s="160"/>
      <c r="I583" s="901"/>
      <c r="J583" s="900">
        <f>ROUND(I583*H583,2)</f>
        <v>0</v>
      </c>
      <c r="K583" s="161"/>
      <c r="L583" s="29"/>
      <c r="M583" s="162" t="s">
        <v>1</v>
      </c>
      <c r="N583" s="163" t="s">
        <v>36</v>
      </c>
      <c r="O583" s="55"/>
      <c r="P583" s="164">
        <f>O583*H583</f>
        <v>0</v>
      </c>
      <c r="Q583" s="164">
        <v>0</v>
      </c>
      <c r="R583" s="164">
        <f>Q583*H583</f>
        <v>0</v>
      </c>
      <c r="S583" s="164">
        <v>0</v>
      </c>
      <c r="T583" s="165">
        <f>S583*H583</f>
        <v>0</v>
      </c>
      <c r="U583" s="896"/>
      <c r="V583" s="896"/>
      <c r="W583" s="896"/>
      <c r="X583" s="896"/>
      <c r="Y583" s="896"/>
      <c r="Z583" s="896"/>
      <c r="AA583" s="896"/>
      <c r="AB583" s="896"/>
      <c r="AC583" s="896"/>
      <c r="AD583" s="896"/>
      <c r="AE583" s="896"/>
      <c r="AR583" s="166" t="s">
        <v>218</v>
      </c>
      <c r="AT583" s="166" t="s">
        <v>155</v>
      </c>
      <c r="AU583" s="166" t="s">
        <v>80</v>
      </c>
      <c r="AY583" s="14" t="s">
        <v>153</v>
      </c>
      <c r="BE583" s="93">
        <f>IF(N583="základná",J583,0)</f>
        <v>0</v>
      </c>
      <c r="BF583" s="93">
        <f>IF(N583="znížená",J583,0)</f>
        <v>0</v>
      </c>
      <c r="BG583" s="93">
        <f>IF(N583="zákl. prenesená",J583,0)</f>
        <v>0</v>
      </c>
      <c r="BH583" s="93">
        <f>IF(N583="zníž. prenesená",J583,0)</f>
        <v>0</v>
      </c>
      <c r="BI583" s="93">
        <f>IF(N583="nulová",J583,0)</f>
        <v>0</v>
      </c>
      <c r="BJ583" s="14" t="s">
        <v>80</v>
      </c>
      <c r="BK583" s="93">
        <f>ROUND(I583*H583,2)</f>
        <v>0</v>
      </c>
      <c r="BL583" s="14" t="s">
        <v>218</v>
      </c>
      <c r="BM583" s="166" t="s">
        <v>1776</v>
      </c>
    </row>
    <row r="584" spans="1:65" s="12" customFormat="1" ht="22.9" customHeight="1">
      <c r="B584" s="145"/>
      <c r="D584" s="146" t="s">
        <v>69</v>
      </c>
      <c r="E584" s="154" t="s">
        <v>1777</v>
      </c>
      <c r="F584" s="154" t="s">
        <v>1778</v>
      </c>
      <c r="I584" s="148"/>
      <c r="J584" s="904">
        <f>BK584</f>
        <v>0</v>
      </c>
      <c r="L584" s="145"/>
      <c r="M584" s="149"/>
      <c r="N584" s="150"/>
      <c r="O584" s="150"/>
      <c r="P584" s="151">
        <f>SUM(P585:P587)</f>
        <v>0</v>
      </c>
      <c r="Q584" s="150"/>
      <c r="R584" s="151">
        <f>SUM(R585:R587)</f>
        <v>3.1229496600000002</v>
      </c>
      <c r="S584" s="150"/>
      <c r="T584" s="152">
        <f>SUM(T585:T587)</f>
        <v>0</v>
      </c>
      <c r="AR584" s="146" t="s">
        <v>80</v>
      </c>
      <c r="AT584" s="153" t="s">
        <v>69</v>
      </c>
      <c r="AU584" s="153" t="s">
        <v>77</v>
      </c>
      <c r="AY584" s="146" t="s">
        <v>153</v>
      </c>
      <c r="BK584" s="902">
        <f>SUM(BK585:BK587)</f>
        <v>0</v>
      </c>
    </row>
    <row r="585" spans="1:65" s="2" customFormat="1" ht="37.9" customHeight="1">
      <c r="A585" s="896"/>
      <c r="B585" s="129"/>
      <c r="C585" s="155" t="s">
        <v>1779</v>
      </c>
      <c r="D585" s="155" t="s">
        <v>155</v>
      </c>
      <c r="E585" s="156" t="s">
        <v>1780</v>
      </c>
      <c r="F585" s="157" t="s">
        <v>1781</v>
      </c>
      <c r="G585" s="158" t="s">
        <v>158</v>
      </c>
      <c r="H585" s="159">
        <v>706.35799999999995</v>
      </c>
      <c r="I585" s="901"/>
      <c r="J585" s="900">
        <f>ROUND(I585*H585,2)</f>
        <v>0</v>
      </c>
      <c r="K585" s="161"/>
      <c r="L585" s="29"/>
      <c r="M585" s="162" t="s">
        <v>1</v>
      </c>
      <c r="N585" s="163" t="s">
        <v>36</v>
      </c>
      <c r="O585" s="55"/>
      <c r="P585" s="164">
        <f>O585*H585</f>
        <v>0</v>
      </c>
      <c r="Q585" s="164">
        <v>3.3500000000000001E-3</v>
      </c>
      <c r="R585" s="164">
        <f>Q585*H585</f>
        <v>2.3662993000000001</v>
      </c>
      <c r="S585" s="164">
        <v>0</v>
      </c>
      <c r="T585" s="165">
        <f>S585*H585</f>
        <v>0</v>
      </c>
      <c r="U585" s="896"/>
      <c r="V585" s="896"/>
      <c r="W585" s="896"/>
      <c r="X585" s="896"/>
      <c r="Y585" s="896"/>
      <c r="Z585" s="896"/>
      <c r="AA585" s="896"/>
      <c r="AB585" s="896"/>
      <c r="AC585" s="896"/>
      <c r="AD585" s="896"/>
      <c r="AE585" s="896"/>
      <c r="AR585" s="166" t="s">
        <v>218</v>
      </c>
      <c r="AT585" s="166" t="s">
        <v>155</v>
      </c>
      <c r="AU585" s="166" t="s">
        <v>80</v>
      </c>
      <c r="AY585" s="14" t="s">
        <v>153</v>
      </c>
      <c r="BE585" s="93">
        <f>IF(N585="základná",J585,0)</f>
        <v>0</v>
      </c>
      <c r="BF585" s="93">
        <f>IF(N585="znížená",J585,0)</f>
        <v>0</v>
      </c>
      <c r="BG585" s="93">
        <f>IF(N585="zákl. prenesená",J585,0)</f>
        <v>0</v>
      </c>
      <c r="BH585" s="93">
        <f>IF(N585="zníž. prenesená",J585,0)</f>
        <v>0</v>
      </c>
      <c r="BI585" s="93">
        <f>IF(N585="nulová",J585,0)</f>
        <v>0</v>
      </c>
      <c r="BJ585" s="14" t="s">
        <v>80</v>
      </c>
      <c r="BK585" s="93">
        <f>ROUND(I585*H585,2)</f>
        <v>0</v>
      </c>
      <c r="BL585" s="14" t="s">
        <v>218</v>
      </c>
      <c r="BM585" s="166" t="s">
        <v>1782</v>
      </c>
    </row>
    <row r="586" spans="1:65" s="2" customFormat="1" ht="24.2" customHeight="1">
      <c r="A586" s="896"/>
      <c r="B586" s="129"/>
      <c r="C586" s="167" t="s">
        <v>1783</v>
      </c>
      <c r="D586" s="167" t="s">
        <v>189</v>
      </c>
      <c r="E586" s="168" t="s">
        <v>1784</v>
      </c>
      <c r="F586" s="169" t="s">
        <v>1785</v>
      </c>
      <c r="G586" s="170" t="s">
        <v>158</v>
      </c>
      <c r="H586" s="171">
        <v>734.61199999999997</v>
      </c>
      <c r="I586" s="906"/>
      <c r="J586" s="905">
        <f>ROUND(I586*H586,2)</f>
        <v>0</v>
      </c>
      <c r="K586" s="172"/>
      <c r="L586" s="173"/>
      <c r="M586" s="174" t="s">
        <v>1</v>
      </c>
      <c r="N586" s="175" t="s">
        <v>36</v>
      </c>
      <c r="O586" s="55"/>
      <c r="P586" s="164">
        <f>O586*H586</f>
        <v>0</v>
      </c>
      <c r="Q586" s="164">
        <v>1.0300000000000001E-3</v>
      </c>
      <c r="R586" s="164">
        <f>Q586*H586</f>
        <v>0.75665036000000008</v>
      </c>
      <c r="S586" s="164">
        <v>0</v>
      </c>
      <c r="T586" s="165">
        <f>S586*H586</f>
        <v>0</v>
      </c>
      <c r="U586" s="896"/>
      <c r="V586" s="896"/>
      <c r="W586" s="896"/>
      <c r="X586" s="896"/>
      <c r="Y586" s="896"/>
      <c r="Z586" s="896"/>
      <c r="AA586" s="896"/>
      <c r="AB586" s="896"/>
      <c r="AC586" s="896"/>
      <c r="AD586" s="896"/>
      <c r="AE586" s="896"/>
      <c r="AR586" s="166" t="s">
        <v>284</v>
      </c>
      <c r="AT586" s="166" t="s">
        <v>189</v>
      </c>
      <c r="AU586" s="166" t="s">
        <v>80</v>
      </c>
      <c r="AY586" s="14" t="s">
        <v>153</v>
      </c>
      <c r="BE586" s="93">
        <f>IF(N586="základná",J586,0)</f>
        <v>0</v>
      </c>
      <c r="BF586" s="93">
        <f>IF(N586="znížená",J586,0)</f>
        <v>0</v>
      </c>
      <c r="BG586" s="93">
        <f>IF(N586="zákl. prenesená",J586,0)</f>
        <v>0</v>
      </c>
      <c r="BH586" s="93">
        <f>IF(N586="zníž. prenesená",J586,0)</f>
        <v>0</v>
      </c>
      <c r="BI586" s="93">
        <f>IF(N586="nulová",J586,0)</f>
        <v>0</v>
      </c>
      <c r="BJ586" s="14" t="s">
        <v>80</v>
      </c>
      <c r="BK586" s="93">
        <f>ROUND(I586*H586,2)</f>
        <v>0</v>
      </c>
      <c r="BL586" s="14" t="s">
        <v>218</v>
      </c>
      <c r="BM586" s="166" t="s">
        <v>1786</v>
      </c>
    </row>
    <row r="587" spans="1:65" s="2" customFormat="1" ht="24.2" customHeight="1">
      <c r="A587" s="896"/>
      <c r="B587" s="129"/>
      <c r="C587" s="155" t="s">
        <v>1787</v>
      </c>
      <c r="D587" s="155" t="s">
        <v>155</v>
      </c>
      <c r="E587" s="156" t="s">
        <v>1788</v>
      </c>
      <c r="F587" s="157" t="s">
        <v>1789</v>
      </c>
      <c r="G587" s="158" t="s">
        <v>997</v>
      </c>
      <c r="H587" s="160"/>
      <c r="I587" s="901"/>
      <c r="J587" s="900">
        <f>ROUND(I587*H587,2)</f>
        <v>0</v>
      </c>
      <c r="K587" s="161"/>
      <c r="L587" s="29"/>
      <c r="M587" s="162" t="s">
        <v>1</v>
      </c>
      <c r="N587" s="163" t="s">
        <v>36</v>
      </c>
      <c r="O587" s="55"/>
      <c r="P587" s="164">
        <f>O587*H587</f>
        <v>0</v>
      </c>
      <c r="Q587" s="164">
        <v>0</v>
      </c>
      <c r="R587" s="164">
        <f>Q587*H587</f>
        <v>0</v>
      </c>
      <c r="S587" s="164">
        <v>0</v>
      </c>
      <c r="T587" s="165">
        <f>S587*H587</f>
        <v>0</v>
      </c>
      <c r="U587" s="896"/>
      <c r="V587" s="896"/>
      <c r="W587" s="896"/>
      <c r="X587" s="896"/>
      <c r="Y587" s="896"/>
      <c r="Z587" s="896"/>
      <c r="AA587" s="896"/>
      <c r="AB587" s="896"/>
      <c r="AC587" s="896"/>
      <c r="AD587" s="896"/>
      <c r="AE587" s="896"/>
      <c r="AR587" s="166" t="s">
        <v>218</v>
      </c>
      <c r="AT587" s="166" t="s">
        <v>155</v>
      </c>
      <c r="AU587" s="166" t="s">
        <v>80</v>
      </c>
      <c r="AY587" s="14" t="s">
        <v>153</v>
      </c>
      <c r="BE587" s="93">
        <f>IF(N587="základná",J587,0)</f>
        <v>0</v>
      </c>
      <c r="BF587" s="93">
        <f>IF(N587="znížená",J587,0)</f>
        <v>0</v>
      </c>
      <c r="BG587" s="93">
        <f>IF(N587="zákl. prenesená",J587,0)</f>
        <v>0</v>
      </c>
      <c r="BH587" s="93">
        <f>IF(N587="zníž. prenesená",J587,0)</f>
        <v>0</v>
      </c>
      <c r="BI587" s="93">
        <f>IF(N587="nulová",J587,0)</f>
        <v>0</v>
      </c>
      <c r="BJ587" s="14" t="s">
        <v>80</v>
      </c>
      <c r="BK587" s="93">
        <f>ROUND(I587*H587,2)</f>
        <v>0</v>
      </c>
      <c r="BL587" s="14" t="s">
        <v>218</v>
      </c>
      <c r="BM587" s="166" t="s">
        <v>1790</v>
      </c>
    </row>
    <row r="588" spans="1:65" s="12" customFormat="1" ht="22.9" customHeight="1">
      <c r="B588" s="145"/>
      <c r="D588" s="146" t="s">
        <v>69</v>
      </c>
      <c r="E588" s="154" t="s">
        <v>1791</v>
      </c>
      <c r="F588" s="154" t="s">
        <v>1792</v>
      </c>
      <c r="I588" s="148"/>
      <c r="J588" s="904">
        <f>BK588</f>
        <v>0</v>
      </c>
      <c r="L588" s="145"/>
      <c r="M588" s="149"/>
      <c r="N588" s="150"/>
      <c r="O588" s="150"/>
      <c r="P588" s="151">
        <f>SUM(P589:P590)</f>
        <v>0</v>
      </c>
      <c r="Q588" s="150"/>
      <c r="R588" s="151">
        <f>SUM(R589:R590)</f>
        <v>0.14888029</v>
      </c>
      <c r="S588" s="150"/>
      <c r="T588" s="152">
        <f>SUM(T589:T590)</f>
        <v>0</v>
      </c>
      <c r="AR588" s="146" t="s">
        <v>80</v>
      </c>
      <c r="AT588" s="153" t="s">
        <v>69</v>
      </c>
      <c r="AU588" s="153" t="s">
        <v>77</v>
      </c>
      <c r="AY588" s="146" t="s">
        <v>153</v>
      </c>
      <c r="BK588" s="902">
        <f>SUM(BK589:BK590)</f>
        <v>0</v>
      </c>
    </row>
    <row r="589" spans="1:65" s="2" customFormat="1" ht="24.2" customHeight="1">
      <c r="A589" s="896"/>
      <c r="B589" s="129"/>
      <c r="C589" s="155" t="s">
        <v>1793</v>
      </c>
      <c r="D589" s="155" t="s">
        <v>155</v>
      </c>
      <c r="E589" s="156" t="s">
        <v>1794</v>
      </c>
      <c r="F589" s="157" t="s">
        <v>1795</v>
      </c>
      <c r="G589" s="158" t="s">
        <v>158</v>
      </c>
      <c r="H589" s="159">
        <v>480.25900000000001</v>
      </c>
      <c r="I589" s="901"/>
      <c r="J589" s="900">
        <f>ROUND(I589*H589,2)</f>
        <v>0</v>
      </c>
      <c r="K589" s="161"/>
      <c r="L589" s="29"/>
      <c r="M589" s="162" t="s">
        <v>1</v>
      </c>
      <c r="N589" s="163" t="s">
        <v>36</v>
      </c>
      <c r="O589" s="55"/>
      <c r="P589" s="164">
        <f>O589*H589</f>
        <v>0</v>
      </c>
      <c r="Q589" s="164">
        <v>1E-4</v>
      </c>
      <c r="R589" s="164">
        <f>Q589*H589</f>
        <v>4.8025900000000003E-2</v>
      </c>
      <c r="S589" s="164">
        <v>0</v>
      </c>
      <c r="T589" s="165">
        <f>S589*H589</f>
        <v>0</v>
      </c>
      <c r="U589" s="896"/>
      <c r="V589" s="896"/>
      <c r="W589" s="896"/>
      <c r="X589" s="896"/>
      <c r="Y589" s="896"/>
      <c r="Z589" s="896"/>
      <c r="AA589" s="896"/>
      <c r="AB589" s="896"/>
      <c r="AC589" s="896"/>
      <c r="AD589" s="896"/>
      <c r="AE589" s="896"/>
      <c r="AR589" s="166" t="s">
        <v>218</v>
      </c>
      <c r="AT589" s="166" t="s">
        <v>155</v>
      </c>
      <c r="AU589" s="166" t="s">
        <v>80</v>
      </c>
      <c r="AY589" s="14" t="s">
        <v>153</v>
      </c>
      <c r="BE589" s="93">
        <f>IF(N589="základná",J589,0)</f>
        <v>0</v>
      </c>
      <c r="BF589" s="93">
        <f>IF(N589="znížená",J589,0)</f>
        <v>0</v>
      </c>
      <c r="BG589" s="93">
        <f>IF(N589="zákl. prenesená",J589,0)</f>
        <v>0</v>
      </c>
      <c r="BH589" s="93">
        <f>IF(N589="zníž. prenesená",J589,0)</f>
        <v>0</v>
      </c>
      <c r="BI589" s="93">
        <f>IF(N589="nulová",J589,0)</f>
        <v>0</v>
      </c>
      <c r="BJ589" s="14" t="s">
        <v>80</v>
      </c>
      <c r="BK589" s="93">
        <f>ROUND(I589*H589,2)</f>
        <v>0</v>
      </c>
      <c r="BL589" s="14" t="s">
        <v>218</v>
      </c>
      <c r="BM589" s="166" t="s">
        <v>1796</v>
      </c>
    </row>
    <row r="590" spans="1:65" s="2" customFormat="1" ht="37.9" customHeight="1">
      <c r="A590" s="896"/>
      <c r="B590" s="129"/>
      <c r="C590" s="155" t="s">
        <v>1797</v>
      </c>
      <c r="D590" s="155" t="s">
        <v>155</v>
      </c>
      <c r="E590" s="156" t="s">
        <v>1798</v>
      </c>
      <c r="F590" s="157" t="s">
        <v>1799</v>
      </c>
      <c r="G590" s="158" t="s">
        <v>158</v>
      </c>
      <c r="H590" s="159">
        <v>480.25900000000001</v>
      </c>
      <c r="I590" s="901"/>
      <c r="J590" s="900">
        <f>ROUND(I590*H590,2)</f>
        <v>0</v>
      </c>
      <c r="K590" s="161"/>
      <c r="L590" s="29"/>
      <c r="M590" s="162" t="s">
        <v>1</v>
      </c>
      <c r="N590" s="163" t="s">
        <v>36</v>
      </c>
      <c r="O590" s="55"/>
      <c r="P590" s="164">
        <f>O590*H590</f>
        <v>0</v>
      </c>
      <c r="Q590" s="164">
        <v>2.1000000000000001E-4</v>
      </c>
      <c r="R590" s="164">
        <f>Q590*H590</f>
        <v>0.10085439</v>
      </c>
      <c r="S590" s="164">
        <v>0</v>
      </c>
      <c r="T590" s="165">
        <f>S590*H590</f>
        <v>0</v>
      </c>
      <c r="U590" s="896"/>
      <c r="V590" s="896"/>
      <c r="W590" s="896"/>
      <c r="X590" s="896"/>
      <c r="Y590" s="896"/>
      <c r="Z590" s="896"/>
      <c r="AA590" s="896"/>
      <c r="AB590" s="896"/>
      <c r="AC590" s="896"/>
      <c r="AD590" s="896"/>
      <c r="AE590" s="896"/>
      <c r="AR590" s="166" t="s">
        <v>218</v>
      </c>
      <c r="AT590" s="166" t="s">
        <v>155</v>
      </c>
      <c r="AU590" s="166" t="s">
        <v>80</v>
      </c>
      <c r="AY590" s="14" t="s">
        <v>153</v>
      </c>
      <c r="BE590" s="93">
        <f>IF(N590="základná",J590,0)</f>
        <v>0</v>
      </c>
      <c r="BF590" s="93">
        <f>IF(N590="znížená",J590,0)</f>
        <v>0</v>
      </c>
      <c r="BG590" s="93">
        <f>IF(N590="zákl. prenesená",J590,0)</f>
        <v>0</v>
      </c>
      <c r="BH590" s="93">
        <f>IF(N590="zníž. prenesená",J590,0)</f>
        <v>0</v>
      </c>
      <c r="BI590" s="93">
        <f>IF(N590="nulová",J590,0)</f>
        <v>0</v>
      </c>
      <c r="BJ590" s="14" t="s">
        <v>80</v>
      </c>
      <c r="BK590" s="93">
        <f>ROUND(I590*H590,2)</f>
        <v>0</v>
      </c>
      <c r="BL590" s="14" t="s">
        <v>218</v>
      </c>
      <c r="BM590" s="166" t="s">
        <v>1800</v>
      </c>
    </row>
    <row r="591" spans="1:65" s="12" customFormat="1" ht="25.9" customHeight="1">
      <c r="B591" s="145"/>
      <c r="D591" s="146" t="s">
        <v>69</v>
      </c>
      <c r="E591" s="147" t="s">
        <v>1801</v>
      </c>
      <c r="F591" s="147" t="s">
        <v>1802</v>
      </c>
      <c r="I591" s="148"/>
      <c r="J591" s="903">
        <f>BK591</f>
        <v>0</v>
      </c>
      <c r="L591" s="145"/>
      <c r="M591" s="149"/>
      <c r="N591" s="150"/>
      <c r="O591" s="150"/>
      <c r="P591" s="151">
        <f>P592</f>
        <v>0</v>
      </c>
      <c r="Q591" s="150"/>
      <c r="R591" s="151">
        <f>R592</f>
        <v>0</v>
      </c>
      <c r="S591" s="150"/>
      <c r="T591" s="152">
        <f>T592</f>
        <v>0</v>
      </c>
      <c r="AR591" s="146" t="s">
        <v>159</v>
      </c>
      <c r="AT591" s="153" t="s">
        <v>69</v>
      </c>
      <c r="AU591" s="153" t="s">
        <v>70</v>
      </c>
      <c r="AY591" s="146" t="s">
        <v>153</v>
      </c>
      <c r="BK591" s="902">
        <f>BK592</f>
        <v>0</v>
      </c>
    </row>
    <row r="592" spans="1:65" s="2" customFormat="1" ht="21.75" customHeight="1">
      <c r="A592" s="896"/>
      <c r="B592" s="129"/>
      <c r="C592" s="155" t="s">
        <v>1803</v>
      </c>
      <c r="D592" s="155" t="s">
        <v>155</v>
      </c>
      <c r="E592" s="156" t="s">
        <v>1804</v>
      </c>
      <c r="F592" s="157" t="s">
        <v>1805</v>
      </c>
      <c r="G592" s="158" t="s">
        <v>158</v>
      </c>
      <c r="H592" s="159">
        <v>414.02</v>
      </c>
      <c r="I592" s="901"/>
      <c r="J592" s="900">
        <f>ROUND(I592*H592,2)</f>
        <v>0</v>
      </c>
      <c r="K592" s="161"/>
      <c r="L592" s="29"/>
      <c r="M592" s="176" t="s">
        <v>1</v>
      </c>
      <c r="N592" s="177" t="s">
        <v>36</v>
      </c>
      <c r="O592" s="178"/>
      <c r="P592" s="179">
        <f>O592*H592</f>
        <v>0</v>
      </c>
      <c r="Q592" s="179">
        <v>0</v>
      </c>
      <c r="R592" s="179">
        <f>Q592*H592</f>
        <v>0</v>
      </c>
      <c r="S592" s="179">
        <v>0</v>
      </c>
      <c r="T592" s="180">
        <f>S592*H592</f>
        <v>0</v>
      </c>
      <c r="U592" s="896"/>
      <c r="V592" s="896"/>
      <c r="W592" s="896"/>
      <c r="X592" s="896"/>
      <c r="Y592" s="896"/>
      <c r="Z592" s="896"/>
      <c r="AA592" s="896"/>
      <c r="AB592" s="896"/>
      <c r="AC592" s="896"/>
      <c r="AD592" s="896"/>
      <c r="AE592" s="896"/>
      <c r="AR592" s="166" t="s">
        <v>1806</v>
      </c>
      <c r="AT592" s="166" t="s">
        <v>155</v>
      </c>
      <c r="AU592" s="166" t="s">
        <v>77</v>
      </c>
      <c r="AY592" s="14" t="s">
        <v>153</v>
      </c>
      <c r="BE592" s="93">
        <f>IF(N592="základná",J592,0)</f>
        <v>0</v>
      </c>
      <c r="BF592" s="93">
        <f>IF(N592="znížená",J592,0)</f>
        <v>0</v>
      </c>
      <c r="BG592" s="93">
        <f>IF(N592="zákl. prenesená",J592,0)</f>
        <v>0</v>
      </c>
      <c r="BH592" s="93">
        <f>IF(N592="zníž. prenesená",J592,0)</f>
        <v>0</v>
      </c>
      <c r="BI592" s="93">
        <f>IF(N592="nulová",J592,0)</f>
        <v>0</v>
      </c>
      <c r="BJ592" s="14" t="s">
        <v>80</v>
      </c>
      <c r="BK592" s="93">
        <f>ROUND(I592*H592,2)</f>
        <v>0</v>
      </c>
      <c r="BL592" s="14" t="s">
        <v>1806</v>
      </c>
      <c r="BM592" s="166" t="s">
        <v>1807</v>
      </c>
    </row>
    <row r="593" spans="1:31" s="2" customFormat="1" ht="6.95" customHeight="1">
      <c r="A593" s="896"/>
      <c r="B593" s="45"/>
      <c r="C593" s="46"/>
      <c r="D593" s="46"/>
      <c r="E593" s="46"/>
      <c r="F593" s="46"/>
      <c r="G593" s="46"/>
      <c r="H593" s="46"/>
      <c r="I593" s="46"/>
      <c r="J593" s="46"/>
      <c r="K593" s="46"/>
      <c r="L593" s="29"/>
      <c r="M593" s="896"/>
      <c r="O593" s="896"/>
      <c r="P593" s="896"/>
      <c r="Q593" s="896"/>
      <c r="R593" s="896"/>
      <c r="S593" s="896"/>
      <c r="T593" s="896"/>
      <c r="U593" s="896"/>
      <c r="V593" s="896"/>
      <c r="W593" s="896"/>
      <c r="X593" s="896"/>
      <c r="Y593" s="896"/>
      <c r="Z593" s="896"/>
      <c r="AA593" s="896"/>
      <c r="AB593" s="896"/>
      <c r="AC593" s="896"/>
      <c r="AD593" s="896"/>
      <c r="AE593" s="896"/>
    </row>
    <row r="596" spans="1:31">
      <c r="C596" s="890" t="s">
        <v>3934</v>
      </c>
    </row>
    <row r="597" spans="1:31">
      <c r="C597" s="940"/>
      <c r="D597" s="940"/>
      <c r="E597" s="890" t="s">
        <v>3935</v>
      </c>
    </row>
  </sheetData>
  <autoFilter ref="C154:K592" xr:uid="{00000000-0009-0000-0000-000001000000}"/>
  <mergeCells count="17">
    <mergeCell ref="E20:H20"/>
    <mergeCell ref="E29:H29"/>
    <mergeCell ref="E147:H147"/>
    <mergeCell ref="L2:V2"/>
    <mergeCell ref="D129:F129"/>
    <mergeCell ref="D130:F130"/>
    <mergeCell ref="D131:F131"/>
    <mergeCell ref="E143:H143"/>
    <mergeCell ref="E145:H145"/>
    <mergeCell ref="E85:H85"/>
    <mergeCell ref="E87:H87"/>
    <mergeCell ref="E7:H7"/>
    <mergeCell ref="E89:H89"/>
    <mergeCell ref="D127:F127"/>
    <mergeCell ref="D128:F128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T85"/>
  <sheetViews>
    <sheetView showGridLines="0" topLeftCell="A65" zoomScaleNormal="100" workbookViewId="0">
      <selection activeCell="G83" sqref="G83:K83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2">
      <c r="C1" s="253" t="s">
        <v>2864</v>
      </c>
      <c r="D1" s="244"/>
      <c r="E1" s="243"/>
      <c r="F1" s="212"/>
    </row>
    <row r="2" spans="1:12">
      <c r="D2" s="210"/>
      <c r="F2" s="212"/>
    </row>
    <row r="3" spans="1:12">
      <c r="B3" s="252"/>
      <c r="C3" s="251" t="s">
        <v>2826</v>
      </c>
      <c r="D3" s="210"/>
      <c r="F3" s="212"/>
      <c r="G3" s="189"/>
      <c r="H3" s="189"/>
    </row>
    <row r="4" spans="1:12">
      <c r="D4" s="210"/>
      <c r="F4" s="212"/>
    </row>
    <row r="5" spans="1:12">
      <c r="A5" s="250" t="s">
        <v>2825</v>
      </c>
      <c r="B5" s="196" t="s">
        <v>2988</v>
      </c>
      <c r="C5" s="195" t="s">
        <v>2987</v>
      </c>
      <c r="D5" s="210"/>
      <c r="F5" s="212"/>
    </row>
    <row r="6" spans="1:12">
      <c r="A6" s="250"/>
      <c r="D6" s="210"/>
      <c r="F6" s="212"/>
    </row>
    <row r="7" spans="1:12">
      <c r="A7" s="250" t="s">
        <v>2822</v>
      </c>
      <c r="B7" s="196" t="s">
        <v>2986</v>
      </c>
      <c r="C7" s="195" t="s">
        <v>2985</v>
      </c>
      <c r="D7" s="210"/>
      <c r="F7" s="212"/>
    </row>
    <row r="8" spans="1:12">
      <c r="A8" s="250"/>
      <c r="D8" s="210"/>
      <c r="F8" s="212"/>
    </row>
    <row r="9" spans="1:12">
      <c r="A9" s="250" t="s">
        <v>2819</v>
      </c>
      <c r="B9" s="196" t="s">
        <v>2821</v>
      </c>
      <c r="C9" s="195" t="s">
        <v>2820</v>
      </c>
      <c r="D9" s="210"/>
      <c r="F9" s="212"/>
    </row>
    <row r="10" spans="1:12" s="248" customFormat="1" ht="13.5" thickBot="1">
      <c r="B10" s="249"/>
    </row>
    <row r="11" spans="1:12">
      <c r="D11" s="210"/>
      <c r="F11" s="212"/>
    </row>
    <row r="12" spans="1:12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2">
      <c r="C13" s="239"/>
      <c r="D13" s="238"/>
      <c r="F13" s="212"/>
      <c r="G13" s="944"/>
      <c r="H13" s="944"/>
      <c r="I13" s="944"/>
      <c r="J13" s="944"/>
      <c r="K13" s="944"/>
      <c r="L13" s="944"/>
    </row>
    <row r="14" spans="1:12">
      <c r="C14" s="213" t="str">
        <f>CONCATENATE(A5," ",B5," ",C5)</f>
        <v>I. C 713 A04 TEPELNÉ IZOLÁCIE</v>
      </c>
      <c r="D14" s="210"/>
      <c r="F14" s="212"/>
      <c r="G14" s="944"/>
      <c r="H14" s="944"/>
      <c r="I14" s="944"/>
      <c r="J14" s="944"/>
      <c r="K14" s="944"/>
      <c r="L14" s="944"/>
    </row>
    <row r="15" spans="1:12" s="277" customFormat="1" ht="12.75" customHeight="1">
      <c r="A15" s="250">
        <v>1</v>
      </c>
      <c r="B15" s="211" t="s">
        <v>2746</v>
      </c>
      <c r="C15" s="276" t="s">
        <v>2980</v>
      </c>
      <c r="D15" s="217" t="s">
        <v>2981</v>
      </c>
      <c r="E15" s="279" t="s">
        <v>244</v>
      </c>
      <c r="F15" s="234">
        <v>40</v>
      </c>
      <c r="G15" s="944"/>
      <c r="H15" s="944"/>
      <c r="I15" s="944"/>
      <c r="J15" s="944"/>
      <c r="K15" s="944"/>
      <c r="L15" s="944"/>
    </row>
    <row r="16" spans="1:12" ht="12.75" customHeight="1">
      <c r="A16" s="197">
        <v>2</v>
      </c>
      <c r="B16" s="211" t="s">
        <v>2746</v>
      </c>
      <c r="C16" s="276" t="s">
        <v>2980</v>
      </c>
      <c r="D16" s="217" t="s">
        <v>2978</v>
      </c>
      <c r="E16" s="193" t="s">
        <v>244</v>
      </c>
      <c r="F16" s="209">
        <v>34</v>
      </c>
      <c r="G16" s="944"/>
      <c r="H16" s="944"/>
      <c r="I16" s="944"/>
      <c r="J16" s="944"/>
      <c r="K16" s="944"/>
      <c r="L16" s="944"/>
    </row>
    <row r="17" spans="1:12" ht="12.75" customHeight="1">
      <c r="A17" s="250">
        <v>3</v>
      </c>
      <c r="B17" s="211" t="s">
        <v>2746</v>
      </c>
      <c r="C17" s="276" t="s">
        <v>2980</v>
      </c>
      <c r="D17" s="217" t="s">
        <v>3016</v>
      </c>
      <c r="E17" s="193" t="s">
        <v>244</v>
      </c>
      <c r="F17" s="209">
        <v>1</v>
      </c>
      <c r="G17" s="944"/>
      <c r="H17" s="944"/>
      <c r="I17" s="944"/>
      <c r="J17" s="944"/>
      <c r="K17" s="944"/>
      <c r="L17" s="944"/>
    </row>
    <row r="18" spans="1:12" ht="12.75" customHeight="1">
      <c r="A18" s="197">
        <v>4</v>
      </c>
      <c r="B18" s="211" t="s">
        <v>2746</v>
      </c>
      <c r="C18" s="195" t="s">
        <v>2979</v>
      </c>
      <c r="D18" s="217" t="s">
        <v>2978</v>
      </c>
      <c r="E18" s="193" t="s">
        <v>244</v>
      </c>
      <c r="F18" s="209">
        <v>3</v>
      </c>
      <c r="G18" s="944"/>
      <c r="H18" s="944"/>
      <c r="I18" s="944"/>
      <c r="J18" s="944"/>
      <c r="K18" s="944"/>
      <c r="L18" s="944"/>
    </row>
    <row r="19" spans="1:12" ht="12.75" customHeight="1">
      <c r="A19" s="250">
        <v>5</v>
      </c>
      <c r="B19" s="211" t="s">
        <v>2746</v>
      </c>
      <c r="C19" s="195" t="s">
        <v>2979</v>
      </c>
      <c r="D19" s="217" t="s">
        <v>2765</v>
      </c>
      <c r="E19" s="193" t="s">
        <v>244</v>
      </c>
      <c r="F19" s="209">
        <v>3</v>
      </c>
      <c r="G19" s="944"/>
      <c r="H19" s="944"/>
      <c r="I19" s="944"/>
      <c r="J19" s="944"/>
      <c r="K19" s="944"/>
      <c r="L19" s="944"/>
    </row>
    <row r="20" spans="1:12">
      <c r="A20" s="197">
        <v>6</v>
      </c>
      <c r="B20" s="211" t="s">
        <v>2977</v>
      </c>
      <c r="C20" s="195" t="s">
        <v>2976</v>
      </c>
      <c r="D20" s="217" t="s">
        <v>2975</v>
      </c>
      <c r="E20" s="193" t="s">
        <v>244</v>
      </c>
      <c r="F20" s="209">
        <f>SUM(F15:F17)+SUM(F18:F18)</f>
        <v>78</v>
      </c>
      <c r="G20" s="944"/>
      <c r="H20" s="944"/>
      <c r="I20" s="944"/>
      <c r="J20" s="944"/>
      <c r="K20" s="944"/>
      <c r="L20" s="944"/>
    </row>
    <row r="21" spans="1:12" ht="13.5" thickBot="1">
      <c r="A21" s="250">
        <v>7</v>
      </c>
      <c r="B21" s="211" t="s">
        <v>3033</v>
      </c>
      <c r="C21" s="195" t="s">
        <v>2976</v>
      </c>
      <c r="D21" s="217" t="s">
        <v>3032</v>
      </c>
      <c r="E21" s="193" t="s">
        <v>244</v>
      </c>
      <c r="F21" s="209">
        <f>SUM(F19:F19)</f>
        <v>3</v>
      </c>
      <c r="G21" s="944"/>
      <c r="H21" s="944"/>
      <c r="I21" s="944"/>
      <c r="J21" s="944"/>
      <c r="K21" s="944"/>
      <c r="L21" s="944"/>
    </row>
    <row r="22" spans="1:12" s="221" customFormat="1">
      <c r="A22" s="229"/>
      <c r="B22" s="228" t="s">
        <v>2757</v>
      </c>
      <c r="C22" s="227"/>
      <c r="D22" s="226"/>
      <c r="E22" s="225"/>
      <c r="F22" s="224"/>
      <c r="G22" s="950"/>
      <c r="H22" s="950"/>
      <c r="I22" s="950"/>
      <c r="J22" s="950"/>
      <c r="K22" s="950"/>
    </row>
    <row r="23" spans="1:12">
      <c r="A23" s="197">
        <v>8</v>
      </c>
      <c r="B23" s="211" t="s">
        <v>2974</v>
      </c>
      <c r="C23" s="195" t="s">
        <v>2973</v>
      </c>
      <c r="D23" s="217" t="s">
        <v>2754</v>
      </c>
      <c r="E23" s="193" t="s">
        <v>997</v>
      </c>
      <c r="F23" s="216">
        <v>1.3</v>
      </c>
      <c r="G23" s="948"/>
      <c r="H23" s="948"/>
      <c r="I23" s="948"/>
      <c r="J23" s="948"/>
      <c r="K23" s="948"/>
    </row>
    <row r="24" spans="1:12" ht="26.25" thickBot="1">
      <c r="A24" s="197">
        <v>9</v>
      </c>
      <c r="B24" s="211" t="s">
        <v>2972</v>
      </c>
      <c r="C24" s="195" t="s">
        <v>2752</v>
      </c>
      <c r="D24" s="217" t="s">
        <v>2751</v>
      </c>
      <c r="E24" s="193" t="s">
        <v>997</v>
      </c>
      <c r="F24" s="216">
        <v>0.45</v>
      </c>
      <c r="G24" s="948"/>
      <c r="H24" s="948"/>
      <c r="I24" s="948"/>
      <c r="J24" s="948"/>
      <c r="K24" s="948"/>
    </row>
    <row r="25" spans="1:12" s="199" customFormat="1">
      <c r="A25" s="215"/>
      <c r="B25" s="206" t="str">
        <f>CONCATENATE("CELKOM ",C5," :")</f>
        <v>CELKOM TEPELNÉ IZOLÁCIE :</v>
      </c>
      <c r="C25" s="205"/>
      <c r="D25" s="214"/>
      <c r="E25" s="203"/>
      <c r="F25" s="202"/>
      <c r="G25" s="201"/>
      <c r="H25" s="200"/>
    </row>
    <row r="26" spans="1:12">
      <c r="D26" s="217"/>
      <c r="F26" s="212"/>
      <c r="G26" s="944"/>
      <c r="H26" s="944"/>
      <c r="I26" s="944"/>
      <c r="J26" s="944"/>
      <c r="K26" s="944"/>
    </row>
    <row r="27" spans="1:12">
      <c r="C27" s="213" t="str">
        <f>CONCATENATE(A7," ",B7," ",C7)</f>
        <v>II. C 721 A02 VNÚTORNÝ VODOVOD</v>
      </c>
      <c r="D27" s="217"/>
      <c r="F27" s="212"/>
      <c r="G27" s="944"/>
      <c r="H27" s="944"/>
      <c r="I27" s="944"/>
      <c r="J27" s="944"/>
      <c r="K27" s="944"/>
    </row>
    <row r="28" spans="1:12">
      <c r="A28" s="197">
        <v>1</v>
      </c>
      <c r="B28" s="211" t="s">
        <v>2746</v>
      </c>
      <c r="C28" s="195" t="s">
        <v>2970</v>
      </c>
      <c r="D28" s="217" t="s">
        <v>2971</v>
      </c>
      <c r="E28" s="256" t="s">
        <v>244</v>
      </c>
      <c r="F28" s="209">
        <f>F15</f>
        <v>40</v>
      </c>
      <c r="G28" s="944"/>
      <c r="H28" s="944"/>
      <c r="I28" s="944"/>
      <c r="J28" s="944"/>
      <c r="K28" s="944"/>
    </row>
    <row r="29" spans="1:12">
      <c r="A29" s="197">
        <v>2</v>
      </c>
      <c r="B29" s="211" t="s">
        <v>2746</v>
      </c>
      <c r="C29" s="195" t="s">
        <v>2970</v>
      </c>
      <c r="D29" s="217" t="s">
        <v>2969</v>
      </c>
      <c r="E29" s="256" t="s">
        <v>244</v>
      </c>
      <c r="F29" s="209">
        <f>F16+F18</f>
        <v>37</v>
      </c>
      <c r="G29" s="944"/>
      <c r="H29" s="944"/>
      <c r="I29" s="944"/>
      <c r="J29" s="944"/>
      <c r="K29" s="944"/>
    </row>
    <row r="30" spans="1:12">
      <c r="A30" s="197">
        <v>3</v>
      </c>
      <c r="B30" s="211" t="s">
        <v>2746</v>
      </c>
      <c r="C30" s="195" t="s">
        <v>2970</v>
      </c>
      <c r="D30" s="217" t="s">
        <v>3031</v>
      </c>
      <c r="E30" s="256" t="s">
        <v>244</v>
      </c>
      <c r="F30" s="209">
        <f>F17</f>
        <v>1</v>
      </c>
      <c r="G30" s="944"/>
      <c r="H30" s="944"/>
      <c r="I30" s="944"/>
      <c r="J30" s="944"/>
      <c r="K30" s="944"/>
    </row>
    <row r="31" spans="1:12">
      <c r="A31" s="197">
        <v>4</v>
      </c>
      <c r="B31" s="211" t="s">
        <v>2746</v>
      </c>
      <c r="C31" s="195" t="s">
        <v>2970</v>
      </c>
      <c r="D31" s="217" t="s">
        <v>3030</v>
      </c>
      <c r="E31" s="256" t="s">
        <v>244</v>
      </c>
      <c r="F31" s="209">
        <f>F19</f>
        <v>3</v>
      </c>
      <c r="G31" s="944"/>
      <c r="H31" s="944"/>
      <c r="I31" s="944"/>
      <c r="J31" s="944"/>
      <c r="K31" s="944"/>
    </row>
    <row r="32" spans="1:12" s="239" customFormat="1">
      <c r="A32" s="197">
        <v>5</v>
      </c>
      <c r="B32" s="211" t="s">
        <v>2746</v>
      </c>
      <c r="C32" s="195" t="s">
        <v>3028</v>
      </c>
      <c r="D32" s="217" t="s">
        <v>3029</v>
      </c>
      <c r="E32" s="256" t="s">
        <v>244</v>
      </c>
      <c r="F32" s="209">
        <v>3</v>
      </c>
      <c r="G32" s="944"/>
      <c r="H32" s="944"/>
      <c r="I32" s="944"/>
      <c r="J32" s="944"/>
      <c r="K32" s="944"/>
      <c r="L32" s="255"/>
    </row>
    <row r="33" spans="1:12" s="239" customFormat="1">
      <c r="A33" s="197">
        <v>6</v>
      </c>
      <c r="B33" s="211" t="s">
        <v>2746</v>
      </c>
      <c r="C33" s="195" t="s">
        <v>3028</v>
      </c>
      <c r="D33" s="217" t="s">
        <v>3027</v>
      </c>
      <c r="E33" s="256" t="s">
        <v>244</v>
      </c>
      <c r="F33" s="209">
        <v>19</v>
      </c>
      <c r="G33" s="944"/>
      <c r="H33" s="944"/>
      <c r="I33" s="944"/>
      <c r="J33" s="944"/>
      <c r="K33" s="944"/>
      <c r="L33" s="255"/>
    </row>
    <row r="34" spans="1:12" s="239" customFormat="1" ht="12.75" customHeight="1">
      <c r="A34" s="197">
        <v>7</v>
      </c>
      <c r="B34" s="282" t="s">
        <v>2746</v>
      </c>
      <c r="C34" s="284" t="s">
        <v>3026</v>
      </c>
      <c r="D34" s="283" t="s">
        <v>3024</v>
      </c>
      <c r="E34" s="256" t="s">
        <v>266</v>
      </c>
      <c r="F34" s="209">
        <v>1</v>
      </c>
      <c r="G34" s="944"/>
      <c r="H34" s="944"/>
      <c r="I34" s="944"/>
      <c r="J34" s="944"/>
      <c r="K34" s="944"/>
      <c r="L34" s="255"/>
    </row>
    <row r="35" spans="1:12" s="239" customFormat="1" ht="12.75" customHeight="1">
      <c r="A35" s="197">
        <v>8</v>
      </c>
      <c r="B35" s="282" t="s">
        <v>2746</v>
      </c>
      <c r="C35" s="284" t="s">
        <v>3025</v>
      </c>
      <c r="D35" s="283" t="s">
        <v>3024</v>
      </c>
      <c r="E35" s="256" t="s">
        <v>266</v>
      </c>
      <c r="F35" s="209">
        <v>1</v>
      </c>
      <c r="G35" s="944"/>
      <c r="H35" s="944"/>
      <c r="I35" s="944"/>
      <c r="J35" s="944"/>
      <c r="K35" s="944"/>
      <c r="L35" s="255"/>
    </row>
    <row r="36" spans="1:12" s="239" customFormat="1" ht="12.75" customHeight="1">
      <c r="A36" s="197">
        <v>9</v>
      </c>
      <c r="B36" s="282" t="s">
        <v>2746</v>
      </c>
      <c r="C36" s="284" t="s">
        <v>3023</v>
      </c>
      <c r="D36" s="283" t="s">
        <v>3022</v>
      </c>
      <c r="E36" s="256" t="s">
        <v>266</v>
      </c>
      <c r="F36" s="209">
        <v>1</v>
      </c>
      <c r="G36" s="944"/>
      <c r="H36" s="944"/>
      <c r="I36" s="944"/>
      <c r="J36" s="944"/>
      <c r="K36" s="944"/>
      <c r="L36" s="255"/>
    </row>
    <row r="37" spans="1:12" s="239" customFormat="1" ht="12.75" customHeight="1">
      <c r="A37" s="197">
        <v>10</v>
      </c>
      <c r="B37" s="282" t="s">
        <v>2746</v>
      </c>
      <c r="C37" s="284" t="s">
        <v>3021</v>
      </c>
      <c r="D37" s="283" t="s">
        <v>3019</v>
      </c>
      <c r="E37" s="256" t="s">
        <v>266</v>
      </c>
      <c r="F37" s="209">
        <v>1</v>
      </c>
      <c r="G37" s="944"/>
      <c r="H37" s="944"/>
      <c r="I37" s="944"/>
      <c r="J37" s="944"/>
      <c r="K37" s="944"/>
      <c r="L37" s="255"/>
    </row>
    <row r="38" spans="1:12" s="239" customFormat="1" ht="12.75" customHeight="1">
      <c r="A38" s="197">
        <v>11</v>
      </c>
      <c r="B38" s="282" t="s">
        <v>2746</v>
      </c>
      <c r="C38" s="284" t="s">
        <v>3020</v>
      </c>
      <c r="D38" s="283" t="s">
        <v>3019</v>
      </c>
      <c r="E38" s="256" t="s">
        <v>266</v>
      </c>
      <c r="F38" s="209">
        <v>1</v>
      </c>
      <c r="G38" s="944"/>
      <c r="H38" s="944"/>
      <c r="I38" s="944"/>
      <c r="J38" s="944"/>
      <c r="K38" s="944"/>
      <c r="L38" s="255"/>
    </row>
    <row r="39" spans="1:12" s="239" customFormat="1" ht="12.75" customHeight="1">
      <c r="A39" s="197">
        <v>12</v>
      </c>
      <c r="B39" s="282" t="s">
        <v>2746</v>
      </c>
      <c r="C39" s="284" t="s">
        <v>3018</v>
      </c>
      <c r="D39" s="283" t="s">
        <v>3017</v>
      </c>
      <c r="E39" s="256" t="s">
        <v>266</v>
      </c>
      <c r="F39" s="209">
        <v>1</v>
      </c>
      <c r="G39" s="944"/>
      <c r="H39" s="944"/>
      <c r="I39" s="944"/>
      <c r="J39" s="944"/>
      <c r="K39" s="944"/>
      <c r="L39" s="255"/>
    </row>
    <row r="40" spans="1:12" s="239" customFormat="1">
      <c r="A40" s="197">
        <v>13</v>
      </c>
      <c r="B40" s="282" t="s">
        <v>2746</v>
      </c>
      <c r="C40" s="195" t="s">
        <v>3015</v>
      </c>
      <c r="D40" s="217" t="s">
        <v>3016</v>
      </c>
      <c r="E40" s="256" t="s">
        <v>266</v>
      </c>
      <c r="F40" s="209">
        <f>SUM(F34,F37)</f>
        <v>2</v>
      </c>
      <c r="G40" s="944"/>
      <c r="H40" s="944"/>
      <c r="I40" s="944"/>
      <c r="J40" s="944"/>
      <c r="K40" s="944"/>
      <c r="L40" s="255"/>
    </row>
    <row r="41" spans="1:12" s="239" customFormat="1">
      <c r="A41" s="197">
        <v>14</v>
      </c>
      <c r="B41" s="282" t="s">
        <v>2746</v>
      </c>
      <c r="C41" s="195" t="s">
        <v>3015</v>
      </c>
      <c r="D41" s="217" t="s">
        <v>3014</v>
      </c>
      <c r="E41" s="256" t="s">
        <v>266</v>
      </c>
      <c r="F41" s="209">
        <f>SUM(F35,F36,F38,F39)</f>
        <v>4</v>
      </c>
      <c r="G41" s="944"/>
      <c r="H41" s="944"/>
      <c r="I41" s="944"/>
      <c r="J41" s="944"/>
      <c r="K41" s="944"/>
      <c r="L41" s="255"/>
    </row>
    <row r="42" spans="1:12" s="239" customFormat="1">
      <c r="A42" s="197">
        <v>15</v>
      </c>
      <c r="B42" s="211" t="s">
        <v>2746</v>
      </c>
      <c r="C42" s="195" t="s">
        <v>2968</v>
      </c>
      <c r="D42" s="217" t="s">
        <v>2957</v>
      </c>
      <c r="E42" s="256" t="s">
        <v>266</v>
      </c>
      <c r="F42" s="209">
        <v>3</v>
      </c>
      <c r="G42" s="944"/>
      <c r="H42" s="944"/>
      <c r="I42" s="944"/>
      <c r="J42" s="944"/>
      <c r="K42" s="944"/>
      <c r="L42" s="255"/>
    </row>
    <row r="43" spans="1:12" s="239" customFormat="1">
      <c r="A43" s="197">
        <v>16</v>
      </c>
      <c r="B43" s="211" t="s">
        <v>2746</v>
      </c>
      <c r="C43" s="195" t="s">
        <v>2968</v>
      </c>
      <c r="D43" s="217" t="s">
        <v>2962</v>
      </c>
      <c r="E43" s="256" t="s">
        <v>266</v>
      </c>
      <c r="F43" s="209">
        <v>2</v>
      </c>
      <c r="G43" s="944"/>
      <c r="H43" s="944"/>
      <c r="I43" s="944"/>
      <c r="J43" s="944"/>
      <c r="K43" s="944"/>
      <c r="L43" s="255"/>
    </row>
    <row r="44" spans="1:12" s="239" customFormat="1">
      <c r="A44" s="197">
        <v>17</v>
      </c>
      <c r="B44" s="211" t="s">
        <v>2746</v>
      </c>
      <c r="C44" s="195" t="s">
        <v>2968</v>
      </c>
      <c r="D44" s="217" t="s">
        <v>3006</v>
      </c>
      <c r="E44" s="256" t="s">
        <v>266</v>
      </c>
      <c r="F44" s="209">
        <v>2</v>
      </c>
      <c r="G44" s="944"/>
      <c r="H44" s="944"/>
      <c r="I44" s="944"/>
      <c r="J44" s="944"/>
      <c r="K44" s="944"/>
      <c r="L44" s="255"/>
    </row>
    <row r="45" spans="1:12" s="239" customFormat="1">
      <c r="A45" s="197">
        <v>18</v>
      </c>
      <c r="B45" s="211" t="s">
        <v>3013</v>
      </c>
      <c r="C45" s="195" t="s">
        <v>2966</v>
      </c>
      <c r="D45" s="217" t="s">
        <v>2957</v>
      </c>
      <c r="E45" s="256" t="s">
        <v>2956</v>
      </c>
      <c r="F45" s="209">
        <f>SUM(F42)</f>
        <v>3</v>
      </c>
      <c r="G45" s="944"/>
      <c r="H45" s="944"/>
      <c r="I45" s="944"/>
      <c r="J45" s="944"/>
      <c r="K45" s="944"/>
      <c r="L45" s="255"/>
    </row>
    <row r="46" spans="1:12" s="239" customFormat="1">
      <c r="A46" s="197">
        <v>19</v>
      </c>
      <c r="B46" s="211" t="s">
        <v>2967</v>
      </c>
      <c r="C46" s="195" t="s">
        <v>2966</v>
      </c>
      <c r="D46" s="217" t="s">
        <v>2962</v>
      </c>
      <c r="E46" s="256" t="s">
        <v>2956</v>
      </c>
      <c r="F46" s="209">
        <f>SUM(F43)</f>
        <v>2</v>
      </c>
      <c r="G46" s="944"/>
      <c r="H46" s="944"/>
      <c r="I46" s="944"/>
      <c r="J46" s="944"/>
      <c r="K46" s="944"/>
      <c r="L46" s="255"/>
    </row>
    <row r="47" spans="1:12" s="239" customFormat="1">
      <c r="A47" s="197">
        <v>20</v>
      </c>
      <c r="B47" s="211" t="s">
        <v>3012</v>
      </c>
      <c r="C47" s="195" t="s">
        <v>2966</v>
      </c>
      <c r="D47" s="217" t="s">
        <v>3006</v>
      </c>
      <c r="E47" s="256" t="s">
        <v>2956</v>
      </c>
      <c r="F47" s="209">
        <f>SUM(F44)</f>
        <v>2</v>
      </c>
      <c r="G47" s="944"/>
      <c r="H47" s="944"/>
      <c r="I47" s="944"/>
      <c r="J47" s="944"/>
      <c r="K47" s="944"/>
      <c r="L47" s="255"/>
    </row>
    <row r="48" spans="1:12" s="239" customFormat="1">
      <c r="A48" s="197">
        <v>21</v>
      </c>
      <c r="B48" s="275" t="s">
        <v>2746</v>
      </c>
      <c r="C48" s="195" t="s">
        <v>2965</v>
      </c>
      <c r="D48" s="217" t="s">
        <v>2957</v>
      </c>
      <c r="E48" s="193" t="s">
        <v>266</v>
      </c>
      <c r="F48" s="209">
        <v>3</v>
      </c>
      <c r="G48" s="944"/>
      <c r="H48" s="944"/>
      <c r="I48" s="944"/>
      <c r="J48" s="944"/>
      <c r="K48" s="944"/>
      <c r="L48" s="255"/>
    </row>
    <row r="49" spans="1:12" s="239" customFormat="1">
      <c r="A49" s="197">
        <v>22</v>
      </c>
      <c r="B49" s="211" t="s">
        <v>3011</v>
      </c>
      <c r="C49" s="195" t="s">
        <v>2963</v>
      </c>
      <c r="D49" s="217" t="s">
        <v>2957</v>
      </c>
      <c r="E49" s="256" t="s">
        <v>2956</v>
      </c>
      <c r="F49" s="209">
        <f>SUM(F48)</f>
        <v>3</v>
      </c>
      <c r="G49" s="944"/>
      <c r="H49" s="944"/>
      <c r="I49" s="944"/>
      <c r="J49" s="944"/>
      <c r="K49" s="944"/>
      <c r="L49" s="255"/>
    </row>
    <row r="50" spans="1:12" s="239" customFormat="1">
      <c r="A50" s="197">
        <v>23</v>
      </c>
      <c r="B50" s="211" t="s">
        <v>2746</v>
      </c>
      <c r="C50" s="195" t="s">
        <v>3010</v>
      </c>
      <c r="D50" s="217" t="s">
        <v>2962</v>
      </c>
      <c r="E50" s="193" t="s">
        <v>266</v>
      </c>
      <c r="F50" s="209">
        <v>1</v>
      </c>
      <c r="G50" s="944"/>
      <c r="H50" s="944"/>
      <c r="I50" s="944"/>
      <c r="J50" s="944"/>
      <c r="K50" s="944"/>
    </row>
    <row r="51" spans="1:12" s="239" customFormat="1">
      <c r="A51" s="197">
        <v>24</v>
      </c>
      <c r="B51" s="211" t="s">
        <v>2746</v>
      </c>
      <c r="C51" s="195" t="s">
        <v>3010</v>
      </c>
      <c r="D51" s="217" t="s">
        <v>3006</v>
      </c>
      <c r="E51" s="256" t="s">
        <v>266</v>
      </c>
      <c r="F51" s="209">
        <v>1</v>
      </c>
      <c r="G51" s="944"/>
      <c r="H51" s="944"/>
      <c r="I51" s="944"/>
      <c r="J51" s="944"/>
      <c r="K51" s="944"/>
    </row>
    <row r="52" spans="1:12" s="239" customFormat="1">
      <c r="A52" s="197">
        <v>25</v>
      </c>
      <c r="B52" s="211" t="s">
        <v>3009</v>
      </c>
      <c r="C52" s="195" t="s">
        <v>3007</v>
      </c>
      <c r="D52" s="217" t="s">
        <v>2962</v>
      </c>
      <c r="E52" s="256" t="s">
        <v>2956</v>
      </c>
      <c r="F52" s="209">
        <f>SUM(F50)</f>
        <v>1</v>
      </c>
      <c r="G52" s="944"/>
      <c r="H52" s="944"/>
      <c r="I52" s="944"/>
      <c r="J52" s="944"/>
      <c r="K52" s="944"/>
    </row>
    <row r="53" spans="1:12" s="239" customFormat="1">
      <c r="A53" s="197">
        <v>26</v>
      </c>
      <c r="B53" s="211" t="s">
        <v>3008</v>
      </c>
      <c r="C53" s="195" t="s">
        <v>3007</v>
      </c>
      <c r="D53" s="217" t="s">
        <v>3006</v>
      </c>
      <c r="E53" s="256" t="s">
        <v>2956</v>
      </c>
      <c r="F53" s="209">
        <f>SUM(F51)</f>
        <v>1</v>
      </c>
      <c r="G53" s="944"/>
      <c r="H53" s="944"/>
      <c r="I53" s="944"/>
      <c r="J53" s="944"/>
      <c r="K53" s="944"/>
    </row>
    <row r="54" spans="1:12" s="239" customFormat="1">
      <c r="A54" s="197">
        <v>27</v>
      </c>
      <c r="B54" s="211" t="s">
        <v>2961</v>
      </c>
      <c r="C54" s="195" t="s">
        <v>2960</v>
      </c>
      <c r="D54" s="217" t="s">
        <v>2957</v>
      </c>
      <c r="E54" s="256" t="s">
        <v>266</v>
      </c>
      <c r="F54" s="209">
        <v>31</v>
      </c>
      <c r="G54" s="944"/>
      <c r="H54" s="944"/>
      <c r="I54" s="944"/>
      <c r="J54" s="944"/>
      <c r="K54" s="944"/>
    </row>
    <row r="55" spans="1:12" s="239" customFormat="1">
      <c r="A55" s="197">
        <v>28</v>
      </c>
      <c r="B55" s="211" t="s">
        <v>2959</v>
      </c>
      <c r="C55" s="195" t="s">
        <v>2958</v>
      </c>
      <c r="D55" s="217" t="s">
        <v>2957</v>
      </c>
      <c r="E55" s="256" t="s">
        <v>2956</v>
      </c>
      <c r="F55" s="209">
        <v>1</v>
      </c>
      <c r="G55" s="944"/>
      <c r="H55" s="944"/>
      <c r="I55" s="944"/>
      <c r="J55" s="944"/>
      <c r="K55" s="944"/>
    </row>
    <row r="56" spans="1:12" s="239" customFormat="1">
      <c r="A56" s="197">
        <v>29</v>
      </c>
      <c r="B56" s="211" t="s">
        <v>2746</v>
      </c>
      <c r="C56" s="280" t="s">
        <v>3005</v>
      </c>
      <c r="D56" s="217"/>
      <c r="E56" s="193" t="s">
        <v>266</v>
      </c>
      <c r="F56" s="209">
        <v>1</v>
      </c>
      <c r="G56" s="944"/>
      <c r="H56" s="944"/>
      <c r="I56" s="944"/>
      <c r="J56" s="944"/>
      <c r="K56" s="944"/>
    </row>
    <row r="57" spans="1:12" s="239" customFormat="1">
      <c r="A57" s="197">
        <v>30</v>
      </c>
      <c r="B57" s="211" t="s">
        <v>2746</v>
      </c>
      <c r="C57" s="280" t="s">
        <v>3004</v>
      </c>
      <c r="D57" s="217"/>
      <c r="E57" s="193" t="s">
        <v>266</v>
      </c>
      <c r="F57" s="209">
        <v>1</v>
      </c>
      <c r="G57" s="944"/>
      <c r="H57" s="944"/>
      <c r="I57" s="944"/>
      <c r="J57" s="944"/>
      <c r="K57" s="944"/>
    </row>
    <row r="58" spans="1:12" s="239" customFormat="1">
      <c r="A58" s="197">
        <v>31</v>
      </c>
      <c r="B58" s="211" t="s">
        <v>3003</v>
      </c>
      <c r="C58" s="195" t="s">
        <v>3001</v>
      </c>
      <c r="D58" s="217" t="s">
        <v>2962</v>
      </c>
      <c r="E58" s="256" t="s">
        <v>266</v>
      </c>
      <c r="F58" s="209">
        <f>F56</f>
        <v>1</v>
      </c>
      <c r="G58" s="944"/>
      <c r="H58" s="944"/>
      <c r="I58" s="944"/>
      <c r="J58" s="944"/>
      <c r="K58" s="944"/>
    </row>
    <row r="59" spans="1:12" s="239" customFormat="1">
      <c r="A59" s="197">
        <v>32</v>
      </c>
      <c r="B59" s="211" t="s">
        <v>3002</v>
      </c>
      <c r="C59" s="195" t="s">
        <v>3001</v>
      </c>
      <c r="D59" s="217" t="s">
        <v>2929</v>
      </c>
      <c r="E59" s="193" t="s">
        <v>266</v>
      </c>
      <c r="F59" s="209">
        <f>F57</f>
        <v>1</v>
      </c>
      <c r="G59" s="944"/>
      <c r="H59" s="944"/>
      <c r="I59" s="944"/>
      <c r="J59" s="944"/>
      <c r="K59" s="944"/>
    </row>
    <row r="60" spans="1:12" s="239" customFormat="1">
      <c r="A60" s="197">
        <v>33</v>
      </c>
      <c r="B60" s="211" t="s">
        <v>2955</v>
      </c>
      <c r="C60" s="195" t="s">
        <v>2954</v>
      </c>
      <c r="D60" s="217" t="s">
        <v>2953</v>
      </c>
      <c r="E60" s="256" t="s">
        <v>244</v>
      </c>
      <c r="F60" s="209">
        <f>SUM(F28:F31,F32:F33)</f>
        <v>103</v>
      </c>
      <c r="G60" s="944"/>
      <c r="H60" s="944"/>
      <c r="I60" s="944"/>
      <c r="J60" s="944"/>
      <c r="K60" s="944"/>
      <c r="L60" s="255"/>
    </row>
    <row r="61" spans="1:12" s="239" customFormat="1" ht="13.5" thickBot="1">
      <c r="A61" s="272">
        <v>34</v>
      </c>
      <c r="B61" s="211" t="s">
        <v>2952</v>
      </c>
      <c r="C61" s="195" t="s">
        <v>2951</v>
      </c>
      <c r="D61" s="217" t="s">
        <v>2950</v>
      </c>
      <c r="E61" s="256" t="s">
        <v>244</v>
      </c>
      <c r="F61" s="209">
        <f>SUM(F28:F31,F32:F33)</f>
        <v>103</v>
      </c>
      <c r="G61" s="944"/>
      <c r="H61" s="944"/>
      <c r="I61" s="944"/>
      <c r="J61" s="944"/>
      <c r="K61" s="944"/>
      <c r="L61" s="255"/>
    </row>
    <row r="62" spans="1:12" s="221" customFormat="1">
      <c r="A62" s="229"/>
      <c r="B62" s="228" t="s">
        <v>2757</v>
      </c>
      <c r="C62" s="227"/>
      <c r="D62" s="226"/>
      <c r="E62" s="225"/>
      <c r="F62" s="224"/>
      <c r="G62" s="950"/>
      <c r="H62" s="950"/>
      <c r="I62" s="950"/>
      <c r="J62" s="950"/>
      <c r="K62" s="950"/>
    </row>
    <row r="63" spans="1:12">
      <c r="A63" s="197">
        <v>35</v>
      </c>
      <c r="B63" s="220" t="s">
        <v>2947</v>
      </c>
      <c r="C63" s="219" t="s">
        <v>2946</v>
      </c>
      <c r="D63" s="218" t="s">
        <v>2754</v>
      </c>
      <c r="E63" s="193" t="s">
        <v>997</v>
      </c>
      <c r="F63" s="216">
        <v>0.7</v>
      </c>
      <c r="G63" s="948"/>
      <c r="H63" s="948"/>
      <c r="I63" s="948"/>
      <c r="J63" s="948"/>
      <c r="K63" s="948"/>
    </row>
    <row r="64" spans="1:12" ht="26.25" thickBot="1">
      <c r="A64" s="197">
        <v>36</v>
      </c>
      <c r="B64" s="211" t="s">
        <v>2945</v>
      </c>
      <c r="C64" s="195" t="s">
        <v>2752</v>
      </c>
      <c r="D64" s="217" t="s">
        <v>2751</v>
      </c>
      <c r="E64" s="193" t="s">
        <v>997</v>
      </c>
      <c r="F64" s="216">
        <v>0.75</v>
      </c>
      <c r="G64" s="948"/>
      <c r="H64" s="948"/>
      <c r="I64" s="948"/>
      <c r="J64" s="948"/>
      <c r="K64" s="948"/>
    </row>
    <row r="65" spans="1:13" s="199" customFormat="1">
      <c r="A65" s="215"/>
      <c r="B65" s="206" t="str">
        <f>CONCATENATE("CELKOM ",C7," :")</f>
        <v>CELKOM VNÚTORNÝ VODOVOD :</v>
      </c>
      <c r="C65" s="205"/>
      <c r="D65" s="214"/>
      <c r="E65" s="203"/>
      <c r="F65" s="202"/>
      <c r="G65" s="201"/>
      <c r="H65" s="200"/>
    </row>
    <row r="66" spans="1:13">
      <c r="D66" s="217"/>
      <c r="F66" s="212"/>
      <c r="G66" s="944"/>
      <c r="H66" s="944"/>
      <c r="I66" s="944"/>
      <c r="J66" s="944"/>
      <c r="K66" s="944"/>
      <c r="L66" s="944"/>
      <c r="M66" s="944"/>
    </row>
    <row r="67" spans="1:13">
      <c r="C67" s="213" t="str">
        <f>CONCATENATE(A9," ",B9," ",C9)</f>
        <v>III. C 721 A05 ZARIAĎOVACIE PREDMETY</v>
      </c>
      <c r="D67" s="217"/>
      <c r="F67" s="212"/>
      <c r="G67" s="944"/>
      <c r="H67" s="944"/>
      <c r="I67" s="944"/>
      <c r="J67" s="944"/>
      <c r="K67" s="944"/>
      <c r="L67" s="944"/>
      <c r="M67" s="944"/>
    </row>
    <row r="68" spans="1:13">
      <c r="A68" s="197">
        <v>1</v>
      </c>
      <c r="B68" s="211" t="s">
        <v>2746</v>
      </c>
      <c r="C68" s="252" t="s">
        <v>3000</v>
      </c>
      <c r="D68" s="217" t="s">
        <v>2999</v>
      </c>
      <c r="E68" s="193" t="s">
        <v>266</v>
      </c>
      <c r="F68" s="209">
        <v>1</v>
      </c>
      <c r="G68" s="944"/>
      <c r="H68" s="944"/>
      <c r="I68" s="944"/>
      <c r="J68" s="944"/>
      <c r="K68" s="944"/>
      <c r="L68" s="944"/>
      <c r="M68" s="944"/>
    </row>
    <row r="69" spans="1:13">
      <c r="A69" s="197">
        <v>2</v>
      </c>
      <c r="B69" s="232" t="s">
        <v>2998</v>
      </c>
      <c r="C69" s="230" t="s">
        <v>2997</v>
      </c>
      <c r="D69" s="217"/>
      <c r="E69" s="193" t="s">
        <v>266</v>
      </c>
      <c r="F69" s="209">
        <f>SUM(F68:F68)</f>
        <v>1</v>
      </c>
      <c r="G69" s="944"/>
      <c r="H69" s="944"/>
      <c r="I69" s="944"/>
      <c r="J69" s="944"/>
      <c r="K69" s="944"/>
      <c r="L69" s="944"/>
      <c r="M69" s="944"/>
    </row>
    <row r="70" spans="1:13">
      <c r="A70" s="197">
        <v>3</v>
      </c>
      <c r="B70" s="211" t="s">
        <v>2746</v>
      </c>
      <c r="C70" s="230" t="s">
        <v>2995</v>
      </c>
      <c r="D70" s="217" t="s">
        <v>2996</v>
      </c>
      <c r="E70" s="193" t="s">
        <v>913</v>
      </c>
      <c r="F70" s="209">
        <v>2</v>
      </c>
      <c r="G70" s="944"/>
      <c r="H70" s="944"/>
      <c r="I70" s="944"/>
      <c r="J70" s="944"/>
      <c r="K70" s="944"/>
      <c r="L70" s="944"/>
      <c r="M70" s="944"/>
    </row>
    <row r="71" spans="1:13">
      <c r="A71" s="197">
        <v>4</v>
      </c>
      <c r="B71" s="211" t="s">
        <v>2746</v>
      </c>
      <c r="C71" s="230" t="s">
        <v>2995</v>
      </c>
      <c r="D71" s="217" t="s">
        <v>2994</v>
      </c>
      <c r="E71" s="193" t="s">
        <v>913</v>
      </c>
      <c r="F71" s="209">
        <v>2</v>
      </c>
      <c r="G71" s="944"/>
      <c r="H71" s="944"/>
      <c r="I71" s="944"/>
      <c r="J71" s="944"/>
      <c r="K71" s="944"/>
      <c r="L71" s="944"/>
      <c r="M71" s="944"/>
    </row>
    <row r="72" spans="1:13">
      <c r="A72" s="197">
        <v>5</v>
      </c>
      <c r="B72" s="232" t="s">
        <v>2993</v>
      </c>
      <c r="C72" s="230" t="s">
        <v>2992</v>
      </c>
      <c r="D72" s="217" t="s">
        <v>2991</v>
      </c>
      <c r="E72" s="193" t="s">
        <v>913</v>
      </c>
      <c r="F72" s="209">
        <f>SUM(F70:F71)</f>
        <v>4</v>
      </c>
      <c r="G72" s="944"/>
      <c r="H72" s="944"/>
      <c r="I72" s="944"/>
      <c r="J72" s="944"/>
      <c r="K72" s="944"/>
      <c r="L72" s="944"/>
      <c r="M72" s="944"/>
    </row>
    <row r="73" spans="1:13">
      <c r="A73" s="197">
        <v>6</v>
      </c>
      <c r="B73" s="211" t="s">
        <v>2746</v>
      </c>
      <c r="C73" s="195" t="s">
        <v>2990</v>
      </c>
      <c r="D73" s="231" t="s">
        <v>2843</v>
      </c>
      <c r="E73" s="193" t="s">
        <v>266</v>
      </c>
      <c r="F73" s="209">
        <v>6</v>
      </c>
      <c r="G73" s="944"/>
      <c r="H73" s="944"/>
      <c r="I73" s="944"/>
      <c r="J73" s="944"/>
      <c r="K73" s="944"/>
      <c r="L73" s="944"/>
      <c r="M73" s="944"/>
    </row>
    <row r="74" spans="1:13">
      <c r="A74" s="197">
        <v>7</v>
      </c>
      <c r="B74" s="211" t="s">
        <v>2746</v>
      </c>
      <c r="C74" s="195" t="s">
        <v>2944</v>
      </c>
      <c r="D74" s="217"/>
      <c r="E74" s="193" t="s">
        <v>266</v>
      </c>
      <c r="F74" s="209">
        <v>14</v>
      </c>
      <c r="G74" s="944"/>
      <c r="H74" s="944"/>
      <c r="I74" s="944"/>
      <c r="J74" s="944"/>
      <c r="K74" s="944"/>
      <c r="L74" s="944"/>
      <c r="M74" s="944"/>
    </row>
    <row r="75" spans="1:13">
      <c r="A75" s="197">
        <v>8</v>
      </c>
      <c r="B75" s="211" t="s">
        <v>2942</v>
      </c>
      <c r="C75" s="195" t="s">
        <v>2941</v>
      </c>
      <c r="D75" s="254" t="s">
        <v>2940</v>
      </c>
      <c r="E75" s="193" t="s">
        <v>266</v>
      </c>
      <c r="F75" s="209">
        <f>SUM(F73:F74)</f>
        <v>20</v>
      </c>
      <c r="G75" s="944"/>
      <c r="H75" s="944"/>
      <c r="I75" s="944"/>
      <c r="J75" s="944"/>
      <c r="K75" s="944"/>
      <c r="L75" s="944"/>
      <c r="M75" s="944"/>
    </row>
    <row r="76" spans="1:13">
      <c r="A76" s="197">
        <v>9</v>
      </c>
      <c r="B76" s="211" t="s">
        <v>2746</v>
      </c>
      <c r="C76" s="195" t="s">
        <v>2939</v>
      </c>
      <c r="D76" s="231" t="s">
        <v>2833</v>
      </c>
      <c r="E76" s="193" t="s">
        <v>266</v>
      </c>
      <c r="F76" s="209">
        <v>1</v>
      </c>
      <c r="G76" s="944"/>
      <c r="H76" s="944"/>
      <c r="I76" s="944"/>
      <c r="J76" s="944"/>
      <c r="K76" s="944"/>
      <c r="L76" s="944"/>
      <c r="M76" s="944"/>
    </row>
    <row r="77" spans="1:13" ht="25.5">
      <c r="A77" s="197">
        <v>10</v>
      </c>
      <c r="B77" s="211" t="s">
        <v>2937</v>
      </c>
      <c r="C77" s="195" t="s">
        <v>2936</v>
      </c>
      <c r="D77" s="217"/>
      <c r="E77" s="193" t="s">
        <v>266</v>
      </c>
      <c r="F77" s="209">
        <f>F76</f>
        <v>1</v>
      </c>
      <c r="G77" s="944"/>
      <c r="H77" s="944"/>
      <c r="I77" s="944"/>
      <c r="J77" s="944"/>
      <c r="K77" s="944"/>
      <c r="L77" s="944"/>
      <c r="M77" s="944"/>
    </row>
    <row r="78" spans="1:13">
      <c r="A78" s="197">
        <v>11</v>
      </c>
      <c r="B78" s="211" t="s">
        <v>2746</v>
      </c>
      <c r="C78" s="195" t="s">
        <v>2935</v>
      </c>
      <c r="D78" s="231" t="s">
        <v>2840</v>
      </c>
      <c r="E78" s="193" t="s">
        <v>266</v>
      </c>
      <c r="F78" s="209">
        <v>8</v>
      </c>
      <c r="G78" s="944"/>
      <c r="H78" s="944"/>
      <c r="I78" s="944"/>
      <c r="J78" s="944"/>
      <c r="K78" s="944"/>
      <c r="L78" s="944"/>
      <c r="M78" s="944"/>
    </row>
    <row r="79" spans="1:13" ht="25.5">
      <c r="A79" s="197">
        <v>12</v>
      </c>
      <c r="B79" s="211" t="s">
        <v>2932</v>
      </c>
      <c r="C79" s="195" t="s">
        <v>2931</v>
      </c>
      <c r="D79" s="217"/>
      <c r="E79" s="193" t="s">
        <v>266</v>
      </c>
      <c r="F79" s="209">
        <f>SUM(F78:F78)</f>
        <v>8</v>
      </c>
      <c r="G79" s="944"/>
      <c r="H79" s="944"/>
      <c r="I79" s="944"/>
      <c r="J79" s="944"/>
      <c r="K79" s="944"/>
      <c r="L79" s="944"/>
      <c r="M79" s="944"/>
    </row>
    <row r="80" spans="1:13">
      <c r="A80" s="197">
        <v>13</v>
      </c>
      <c r="B80" s="211" t="s">
        <v>2746</v>
      </c>
      <c r="C80" s="195" t="s">
        <v>2989</v>
      </c>
      <c r="D80" s="217"/>
      <c r="E80" s="193" t="s">
        <v>266</v>
      </c>
      <c r="F80" s="209">
        <v>1</v>
      </c>
      <c r="G80" s="944"/>
      <c r="H80" s="944"/>
      <c r="I80" s="944"/>
      <c r="J80" s="944"/>
      <c r="K80" s="944"/>
      <c r="L80" s="944"/>
      <c r="M80" s="944"/>
    </row>
    <row r="81" spans="1:254" ht="13.5" thickBot="1">
      <c r="A81" s="197">
        <v>14</v>
      </c>
      <c r="B81" s="211" t="s">
        <v>2746</v>
      </c>
      <c r="C81" s="195" t="s">
        <v>2758</v>
      </c>
      <c r="D81" s="217"/>
      <c r="E81" s="193" t="s">
        <v>266</v>
      </c>
      <c r="F81" s="209">
        <f>SUM(F80:F80)</f>
        <v>1</v>
      </c>
      <c r="G81" s="944"/>
      <c r="H81" s="944"/>
      <c r="I81" s="944"/>
      <c r="J81" s="944"/>
      <c r="K81" s="944"/>
      <c r="L81" s="944"/>
      <c r="M81" s="944"/>
    </row>
    <row r="82" spans="1:254" s="198" customFormat="1">
      <c r="A82" s="229"/>
      <c r="B82" s="228" t="s">
        <v>2757</v>
      </c>
      <c r="C82" s="227"/>
      <c r="D82" s="226"/>
      <c r="E82" s="225"/>
      <c r="F82" s="224"/>
      <c r="G82" s="950"/>
      <c r="H82" s="950"/>
      <c r="I82" s="950"/>
      <c r="J82" s="950"/>
      <c r="K82" s="950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C82" s="221"/>
      <c r="CD82" s="221"/>
      <c r="CE82" s="221"/>
      <c r="CF82" s="221"/>
      <c r="CG82" s="221"/>
      <c r="CH82" s="221"/>
      <c r="CI82" s="221"/>
      <c r="CJ82" s="221"/>
      <c r="CK82" s="221"/>
      <c r="CL82" s="221"/>
      <c r="CM82" s="221"/>
      <c r="CN82" s="221"/>
      <c r="CO82" s="221"/>
      <c r="CP82" s="221"/>
      <c r="CQ82" s="221"/>
      <c r="CR82" s="221"/>
      <c r="CS82" s="221"/>
      <c r="CT82" s="221"/>
      <c r="CU82" s="221"/>
      <c r="CV82" s="221"/>
      <c r="CW82" s="221"/>
      <c r="CX82" s="221"/>
      <c r="CY82" s="221"/>
      <c r="CZ82" s="221"/>
      <c r="DA82" s="221"/>
      <c r="DB82" s="221"/>
      <c r="DC82" s="221"/>
      <c r="DD82" s="221"/>
      <c r="DE82" s="221"/>
      <c r="DF82" s="221"/>
      <c r="DG82" s="221"/>
      <c r="DH82" s="221"/>
      <c r="DI82" s="221"/>
      <c r="DJ82" s="221"/>
      <c r="DK82" s="221"/>
      <c r="DL82" s="221"/>
      <c r="DM82" s="221"/>
      <c r="DN82" s="221"/>
      <c r="DO82" s="221"/>
      <c r="DP82" s="221"/>
      <c r="DQ82" s="221"/>
      <c r="DR82" s="221"/>
      <c r="DS82" s="221"/>
      <c r="DT82" s="221"/>
      <c r="DU82" s="221"/>
      <c r="DV82" s="221"/>
      <c r="DW82" s="221"/>
      <c r="DX82" s="221"/>
      <c r="DY82" s="221"/>
      <c r="DZ82" s="221"/>
      <c r="EA82" s="221"/>
      <c r="EB82" s="221"/>
      <c r="EC82" s="221"/>
      <c r="ED82" s="221"/>
      <c r="EE82" s="221"/>
      <c r="EF82" s="221"/>
      <c r="EG82" s="221"/>
      <c r="EH82" s="221"/>
      <c r="EI82" s="221"/>
      <c r="EJ82" s="221"/>
      <c r="EK82" s="221"/>
      <c r="EL82" s="221"/>
      <c r="EM82" s="221"/>
      <c r="EN82" s="221"/>
      <c r="EO82" s="221"/>
      <c r="EP82" s="221"/>
      <c r="EQ82" s="221"/>
      <c r="ER82" s="221"/>
      <c r="ES82" s="221"/>
      <c r="ET82" s="221"/>
      <c r="EU82" s="221"/>
      <c r="EV82" s="221"/>
      <c r="EW82" s="221"/>
      <c r="EX82" s="221"/>
      <c r="EY82" s="221"/>
      <c r="EZ82" s="221"/>
      <c r="FA82" s="221"/>
      <c r="FB82" s="221"/>
      <c r="FC82" s="221"/>
      <c r="FD82" s="221"/>
      <c r="FE82" s="221"/>
      <c r="FF82" s="221"/>
      <c r="FG82" s="221"/>
      <c r="FH82" s="221"/>
      <c r="FI82" s="221"/>
      <c r="FJ82" s="221"/>
      <c r="FK82" s="221"/>
      <c r="FL82" s="221"/>
      <c r="FM82" s="221"/>
      <c r="FN82" s="221"/>
      <c r="FO82" s="221"/>
      <c r="FP82" s="221"/>
      <c r="FQ82" s="221"/>
      <c r="FR82" s="221"/>
      <c r="FS82" s="221"/>
      <c r="FT82" s="221"/>
      <c r="FU82" s="221"/>
      <c r="FV82" s="221"/>
      <c r="FW82" s="221"/>
      <c r="FX82" s="221"/>
      <c r="FY82" s="221"/>
      <c r="FZ82" s="221"/>
      <c r="GA82" s="221"/>
      <c r="GB82" s="221"/>
      <c r="GC82" s="221"/>
      <c r="GD82" s="221"/>
      <c r="GE82" s="221"/>
      <c r="GF82" s="221"/>
      <c r="GG82" s="221"/>
      <c r="GH82" s="221"/>
      <c r="GI82" s="221"/>
      <c r="GJ82" s="221"/>
      <c r="GK82" s="221"/>
      <c r="GL82" s="221"/>
      <c r="GM82" s="221"/>
      <c r="GN82" s="221"/>
      <c r="GO82" s="221"/>
      <c r="GP82" s="221"/>
      <c r="GQ82" s="221"/>
      <c r="GR82" s="221"/>
      <c r="GS82" s="221"/>
      <c r="GT82" s="221"/>
      <c r="GU82" s="221"/>
      <c r="GV82" s="221"/>
      <c r="GW82" s="221"/>
      <c r="GX82" s="221"/>
      <c r="GY82" s="221"/>
      <c r="GZ82" s="221"/>
      <c r="HA82" s="221"/>
      <c r="HB82" s="221"/>
      <c r="HC82" s="221"/>
      <c r="HD82" s="221"/>
      <c r="HE82" s="221"/>
      <c r="HF82" s="221"/>
      <c r="HG82" s="221"/>
      <c r="HH82" s="221"/>
      <c r="HI82" s="221"/>
      <c r="HJ82" s="221"/>
      <c r="HK82" s="221"/>
      <c r="HL82" s="221"/>
      <c r="HM82" s="221"/>
      <c r="HN82" s="221"/>
      <c r="HO82" s="221"/>
      <c r="HP82" s="221"/>
      <c r="HQ82" s="221"/>
      <c r="HR82" s="221"/>
      <c r="HS82" s="221"/>
      <c r="HT82" s="221"/>
      <c r="HU82" s="221"/>
      <c r="HV82" s="221"/>
      <c r="HW82" s="221"/>
      <c r="HX82" s="221"/>
      <c r="HY82" s="221"/>
      <c r="HZ82" s="221"/>
      <c r="IA82" s="221"/>
      <c r="IB82" s="221"/>
      <c r="IC82" s="221"/>
      <c r="ID82" s="221"/>
      <c r="IE82" s="221"/>
      <c r="IF82" s="221"/>
      <c r="IG82" s="221"/>
      <c r="IH82" s="221"/>
      <c r="II82" s="221"/>
      <c r="IJ82" s="221"/>
      <c r="IK82" s="221"/>
      <c r="IL82" s="221"/>
      <c r="IM82" s="221"/>
      <c r="IN82" s="221"/>
      <c r="IO82" s="221"/>
      <c r="IP82" s="221"/>
      <c r="IQ82" s="221"/>
      <c r="IR82" s="221"/>
      <c r="IS82" s="221"/>
      <c r="IT82" s="221"/>
    </row>
    <row r="83" spans="1:254">
      <c r="A83" s="197">
        <v>15</v>
      </c>
      <c r="B83" s="220" t="s">
        <v>2756</v>
      </c>
      <c r="C83" s="219" t="s">
        <v>2755</v>
      </c>
      <c r="D83" s="218" t="s">
        <v>2754</v>
      </c>
      <c r="E83" s="193" t="s">
        <v>997</v>
      </c>
      <c r="F83" s="216">
        <v>0.3</v>
      </c>
      <c r="G83" s="948"/>
      <c r="H83" s="948"/>
      <c r="I83" s="948"/>
      <c r="J83" s="948"/>
      <c r="K83" s="948"/>
    </row>
    <row r="84" spans="1:254" ht="26.25" thickBot="1">
      <c r="A84" s="197">
        <v>16</v>
      </c>
      <c r="B84" s="211" t="s">
        <v>2753</v>
      </c>
      <c r="C84" s="195" t="s">
        <v>2752</v>
      </c>
      <c r="D84" s="217" t="s">
        <v>2751</v>
      </c>
      <c r="E84" s="193" t="s">
        <v>997</v>
      </c>
      <c r="F84" s="216">
        <v>0.3</v>
      </c>
      <c r="G84" s="948"/>
      <c r="H84" s="948"/>
      <c r="I84" s="948"/>
      <c r="J84" s="948"/>
      <c r="K84" s="948"/>
    </row>
    <row r="85" spans="1:254" s="199" customFormat="1">
      <c r="A85" s="215"/>
      <c r="B85" s="206" t="str">
        <f>CONCATENATE("CELKOM ",C9," :")</f>
        <v>CELKOM ZARIAĎOVACIE PREDMETY :</v>
      </c>
      <c r="C85" s="205"/>
      <c r="D85" s="214"/>
      <c r="E85" s="203"/>
      <c r="F85" s="202"/>
      <c r="G85" s="201"/>
      <c r="H85" s="200"/>
    </row>
  </sheetData>
  <conditionalFormatting sqref="F24 F18:F19 F28:F38 F40:F55 F58:F61 F78:F80">
    <cfRule type="cellIs" dxfId="157" priority="19" stopIfTrue="1" operator="equal">
      <formula>0</formula>
    </cfRule>
  </conditionalFormatting>
  <conditionalFormatting sqref="F15:F17">
    <cfRule type="cellIs" dxfId="156" priority="18" stopIfTrue="1" operator="equal">
      <formula>0</formula>
    </cfRule>
  </conditionalFormatting>
  <conditionalFormatting sqref="F20:F21">
    <cfRule type="cellIs" dxfId="155" priority="17" stopIfTrue="1" operator="equal">
      <formula>0</formula>
    </cfRule>
  </conditionalFormatting>
  <conditionalFormatting sqref="F23">
    <cfRule type="cellIs" dxfId="154" priority="16" stopIfTrue="1" operator="equal">
      <formula>0</formula>
    </cfRule>
  </conditionalFormatting>
  <conditionalFormatting sqref="F64">
    <cfRule type="cellIs" dxfId="153" priority="15" stopIfTrue="1" operator="equal">
      <formula>0</formula>
    </cfRule>
  </conditionalFormatting>
  <conditionalFormatting sqref="F63">
    <cfRule type="cellIs" dxfId="152" priority="14" stopIfTrue="1" operator="equal">
      <formula>0</formula>
    </cfRule>
  </conditionalFormatting>
  <conditionalFormatting sqref="F84">
    <cfRule type="cellIs" dxfId="151" priority="13" stopIfTrue="1" operator="equal">
      <formula>0</formula>
    </cfRule>
  </conditionalFormatting>
  <conditionalFormatting sqref="F83">
    <cfRule type="cellIs" dxfId="150" priority="12" stopIfTrue="1" operator="equal">
      <formula>0</formula>
    </cfRule>
  </conditionalFormatting>
  <conditionalFormatting sqref="F39">
    <cfRule type="cellIs" dxfId="149" priority="11" stopIfTrue="1" operator="equal">
      <formula>0</formula>
    </cfRule>
  </conditionalFormatting>
  <conditionalFormatting sqref="F81">
    <cfRule type="cellIs" dxfId="148" priority="10" stopIfTrue="1" operator="equal">
      <formula>0</formula>
    </cfRule>
  </conditionalFormatting>
  <conditionalFormatting sqref="F56">
    <cfRule type="cellIs" dxfId="147" priority="9" stopIfTrue="1" operator="equal">
      <formula>0</formula>
    </cfRule>
  </conditionalFormatting>
  <conditionalFormatting sqref="F57">
    <cfRule type="cellIs" dxfId="146" priority="8" stopIfTrue="1" operator="equal">
      <formula>0</formula>
    </cfRule>
  </conditionalFormatting>
  <conditionalFormatting sqref="F73:F75">
    <cfRule type="cellIs" dxfId="145" priority="7" stopIfTrue="1" operator="equal">
      <formula>0</formula>
    </cfRule>
  </conditionalFormatting>
  <conditionalFormatting sqref="F76:F77">
    <cfRule type="cellIs" dxfId="144" priority="6" stopIfTrue="1" operator="equal">
      <formula>0</formula>
    </cfRule>
  </conditionalFormatting>
  <conditionalFormatting sqref="F72">
    <cfRule type="cellIs" dxfId="143" priority="5" stopIfTrue="1" operator="equal">
      <formula>0</formula>
    </cfRule>
  </conditionalFormatting>
  <conditionalFormatting sqref="F70">
    <cfRule type="cellIs" dxfId="142" priority="4" stopIfTrue="1" operator="equal">
      <formula>0</formula>
    </cfRule>
  </conditionalFormatting>
  <conditionalFormatting sqref="F71">
    <cfRule type="cellIs" dxfId="141" priority="3" stopIfTrue="1" operator="equal">
      <formula>0</formula>
    </cfRule>
  </conditionalFormatting>
  <conditionalFormatting sqref="F68">
    <cfRule type="cellIs" dxfId="140" priority="2" stopIfTrue="1" operator="equal">
      <formula>0</formula>
    </cfRule>
  </conditionalFormatting>
  <conditionalFormatting sqref="F69">
    <cfRule type="cellIs" dxfId="139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T85"/>
  <sheetViews>
    <sheetView showGridLines="0" topLeftCell="A57" zoomScaleNormal="100" workbookViewId="0">
      <selection activeCell="G83" sqref="G83:J83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3">
      <c r="C1" s="253" t="s">
        <v>2869</v>
      </c>
      <c r="D1" s="244"/>
      <c r="E1" s="243"/>
      <c r="F1" s="212"/>
    </row>
    <row r="2" spans="1:13">
      <c r="D2" s="210"/>
      <c r="F2" s="212"/>
    </row>
    <row r="3" spans="1:13">
      <c r="B3" s="252"/>
      <c r="C3" s="251" t="s">
        <v>2826</v>
      </c>
      <c r="D3" s="210"/>
      <c r="F3" s="212"/>
      <c r="G3" s="189"/>
      <c r="H3" s="189"/>
    </row>
    <row r="4" spans="1:13">
      <c r="D4" s="210"/>
      <c r="F4" s="212"/>
    </row>
    <row r="5" spans="1:13">
      <c r="A5" s="250" t="s">
        <v>2825</v>
      </c>
      <c r="B5" s="196" t="s">
        <v>2988</v>
      </c>
      <c r="C5" s="195" t="s">
        <v>2987</v>
      </c>
      <c r="D5" s="210"/>
      <c r="F5" s="212"/>
    </row>
    <row r="6" spans="1:13">
      <c r="A6" s="250"/>
      <c r="D6" s="210"/>
      <c r="F6" s="212"/>
    </row>
    <row r="7" spans="1:13">
      <c r="A7" s="250" t="s">
        <v>2822</v>
      </c>
      <c r="B7" s="196" t="s">
        <v>2986</v>
      </c>
      <c r="C7" s="195" t="s">
        <v>2985</v>
      </c>
      <c r="D7" s="210"/>
      <c r="F7" s="212"/>
    </row>
    <row r="8" spans="1:13">
      <c r="A8" s="250"/>
      <c r="D8" s="210"/>
      <c r="F8" s="212"/>
    </row>
    <row r="9" spans="1:13">
      <c r="A9" s="250" t="s">
        <v>2819</v>
      </c>
      <c r="B9" s="196" t="s">
        <v>2821</v>
      </c>
      <c r="C9" s="195" t="s">
        <v>2820</v>
      </c>
      <c r="D9" s="210"/>
      <c r="F9" s="212"/>
    </row>
    <row r="10" spans="1:13" s="248" customFormat="1" ht="13.5" thickBot="1">
      <c r="B10" s="249"/>
    </row>
    <row r="11" spans="1:13">
      <c r="D11" s="210"/>
      <c r="F11" s="212"/>
    </row>
    <row r="12" spans="1:13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3">
      <c r="C13" s="239"/>
      <c r="D13" s="238"/>
      <c r="F13" s="212"/>
      <c r="G13" s="944"/>
      <c r="H13" s="944"/>
      <c r="I13" s="944"/>
      <c r="J13" s="944"/>
      <c r="K13" s="944"/>
      <c r="L13" s="944"/>
      <c r="M13" s="944"/>
    </row>
    <row r="14" spans="1:13">
      <c r="C14" s="239"/>
      <c r="D14" s="238"/>
      <c r="F14" s="212"/>
      <c r="G14" s="944"/>
      <c r="H14" s="944"/>
      <c r="I14" s="944"/>
      <c r="J14" s="944"/>
      <c r="K14" s="944"/>
      <c r="L14" s="944"/>
      <c r="M14" s="944"/>
    </row>
    <row r="15" spans="1:13">
      <c r="C15" s="213" t="str">
        <f>CONCATENATE(A5," ",B5," ",C5)</f>
        <v>I. C 713 A04 TEPELNÉ IZOLÁCIE</v>
      </c>
      <c r="D15" s="210"/>
      <c r="F15" s="212"/>
      <c r="G15" s="944"/>
      <c r="H15" s="944"/>
      <c r="I15" s="944"/>
      <c r="J15" s="944"/>
      <c r="K15" s="944"/>
      <c r="L15" s="944"/>
      <c r="M15" s="944"/>
    </row>
    <row r="16" spans="1:13" s="277" customFormat="1" ht="12.75" customHeight="1">
      <c r="A16" s="250">
        <v>1</v>
      </c>
      <c r="B16" s="211" t="s">
        <v>2746</v>
      </c>
      <c r="C16" s="276" t="s">
        <v>2980</v>
      </c>
      <c r="D16" s="217" t="s">
        <v>2981</v>
      </c>
      <c r="E16" s="279" t="s">
        <v>244</v>
      </c>
      <c r="F16" s="234">
        <v>39</v>
      </c>
      <c r="G16" s="944"/>
      <c r="H16" s="944"/>
      <c r="I16" s="944"/>
      <c r="J16" s="944"/>
      <c r="K16" s="944"/>
      <c r="L16" s="944"/>
      <c r="M16" s="944"/>
    </row>
    <row r="17" spans="1:13" ht="12.75" customHeight="1">
      <c r="A17" s="197">
        <v>2</v>
      </c>
      <c r="B17" s="211" t="s">
        <v>2746</v>
      </c>
      <c r="C17" s="276" t="s">
        <v>2980</v>
      </c>
      <c r="D17" s="217" t="s">
        <v>2978</v>
      </c>
      <c r="E17" s="193" t="s">
        <v>244</v>
      </c>
      <c r="F17" s="209">
        <v>19</v>
      </c>
      <c r="G17" s="944"/>
      <c r="H17" s="944"/>
      <c r="I17" s="944"/>
      <c r="J17" s="944"/>
      <c r="K17" s="944"/>
      <c r="L17" s="944"/>
      <c r="M17" s="944"/>
    </row>
    <row r="18" spans="1:13" ht="12.75" customHeight="1">
      <c r="A18" s="250">
        <v>3</v>
      </c>
      <c r="B18" s="211" t="s">
        <v>2746</v>
      </c>
      <c r="C18" s="276" t="s">
        <v>2980</v>
      </c>
      <c r="D18" s="217" t="s">
        <v>3016</v>
      </c>
      <c r="E18" s="193" t="s">
        <v>244</v>
      </c>
      <c r="F18" s="209">
        <v>14</v>
      </c>
      <c r="G18" s="944"/>
      <c r="H18" s="944"/>
      <c r="I18" s="944"/>
      <c r="J18" s="944"/>
      <c r="K18" s="944"/>
      <c r="L18" s="944"/>
      <c r="M18" s="944"/>
    </row>
    <row r="19" spans="1:13" ht="12.75" customHeight="1">
      <c r="A19" s="197">
        <v>4</v>
      </c>
      <c r="B19" s="211" t="s">
        <v>2746</v>
      </c>
      <c r="C19" s="195" t="s">
        <v>2979</v>
      </c>
      <c r="D19" s="217" t="s">
        <v>3016</v>
      </c>
      <c r="E19" s="193" t="s">
        <v>244</v>
      </c>
      <c r="F19" s="209">
        <v>8</v>
      </c>
      <c r="G19" s="944"/>
      <c r="H19" s="944"/>
      <c r="I19" s="944"/>
      <c r="J19" s="944"/>
      <c r="K19" s="944"/>
      <c r="L19" s="944"/>
      <c r="M19" s="944"/>
    </row>
    <row r="20" spans="1:13" ht="12.75" customHeight="1">
      <c r="A20" s="250">
        <v>5</v>
      </c>
      <c r="B20" s="211" t="s">
        <v>2746</v>
      </c>
      <c r="C20" s="195" t="s">
        <v>2979</v>
      </c>
      <c r="D20" s="217" t="s">
        <v>2765</v>
      </c>
      <c r="E20" s="193" t="s">
        <v>244</v>
      </c>
      <c r="F20" s="209">
        <v>5</v>
      </c>
      <c r="G20" s="944"/>
      <c r="H20" s="944"/>
      <c r="I20" s="944"/>
      <c r="J20" s="944"/>
      <c r="K20" s="944"/>
      <c r="L20" s="944"/>
      <c r="M20" s="944"/>
    </row>
    <row r="21" spans="1:13" ht="12.75" customHeight="1">
      <c r="A21" s="197">
        <v>6</v>
      </c>
      <c r="B21" s="211" t="s">
        <v>2746</v>
      </c>
      <c r="C21" s="195" t="s">
        <v>2979</v>
      </c>
      <c r="D21" s="217" t="s">
        <v>2760</v>
      </c>
      <c r="E21" s="193" t="s">
        <v>244</v>
      </c>
      <c r="F21" s="209">
        <v>3</v>
      </c>
      <c r="G21" s="944"/>
      <c r="H21" s="944"/>
      <c r="I21" s="944"/>
      <c r="J21" s="944"/>
      <c r="K21" s="944"/>
      <c r="L21" s="944"/>
      <c r="M21" s="944"/>
    </row>
    <row r="22" spans="1:13">
      <c r="A22" s="250">
        <v>7</v>
      </c>
      <c r="B22" s="211" t="s">
        <v>2977</v>
      </c>
      <c r="C22" s="195" t="s">
        <v>2976</v>
      </c>
      <c r="D22" s="217" t="s">
        <v>2975</v>
      </c>
      <c r="E22" s="193" t="s">
        <v>244</v>
      </c>
      <c r="F22" s="209">
        <f>SUM(F16:F18)+SUM(F19:F19)</f>
        <v>80</v>
      </c>
      <c r="G22" s="944"/>
      <c r="H22" s="944"/>
      <c r="I22" s="944"/>
      <c r="J22" s="944"/>
      <c r="K22" s="944"/>
      <c r="L22" s="944"/>
      <c r="M22" s="944"/>
    </row>
    <row r="23" spans="1:13" ht="13.5" thickBot="1">
      <c r="A23" s="197">
        <v>8</v>
      </c>
      <c r="B23" s="211" t="s">
        <v>3033</v>
      </c>
      <c r="C23" s="195" t="s">
        <v>2976</v>
      </c>
      <c r="D23" s="217" t="s">
        <v>3032</v>
      </c>
      <c r="E23" s="193" t="s">
        <v>244</v>
      </c>
      <c r="F23" s="209">
        <f>SUM(F20:F21)</f>
        <v>8</v>
      </c>
      <c r="G23" s="944"/>
      <c r="H23" s="944"/>
      <c r="I23" s="944"/>
      <c r="J23" s="944"/>
      <c r="K23" s="944"/>
      <c r="L23" s="944"/>
      <c r="M23" s="944"/>
    </row>
    <row r="24" spans="1:13" s="221" customFormat="1">
      <c r="A24" s="229"/>
      <c r="B24" s="228" t="s">
        <v>2757</v>
      </c>
      <c r="C24" s="227"/>
      <c r="D24" s="226"/>
      <c r="E24" s="225"/>
      <c r="F24" s="224"/>
      <c r="G24" s="950"/>
      <c r="H24" s="950"/>
      <c r="I24" s="950"/>
      <c r="J24" s="950"/>
      <c r="K24" s="950"/>
    </row>
    <row r="25" spans="1:13">
      <c r="A25" s="197">
        <v>9</v>
      </c>
      <c r="B25" s="211" t="s">
        <v>2974</v>
      </c>
      <c r="C25" s="195" t="s">
        <v>2973</v>
      </c>
      <c r="D25" s="217" t="s">
        <v>2754</v>
      </c>
      <c r="E25" s="193" t="s">
        <v>997</v>
      </c>
      <c r="F25" s="216">
        <v>1.3</v>
      </c>
      <c r="G25" s="948"/>
      <c r="H25" s="948"/>
      <c r="I25" s="948"/>
      <c r="J25" s="948"/>
      <c r="K25" s="948"/>
    </row>
    <row r="26" spans="1:13" ht="26.25" thickBot="1">
      <c r="A26" s="197">
        <v>10</v>
      </c>
      <c r="B26" s="211" t="s">
        <v>2972</v>
      </c>
      <c r="C26" s="195" t="s">
        <v>2752</v>
      </c>
      <c r="D26" s="217" t="s">
        <v>2751</v>
      </c>
      <c r="E26" s="193" t="s">
        <v>997</v>
      </c>
      <c r="F26" s="216">
        <v>0.45</v>
      </c>
      <c r="G26" s="948"/>
      <c r="H26" s="948"/>
      <c r="I26" s="948"/>
      <c r="J26" s="948"/>
      <c r="K26" s="948"/>
    </row>
    <row r="27" spans="1:13" s="199" customFormat="1">
      <c r="A27" s="215"/>
      <c r="B27" s="206" t="str">
        <f>CONCATENATE("CELKOM ",C5," :")</f>
        <v>CELKOM TEPELNÉ IZOLÁCIE :</v>
      </c>
      <c r="C27" s="205"/>
      <c r="D27" s="214"/>
      <c r="E27" s="203"/>
      <c r="F27" s="202"/>
      <c r="G27" s="201"/>
      <c r="H27" s="200"/>
    </row>
    <row r="28" spans="1:13" s="263" customFormat="1">
      <c r="A28" s="270"/>
      <c r="B28" s="269"/>
      <c r="C28" s="268"/>
      <c r="D28" s="267"/>
      <c r="E28" s="266"/>
      <c r="F28" s="265"/>
      <c r="G28" s="952"/>
      <c r="H28" s="952"/>
      <c r="I28" s="952"/>
      <c r="J28" s="952"/>
      <c r="K28" s="952"/>
      <c r="L28" s="952"/>
    </row>
    <row r="29" spans="1:13" s="263" customFormat="1">
      <c r="A29" s="270"/>
      <c r="B29" s="269"/>
      <c r="C29" s="268"/>
      <c r="D29" s="267"/>
      <c r="E29" s="266"/>
      <c r="F29" s="265"/>
      <c r="G29" s="952"/>
      <c r="H29" s="952"/>
      <c r="I29" s="952"/>
      <c r="J29" s="952"/>
      <c r="K29" s="952"/>
      <c r="L29" s="952"/>
    </row>
    <row r="30" spans="1:13">
      <c r="D30" s="217"/>
      <c r="F30" s="212"/>
      <c r="G30" s="952"/>
      <c r="H30" s="952"/>
      <c r="I30" s="952"/>
      <c r="J30" s="952"/>
      <c r="K30" s="952"/>
      <c r="L30" s="952"/>
    </row>
    <row r="31" spans="1:13">
      <c r="C31" s="213" t="str">
        <f>CONCATENATE(A7," ",B7," ",C7)</f>
        <v>II. C 721 A02 VNÚTORNÝ VODOVOD</v>
      </c>
      <c r="D31" s="217"/>
      <c r="F31" s="212"/>
      <c r="G31" s="952"/>
      <c r="H31" s="952"/>
      <c r="I31" s="952"/>
      <c r="J31" s="952"/>
      <c r="K31" s="952"/>
      <c r="L31" s="952"/>
    </row>
    <row r="32" spans="1:13">
      <c r="A32" s="197">
        <v>1</v>
      </c>
      <c r="B32" s="211" t="s">
        <v>2746</v>
      </c>
      <c r="C32" s="195" t="s">
        <v>2970</v>
      </c>
      <c r="D32" s="217" t="s">
        <v>2971</v>
      </c>
      <c r="E32" s="256" t="s">
        <v>244</v>
      </c>
      <c r="F32" s="209">
        <f>F16</f>
        <v>39</v>
      </c>
      <c r="G32" s="952"/>
      <c r="H32" s="952"/>
      <c r="I32" s="952"/>
      <c r="J32" s="952"/>
      <c r="K32" s="952"/>
      <c r="L32" s="952"/>
    </row>
    <row r="33" spans="1:12">
      <c r="A33" s="197">
        <v>2</v>
      </c>
      <c r="B33" s="211" t="s">
        <v>2746</v>
      </c>
      <c r="C33" s="195" t="s">
        <v>2970</v>
      </c>
      <c r="D33" s="217" t="s">
        <v>2969</v>
      </c>
      <c r="E33" s="256" t="s">
        <v>244</v>
      </c>
      <c r="F33" s="209">
        <f>F17</f>
        <v>19</v>
      </c>
      <c r="G33" s="952"/>
      <c r="H33" s="952"/>
      <c r="I33" s="952"/>
      <c r="J33" s="952"/>
      <c r="K33" s="952"/>
      <c r="L33" s="952"/>
    </row>
    <row r="34" spans="1:12">
      <c r="A34" s="197">
        <v>3</v>
      </c>
      <c r="B34" s="211" t="s">
        <v>2746</v>
      </c>
      <c r="C34" s="195" t="s">
        <v>2970</v>
      </c>
      <c r="D34" s="217" t="s">
        <v>3031</v>
      </c>
      <c r="E34" s="256" t="s">
        <v>244</v>
      </c>
      <c r="F34" s="209">
        <f>F18+F19</f>
        <v>22</v>
      </c>
      <c r="G34" s="952"/>
      <c r="H34" s="952"/>
      <c r="I34" s="952"/>
      <c r="J34" s="952"/>
      <c r="K34" s="952"/>
      <c r="L34" s="952"/>
    </row>
    <row r="35" spans="1:12">
      <c r="A35" s="197">
        <v>4</v>
      </c>
      <c r="B35" s="211" t="s">
        <v>2746</v>
      </c>
      <c r="C35" s="195" t="s">
        <v>2970</v>
      </c>
      <c r="D35" s="217" t="s">
        <v>3030</v>
      </c>
      <c r="E35" s="256" t="s">
        <v>244</v>
      </c>
      <c r="F35" s="209">
        <f>F20</f>
        <v>5</v>
      </c>
      <c r="G35" s="952"/>
      <c r="H35" s="952"/>
      <c r="I35" s="952"/>
      <c r="J35" s="952"/>
      <c r="K35" s="952"/>
      <c r="L35" s="952"/>
    </row>
    <row r="36" spans="1:12">
      <c r="A36" s="197">
        <v>5</v>
      </c>
      <c r="B36" s="211" t="s">
        <v>2746</v>
      </c>
      <c r="C36" s="195" t="s">
        <v>2970</v>
      </c>
      <c r="D36" s="217" t="s">
        <v>3041</v>
      </c>
      <c r="E36" s="256" t="s">
        <v>244</v>
      </c>
      <c r="F36" s="209">
        <f>F21</f>
        <v>3</v>
      </c>
      <c r="G36" s="952"/>
      <c r="H36" s="952"/>
      <c r="I36" s="952"/>
      <c r="J36" s="952"/>
      <c r="K36" s="952"/>
      <c r="L36" s="952"/>
    </row>
    <row r="37" spans="1:12" s="239" customFormat="1">
      <c r="A37" s="197">
        <v>6</v>
      </c>
      <c r="B37" s="211" t="s">
        <v>2746</v>
      </c>
      <c r="C37" s="195" t="s">
        <v>3028</v>
      </c>
      <c r="D37" s="217" t="s">
        <v>3027</v>
      </c>
      <c r="E37" s="256" t="s">
        <v>244</v>
      </c>
      <c r="F37" s="209">
        <v>9</v>
      </c>
      <c r="G37" s="952"/>
      <c r="H37" s="952"/>
      <c r="I37" s="952"/>
      <c r="J37" s="952"/>
      <c r="K37" s="952"/>
      <c r="L37" s="952"/>
    </row>
    <row r="38" spans="1:12" s="239" customFormat="1" ht="12.75" customHeight="1">
      <c r="A38" s="197">
        <v>7</v>
      </c>
      <c r="B38" s="282" t="s">
        <v>2746</v>
      </c>
      <c r="C38" s="284" t="s">
        <v>3025</v>
      </c>
      <c r="D38" s="283" t="s">
        <v>3024</v>
      </c>
      <c r="E38" s="256" t="s">
        <v>266</v>
      </c>
      <c r="F38" s="209">
        <v>1</v>
      </c>
      <c r="G38" s="952"/>
      <c r="H38" s="952"/>
      <c r="I38" s="952"/>
      <c r="J38" s="952"/>
      <c r="K38" s="952"/>
      <c r="L38" s="952"/>
    </row>
    <row r="39" spans="1:12" s="239" customFormat="1" ht="12.75" customHeight="1">
      <c r="A39" s="197">
        <v>8</v>
      </c>
      <c r="B39" s="282" t="s">
        <v>2746</v>
      </c>
      <c r="C39" s="284" t="s">
        <v>3023</v>
      </c>
      <c r="D39" s="283" t="s">
        <v>3022</v>
      </c>
      <c r="E39" s="256" t="s">
        <v>266</v>
      </c>
      <c r="F39" s="209">
        <v>1</v>
      </c>
      <c r="G39" s="952"/>
      <c r="H39" s="952"/>
      <c r="I39" s="952"/>
      <c r="J39" s="952"/>
      <c r="K39" s="952"/>
      <c r="L39" s="952"/>
    </row>
    <row r="40" spans="1:12" s="239" customFormat="1" ht="12.75" customHeight="1">
      <c r="A40" s="197">
        <v>9</v>
      </c>
      <c r="B40" s="282" t="s">
        <v>2746</v>
      </c>
      <c r="C40" s="284" t="s">
        <v>3020</v>
      </c>
      <c r="D40" s="283" t="s">
        <v>3019</v>
      </c>
      <c r="E40" s="256" t="s">
        <v>266</v>
      </c>
      <c r="F40" s="209">
        <v>1</v>
      </c>
      <c r="G40" s="952"/>
      <c r="H40" s="952"/>
      <c r="I40" s="952"/>
      <c r="J40" s="952"/>
      <c r="K40" s="952"/>
      <c r="L40" s="952"/>
    </row>
    <row r="41" spans="1:12" s="239" customFormat="1">
      <c r="A41" s="197">
        <v>10</v>
      </c>
      <c r="B41" s="282" t="s">
        <v>2746</v>
      </c>
      <c r="C41" s="195" t="s">
        <v>3015</v>
      </c>
      <c r="D41" s="217" t="s">
        <v>3014</v>
      </c>
      <c r="E41" s="256" t="s">
        <v>266</v>
      </c>
      <c r="F41" s="209">
        <f>SUM(F38,F39,F40)</f>
        <v>3</v>
      </c>
      <c r="G41" s="952"/>
      <c r="H41" s="952"/>
      <c r="I41" s="952"/>
      <c r="J41" s="952"/>
      <c r="K41" s="952"/>
      <c r="L41" s="952"/>
    </row>
    <row r="42" spans="1:12" s="239" customFormat="1">
      <c r="A42" s="197">
        <v>11</v>
      </c>
      <c r="B42" s="211" t="s">
        <v>2746</v>
      </c>
      <c r="C42" s="195" t="s">
        <v>2968</v>
      </c>
      <c r="D42" s="217" t="s">
        <v>2957</v>
      </c>
      <c r="E42" s="256" t="s">
        <v>266</v>
      </c>
      <c r="F42" s="209">
        <v>2</v>
      </c>
      <c r="G42" s="952"/>
      <c r="H42" s="952"/>
      <c r="I42" s="952"/>
      <c r="J42" s="952"/>
      <c r="K42" s="952"/>
      <c r="L42" s="952"/>
    </row>
    <row r="43" spans="1:12" s="239" customFormat="1">
      <c r="A43" s="197">
        <v>12</v>
      </c>
      <c r="B43" s="211" t="s">
        <v>2746</v>
      </c>
      <c r="C43" s="195" t="s">
        <v>2968</v>
      </c>
      <c r="D43" s="217" t="s">
        <v>2962</v>
      </c>
      <c r="E43" s="256" t="s">
        <v>266</v>
      </c>
      <c r="F43" s="209">
        <v>3</v>
      </c>
      <c r="G43" s="952"/>
      <c r="H43" s="952"/>
      <c r="I43" s="952"/>
      <c r="J43" s="952"/>
      <c r="K43" s="952"/>
      <c r="L43" s="952"/>
    </row>
    <row r="44" spans="1:12" s="239" customFormat="1">
      <c r="A44" s="197">
        <v>13</v>
      </c>
      <c r="B44" s="211" t="s">
        <v>2746</v>
      </c>
      <c r="C44" s="195" t="s">
        <v>2968</v>
      </c>
      <c r="D44" s="217" t="s">
        <v>3038</v>
      </c>
      <c r="E44" s="256" t="s">
        <v>266</v>
      </c>
      <c r="F44" s="209">
        <v>2</v>
      </c>
      <c r="G44" s="952"/>
      <c r="H44" s="952"/>
      <c r="I44" s="952"/>
      <c r="J44" s="952"/>
      <c r="K44" s="952"/>
      <c r="L44" s="952"/>
    </row>
    <row r="45" spans="1:12" s="239" customFormat="1">
      <c r="A45" s="197">
        <v>14</v>
      </c>
      <c r="B45" s="211" t="s">
        <v>3013</v>
      </c>
      <c r="C45" s="195" t="s">
        <v>2966</v>
      </c>
      <c r="D45" s="217" t="s">
        <v>2957</v>
      </c>
      <c r="E45" s="256" t="s">
        <v>2956</v>
      </c>
      <c r="F45" s="209">
        <f>SUM(F42)</f>
        <v>2</v>
      </c>
      <c r="G45" s="952"/>
      <c r="H45" s="952"/>
      <c r="I45" s="952"/>
      <c r="J45" s="952"/>
      <c r="K45" s="952"/>
      <c r="L45" s="952"/>
    </row>
    <row r="46" spans="1:12" s="239" customFormat="1">
      <c r="A46" s="197">
        <v>15</v>
      </c>
      <c r="B46" s="211" t="s">
        <v>2967</v>
      </c>
      <c r="C46" s="195" t="s">
        <v>2966</v>
      </c>
      <c r="D46" s="217" t="s">
        <v>2962</v>
      </c>
      <c r="E46" s="256" t="s">
        <v>2956</v>
      </c>
      <c r="F46" s="209">
        <f>SUM(F43)</f>
        <v>3</v>
      </c>
      <c r="G46" s="952"/>
      <c r="H46" s="952"/>
      <c r="I46" s="952"/>
      <c r="J46" s="952"/>
      <c r="K46" s="952"/>
      <c r="L46" s="952"/>
    </row>
    <row r="47" spans="1:12" s="239" customFormat="1">
      <c r="A47" s="197">
        <v>16</v>
      </c>
      <c r="B47" s="211" t="s">
        <v>3040</v>
      </c>
      <c r="C47" s="195" t="s">
        <v>2966</v>
      </c>
      <c r="D47" s="217" t="s">
        <v>3038</v>
      </c>
      <c r="E47" s="256" t="s">
        <v>2956</v>
      </c>
      <c r="F47" s="209">
        <f>SUM(F44)</f>
        <v>2</v>
      </c>
      <c r="G47" s="952"/>
      <c r="H47" s="952"/>
      <c r="I47" s="952"/>
      <c r="J47" s="952"/>
      <c r="K47" s="952"/>
      <c r="L47" s="952"/>
    </row>
    <row r="48" spans="1:12" s="239" customFormat="1">
      <c r="A48" s="197">
        <v>17</v>
      </c>
      <c r="B48" s="275" t="s">
        <v>2746</v>
      </c>
      <c r="C48" s="195" t="s">
        <v>2965</v>
      </c>
      <c r="D48" s="217" t="s">
        <v>2957</v>
      </c>
      <c r="E48" s="193" t="s">
        <v>266</v>
      </c>
      <c r="F48" s="209">
        <v>2</v>
      </c>
      <c r="G48" s="952"/>
      <c r="H48" s="952"/>
      <c r="I48" s="952"/>
      <c r="J48" s="952"/>
      <c r="K48" s="952"/>
      <c r="L48" s="952"/>
    </row>
    <row r="49" spans="1:12" s="239" customFormat="1">
      <c r="A49" s="197">
        <v>18</v>
      </c>
      <c r="B49" s="275" t="s">
        <v>2746</v>
      </c>
      <c r="C49" s="195" t="s">
        <v>2965</v>
      </c>
      <c r="D49" s="217" t="s">
        <v>2962</v>
      </c>
      <c r="E49" s="193" t="s">
        <v>266</v>
      </c>
      <c r="F49" s="209">
        <v>3</v>
      </c>
      <c r="G49" s="952"/>
      <c r="H49" s="952"/>
      <c r="I49" s="952"/>
      <c r="J49" s="952"/>
      <c r="K49" s="952"/>
      <c r="L49" s="952"/>
    </row>
    <row r="50" spans="1:12" s="239" customFormat="1">
      <c r="A50" s="197">
        <v>19</v>
      </c>
      <c r="B50" s="211" t="s">
        <v>3011</v>
      </c>
      <c r="C50" s="195" t="s">
        <v>2963</v>
      </c>
      <c r="D50" s="217" t="s">
        <v>2957</v>
      </c>
      <c r="E50" s="256" t="s">
        <v>2956</v>
      </c>
      <c r="F50" s="209">
        <f>SUM(F48)</f>
        <v>2</v>
      </c>
      <c r="G50" s="952"/>
      <c r="H50" s="952"/>
      <c r="I50" s="952"/>
      <c r="J50" s="952"/>
      <c r="K50" s="952"/>
      <c r="L50" s="952"/>
    </row>
    <row r="51" spans="1:12" s="239" customFormat="1">
      <c r="A51" s="197">
        <v>20</v>
      </c>
      <c r="B51" s="211" t="s">
        <v>2964</v>
      </c>
      <c r="C51" s="195" t="s">
        <v>2963</v>
      </c>
      <c r="D51" s="217" t="s">
        <v>2962</v>
      </c>
      <c r="E51" s="256" t="s">
        <v>2956</v>
      </c>
      <c r="F51" s="209">
        <f>SUM(F49)</f>
        <v>3</v>
      </c>
      <c r="G51" s="952"/>
      <c r="H51" s="952"/>
      <c r="I51" s="952"/>
      <c r="J51" s="952"/>
      <c r="K51" s="952"/>
      <c r="L51" s="952"/>
    </row>
    <row r="52" spans="1:12" s="239" customFormat="1">
      <c r="A52" s="197">
        <v>21</v>
      </c>
      <c r="B52" s="211" t="s">
        <v>2746</v>
      </c>
      <c r="C52" s="195" t="s">
        <v>3010</v>
      </c>
      <c r="D52" s="217" t="s">
        <v>3038</v>
      </c>
      <c r="E52" s="256" t="s">
        <v>266</v>
      </c>
      <c r="F52" s="209">
        <v>1</v>
      </c>
      <c r="G52" s="952"/>
      <c r="H52" s="952"/>
      <c r="I52" s="952"/>
      <c r="J52" s="952"/>
      <c r="K52" s="952"/>
      <c r="L52" s="952"/>
    </row>
    <row r="53" spans="1:12" s="239" customFormat="1">
      <c r="A53" s="197">
        <v>22</v>
      </c>
      <c r="B53" s="211" t="s">
        <v>3039</v>
      </c>
      <c r="C53" s="195" t="s">
        <v>3007</v>
      </c>
      <c r="D53" s="217" t="s">
        <v>3038</v>
      </c>
      <c r="E53" s="256" t="s">
        <v>2956</v>
      </c>
      <c r="F53" s="209">
        <f>SUM(F52)</f>
        <v>1</v>
      </c>
      <c r="G53" s="952"/>
      <c r="H53" s="952"/>
      <c r="I53" s="952"/>
      <c r="J53" s="952"/>
      <c r="K53" s="952"/>
      <c r="L53" s="952"/>
    </row>
    <row r="54" spans="1:12" s="239" customFormat="1">
      <c r="A54" s="197">
        <v>23</v>
      </c>
      <c r="B54" s="211" t="s">
        <v>2961</v>
      </c>
      <c r="C54" s="195" t="s">
        <v>2960</v>
      </c>
      <c r="D54" s="217" t="s">
        <v>2957</v>
      </c>
      <c r="E54" s="256" t="s">
        <v>266</v>
      </c>
      <c r="F54" s="209">
        <v>26</v>
      </c>
      <c r="G54" s="952"/>
      <c r="H54" s="952"/>
      <c r="I54" s="952"/>
      <c r="J54" s="952"/>
      <c r="K54" s="952"/>
      <c r="L54" s="952"/>
    </row>
    <row r="55" spans="1:12" s="239" customFormat="1">
      <c r="A55" s="197">
        <v>24</v>
      </c>
      <c r="B55" s="211" t="s">
        <v>2959</v>
      </c>
      <c r="C55" s="195" t="s">
        <v>2958</v>
      </c>
      <c r="D55" s="217" t="s">
        <v>2957</v>
      </c>
      <c r="E55" s="256" t="s">
        <v>2956</v>
      </c>
      <c r="F55" s="209">
        <v>1</v>
      </c>
      <c r="G55" s="952"/>
      <c r="H55" s="952"/>
      <c r="I55" s="952"/>
      <c r="J55" s="952"/>
      <c r="K55" s="952"/>
      <c r="L55" s="952"/>
    </row>
    <row r="56" spans="1:12" s="239" customFormat="1">
      <c r="A56" s="197">
        <v>25</v>
      </c>
      <c r="B56" s="211" t="s">
        <v>2746</v>
      </c>
      <c r="C56" s="280" t="s">
        <v>3004</v>
      </c>
      <c r="D56" s="217"/>
      <c r="E56" s="193" t="s">
        <v>266</v>
      </c>
      <c r="F56" s="209">
        <v>1</v>
      </c>
      <c r="G56" s="952"/>
      <c r="H56" s="952"/>
      <c r="I56" s="952"/>
      <c r="J56" s="952"/>
      <c r="K56" s="952"/>
      <c r="L56" s="952"/>
    </row>
    <row r="57" spans="1:12" s="239" customFormat="1">
      <c r="A57" s="197">
        <v>26</v>
      </c>
      <c r="B57" s="211" t="s">
        <v>3002</v>
      </c>
      <c r="C57" s="195" t="s">
        <v>3001</v>
      </c>
      <c r="D57" s="217" t="s">
        <v>2929</v>
      </c>
      <c r="E57" s="193" t="s">
        <v>266</v>
      </c>
      <c r="F57" s="209">
        <f>F56</f>
        <v>1</v>
      </c>
      <c r="G57" s="952"/>
      <c r="H57" s="952"/>
      <c r="I57" s="952"/>
      <c r="J57" s="952"/>
      <c r="K57" s="952"/>
      <c r="L57" s="952"/>
    </row>
    <row r="58" spans="1:12" s="239" customFormat="1">
      <c r="A58" s="197">
        <v>27</v>
      </c>
      <c r="B58" s="211" t="s">
        <v>2955</v>
      </c>
      <c r="C58" s="195" t="s">
        <v>2954</v>
      </c>
      <c r="D58" s="217" t="s">
        <v>2953</v>
      </c>
      <c r="E58" s="256" t="s">
        <v>244</v>
      </c>
      <c r="F58" s="209">
        <f>SUM(F32:F36,F37:F37)</f>
        <v>97</v>
      </c>
      <c r="G58" s="952"/>
      <c r="H58" s="952"/>
      <c r="I58" s="952"/>
      <c r="J58" s="952"/>
      <c r="K58" s="952"/>
      <c r="L58" s="952"/>
    </row>
    <row r="59" spans="1:12" s="239" customFormat="1" ht="13.5" thickBot="1">
      <c r="A59" s="197">
        <v>28</v>
      </c>
      <c r="B59" s="211" t="s">
        <v>2952</v>
      </c>
      <c r="C59" s="195" t="s">
        <v>2951</v>
      </c>
      <c r="D59" s="217" t="s">
        <v>2950</v>
      </c>
      <c r="E59" s="256" t="s">
        <v>244</v>
      </c>
      <c r="F59" s="209">
        <f>SUM(F32:F36,F37:F37)</f>
        <v>97</v>
      </c>
      <c r="G59" s="952"/>
      <c r="H59" s="952"/>
      <c r="I59" s="952"/>
      <c r="J59" s="952"/>
      <c r="K59" s="952"/>
      <c r="L59" s="952"/>
    </row>
    <row r="60" spans="1:12" s="221" customFormat="1">
      <c r="A60" s="229"/>
      <c r="B60" s="228" t="s">
        <v>2757</v>
      </c>
      <c r="C60" s="227"/>
      <c r="D60" s="226"/>
      <c r="E60" s="225"/>
      <c r="F60" s="224"/>
      <c r="G60" s="950"/>
      <c r="H60" s="950"/>
      <c r="I60" s="950"/>
      <c r="J60" s="950"/>
      <c r="K60" s="950"/>
    </row>
    <row r="61" spans="1:12">
      <c r="A61" s="197">
        <v>29</v>
      </c>
      <c r="B61" s="220" t="s">
        <v>2947</v>
      </c>
      <c r="C61" s="219" t="s">
        <v>2946</v>
      </c>
      <c r="D61" s="218" t="s">
        <v>2754</v>
      </c>
      <c r="E61" s="193" t="s">
        <v>997</v>
      </c>
      <c r="F61" s="216">
        <v>0.7</v>
      </c>
      <c r="G61" s="948"/>
      <c r="H61" s="948"/>
      <c r="I61" s="948"/>
      <c r="J61" s="948"/>
      <c r="K61" s="948"/>
    </row>
    <row r="62" spans="1:12" ht="26.25" thickBot="1">
      <c r="A62" s="197">
        <v>30</v>
      </c>
      <c r="B62" s="211" t="s">
        <v>2945</v>
      </c>
      <c r="C62" s="195" t="s">
        <v>2752</v>
      </c>
      <c r="D62" s="217" t="s">
        <v>2751</v>
      </c>
      <c r="E62" s="193" t="s">
        <v>997</v>
      </c>
      <c r="F62" s="216">
        <v>0.75</v>
      </c>
      <c r="G62" s="948"/>
      <c r="H62" s="948"/>
      <c r="I62" s="948"/>
      <c r="J62" s="948"/>
      <c r="K62" s="948"/>
    </row>
    <row r="63" spans="1:12" s="199" customFormat="1">
      <c r="A63" s="215"/>
      <c r="B63" s="206" t="str">
        <f>CONCATENATE("CELKOM ",C7," :")</f>
        <v>CELKOM VNÚTORNÝ VODOVOD :</v>
      </c>
      <c r="C63" s="205"/>
      <c r="D63" s="214"/>
      <c r="E63" s="203"/>
      <c r="F63" s="202"/>
      <c r="G63" s="201"/>
      <c r="H63" s="200"/>
    </row>
    <row r="64" spans="1:12">
      <c r="D64" s="217"/>
      <c r="F64" s="212"/>
      <c r="G64" s="944"/>
      <c r="H64" s="944"/>
      <c r="I64" s="944"/>
      <c r="J64" s="944"/>
      <c r="K64" s="944"/>
    </row>
    <row r="65" spans="1:11">
      <c r="C65" s="213" t="str">
        <f>CONCATENATE(A9," ",B9," ",C9)</f>
        <v>III. C 721 A05 ZARIAĎOVACIE PREDMETY</v>
      </c>
      <c r="D65" s="217"/>
      <c r="F65" s="212"/>
      <c r="G65" s="944"/>
      <c r="H65" s="944"/>
      <c r="I65" s="944"/>
      <c r="J65" s="944"/>
      <c r="K65" s="944"/>
    </row>
    <row r="66" spans="1:11">
      <c r="A66" s="197">
        <v>1</v>
      </c>
      <c r="B66" s="211" t="s">
        <v>2746</v>
      </c>
      <c r="C66" s="252" t="s">
        <v>3000</v>
      </c>
      <c r="D66" s="217" t="s">
        <v>3037</v>
      </c>
      <c r="E66" s="193" t="s">
        <v>266</v>
      </c>
      <c r="F66" s="209">
        <v>4</v>
      </c>
      <c r="G66" s="944"/>
      <c r="H66" s="944"/>
      <c r="I66" s="944"/>
      <c r="J66" s="944"/>
      <c r="K66" s="944"/>
    </row>
    <row r="67" spans="1:11">
      <c r="A67" s="197">
        <v>2</v>
      </c>
      <c r="B67" s="232" t="s">
        <v>2998</v>
      </c>
      <c r="C67" s="230" t="s">
        <v>2997</v>
      </c>
      <c r="D67" s="217"/>
      <c r="E67" s="193" t="s">
        <v>266</v>
      </c>
      <c r="F67" s="209">
        <f>SUM(F66:F66)</f>
        <v>4</v>
      </c>
      <c r="G67" s="944"/>
      <c r="H67" s="944"/>
      <c r="I67" s="944"/>
      <c r="J67" s="944"/>
      <c r="K67" s="944"/>
    </row>
    <row r="68" spans="1:11">
      <c r="A68" s="197">
        <v>3</v>
      </c>
      <c r="B68" s="211" t="s">
        <v>2746</v>
      </c>
      <c r="C68" s="252" t="s">
        <v>3000</v>
      </c>
      <c r="D68" s="217" t="s">
        <v>3036</v>
      </c>
      <c r="E68" s="193" t="s">
        <v>266</v>
      </c>
      <c r="F68" s="209">
        <v>1</v>
      </c>
      <c r="G68" s="944"/>
      <c r="H68" s="944"/>
      <c r="I68" s="944"/>
      <c r="J68" s="944"/>
      <c r="K68" s="944"/>
    </row>
    <row r="69" spans="1:11">
      <c r="A69" s="197">
        <v>4</v>
      </c>
      <c r="B69" s="232" t="s">
        <v>3035</v>
      </c>
      <c r="C69" s="230" t="s">
        <v>3034</v>
      </c>
      <c r="D69" s="217"/>
      <c r="E69" s="193" t="s">
        <v>266</v>
      </c>
      <c r="F69" s="209">
        <f>F68</f>
        <v>1</v>
      </c>
      <c r="G69" s="944"/>
      <c r="H69" s="944"/>
      <c r="I69" s="944"/>
      <c r="J69" s="944"/>
      <c r="K69" s="944"/>
    </row>
    <row r="70" spans="1:11">
      <c r="A70" s="197">
        <v>5</v>
      </c>
      <c r="B70" s="211" t="s">
        <v>2746</v>
      </c>
      <c r="C70" s="230" t="s">
        <v>2995</v>
      </c>
      <c r="D70" s="217" t="s">
        <v>2996</v>
      </c>
      <c r="E70" s="193" t="s">
        <v>913</v>
      </c>
      <c r="F70" s="209">
        <v>1</v>
      </c>
      <c r="G70" s="944"/>
      <c r="H70" s="944"/>
      <c r="I70" s="944"/>
      <c r="J70" s="944"/>
      <c r="K70" s="944"/>
    </row>
    <row r="71" spans="1:11">
      <c r="A71" s="197">
        <v>6</v>
      </c>
      <c r="B71" s="232" t="s">
        <v>2993</v>
      </c>
      <c r="C71" s="230" t="s">
        <v>2992</v>
      </c>
      <c r="D71" s="217" t="s">
        <v>2991</v>
      </c>
      <c r="E71" s="193" t="s">
        <v>913</v>
      </c>
      <c r="F71" s="209">
        <f>SUM(F70:F70)</f>
        <v>1</v>
      </c>
      <c r="G71" s="944"/>
      <c r="H71" s="944"/>
      <c r="I71" s="944"/>
      <c r="J71" s="944"/>
      <c r="K71" s="944"/>
    </row>
    <row r="72" spans="1:11">
      <c r="A72" s="197">
        <v>7</v>
      </c>
      <c r="B72" s="211" t="s">
        <v>2746</v>
      </c>
      <c r="C72" s="195" t="s">
        <v>2944</v>
      </c>
      <c r="D72" s="217"/>
      <c r="E72" s="193" t="s">
        <v>266</v>
      </c>
      <c r="F72" s="209">
        <v>21</v>
      </c>
      <c r="G72" s="944"/>
      <c r="H72" s="944"/>
      <c r="I72" s="944"/>
      <c r="J72" s="944"/>
      <c r="K72" s="944"/>
    </row>
    <row r="73" spans="1:11">
      <c r="A73" s="197">
        <v>8</v>
      </c>
      <c r="B73" s="211" t="s">
        <v>2746</v>
      </c>
      <c r="C73" s="195" t="s">
        <v>2943</v>
      </c>
      <c r="D73" s="217"/>
      <c r="E73" s="193" t="s">
        <v>266</v>
      </c>
      <c r="F73" s="209">
        <v>4</v>
      </c>
      <c r="G73" s="944"/>
      <c r="H73" s="944"/>
      <c r="I73" s="944"/>
      <c r="J73" s="944"/>
      <c r="K73" s="944"/>
    </row>
    <row r="74" spans="1:11">
      <c r="A74" s="197">
        <v>9</v>
      </c>
      <c r="B74" s="211" t="s">
        <v>2942</v>
      </c>
      <c r="C74" s="195" t="s">
        <v>2941</v>
      </c>
      <c r="D74" s="254" t="s">
        <v>2940</v>
      </c>
      <c r="E74" s="193" t="s">
        <v>266</v>
      </c>
      <c r="F74" s="209">
        <f>SUM(F72:F73)</f>
        <v>25</v>
      </c>
      <c r="G74" s="944"/>
      <c r="H74" s="944"/>
      <c r="I74" s="944"/>
      <c r="J74" s="944"/>
      <c r="K74" s="944"/>
    </row>
    <row r="75" spans="1:11">
      <c r="A75" s="197">
        <v>10</v>
      </c>
      <c r="B75" s="211" t="s">
        <v>2746</v>
      </c>
      <c r="C75" s="195" t="s">
        <v>2939</v>
      </c>
      <c r="D75" s="231" t="s">
        <v>2833</v>
      </c>
      <c r="E75" s="193" t="s">
        <v>266</v>
      </c>
      <c r="F75" s="209">
        <v>1</v>
      </c>
      <c r="G75" s="944"/>
      <c r="H75" s="944"/>
      <c r="I75" s="944"/>
      <c r="J75" s="944"/>
      <c r="K75" s="944"/>
    </row>
    <row r="76" spans="1:11" ht="25.5">
      <c r="A76" s="197">
        <v>11</v>
      </c>
      <c r="B76" s="211" t="s">
        <v>2937</v>
      </c>
      <c r="C76" s="195" t="s">
        <v>2936</v>
      </c>
      <c r="D76" s="217"/>
      <c r="E76" s="193" t="s">
        <v>266</v>
      </c>
      <c r="F76" s="209">
        <f>F75</f>
        <v>1</v>
      </c>
      <c r="G76" s="944"/>
      <c r="H76" s="944"/>
      <c r="I76" s="944"/>
      <c r="J76" s="944"/>
      <c r="K76" s="944"/>
    </row>
    <row r="77" spans="1:11">
      <c r="A77" s="197">
        <v>12</v>
      </c>
      <c r="B77" s="211" t="s">
        <v>2746</v>
      </c>
      <c r="C77" s="195" t="s">
        <v>2935</v>
      </c>
      <c r="D77" s="231" t="s">
        <v>2866</v>
      </c>
      <c r="E77" s="193" t="s">
        <v>266</v>
      </c>
      <c r="F77" s="209">
        <v>3</v>
      </c>
      <c r="G77" s="944"/>
      <c r="H77" s="944"/>
      <c r="I77" s="944"/>
      <c r="J77" s="944"/>
      <c r="K77" s="944"/>
    </row>
    <row r="78" spans="1:11">
      <c r="A78" s="197">
        <v>13</v>
      </c>
      <c r="B78" s="211" t="s">
        <v>2746</v>
      </c>
      <c r="C78" s="195" t="s">
        <v>2933</v>
      </c>
      <c r="D78" s="231" t="s">
        <v>2865</v>
      </c>
      <c r="E78" s="193" t="s">
        <v>266</v>
      </c>
      <c r="F78" s="209">
        <v>7</v>
      </c>
      <c r="G78" s="944"/>
      <c r="H78" s="944"/>
      <c r="I78" s="944"/>
      <c r="J78" s="944"/>
      <c r="K78" s="944"/>
    </row>
    <row r="79" spans="1:11" ht="25.5">
      <c r="A79" s="197">
        <v>14</v>
      </c>
      <c r="B79" s="211" t="s">
        <v>2932</v>
      </c>
      <c r="C79" s="195" t="s">
        <v>2931</v>
      </c>
      <c r="D79" s="217"/>
      <c r="E79" s="193" t="s">
        <v>266</v>
      </c>
      <c r="F79" s="209">
        <f>SUM(F77:F78)</f>
        <v>10</v>
      </c>
      <c r="G79" s="944"/>
      <c r="H79" s="944"/>
      <c r="I79" s="944"/>
      <c r="J79" s="944"/>
      <c r="K79" s="944"/>
    </row>
    <row r="80" spans="1:11">
      <c r="A80" s="197">
        <v>15</v>
      </c>
      <c r="B80" s="211" t="s">
        <v>2746</v>
      </c>
      <c r="C80" s="195" t="s">
        <v>2989</v>
      </c>
      <c r="D80" s="217"/>
      <c r="E80" s="193" t="s">
        <v>266</v>
      </c>
      <c r="F80" s="209">
        <v>1</v>
      </c>
      <c r="G80" s="944"/>
      <c r="H80" s="944"/>
      <c r="I80" s="944"/>
      <c r="J80" s="944"/>
      <c r="K80" s="944"/>
    </row>
    <row r="81" spans="1:254" ht="13.5" thickBot="1">
      <c r="A81" s="197">
        <v>16</v>
      </c>
      <c r="B81" s="211" t="s">
        <v>2746</v>
      </c>
      <c r="C81" s="195" t="s">
        <v>2758</v>
      </c>
      <c r="D81" s="217"/>
      <c r="E81" s="193" t="s">
        <v>266</v>
      </c>
      <c r="F81" s="209">
        <f>SUM(F80:F80)</f>
        <v>1</v>
      </c>
      <c r="G81" s="944"/>
      <c r="H81" s="944"/>
      <c r="I81" s="944"/>
      <c r="J81" s="944"/>
      <c r="K81" s="944"/>
    </row>
    <row r="82" spans="1:254" s="198" customFormat="1">
      <c r="A82" s="229"/>
      <c r="B82" s="228" t="s">
        <v>2757</v>
      </c>
      <c r="C82" s="227"/>
      <c r="D82" s="226"/>
      <c r="E82" s="225"/>
      <c r="F82" s="224"/>
      <c r="G82" s="950"/>
      <c r="H82" s="950"/>
      <c r="I82" s="950"/>
      <c r="J82" s="950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C82" s="221"/>
      <c r="CD82" s="221"/>
      <c r="CE82" s="221"/>
      <c r="CF82" s="221"/>
      <c r="CG82" s="221"/>
      <c r="CH82" s="221"/>
      <c r="CI82" s="221"/>
      <c r="CJ82" s="221"/>
      <c r="CK82" s="221"/>
      <c r="CL82" s="221"/>
      <c r="CM82" s="221"/>
      <c r="CN82" s="221"/>
      <c r="CO82" s="221"/>
      <c r="CP82" s="221"/>
      <c r="CQ82" s="221"/>
      <c r="CR82" s="221"/>
      <c r="CS82" s="221"/>
      <c r="CT82" s="221"/>
      <c r="CU82" s="221"/>
      <c r="CV82" s="221"/>
      <c r="CW82" s="221"/>
      <c r="CX82" s="221"/>
      <c r="CY82" s="221"/>
      <c r="CZ82" s="221"/>
      <c r="DA82" s="221"/>
      <c r="DB82" s="221"/>
      <c r="DC82" s="221"/>
      <c r="DD82" s="221"/>
      <c r="DE82" s="221"/>
      <c r="DF82" s="221"/>
      <c r="DG82" s="221"/>
      <c r="DH82" s="221"/>
      <c r="DI82" s="221"/>
      <c r="DJ82" s="221"/>
      <c r="DK82" s="221"/>
      <c r="DL82" s="221"/>
      <c r="DM82" s="221"/>
      <c r="DN82" s="221"/>
      <c r="DO82" s="221"/>
      <c r="DP82" s="221"/>
      <c r="DQ82" s="221"/>
      <c r="DR82" s="221"/>
      <c r="DS82" s="221"/>
      <c r="DT82" s="221"/>
      <c r="DU82" s="221"/>
      <c r="DV82" s="221"/>
      <c r="DW82" s="221"/>
      <c r="DX82" s="221"/>
      <c r="DY82" s="221"/>
      <c r="DZ82" s="221"/>
      <c r="EA82" s="221"/>
      <c r="EB82" s="221"/>
      <c r="EC82" s="221"/>
      <c r="ED82" s="221"/>
      <c r="EE82" s="221"/>
      <c r="EF82" s="221"/>
      <c r="EG82" s="221"/>
      <c r="EH82" s="221"/>
      <c r="EI82" s="221"/>
      <c r="EJ82" s="221"/>
      <c r="EK82" s="221"/>
      <c r="EL82" s="221"/>
      <c r="EM82" s="221"/>
      <c r="EN82" s="221"/>
      <c r="EO82" s="221"/>
      <c r="EP82" s="221"/>
      <c r="EQ82" s="221"/>
      <c r="ER82" s="221"/>
      <c r="ES82" s="221"/>
      <c r="ET82" s="221"/>
      <c r="EU82" s="221"/>
      <c r="EV82" s="221"/>
      <c r="EW82" s="221"/>
      <c r="EX82" s="221"/>
      <c r="EY82" s="221"/>
      <c r="EZ82" s="221"/>
      <c r="FA82" s="221"/>
      <c r="FB82" s="221"/>
      <c r="FC82" s="221"/>
      <c r="FD82" s="221"/>
      <c r="FE82" s="221"/>
      <c r="FF82" s="221"/>
      <c r="FG82" s="221"/>
      <c r="FH82" s="221"/>
      <c r="FI82" s="221"/>
      <c r="FJ82" s="221"/>
      <c r="FK82" s="221"/>
      <c r="FL82" s="221"/>
      <c r="FM82" s="221"/>
      <c r="FN82" s="221"/>
      <c r="FO82" s="221"/>
      <c r="FP82" s="221"/>
      <c r="FQ82" s="221"/>
      <c r="FR82" s="221"/>
      <c r="FS82" s="221"/>
      <c r="FT82" s="221"/>
      <c r="FU82" s="221"/>
      <c r="FV82" s="221"/>
      <c r="FW82" s="221"/>
      <c r="FX82" s="221"/>
      <c r="FY82" s="221"/>
      <c r="FZ82" s="221"/>
      <c r="GA82" s="221"/>
      <c r="GB82" s="221"/>
      <c r="GC82" s="221"/>
      <c r="GD82" s="221"/>
      <c r="GE82" s="221"/>
      <c r="GF82" s="221"/>
      <c r="GG82" s="221"/>
      <c r="GH82" s="221"/>
      <c r="GI82" s="221"/>
      <c r="GJ82" s="221"/>
      <c r="GK82" s="221"/>
      <c r="GL82" s="221"/>
      <c r="GM82" s="221"/>
      <c r="GN82" s="221"/>
      <c r="GO82" s="221"/>
      <c r="GP82" s="221"/>
      <c r="GQ82" s="221"/>
      <c r="GR82" s="221"/>
      <c r="GS82" s="221"/>
      <c r="GT82" s="221"/>
      <c r="GU82" s="221"/>
      <c r="GV82" s="221"/>
      <c r="GW82" s="221"/>
      <c r="GX82" s="221"/>
      <c r="GY82" s="221"/>
      <c r="GZ82" s="221"/>
      <c r="HA82" s="221"/>
      <c r="HB82" s="221"/>
      <c r="HC82" s="221"/>
      <c r="HD82" s="221"/>
      <c r="HE82" s="221"/>
      <c r="HF82" s="221"/>
      <c r="HG82" s="221"/>
      <c r="HH82" s="221"/>
      <c r="HI82" s="221"/>
      <c r="HJ82" s="221"/>
      <c r="HK82" s="221"/>
      <c r="HL82" s="221"/>
      <c r="HM82" s="221"/>
      <c r="HN82" s="221"/>
      <c r="HO82" s="221"/>
      <c r="HP82" s="221"/>
      <c r="HQ82" s="221"/>
      <c r="HR82" s="221"/>
      <c r="HS82" s="221"/>
      <c r="HT82" s="221"/>
      <c r="HU82" s="221"/>
      <c r="HV82" s="221"/>
      <c r="HW82" s="221"/>
      <c r="HX82" s="221"/>
      <c r="HY82" s="221"/>
      <c r="HZ82" s="221"/>
      <c r="IA82" s="221"/>
      <c r="IB82" s="221"/>
      <c r="IC82" s="221"/>
      <c r="ID82" s="221"/>
      <c r="IE82" s="221"/>
      <c r="IF82" s="221"/>
      <c r="IG82" s="221"/>
      <c r="IH82" s="221"/>
      <c r="II82" s="221"/>
      <c r="IJ82" s="221"/>
      <c r="IK82" s="221"/>
      <c r="IL82" s="221"/>
      <c r="IM82" s="221"/>
      <c r="IN82" s="221"/>
      <c r="IO82" s="221"/>
      <c r="IP82" s="221"/>
      <c r="IQ82" s="221"/>
      <c r="IR82" s="221"/>
      <c r="IS82" s="221"/>
      <c r="IT82" s="221"/>
    </row>
    <row r="83" spans="1:254">
      <c r="A83" s="197">
        <v>17</v>
      </c>
      <c r="B83" s="220" t="s">
        <v>2756</v>
      </c>
      <c r="C83" s="219" t="s">
        <v>2755</v>
      </c>
      <c r="D83" s="218" t="s">
        <v>2754</v>
      </c>
      <c r="E83" s="193" t="s">
        <v>997</v>
      </c>
      <c r="F83" s="216">
        <v>0.3</v>
      </c>
      <c r="G83" s="948"/>
      <c r="H83" s="948"/>
      <c r="I83" s="948"/>
      <c r="J83" s="948"/>
    </row>
    <row r="84" spans="1:254" ht="26.25" thickBot="1">
      <c r="A84" s="197">
        <v>18</v>
      </c>
      <c r="B84" s="211" t="s">
        <v>2753</v>
      </c>
      <c r="C84" s="195" t="s">
        <v>2752</v>
      </c>
      <c r="D84" s="217" t="s">
        <v>2751</v>
      </c>
      <c r="E84" s="193" t="s">
        <v>997</v>
      </c>
      <c r="F84" s="216">
        <v>0.3</v>
      </c>
      <c r="G84" s="948"/>
      <c r="H84" s="948"/>
      <c r="I84" s="948"/>
      <c r="J84" s="948"/>
    </row>
    <row r="85" spans="1:254" s="199" customFormat="1">
      <c r="A85" s="215"/>
      <c r="B85" s="206" t="str">
        <f>CONCATENATE("CELKOM ",C9," :")</f>
        <v>CELKOM ZARIAĎOVACIE PREDMETY :</v>
      </c>
      <c r="C85" s="205"/>
      <c r="D85" s="214"/>
      <c r="E85" s="203"/>
      <c r="F85" s="202"/>
      <c r="G85" s="201"/>
      <c r="H85" s="200"/>
    </row>
  </sheetData>
  <conditionalFormatting sqref="F26 F19:F21 F32:F55 F57:F59 F72 F77:F80">
    <cfRule type="cellIs" dxfId="138" priority="19" stopIfTrue="1" operator="equal">
      <formula>0</formula>
    </cfRule>
  </conditionalFormatting>
  <conditionalFormatting sqref="F16:F18">
    <cfRule type="cellIs" dxfId="137" priority="18" stopIfTrue="1" operator="equal">
      <formula>0</formula>
    </cfRule>
  </conditionalFormatting>
  <conditionalFormatting sqref="F22:F23">
    <cfRule type="cellIs" dxfId="136" priority="17" stopIfTrue="1" operator="equal">
      <formula>0</formula>
    </cfRule>
  </conditionalFormatting>
  <conditionalFormatting sqref="F25">
    <cfRule type="cellIs" dxfId="135" priority="16" stopIfTrue="1" operator="equal">
      <formula>0</formula>
    </cfRule>
  </conditionalFormatting>
  <conditionalFormatting sqref="F62">
    <cfRule type="cellIs" dxfId="134" priority="15" stopIfTrue="1" operator="equal">
      <formula>0</formula>
    </cfRule>
  </conditionalFormatting>
  <conditionalFormatting sqref="F61">
    <cfRule type="cellIs" dxfId="133" priority="14" stopIfTrue="1" operator="equal">
      <formula>0</formula>
    </cfRule>
  </conditionalFormatting>
  <conditionalFormatting sqref="F84">
    <cfRule type="cellIs" dxfId="132" priority="13" stopIfTrue="1" operator="equal">
      <formula>0</formula>
    </cfRule>
  </conditionalFormatting>
  <conditionalFormatting sqref="F83">
    <cfRule type="cellIs" dxfId="131" priority="12" stopIfTrue="1" operator="equal">
      <formula>0</formula>
    </cfRule>
  </conditionalFormatting>
  <conditionalFormatting sqref="F81">
    <cfRule type="cellIs" dxfId="130" priority="11" stopIfTrue="1" operator="equal">
      <formula>0</formula>
    </cfRule>
  </conditionalFormatting>
  <conditionalFormatting sqref="F66">
    <cfRule type="cellIs" dxfId="129" priority="10" stopIfTrue="1" operator="equal">
      <formula>0</formula>
    </cfRule>
  </conditionalFormatting>
  <conditionalFormatting sqref="F69">
    <cfRule type="cellIs" dxfId="128" priority="9" stopIfTrue="1" operator="equal">
      <formula>0</formula>
    </cfRule>
  </conditionalFormatting>
  <conditionalFormatting sqref="F56">
    <cfRule type="cellIs" dxfId="127" priority="8" stopIfTrue="1" operator="equal">
      <formula>0</formula>
    </cfRule>
  </conditionalFormatting>
  <conditionalFormatting sqref="F74">
    <cfRule type="cellIs" dxfId="126" priority="7" stopIfTrue="1" operator="equal">
      <formula>0</formula>
    </cfRule>
  </conditionalFormatting>
  <conditionalFormatting sqref="F73">
    <cfRule type="cellIs" dxfId="125" priority="6" stopIfTrue="1" operator="equal">
      <formula>0</formula>
    </cfRule>
  </conditionalFormatting>
  <conditionalFormatting sqref="F75:F76">
    <cfRule type="cellIs" dxfId="124" priority="5" stopIfTrue="1" operator="equal">
      <formula>0</formula>
    </cfRule>
  </conditionalFormatting>
  <conditionalFormatting sqref="F71">
    <cfRule type="cellIs" dxfId="123" priority="4" stopIfTrue="1" operator="equal">
      <formula>0</formula>
    </cfRule>
  </conditionalFormatting>
  <conditionalFormatting sqref="F70">
    <cfRule type="cellIs" dxfId="122" priority="3" stopIfTrue="1" operator="equal">
      <formula>0</formula>
    </cfRule>
  </conditionalFormatting>
  <conditionalFormatting sqref="F68">
    <cfRule type="cellIs" dxfId="121" priority="2" stopIfTrue="1" operator="equal">
      <formula>0</formula>
    </cfRule>
  </conditionalFormatting>
  <conditionalFormatting sqref="F67">
    <cfRule type="cellIs" dxfId="120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T77"/>
  <sheetViews>
    <sheetView showGridLines="0" topLeftCell="A48" zoomScaleNormal="100" workbookViewId="0">
      <selection activeCell="G75" sqref="G75:J75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1">
      <c r="C1" s="253" t="s">
        <v>2870</v>
      </c>
      <c r="D1" s="244"/>
      <c r="E1" s="243"/>
      <c r="F1" s="212"/>
    </row>
    <row r="2" spans="1:11">
      <c r="D2" s="210"/>
      <c r="F2" s="212"/>
    </row>
    <row r="3" spans="1:11">
      <c r="B3" s="252"/>
      <c r="C3" s="251" t="s">
        <v>2826</v>
      </c>
      <c r="D3" s="210"/>
      <c r="F3" s="212"/>
      <c r="G3" s="189"/>
      <c r="H3" s="189"/>
    </row>
    <row r="4" spans="1:11">
      <c r="D4" s="210"/>
      <c r="F4" s="212"/>
    </row>
    <row r="5" spans="1:11">
      <c r="A5" s="250" t="s">
        <v>2825</v>
      </c>
      <c r="B5" s="196" t="s">
        <v>2988</v>
      </c>
      <c r="C5" s="195" t="s">
        <v>2987</v>
      </c>
      <c r="D5" s="210"/>
      <c r="F5" s="212"/>
    </row>
    <row r="6" spans="1:11">
      <c r="A6" s="250"/>
      <c r="D6" s="210"/>
      <c r="F6" s="212"/>
    </row>
    <row r="7" spans="1:11">
      <c r="A7" s="250" t="s">
        <v>2822</v>
      </c>
      <c r="B7" s="196" t="s">
        <v>2986</v>
      </c>
      <c r="C7" s="195" t="s">
        <v>2985</v>
      </c>
      <c r="D7" s="210"/>
      <c r="F7" s="212"/>
    </row>
    <row r="8" spans="1:11">
      <c r="A8" s="250"/>
      <c r="D8" s="210"/>
      <c r="F8" s="212"/>
    </row>
    <row r="9" spans="1:11">
      <c r="A9" s="250" t="s">
        <v>2819</v>
      </c>
      <c r="B9" s="196" t="s">
        <v>2821</v>
      </c>
      <c r="C9" s="195" t="s">
        <v>2820</v>
      </c>
      <c r="D9" s="210"/>
      <c r="F9" s="212"/>
    </row>
    <row r="10" spans="1:11" s="248" customFormat="1" ht="13.5" thickBot="1">
      <c r="B10" s="249"/>
    </row>
    <row r="11" spans="1:11">
      <c r="D11" s="210"/>
      <c r="F11" s="212"/>
    </row>
    <row r="12" spans="1:11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1">
      <c r="C13" s="239"/>
      <c r="D13" s="238"/>
      <c r="F13" s="212"/>
      <c r="G13" s="944"/>
      <c r="H13" s="944"/>
      <c r="I13" s="944"/>
      <c r="J13" s="944"/>
      <c r="K13" s="944"/>
    </row>
    <row r="14" spans="1:11">
      <c r="C14" s="213" t="str">
        <f>CONCATENATE(A5," ",B5," ",C5)</f>
        <v>I. C 713 A04 TEPELNÉ IZOLÁCIE</v>
      </c>
      <c r="D14" s="210"/>
      <c r="F14" s="212"/>
      <c r="G14" s="944"/>
      <c r="H14" s="944"/>
      <c r="I14" s="944"/>
      <c r="J14" s="944"/>
      <c r="K14" s="944"/>
    </row>
    <row r="15" spans="1:11" s="277" customFormat="1" ht="12.75" customHeight="1">
      <c r="A15" s="250">
        <v>1</v>
      </c>
      <c r="B15" s="211" t="s">
        <v>2746</v>
      </c>
      <c r="C15" s="276" t="s">
        <v>2980</v>
      </c>
      <c r="D15" s="217" t="s">
        <v>2981</v>
      </c>
      <c r="E15" s="279" t="s">
        <v>244</v>
      </c>
      <c r="F15" s="234">
        <v>58</v>
      </c>
      <c r="G15" s="944"/>
      <c r="H15" s="944"/>
      <c r="I15" s="944"/>
      <c r="J15" s="944"/>
      <c r="K15" s="944"/>
    </row>
    <row r="16" spans="1:11" ht="12.75" customHeight="1">
      <c r="A16" s="197">
        <v>2</v>
      </c>
      <c r="B16" s="211" t="s">
        <v>2746</v>
      </c>
      <c r="C16" s="276" t="s">
        <v>2980</v>
      </c>
      <c r="D16" s="217" t="s">
        <v>2978</v>
      </c>
      <c r="E16" s="193" t="s">
        <v>244</v>
      </c>
      <c r="F16" s="209">
        <v>23</v>
      </c>
      <c r="G16" s="944"/>
      <c r="H16" s="944"/>
      <c r="I16" s="944"/>
      <c r="J16" s="944"/>
      <c r="K16" s="944"/>
    </row>
    <row r="17" spans="1:13" ht="12.75" customHeight="1">
      <c r="A17" s="250">
        <v>3</v>
      </c>
      <c r="B17" s="211" t="s">
        <v>2746</v>
      </c>
      <c r="C17" s="276" t="s">
        <v>2980</v>
      </c>
      <c r="D17" s="217" t="s">
        <v>3016</v>
      </c>
      <c r="E17" s="193" t="s">
        <v>244</v>
      </c>
      <c r="F17" s="209">
        <v>5</v>
      </c>
      <c r="G17" s="944"/>
      <c r="H17" s="944"/>
      <c r="I17" s="944"/>
      <c r="J17" s="944"/>
      <c r="K17" s="944"/>
    </row>
    <row r="18" spans="1:13" ht="12.75" customHeight="1">
      <c r="A18" s="197">
        <v>4</v>
      </c>
      <c r="B18" s="211" t="s">
        <v>2746</v>
      </c>
      <c r="C18" s="195" t="s">
        <v>2979</v>
      </c>
      <c r="D18" s="217" t="s">
        <v>2978</v>
      </c>
      <c r="E18" s="193" t="s">
        <v>244</v>
      </c>
      <c r="F18" s="209">
        <v>13</v>
      </c>
      <c r="G18" s="944"/>
      <c r="H18" s="944"/>
      <c r="I18" s="944"/>
      <c r="J18" s="944"/>
      <c r="K18" s="944"/>
    </row>
    <row r="19" spans="1:13" ht="12.75" customHeight="1">
      <c r="A19" s="250">
        <v>5</v>
      </c>
      <c r="B19" s="211" t="s">
        <v>2746</v>
      </c>
      <c r="C19" s="195" t="s">
        <v>2979</v>
      </c>
      <c r="D19" s="217" t="s">
        <v>2765</v>
      </c>
      <c r="E19" s="193" t="s">
        <v>244</v>
      </c>
      <c r="F19" s="209">
        <v>14</v>
      </c>
      <c r="G19" s="944"/>
      <c r="H19" s="944"/>
      <c r="I19" s="944"/>
      <c r="J19" s="944"/>
      <c r="K19" s="944"/>
    </row>
    <row r="20" spans="1:13" ht="12.75" customHeight="1">
      <c r="A20" s="197">
        <v>6</v>
      </c>
      <c r="B20" s="211" t="s">
        <v>2746</v>
      </c>
      <c r="C20" s="195" t="s">
        <v>2979</v>
      </c>
      <c r="D20" s="217" t="s">
        <v>2760</v>
      </c>
      <c r="E20" s="193" t="s">
        <v>244</v>
      </c>
      <c r="F20" s="209">
        <v>5</v>
      </c>
      <c r="G20" s="944"/>
      <c r="H20" s="944"/>
      <c r="I20" s="944"/>
      <c r="J20" s="944"/>
      <c r="K20" s="944"/>
    </row>
    <row r="21" spans="1:13" ht="12.75" customHeight="1">
      <c r="A21" s="250">
        <v>7</v>
      </c>
      <c r="B21" s="211" t="s">
        <v>2746</v>
      </c>
      <c r="C21" s="195" t="s">
        <v>2979</v>
      </c>
      <c r="D21" s="217" t="s">
        <v>3048</v>
      </c>
      <c r="E21" s="193" t="s">
        <v>244</v>
      </c>
      <c r="F21" s="209">
        <v>3</v>
      </c>
      <c r="G21" s="944"/>
      <c r="H21" s="944"/>
      <c r="I21" s="944"/>
      <c r="J21" s="944"/>
      <c r="K21" s="944"/>
    </row>
    <row r="22" spans="1:13">
      <c r="A22" s="197">
        <v>8</v>
      </c>
      <c r="B22" s="211" t="s">
        <v>2977</v>
      </c>
      <c r="C22" s="195" t="s">
        <v>2976</v>
      </c>
      <c r="D22" s="217" t="s">
        <v>2975</v>
      </c>
      <c r="E22" s="193" t="s">
        <v>244</v>
      </c>
      <c r="F22" s="209">
        <f>SUM(F15:F17)+SUM(F18:F18)</f>
        <v>99</v>
      </c>
      <c r="G22" s="944"/>
      <c r="H22" s="944"/>
      <c r="I22" s="944"/>
      <c r="J22" s="944"/>
      <c r="K22" s="944"/>
    </row>
    <row r="23" spans="1:13" ht="13.5" thickBot="1">
      <c r="A23" s="250">
        <v>9</v>
      </c>
      <c r="B23" s="211" t="s">
        <v>3033</v>
      </c>
      <c r="C23" s="195" t="s">
        <v>2976</v>
      </c>
      <c r="D23" s="217" t="s">
        <v>3032</v>
      </c>
      <c r="E23" s="193" t="s">
        <v>244</v>
      </c>
      <c r="F23" s="209">
        <f>SUM(F19:F21)</f>
        <v>22</v>
      </c>
      <c r="G23" s="944"/>
      <c r="H23" s="944"/>
      <c r="I23" s="944"/>
      <c r="J23" s="944"/>
      <c r="K23" s="944"/>
    </row>
    <row r="24" spans="1:13" s="221" customFormat="1">
      <c r="A24" s="229"/>
      <c r="B24" s="228" t="s">
        <v>2757</v>
      </c>
      <c r="C24" s="227"/>
      <c r="D24" s="226"/>
      <c r="E24" s="225"/>
      <c r="F24" s="224"/>
      <c r="G24" s="950"/>
      <c r="H24" s="950"/>
      <c r="I24" s="950"/>
      <c r="J24" s="950"/>
      <c r="K24" s="950"/>
    </row>
    <row r="25" spans="1:13">
      <c r="A25" s="197">
        <v>10</v>
      </c>
      <c r="B25" s="211" t="s">
        <v>2974</v>
      </c>
      <c r="C25" s="195" t="s">
        <v>2973</v>
      </c>
      <c r="D25" s="217" t="s">
        <v>2754</v>
      </c>
      <c r="E25" s="193" t="s">
        <v>997</v>
      </c>
      <c r="F25" s="216">
        <v>1.3</v>
      </c>
      <c r="G25" s="948"/>
      <c r="H25" s="948"/>
      <c r="I25" s="948"/>
      <c r="J25" s="948"/>
      <c r="K25" s="948"/>
    </row>
    <row r="26" spans="1:13" ht="26.25" thickBot="1">
      <c r="A26" s="197">
        <v>11</v>
      </c>
      <c r="B26" s="211" t="s">
        <v>2972</v>
      </c>
      <c r="C26" s="195" t="s">
        <v>2752</v>
      </c>
      <c r="D26" s="217" t="s">
        <v>2751</v>
      </c>
      <c r="E26" s="193" t="s">
        <v>997</v>
      </c>
      <c r="F26" s="216">
        <v>0.45</v>
      </c>
      <c r="G26" s="948"/>
      <c r="H26" s="948"/>
      <c r="I26" s="948"/>
      <c r="J26" s="948"/>
      <c r="K26" s="948"/>
    </row>
    <row r="27" spans="1:13" s="199" customFormat="1">
      <c r="A27" s="215"/>
      <c r="B27" s="206" t="str">
        <f>CONCATENATE("CELKOM ",C5," :")</f>
        <v>CELKOM TEPELNÉ IZOLÁCIE :</v>
      </c>
      <c r="C27" s="205"/>
      <c r="D27" s="214"/>
      <c r="E27" s="203"/>
      <c r="F27" s="202"/>
      <c r="G27" s="201"/>
      <c r="H27" s="200"/>
    </row>
    <row r="28" spans="1:13" ht="6.95" customHeight="1">
      <c r="D28" s="217"/>
      <c r="F28" s="212"/>
      <c r="H28" s="208"/>
    </row>
    <row r="29" spans="1:13">
      <c r="C29" s="213" t="str">
        <f>CONCATENATE(A7," ",B7," ",C7)</f>
        <v>II. C 721 A02 VNÚTORNÝ VODOVOD</v>
      </c>
      <c r="D29" s="217"/>
      <c r="F29" s="212"/>
      <c r="G29" s="944"/>
      <c r="H29" s="944"/>
      <c r="I29" s="944"/>
      <c r="J29" s="944"/>
      <c r="K29" s="944"/>
      <c r="L29" s="944"/>
      <c r="M29" s="944"/>
    </row>
    <row r="30" spans="1:13">
      <c r="A30" s="197">
        <v>1</v>
      </c>
      <c r="B30" s="211" t="s">
        <v>2746</v>
      </c>
      <c r="C30" s="195" t="s">
        <v>2970</v>
      </c>
      <c r="D30" s="217" t="s">
        <v>2971</v>
      </c>
      <c r="E30" s="256" t="s">
        <v>244</v>
      </c>
      <c r="F30" s="209">
        <f>F15</f>
        <v>58</v>
      </c>
      <c r="G30" s="944"/>
      <c r="H30" s="944"/>
      <c r="I30" s="944"/>
      <c r="J30" s="944"/>
      <c r="K30" s="944"/>
      <c r="L30" s="944"/>
      <c r="M30" s="944"/>
    </row>
    <row r="31" spans="1:13">
      <c r="A31" s="197">
        <v>2</v>
      </c>
      <c r="B31" s="211" t="s">
        <v>2746</v>
      </c>
      <c r="C31" s="195" t="s">
        <v>2970</v>
      </c>
      <c r="D31" s="217" t="s">
        <v>2969</v>
      </c>
      <c r="E31" s="256" t="s">
        <v>244</v>
      </c>
      <c r="F31" s="209">
        <f>F16+F18</f>
        <v>36</v>
      </c>
      <c r="G31" s="944"/>
      <c r="H31" s="944"/>
      <c r="I31" s="944"/>
      <c r="J31" s="944"/>
      <c r="K31" s="944"/>
      <c r="L31" s="944"/>
      <c r="M31" s="944"/>
    </row>
    <row r="32" spans="1:13">
      <c r="A32" s="197">
        <v>3</v>
      </c>
      <c r="B32" s="211" t="s">
        <v>2746</v>
      </c>
      <c r="C32" s="195" t="s">
        <v>2970</v>
      </c>
      <c r="D32" s="217" t="s">
        <v>3031</v>
      </c>
      <c r="E32" s="256" t="s">
        <v>244</v>
      </c>
      <c r="F32" s="209">
        <f>F17</f>
        <v>5</v>
      </c>
      <c r="G32" s="944"/>
      <c r="H32" s="944"/>
      <c r="I32" s="944"/>
      <c r="J32" s="944"/>
      <c r="K32" s="944"/>
      <c r="L32" s="944"/>
      <c r="M32" s="944"/>
    </row>
    <row r="33" spans="1:13">
      <c r="A33" s="197">
        <v>4</v>
      </c>
      <c r="B33" s="211" t="s">
        <v>2746</v>
      </c>
      <c r="C33" s="195" t="s">
        <v>2970</v>
      </c>
      <c r="D33" s="217" t="s">
        <v>3030</v>
      </c>
      <c r="E33" s="256" t="s">
        <v>244</v>
      </c>
      <c r="F33" s="209">
        <f>F19</f>
        <v>14</v>
      </c>
      <c r="G33" s="944"/>
      <c r="H33" s="944"/>
      <c r="I33" s="944"/>
      <c r="J33" s="944"/>
      <c r="K33" s="944"/>
      <c r="L33" s="944"/>
      <c r="M33" s="944"/>
    </row>
    <row r="34" spans="1:13">
      <c r="A34" s="197">
        <v>5</v>
      </c>
      <c r="B34" s="211" t="s">
        <v>2746</v>
      </c>
      <c r="C34" s="195" t="s">
        <v>2970</v>
      </c>
      <c r="D34" s="217" t="s">
        <v>3041</v>
      </c>
      <c r="E34" s="256" t="s">
        <v>244</v>
      </c>
      <c r="F34" s="209">
        <f>F20</f>
        <v>5</v>
      </c>
      <c r="G34" s="944"/>
      <c r="H34" s="944"/>
      <c r="I34" s="944"/>
      <c r="J34" s="944"/>
      <c r="K34" s="944"/>
      <c r="L34" s="944"/>
      <c r="M34" s="944"/>
    </row>
    <row r="35" spans="1:13">
      <c r="A35" s="197">
        <v>6</v>
      </c>
      <c r="B35" s="211" t="s">
        <v>2746</v>
      </c>
      <c r="C35" s="195" t="s">
        <v>2970</v>
      </c>
      <c r="D35" s="217" t="s">
        <v>3047</v>
      </c>
      <c r="E35" s="256" t="s">
        <v>244</v>
      </c>
      <c r="F35" s="209">
        <f>F21</f>
        <v>3</v>
      </c>
      <c r="G35" s="944"/>
      <c r="H35" s="944"/>
      <c r="I35" s="944"/>
      <c r="J35" s="944"/>
      <c r="K35" s="944"/>
      <c r="L35" s="944"/>
      <c r="M35" s="944"/>
    </row>
    <row r="36" spans="1:13" s="239" customFormat="1">
      <c r="A36" s="197">
        <v>7</v>
      </c>
      <c r="B36" s="211" t="s">
        <v>2746</v>
      </c>
      <c r="C36" s="195" t="s">
        <v>3028</v>
      </c>
      <c r="D36" s="217" t="s">
        <v>3027</v>
      </c>
      <c r="E36" s="256" t="s">
        <v>244</v>
      </c>
      <c r="F36" s="209">
        <v>9</v>
      </c>
      <c r="G36" s="944"/>
      <c r="H36" s="944"/>
      <c r="I36" s="944"/>
      <c r="J36" s="944"/>
      <c r="K36" s="944"/>
      <c r="L36" s="944"/>
      <c r="M36" s="944"/>
    </row>
    <row r="37" spans="1:13" s="239" customFormat="1" ht="12.75" customHeight="1">
      <c r="A37" s="197">
        <v>8</v>
      </c>
      <c r="B37" s="282" t="s">
        <v>2746</v>
      </c>
      <c r="C37" s="284" t="s">
        <v>3025</v>
      </c>
      <c r="D37" s="283" t="s">
        <v>3024</v>
      </c>
      <c r="E37" s="256" t="s">
        <v>266</v>
      </c>
      <c r="F37" s="209">
        <v>1</v>
      </c>
      <c r="G37" s="944"/>
      <c r="H37" s="944"/>
      <c r="I37" s="944"/>
      <c r="J37" s="944"/>
      <c r="K37" s="944"/>
      <c r="L37" s="944"/>
      <c r="M37" s="944"/>
    </row>
    <row r="38" spans="1:13" s="239" customFormat="1" ht="12.75" customHeight="1">
      <c r="A38" s="197">
        <v>9</v>
      </c>
      <c r="B38" s="282" t="s">
        <v>2746</v>
      </c>
      <c r="C38" s="284" t="s">
        <v>3023</v>
      </c>
      <c r="D38" s="283" t="s">
        <v>3022</v>
      </c>
      <c r="E38" s="256" t="s">
        <v>266</v>
      </c>
      <c r="F38" s="209">
        <v>1</v>
      </c>
      <c r="G38" s="944"/>
      <c r="H38" s="944"/>
      <c r="I38" s="944"/>
      <c r="J38" s="944"/>
      <c r="K38" s="944"/>
      <c r="L38" s="944"/>
      <c r="M38" s="944"/>
    </row>
    <row r="39" spans="1:13" s="239" customFormat="1" ht="12.75" customHeight="1">
      <c r="A39" s="197">
        <v>10</v>
      </c>
      <c r="B39" s="282" t="s">
        <v>2746</v>
      </c>
      <c r="C39" s="284" t="s">
        <v>3020</v>
      </c>
      <c r="D39" s="283" t="s">
        <v>3019</v>
      </c>
      <c r="E39" s="256" t="s">
        <v>266</v>
      </c>
      <c r="F39" s="209">
        <v>1</v>
      </c>
      <c r="G39" s="944"/>
      <c r="H39" s="944"/>
      <c r="I39" s="944"/>
      <c r="J39" s="944"/>
      <c r="K39" s="944"/>
      <c r="L39" s="944"/>
      <c r="M39" s="944"/>
    </row>
    <row r="40" spans="1:13" s="239" customFormat="1">
      <c r="A40" s="197">
        <v>11</v>
      </c>
      <c r="B40" s="282" t="s">
        <v>2746</v>
      </c>
      <c r="C40" s="195" t="s">
        <v>3015</v>
      </c>
      <c r="D40" s="217" t="s">
        <v>3014</v>
      </c>
      <c r="E40" s="256" t="s">
        <v>266</v>
      </c>
      <c r="F40" s="209">
        <f>SUM(F37,F38,F39)</f>
        <v>3</v>
      </c>
      <c r="G40" s="944"/>
      <c r="H40" s="944"/>
      <c r="I40" s="944"/>
      <c r="J40" s="944"/>
      <c r="K40" s="944"/>
      <c r="L40" s="944"/>
      <c r="M40" s="944"/>
    </row>
    <row r="41" spans="1:13" s="239" customFormat="1">
      <c r="A41" s="197">
        <v>12</v>
      </c>
      <c r="B41" s="211" t="s">
        <v>2746</v>
      </c>
      <c r="C41" s="195" t="s">
        <v>2968</v>
      </c>
      <c r="D41" s="217" t="s">
        <v>2957</v>
      </c>
      <c r="E41" s="256" t="s">
        <v>266</v>
      </c>
      <c r="F41" s="209">
        <v>5</v>
      </c>
      <c r="G41" s="944"/>
      <c r="H41" s="944"/>
      <c r="I41" s="944"/>
      <c r="J41" s="944"/>
      <c r="K41" s="944"/>
      <c r="L41" s="944"/>
      <c r="M41" s="944"/>
    </row>
    <row r="42" spans="1:13" s="239" customFormat="1">
      <c r="A42" s="197">
        <v>13</v>
      </c>
      <c r="B42" s="211" t="s">
        <v>2746</v>
      </c>
      <c r="C42" s="195" t="s">
        <v>2968</v>
      </c>
      <c r="D42" s="217" t="s">
        <v>2808</v>
      </c>
      <c r="E42" s="256" t="s">
        <v>266</v>
      </c>
      <c r="F42" s="209">
        <v>2</v>
      </c>
      <c r="G42" s="944"/>
      <c r="H42" s="944"/>
      <c r="I42" s="944"/>
      <c r="J42" s="944"/>
      <c r="K42" s="944"/>
      <c r="L42" s="944"/>
      <c r="M42" s="944"/>
    </row>
    <row r="43" spans="1:13" s="239" customFormat="1">
      <c r="A43" s="197">
        <v>14</v>
      </c>
      <c r="B43" s="211" t="s">
        <v>3013</v>
      </c>
      <c r="C43" s="195" t="s">
        <v>2966</v>
      </c>
      <c r="D43" s="217" t="s">
        <v>2957</v>
      </c>
      <c r="E43" s="256" t="s">
        <v>2956</v>
      </c>
      <c r="F43" s="209">
        <f>SUM(F41)</f>
        <v>5</v>
      </c>
      <c r="G43" s="944"/>
      <c r="H43" s="944"/>
      <c r="I43" s="944"/>
      <c r="J43" s="944"/>
      <c r="K43" s="944"/>
      <c r="L43" s="944"/>
      <c r="M43" s="944"/>
    </row>
    <row r="44" spans="1:13" s="239" customFormat="1">
      <c r="A44" s="197">
        <v>15</v>
      </c>
      <c r="B44" s="211" t="s">
        <v>3046</v>
      </c>
      <c r="C44" s="195" t="s">
        <v>2966</v>
      </c>
      <c r="D44" s="217" t="s">
        <v>2808</v>
      </c>
      <c r="E44" s="256" t="s">
        <v>2956</v>
      </c>
      <c r="F44" s="209">
        <f>SUM(F42)</f>
        <v>2</v>
      </c>
      <c r="G44" s="944"/>
      <c r="H44" s="944"/>
      <c r="I44" s="944"/>
      <c r="J44" s="944"/>
      <c r="K44" s="944"/>
      <c r="L44" s="944"/>
      <c r="M44" s="944"/>
    </row>
    <row r="45" spans="1:13" s="239" customFormat="1">
      <c r="A45" s="197">
        <v>16</v>
      </c>
      <c r="B45" s="275" t="s">
        <v>2746</v>
      </c>
      <c r="C45" s="195" t="s">
        <v>2965</v>
      </c>
      <c r="D45" s="217" t="s">
        <v>2957</v>
      </c>
      <c r="E45" s="193" t="s">
        <v>266</v>
      </c>
      <c r="F45" s="209">
        <v>5</v>
      </c>
      <c r="G45" s="944"/>
      <c r="H45" s="944"/>
      <c r="I45" s="944"/>
      <c r="J45" s="944"/>
      <c r="K45" s="944"/>
      <c r="L45" s="944"/>
      <c r="M45" s="944"/>
    </row>
    <row r="46" spans="1:13" s="239" customFormat="1">
      <c r="A46" s="197">
        <v>17</v>
      </c>
      <c r="B46" s="211" t="s">
        <v>3011</v>
      </c>
      <c r="C46" s="195" t="s">
        <v>2963</v>
      </c>
      <c r="D46" s="217" t="s">
        <v>2957</v>
      </c>
      <c r="E46" s="256" t="s">
        <v>2956</v>
      </c>
      <c r="F46" s="209">
        <f>SUM(F45)</f>
        <v>5</v>
      </c>
      <c r="G46" s="944"/>
      <c r="H46" s="944"/>
      <c r="I46" s="944"/>
      <c r="J46" s="944"/>
      <c r="K46" s="944"/>
      <c r="L46" s="944"/>
      <c r="M46" s="944"/>
    </row>
    <row r="47" spans="1:13" s="239" customFormat="1">
      <c r="A47" s="197">
        <v>18</v>
      </c>
      <c r="B47" s="211" t="s">
        <v>2746</v>
      </c>
      <c r="C47" s="195" t="s">
        <v>3010</v>
      </c>
      <c r="D47" s="217" t="s">
        <v>2808</v>
      </c>
      <c r="E47" s="256" t="s">
        <v>266</v>
      </c>
      <c r="F47" s="209">
        <v>1</v>
      </c>
      <c r="G47" s="944"/>
      <c r="H47" s="944"/>
      <c r="I47" s="944"/>
      <c r="J47" s="944"/>
      <c r="K47" s="944"/>
      <c r="L47" s="944"/>
      <c r="M47" s="944"/>
    </row>
    <row r="48" spans="1:13" s="239" customFormat="1">
      <c r="A48" s="197">
        <v>19</v>
      </c>
      <c r="B48" s="211" t="s">
        <v>3045</v>
      </c>
      <c r="C48" s="195" t="s">
        <v>3007</v>
      </c>
      <c r="D48" s="217" t="s">
        <v>2808</v>
      </c>
      <c r="E48" s="256" t="s">
        <v>2956</v>
      </c>
      <c r="F48" s="209">
        <f>SUM(F47)</f>
        <v>1</v>
      </c>
      <c r="G48" s="944"/>
      <c r="H48" s="944"/>
      <c r="I48" s="944"/>
      <c r="J48" s="944"/>
      <c r="K48" s="944"/>
      <c r="L48" s="944"/>
      <c r="M48" s="944"/>
    </row>
    <row r="49" spans="1:13" s="239" customFormat="1">
      <c r="A49" s="197">
        <v>20</v>
      </c>
      <c r="B49" s="211" t="s">
        <v>2961</v>
      </c>
      <c r="C49" s="195" t="s">
        <v>2960</v>
      </c>
      <c r="D49" s="217" t="s">
        <v>2957</v>
      </c>
      <c r="E49" s="256" t="s">
        <v>266</v>
      </c>
      <c r="F49" s="209">
        <v>60</v>
      </c>
      <c r="G49" s="944"/>
      <c r="H49" s="944"/>
      <c r="I49" s="944"/>
      <c r="J49" s="944"/>
      <c r="K49" s="944"/>
      <c r="L49" s="944"/>
      <c r="M49" s="944"/>
    </row>
    <row r="50" spans="1:13" s="239" customFormat="1">
      <c r="A50" s="197">
        <v>21</v>
      </c>
      <c r="B50" s="211" t="s">
        <v>2959</v>
      </c>
      <c r="C50" s="195" t="s">
        <v>2958</v>
      </c>
      <c r="D50" s="217" t="s">
        <v>2957</v>
      </c>
      <c r="E50" s="256" t="s">
        <v>2956</v>
      </c>
      <c r="F50" s="209">
        <v>1</v>
      </c>
      <c r="G50" s="944"/>
      <c r="H50" s="944"/>
      <c r="I50" s="944"/>
      <c r="J50" s="944"/>
      <c r="K50" s="944"/>
      <c r="L50" s="944"/>
      <c r="M50" s="944"/>
    </row>
    <row r="51" spans="1:13" s="239" customFormat="1">
      <c r="A51" s="197">
        <v>22</v>
      </c>
      <c r="B51" s="211" t="s">
        <v>2746</v>
      </c>
      <c r="C51" s="280" t="s">
        <v>3044</v>
      </c>
      <c r="D51" s="217"/>
      <c r="E51" s="193" t="s">
        <v>266</v>
      </c>
      <c r="F51" s="209">
        <v>1</v>
      </c>
      <c r="G51" s="944"/>
      <c r="H51" s="944"/>
      <c r="I51" s="944"/>
      <c r="J51" s="944"/>
      <c r="K51" s="944"/>
      <c r="L51" s="944"/>
      <c r="M51" s="944"/>
    </row>
    <row r="52" spans="1:13" s="239" customFormat="1">
      <c r="A52" s="197">
        <v>23</v>
      </c>
      <c r="B52" s="211" t="s">
        <v>3043</v>
      </c>
      <c r="C52" s="195" t="s">
        <v>3001</v>
      </c>
      <c r="D52" s="217" t="s">
        <v>3006</v>
      </c>
      <c r="E52" s="193" t="s">
        <v>266</v>
      </c>
      <c r="F52" s="209">
        <f>F51</f>
        <v>1</v>
      </c>
      <c r="G52" s="944"/>
      <c r="H52" s="944"/>
      <c r="I52" s="944"/>
      <c r="J52" s="944"/>
      <c r="K52" s="944"/>
      <c r="L52" s="944"/>
      <c r="M52" s="944"/>
    </row>
    <row r="53" spans="1:13" s="239" customFormat="1">
      <c r="A53" s="197">
        <v>24</v>
      </c>
      <c r="B53" s="211" t="s">
        <v>2955</v>
      </c>
      <c r="C53" s="195" t="s">
        <v>2954</v>
      </c>
      <c r="D53" s="217" t="s">
        <v>2953</v>
      </c>
      <c r="E53" s="256" t="s">
        <v>244</v>
      </c>
      <c r="F53" s="209">
        <f>SUM(F30:F35,F36:F36)</f>
        <v>130</v>
      </c>
      <c r="G53" s="944"/>
      <c r="H53" s="944"/>
      <c r="I53" s="944"/>
      <c r="J53" s="944"/>
      <c r="K53" s="944"/>
      <c r="L53" s="944"/>
      <c r="M53" s="944"/>
    </row>
    <row r="54" spans="1:13" s="239" customFormat="1" ht="13.5" thickBot="1">
      <c r="A54" s="197">
        <v>25</v>
      </c>
      <c r="B54" s="211" t="s">
        <v>2952</v>
      </c>
      <c r="C54" s="195" t="s">
        <v>2951</v>
      </c>
      <c r="D54" s="217" t="s">
        <v>2950</v>
      </c>
      <c r="E54" s="256" t="s">
        <v>244</v>
      </c>
      <c r="F54" s="209">
        <f>SUM(F30:F35,F36:F36)</f>
        <v>130</v>
      </c>
      <c r="G54" s="944"/>
      <c r="H54" s="944"/>
      <c r="I54" s="944"/>
      <c r="J54" s="944"/>
      <c r="K54" s="944"/>
      <c r="L54" s="944"/>
      <c r="M54" s="944"/>
    </row>
    <row r="55" spans="1:13" s="221" customFormat="1">
      <c r="A55" s="229"/>
      <c r="B55" s="228" t="s">
        <v>2757</v>
      </c>
      <c r="C55" s="227"/>
      <c r="D55" s="226"/>
      <c r="E55" s="225"/>
      <c r="F55" s="224"/>
      <c r="G55" s="950"/>
      <c r="H55" s="950"/>
      <c r="I55" s="950"/>
      <c r="J55" s="950"/>
      <c r="K55" s="950"/>
      <c r="L55" s="950"/>
    </row>
    <row r="56" spans="1:13">
      <c r="A56" s="197">
        <v>26</v>
      </c>
      <c r="B56" s="220" t="s">
        <v>2947</v>
      </c>
      <c r="C56" s="219" t="s">
        <v>2946</v>
      </c>
      <c r="D56" s="218" t="s">
        <v>2754</v>
      </c>
      <c r="E56" s="193" t="s">
        <v>997</v>
      </c>
      <c r="F56" s="216">
        <v>0.7</v>
      </c>
      <c r="G56" s="948"/>
      <c r="H56" s="948"/>
      <c r="I56" s="948"/>
      <c r="J56" s="948"/>
      <c r="K56" s="948"/>
      <c r="L56" s="948"/>
    </row>
    <row r="57" spans="1:13" ht="26.25" thickBot="1">
      <c r="A57" s="197">
        <v>27</v>
      </c>
      <c r="B57" s="211" t="s">
        <v>2945</v>
      </c>
      <c r="C57" s="195" t="s">
        <v>2752</v>
      </c>
      <c r="D57" s="217" t="s">
        <v>2751</v>
      </c>
      <c r="E57" s="193" t="s">
        <v>997</v>
      </c>
      <c r="F57" s="216">
        <v>0.75</v>
      </c>
      <c r="G57" s="948"/>
      <c r="H57" s="948"/>
      <c r="I57" s="948"/>
      <c r="J57" s="948"/>
      <c r="K57" s="948"/>
      <c r="L57" s="948"/>
    </row>
    <row r="58" spans="1:13" s="199" customFormat="1">
      <c r="A58" s="215"/>
      <c r="B58" s="206" t="str">
        <f>CONCATENATE("CELKOM ",C7," :")</f>
        <v>CELKOM VNÚTORNÝ VODOVOD :</v>
      </c>
      <c r="C58" s="205"/>
      <c r="D58" s="214"/>
      <c r="E58" s="203"/>
      <c r="F58" s="202"/>
      <c r="G58" s="201"/>
      <c r="H58" s="200"/>
    </row>
    <row r="59" spans="1:13">
      <c r="C59" s="213" t="str">
        <f>CONCATENATE(A9," ",B9," ",C9)</f>
        <v>III. C 721 A05 ZARIAĎOVACIE PREDMETY</v>
      </c>
      <c r="D59" s="217"/>
      <c r="F59" s="212"/>
      <c r="G59" s="944"/>
      <c r="H59" s="944"/>
      <c r="I59" s="944"/>
      <c r="J59" s="944"/>
    </row>
    <row r="60" spans="1:13">
      <c r="A60" s="197">
        <v>1</v>
      </c>
      <c r="B60" s="211" t="s">
        <v>2746</v>
      </c>
      <c r="C60" s="252" t="s">
        <v>3000</v>
      </c>
      <c r="D60" s="217" t="s">
        <v>2999</v>
      </c>
      <c r="E60" s="193" t="s">
        <v>266</v>
      </c>
      <c r="F60" s="209">
        <v>1</v>
      </c>
      <c r="G60" s="944"/>
      <c r="H60" s="944"/>
      <c r="I60" s="944"/>
      <c r="J60" s="944"/>
    </row>
    <row r="61" spans="1:13">
      <c r="A61" s="197">
        <v>2</v>
      </c>
      <c r="B61" s="232" t="s">
        <v>2998</v>
      </c>
      <c r="C61" s="230" t="s">
        <v>2997</v>
      </c>
      <c r="D61" s="217"/>
      <c r="E61" s="193" t="s">
        <v>266</v>
      </c>
      <c r="F61" s="209">
        <f>SUM(F60:F60)</f>
        <v>1</v>
      </c>
      <c r="G61" s="944"/>
      <c r="H61" s="944"/>
      <c r="I61" s="944"/>
      <c r="J61" s="944"/>
    </row>
    <row r="62" spans="1:13">
      <c r="A62" s="197">
        <v>3</v>
      </c>
      <c r="B62" s="211" t="s">
        <v>2746</v>
      </c>
      <c r="C62" s="230" t="s">
        <v>2995</v>
      </c>
      <c r="D62" s="217" t="s">
        <v>3042</v>
      </c>
      <c r="E62" s="193" t="s">
        <v>913</v>
      </c>
      <c r="F62" s="209">
        <v>2</v>
      </c>
      <c r="G62" s="944"/>
      <c r="H62" s="944"/>
      <c r="I62" s="944"/>
      <c r="J62" s="944"/>
    </row>
    <row r="63" spans="1:13">
      <c r="A63" s="197">
        <v>4</v>
      </c>
      <c r="B63" s="211" t="s">
        <v>2746</v>
      </c>
      <c r="C63" s="230" t="s">
        <v>2995</v>
      </c>
      <c r="D63" s="217" t="s">
        <v>2994</v>
      </c>
      <c r="E63" s="193" t="s">
        <v>913</v>
      </c>
      <c r="F63" s="209">
        <v>2</v>
      </c>
      <c r="G63" s="944"/>
      <c r="H63" s="944"/>
      <c r="I63" s="944"/>
      <c r="J63" s="944"/>
    </row>
    <row r="64" spans="1:13">
      <c r="A64" s="197">
        <v>5</v>
      </c>
      <c r="B64" s="232" t="s">
        <v>2993</v>
      </c>
      <c r="C64" s="230" t="s">
        <v>2992</v>
      </c>
      <c r="D64" s="217" t="s">
        <v>2991</v>
      </c>
      <c r="E64" s="193" t="s">
        <v>913</v>
      </c>
      <c r="F64" s="209">
        <f>SUM(F62:F63)</f>
        <v>4</v>
      </c>
      <c r="G64" s="944"/>
      <c r="H64" s="944"/>
      <c r="I64" s="944"/>
      <c r="J64" s="944"/>
    </row>
    <row r="65" spans="1:254">
      <c r="A65" s="197">
        <v>6</v>
      </c>
      <c r="B65" s="211" t="s">
        <v>2746</v>
      </c>
      <c r="C65" s="195" t="s">
        <v>2990</v>
      </c>
      <c r="D65" s="231" t="s">
        <v>2843</v>
      </c>
      <c r="E65" s="193" t="s">
        <v>266</v>
      </c>
      <c r="F65" s="209">
        <v>24</v>
      </c>
      <c r="G65" s="944"/>
      <c r="H65" s="944"/>
      <c r="I65" s="944"/>
      <c r="J65" s="944"/>
    </row>
    <row r="66" spans="1:254">
      <c r="A66" s="197">
        <v>7</v>
      </c>
      <c r="B66" s="211" t="s">
        <v>2746</v>
      </c>
      <c r="C66" s="195" t="s">
        <v>2944</v>
      </c>
      <c r="D66" s="217"/>
      <c r="E66" s="193" t="s">
        <v>266</v>
      </c>
      <c r="F66" s="209">
        <v>20</v>
      </c>
      <c r="G66" s="944"/>
      <c r="H66" s="944"/>
      <c r="I66" s="944"/>
      <c r="J66" s="944"/>
    </row>
    <row r="67" spans="1:254">
      <c r="A67" s="197">
        <v>8</v>
      </c>
      <c r="B67" s="211" t="s">
        <v>2942</v>
      </c>
      <c r="C67" s="195" t="s">
        <v>2941</v>
      </c>
      <c r="D67" s="254" t="s">
        <v>2940</v>
      </c>
      <c r="E67" s="193" t="s">
        <v>266</v>
      </c>
      <c r="F67" s="209">
        <f>SUM(F65:F66)</f>
        <v>44</v>
      </c>
      <c r="G67" s="944"/>
      <c r="H67" s="944"/>
      <c r="I67" s="944"/>
      <c r="J67" s="944"/>
    </row>
    <row r="68" spans="1:254">
      <c r="A68" s="197">
        <v>9</v>
      </c>
      <c r="B68" s="211" t="s">
        <v>2746</v>
      </c>
      <c r="C68" s="195" t="s">
        <v>2939</v>
      </c>
      <c r="D68" s="231" t="s">
        <v>2833</v>
      </c>
      <c r="E68" s="193" t="s">
        <v>266</v>
      </c>
      <c r="F68" s="209">
        <v>1</v>
      </c>
      <c r="G68" s="944"/>
      <c r="H68" s="944"/>
      <c r="I68" s="944"/>
      <c r="J68" s="944"/>
    </row>
    <row r="69" spans="1:254" ht="25.5">
      <c r="A69" s="197">
        <v>10</v>
      </c>
      <c r="B69" s="211" t="s">
        <v>2937</v>
      </c>
      <c r="C69" s="195" t="s">
        <v>2936</v>
      </c>
      <c r="D69" s="217"/>
      <c r="E69" s="193" t="s">
        <v>266</v>
      </c>
      <c r="F69" s="209">
        <f>F68</f>
        <v>1</v>
      </c>
      <c r="G69" s="944"/>
      <c r="H69" s="944"/>
      <c r="I69" s="944"/>
      <c r="J69" s="944"/>
    </row>
    <row r="70" spans="1:254">
      <c r="A70" s="197">
        <v>11</v>
      </c>
      <c r="B70" s="211" t="s">
        <v>2746</v>
      </c>
      <c r="C70" s="195" t="s">
        <v>2935</v>
      </c>
      <c r="D70" s="231" t="s">
        <v>2768</v>
      </c>
      <c r="E70" s="193" t="s">
        <v>266</v>
      </c>
      <c r="F70" s="209">
        <v>10</v>
      </c>
      <c r="G70" s="944"/>
      <c r="H70" s="944"/>
      <c r="I70" s="944"/>
      <c r="J70" s="944"/>
    </row>
    <row r="71" spans="1:254" ht="25.5">
      <c r="A71" s="197">
        <v>12</v>
      </c>
      <c r="B71" s="211" t="s">
        <v>2932</v>
      </c>
      <c r="C71" s="195" t="s">
        <v>2931</v>
      </c>
      <c r="D71" s="217"/>
      <c r="E71" s="193" t="s">
        <v>266</v>
      </c>
      <c r="F71" s="209">
        <f>SUM(F70:F70)</f>
        <v>10</v>
      </c>
      <c r="G71" s="944"/>
      <c r="H71" s="944"/>
      <c r="I71" s="944"/>
      <c r="J71" s="944"/>
    </row>
    <row r="72" spans="1:254">
      <c r="A72" s="197">
        <v>13</v>
      </c>
      <c r="B72" s="211" t="s">
        <v>2746</v>
      </c>
      <c r="C72" s="195" t="s">
        <v>2989</v>
      </c>
      <c r="D72" s="217"/>
      <c r="E72" s="193" t="s">
        <v>266</v>
      </c>
      <c r="F72" s="209">
        <v>1</v>
      </c>
      <c r="G72" s="944"/>
      <c r="H72" s="944"/>
      <c r="I72" s="944"/>
      <c r="J72" s="944"/>
    </row>
    <row r="73" spans="1:254" ht="13.5" thickBot="1">
      <c r="A73" s="197">
        <v>14</v>
      </c>
      <c r="B73" s="211" t="s">
        <v>2746</v>
      </c>
      <c r="C73" s="195" t="s">
        <v>2758</v>
      </c>
      <c r="D73" s="217"/>
      <c r="E73" s="193" t="s">
        <v>266</v>
      </c>
      <c r="F73" s="209">
        <f>SUM(F72:F72)</f>
        <v>1</v>
      </c>
      <c r="G73" s="944"/>
      <c r="H73" s="944"/>
      <c r="I73" s="944"/>
      <c r="J73" s="944"/>
    </row>
    <row r="74" spans="1:254" s="198" customFormat="1">
      <c r="A74" s="229"/>
      <c r="B74" s="228" t="s">
        <v>2757</v>
      </c>
      <c r="C74" s="227"/>
      <c r="D74" s="226"/>
      <c r="E74" s="225"/>
      <c r="F74" s="224"/>
      <c r="G74" s="950"/>
      <c r="H74" s="950"/>
      <c r="I74" s="950"/>
      <c r="J74" s="950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M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C74" s="221"/>
      <c r="CD74" s="221"/>
      <c r="CE74" s="221"/>
      <c r="CF74" s="221"/>
      <c r="CG74" s="221"/>
      <c r="CH74" s="221"/>
      <c r="CI74" s="221"/>
      <c r="CJ74" s="221"/>
      <c r="CK74" s="221"/>
      <c r="CL74" s="221"/>
      <c r="CM74" s="221"/>
      <c r="CN74" s="221"/>
      <c r="CO74" s="221"/>
      <c r="CP74" s="221"/>
      <c r="CQ74" s="221"/>
      <c r="CR74" s="221"/>
      <c r="CS74" s="221"/>
      <c r="CT74" s="221"/>
      <c r="CU74" s="221"/>
      <c r="CV74" s="221"/>
      <c r="CW74" s="221"/>
      <c r="CX74" s="221"/>
      <c r="CY74" s="221"/>
      <c r="CZ74" s="221"/>
      <c r="DA74" s="221"/>
      <c r="DB74" s="221"/>
      <c r="DC74" s="221"/>
      <c r="DD74" s="221"/>
      <c r="DE74" s="221"/>
      <c r="DF74" s="221"/>
      <c r="DG74" s="221"/>
      <c r="DH74" s="221"/>
      <c r="DI74" s="221"/>
      <c r="DJ74" s="221"/>
      <c r="DK74" s="221"/>
      <c r="DL74" s="221"/>
      <c r="DM74" s="221"/>
      <c r="DN74" s="221"/>
      <c r="DO74" s="221"/>
      <c r="DP74" s="221"/>
      <c r="DQ74" s="221"/>
      <c r="DR74" s="221"/>
      <c r="DS74" s="221"/>
      <c r="DT74" s="221"/>
      <c r="DU74" s="221"/>
      <c r="DV74" s="221"/>
      <c r="DW74" s="221"/>
      <c r="DX74" s="221"/>
      <c r="DY74" s="221"/>
      <c r="DZ74" s="221"/>
      <c r="EA74" s="221"/>
      <c r="EB74" s="221"/>
      <c r="EC74" s="221"/>
      <c r="ED74" s="221"/>
      <c r="EE74" s="221"/>
      <c r="EF74" s="221"/>
      <c r="EG74" s="221"/>
      <c r="EH74" s="221"/>
      <c r="EI74" s="221"/>
      <c r="EJ74" s="221"/>
      <c r="EK74" s="221"/>
      <c r="EL74" s="221"/>
      <c r="EM74" s="221"/>
      <c r="EN74" s="221"/>
      <c r="EO74" s="221"/>
      <c r="EP74" s="221"/>
      <c r="EQ74" s="221"/>
      <c r="ER74" s="221"/>
      <c r="ES74" s="221"/>
      <c r="ET74" s="221"/>
      <c r="EU74" s="221"/>
      <c r="EV74" s="221"/>
      <c r="EW74" s="221"/>
      <c r="EX74" s="221"/>
      <c r="EY74" s="221"/>
      <c r="EZ74" s="221"/>
      <c r="FA74" s="221"/>
      <c r="FB74" s="221"/>
      <c r="FC74" s="221"/>
      <c r="FD74" s="221"/>
      <c r="FE74" s="221"/>
      <c r="FF74" s="221"/>
      <c r="FG74" s="221"/>
      <c r="FH74" s="221"/>
      <c r="FI74" s="221"/>
      <c r="FJ74" s="221"/>
      <c r="FK74" s="221"/>
      <c r="FL74" s="221"/>
      <c r="FM74" s="221"/>
      <c r="FN74" s="221"/>
      <c r="FO74" s="221"/>
      <c r="FP74" s="221"/>
      <c r="FQ74" s="221"/>
      <c r="FR74" s="221"/>
      <c r="FS74" s="221"/>
      <c r="FT74" s="221"/>
      <c r="FU74" s="221"/>
      <c r="FV74" s="221"/>
      <c r="FW74" s="221"/>
      <c r="FX74" s="221"/>
      <c r="FY74" s="221"/>
      <c r="FZ74" s="221"/>
      <c r="GA74" s="221"/>
      <c r="GB74" s="221"/>
      <c r="GC74" s="221"/>
      <c r="GD74" s="221"/>
      <c r="GE74" s="221"/>
      <c r="GF74" s="221"/>
      <c r="GG74" s="221"/>
      <c r="GH74" s="221"/>
      <c r="GI74" s="221"/>
      <c r="GJ74" s="221"/>
      <c r="GK74" s="221"/>
      <c r="GL74" s="221"/>
      <c r="GM74" s="221"/>
      <c r="GN74" s="221"/>
      <c r="GO74" s="221"/>
      <c r="GP74" s="221"/>
      <c r="GQ74" s="221"/>
      <c r="GR74" s="221"/>
      <c r="GS74" s="221"/>
      <c r="GT74" s="221"/>
      <c r="GU74" s="221"/>
      <c r="GV74" s="221"/>
      <c r="GW74" s="221"/>
      <c r="GX74" s="221"/>
      <c r="GY74" s="221"/>
      <c r="GZ74" s="221"/>
      <c r="HA74" s="221"/>
      <c r="HB74" s="221"/>
      <c r="HC74" s="221"/>
      <c r="HD74" s="221"/>
      <c r="HE74" s="221"/>
      <c r="HF74" s="221"/>
      <c r="HG74" s="221"/>
      <c r="HH74" s="221"/>
      <c r="HI74" s="221"/>
      <c r="HJ74" s="221"/>
      <c r="HK74" s="221"/>
      <c r="HL74" s="221"/>
      <c r="HM74" s="221"/>
      <c r="HN74" s="221"/>
      <c r="HO74" s="221"/>
      <c r="HP74" s="221"/>
      <c r="HQ74" s="221"/>
      <c r="HR74" s="221"/>
      <c r="HS74" s="221"/>
      <c r="HT74" s="221"/>
      <c r="HU74" s="221"/>
      <c r="HV74" s="221"/>
      <c r="HW74" s="221"/>
      <c r="HX74" s="221"/>
      <c r="HY74" s="221"/>
      <c r="HZ74" s="221"/>
      <c r="IA74" s="221"/>
      <c r="IB74" s="221"/>
      <c r="IC74" s="221"/>
      <c r="ID74" s="221"/>
      <c r="IE74" s="221"/>
      <c r="IF74" s="221"/>
      <c r="IG74" s="221"/>
      <c r="IH74" s="221"/>
      <c r="II74" s="221"/>
      <c r="IJ74" s="221"/>
      <c r="IK74" s="221"/>
      <c r="IL74" s="221"/>
      <c r="IM74" s="221"/>
      <c r="IN74" s="221"/>
      <c r="IO74" s="221"/>
      <c r="IP74" s="221"/>
      <c r="IQ74" s="221"/>
      <c r="IR74" s="221"/>
      <c r="IS74" s="221"/>
      <c r="IT74" s="221"/>
    </row>
    <row r="75" spans="1:254">
      <c r="A75" s="197">
        <v>15</v>
      </c>
      <c r="B75" s="220" t="s">
        <v>2756</v>
      </c>
      <c r="C75" s="219" t="s">
        <v>2755</v>
      </c>
      <c r="D75" s="218" t="s">
        <v>2754</v>
      </c>
      <c r="E75" s="193" t="s">
        <v>997</v>
      </c>
      <c r="F75" s="216">
        <v>0.3</v>
      </c>
      <c r="G75" s="948"/>
      <c r="H75" s="948"/>
      <c r="I75" s="948"/>
      <c r="J75" s="948"/>
    </row>
    <row r="76" spans="1:254" ht="26.25" thickBot="1">
      <c r="A76" s="197">
        <v>16</v>
      </c>
      <c r="B76" s="211" t="s">
        <v>2753</v>
      </c>
      <c r="C76" s="195" t="s">
        <v>2752</v>
      </c>
      <c r="D76" s="217" t="s">
        <v>2751</v>
      </c>
      <c r="E76" s="193" t="s">
        <v>997</v>
      </c>
      <c r="F76" s="216">
        <v>0.3</v>
      </c>
      <c r="G76" s="948"/>
      <c r="H76" s="948"/>
      <c r="I76" s="948"/>
      <c r="J76" s="948"/>
    </row>
    <row r="77" spans="1:254" s="199" customFormat="1">
      <c r="A77" s="215"/>
      <c r="B77" s="206" t="str">
        <f>CONCATENATE("CELKOM ",C9," :")</f>
        <v>CELKOM ZARIAĎOVACIE PREDMETY :</v>
      </c>
      <c r="C77" s="205"/>
      <c r="D77" s="214"/>
      <c r="E77" s="203"/>
      <c r="F77" s="202"/>
      <c r="G77" s="201"/>
      <c r="H77" s="200"/>
    </row>
  </sheetData>
  <conditionalFormatting sqref="F26 F18:F21 F30:F50 F52:F54 F70:F72">
    <cfRule type="cellIs" dxfId="119" priority="17" stopIfTrue="1" operator="equal">
      <formula>0</formula>
    </cfRule>
  </conditionalFormatting>
  <conditionalFormatting sqref="F15:F17">
    <cfRule type="cellIs" dxfId="118" priority="16" stopIfTrue="1" operator="equal">
      <formula>0</formula>
    </cfRule>
  </conditionalFormatting>
  <conditionalFormatting sqref="F22:F23">
    <cfRule type="cellIs" dxfId="117" priority="15" stopIfTrue="1" operator="equal">
      <formula>0</formula>
    </cfRule>
  </conditionalFormatting>
  <conditionalFormatting sqref="F25">
    <cfRule type="cellIs" dxfId="116" priority="14" stopIfTrue="1" operator="equal">
      <formula>0</formula>
    </cfRule>
  </conditionalFormatting>
  <conditionalFormatting sqref="F57">
    <cfRule type="cellIs" dxfId="115" priority="13" stopIfTrue="1" operator="equal">
      <formula>0</formula>
    </cfRule>
  </conditionalFormatting>
  <conditionalFormatting sqref="F56">
    <cfRule type="cellIs" dxfId="114" priority="12" stopIfTrue="1" operator="equal">
      <formula>0</formula>
    </cfRule>
  </conditionalFormatting>
  <conditionalFormatting sqref="F76">
    <cfRule type="cellIs" dxfId="113" priority="11" stopIfTrue="1" operator="equal">
      <formula>0</formula>
    </cfRule>
  </conditionalFormatting>
  <conditionalFormatting sqref="F75">
    <cfRule type="cellIs" dxfId="112" priority="10" stopIfTrue="1" operator="equal">
      <formula>0</formula>
    </cfRule>
  </conditionalFormatting>
  <conditionalFormatting sqref="F73">
    <cfRule type="cellIs" dxfId="111" priority="9" stopIfTrue="1" operator="equal">
      <formula>0</formula>
    </cfRule>
  </conditionalFormatting>
  <conditionalFormatting sqref="F51">
    <cfRule type="cellIs" dxfId="110" priority="8" stopIfTrue="1" operator="equal">
      <formula>0</formula>
    </cfRule>
  </conditionalFormatting>
  <conditionalFormatting sqref="F65:F67">
    <cfRule type="cellIs" dxfId="109" priority="7" stopIfTrue="1" operator="equal">
      <formula>0</formula>
    </cfRule>
  </conditionalFormatting>
  <conditionalFormatting sqref="F68:F69">
    <cfRule type="cellIs" dxfId="108" priority="6" stopIfTrue="1" operator="equal">
      <formula>0</formula>
    </cfRule>
  </conditionalFormatting>
  <conditionalFormatting sqref="F62">
    <cfRule type="cellIs" dxfId="107" priority="5" stopIfTrue="1" operator="equal">
      <formula>0</formula>
    </cfRule>
  </conditionalFormatting>
  <conditionalFormatting sqref="F64">
    <cfRule type="cellIs" dxfId="106" priority="4" stopIfTrue="1" operator="equal">
      <formula>0</formula>
    </cfRule>
  </conditionalFormatting>
  <conditionalFormatting sqref="F63">
    <cfRule type="cellIs" dxfId="105" priority="3" stopIfTrue="1" operator="equal">
      <formula>0</formula>
    </cfRule>
  </conditionalFormatting>
  <conditionalFormatting sqref="F60">
    <cfRule type="cellIs" dxfId="104" priority="2" stopIfTrue="1" operator="equal">
      <formula>0</formula>
    </cfRule>
  </conditionalFormatting>
  <conditionalFormatting sqref="F61">
    <cfRule type="cellIs" dxfId="103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T96"/>
  <sheetViews>
    <sheetView showGridLines="0" topLeftCell="A75" zoomScaleNormal="100" workbookViewId="0">
      <selection activeCell="G93" sqref="G93:K95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2">
      <c r="C1" s="253" t="s">
        <v>2873</v>
      </c>
      <c r="D1" s="244"/>
      <c r="E1" s="243"/>
      <c r="F1" s="212"/>
    </row>
    <row r="2" spans="1:12">
      <c r="D2" s="210"/>
      <c r="F2" s="212"/>
    </row>
    <row r="3" spans="1:12">
      <c r="B3" s="252"/>
      <c r="C3" s="251" t="s">
        <v>2826</v>
      </c>
      <c r="D3" s="210"/>
      <c r="F3" s="212"/>
      <c r="G3" s="189"/>
      <c r="H3" s="189"/>
    </row>
    <row r="4" spans="1:12">
      <c r="D4" s="210"/>
      <c r="F4" s="212"/>
    </row>
    <row r="5" spans="1:12">
      <c r="A5" s="250" t="s">
        <v>2825</v>
      </c>
      <c r="B5" s="196" t="s">
        <v>2988</v>
      </c>
      <c r="C5" s="195" t="s">
        <v>2987</v>
      </c>
      <c r="D5" s="210"/>
      <c r="F5" s="212"/>
    </row>
    <row r="6" spans="1:12">
      <c r="A6" s="250"/>
      <c r="D6" s="210"/>
      <c r="F6" s="212"/>
    </row>
    <row r="7" spans="1:12">
      <c r="A7" s="250" t="s">
        <v>2822</v>
      </c>
      <c r="B7" s="196" t="s">
        <v>2986</v>
      </c>
      <c r="C7" s="195" t="s">
        <v>2985</v>
      </c>
      <c r="D7" s="210"/>
      <c r="F7" s="212"/>
    </row>
    <row r="8" spans="1:12">
      <c r="A8" s="250"/>
      <c r="D8" s="210"/>
      <c r="F8" s="212"/>
    </row>
    <row r="9" spans="1:12">
      <c r="A9" s="250" t="s">
        <v>2819</v>
      </c>
      <c r="B9" s="196" t="s">
        <v>2821</v>
      </c>
      <c r="C9" s="195" t="s">
        <v>2820</v>
      </c>
      <c r="D9" s="210"/>
      <c r="F9" s="212"/>
    </row>
    <row r="10" spans="1:12" s="248" customFormat="1" ht="13.5" thickBot="1">
      <c r="B10" s="249"/>
    </row>
    <row r="11" spans="1:12">
      <c r="D11" s="210"/>
      <c r="F11" s="212"/>
    </row>
    <row r="12" spans="1:12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2">
      <c r="C13" s="239"/>
      <c r="D13" s="238"/>
      <c r="F13" s="212"/>
      <c r="G13" s="944"/>
      <c r="H13" s="944"/>
      <c r="I13" s="944"/>
      <c r="J13" s="944"/>
      <c r="K13" s="944"/>
      <c r="L13" s="944"/>
    </row>
    <row r="14" spans="1:12">
      <c r="C14" s="213" t="str">
        <f>CONCATENATE(A5," ",B5," ",C5)</f>
        <v>I. C 713 A04 TEPELNÉ IZOLÁCIE</v>
      </c>
      <c r="D14" s="210"/>
      <c r="F14" s="212"/>
      <c r="G14" s="944"/>
      <c r="H14" s="944"/>
      <c r="I14" s="944"/>
      <c r="J14" s="944"/>
      <c r="K14" s="944"/>
      <c r="L14" s="944"/>
    </row>
    <row r="15" spans="1:12" s="277" customFormat="1" ht="12.75" customHeight="1">
      <c r="A15" s="250">
        <v>1</v>
      </c>
      <c r="B15" s="211" t="s">
        <v>2746</v>
      </c>
      <c r="C15" s="276" t="s">
        <v>2980</v>
      </c>
      <c r="D15" s="217" t="s">
        <v>2981</v>
      </c>
      <c r="E15" s="279" t="s">
        <v>244</v>
      </c>
      <c r="F15" s="234">
        <v>54</v>
      </c>
      <c r="G15" s="944"/>
      <c r="H15" s="944"/>
      <c r="I15" s="944"/>
      <c r="J15" s="944"/>
      <c r="K15" s="944"/>
      <c r="L15" s="944"/>
    </row>
    <row r="16" spans="1:12" ht="12.75" customHeight="1">
      <c r="A16" s="197">
        <v>2</v>
      </c>
      <c r="B16" s="211" t="s">
        <v>2746</v>
      </c>
      <c r="C16" s="276" t="s">
        <v>2980</v>
      </c>
      <c r="D16" s="217" t="s">
        <v>2978</v>
      </c>
      <c r="E16" s="193" t="s">
        <v>244</v>
      </c>
      <c r="F16" s="209">
        <v>34</v>
      </c>
      <c r="G16" s="944"/>
      <c r="H16" s="944"/>
      <c r="I16" s="944"/>
      <c r="J16" s="944"/>
      <c r="K16" s="944"/>
      <c r="L16" s="944"/>
    </row>
    <row r="17" spans="1:13" ht="12.75" customHeight="1">
      <c r="A17" s="250">
        <v>3</v>
      </c>
      <c r="B17" s="211" t="s">
        <v>2746</v>
      </c>
      <c r="C17" s="276" t="s">
        <v>2980</v>
      </c>
      <c r="D17" s="217" t="s">
        <v>3016</v>
      </c>
      <c r="E17" s="193" t="s">
        <v>244</v>
      </c>
      <c r="F17" s="209">
        <v>12</v>
      </c>
      <c r="G17" s="944"/>
      <c r="H17" s="944"/>
      <c r="I17" s="944"/>
      <c r="J17" s="944"/>
      <c r="K17" s="944"/>
      <c r="L17" s="944"/>
    </row>
    <row r="18" spans="1:13" ht="12.75" customHeight="1">
      <c r="A18" s="197">
        <v>4</v>
      </c>
      <c r="B18" s="211" t="s">
        <v>2746</v>
      </c>
      <c r="C18" s="195" t="s">
        <v>2979</v>
      </c>
      <c r="D18" s="217" t="s">
        <v>2978</v>
      </c>
      <c r="E18" s="193" t="s">
        <v>244</v>
      </c>
      <c r="F18" s="209">
        <v>9</v>
      </c>
      <c r="G18" s="944"/>
      <c r="H18" s="944"/>
      <c r="I18" s="944"/>
      <c r="J18" s="944"/>
      <c r="K18" s="944"/>
      <c r="L18" s="944"/>
    </row>
    <row r="19" spans="1:13" ht="12.75" customHeight="1">
      <c r="A19" s="250">
        <v>5</v>
      </c>
      <c r="B19" s="211" t="s">
        <v>2746</v>
      </c>
      <c r="C19" s="195" t="s">
        <v>2979</v>
      </c>
      <c r="D19" s="217" t="s">
        <v>3016</v>
      </c>
      <c r="E19" s="193" t="s">
        <v>244</v>
      </c>
      <c r="F19" s="209">
        <v>3</v>
      </c>
      <c r="G19" s="944"/>
      <c r="H19" s="944"/>
      <c r="I19" s="944"/>
      <c r="J19" s="944"/>
      <c r="K19" s="944"/>
      <c r="L19" s="944"/>
    </row>
    <row r="20" spans="1:13" ht="12.75" customHeight="1">
      <c r="A20" s="197">
        <v>6</v>
      </c>
      <c r="B20" s="211" t="s">
        <v>2746</v>
      </c>
      <c r="C20" s="195" t="s">
        <v>2979</v>
      </c>
      <c r="D20" s="217" t="s">
        <v>2765</v>
      </c>
      <c r="E20" s="193" t="s">
        <v>244</v>
      </c>
      <c r="F20" s="209">
        <v>5</v>
      </c>
      <c r="G20" s="944"/>
      <c r="H20" s="944"/>
      <c r="I20" s="944"/>
      <c r="J20" s="944"/>
      <c r="K20" s="944"/>
      <c r="L20" s="944"/>
    </row>
    <row r="21" spans="1:13" ht="12.75" customHeight="1">
      <c r="A21" s="250">
        <v>7</v>
      </c>
      <c r="B21" s="211" t="s">
        <v>2746</v>
      </c>
      <c r="C21" s="195" t="s">
        <v>2979</v>
      </c>
      <c r="D21" s="217" t="s">
        <v>2760</v>
      </c>
      <c r="E21" s="193" t="s">
        <v>244</v>
      </c>
      <c r="F21" s="209">
        <v>8</v>
      </c>
      <c r="G21" s="944"/>
      <c r="H21" s="944"/>
      <c r="I21" s="944"/>
      <c r="J21" s="944"/>
      <c r="K21" s="944"/>
      <c r="L21" s="944"/>
    </row>
    <row r="22" spans="1:13">
      <c r="A22" s="197">
        <v>8</v>
      </c>
      <c r="B22" s="211" t="s">
        <v>2977</v>
      </c>
      <c r="C22" s="195" t="s">
        <v>2976</v>
      </c>
      <c r="D22" s="217" t="s">
        <v>2975</v>
      </c>
      <c r="E22" s="193" t="s">
        <v>244</v>
      </c>
      <c r="F22" s="209">
        <f>SUM(F15:F17)+SUM(F18:F19)</f>
        <v>112</v>
      </c>
      <c r="G22" s="944"/>
      <c r="H22" s="944"/>
      <c r="I22" s="944"/>
      <c r="J22" s="944"/>
      <c r="K22" s="944"/>
      <c r="L22" s="944"/>
    </row>
    <row r="23" spans="1:13" ht="13.5" thickBot="1">
      <c r="A23" s="250">
        <v>9</v>
      </c>
      <c r="B23" s="211" t="s">
        <v>3033</v>
      </c>
      <c r="C23" s="195" t="s">
        <v>2976</v>
      </c>
      <c r="D23" s="217" t="s">
        <v>3032</v>
      </c>
      <c r="E23" s="193" t="s">
        <v>244</v>
      </c>
      <c r="F23" s="209">
        <f>SUM(F20:F21)</f>
        <v>13</v>
      </c>
      <c r="G23" s="944"/>
      <c r="H23" s="944"/>
      <c r="I23" s="944"/>
      <c r="J23" s="944"/>
      <c r="K23" s="944"/>
      <c r="L23" s="944"/>
    </row>
    <row r="24" spans="1:13" s="221" customFormat="1">
      <c r="A24" s="229"/>
      <c r="B24" s="228" t="s">
        <v>2757</v>
      </c>
      <c r="C24" s="227"/>
      <c r="D24" s="226"/>
      <c r="E24" s="225"/>
      <c r="F24" s="224"/>
      <c r="G24" s="950"/>
      <c r="H24" s="950"/>
      <c r="I24" s="950"/>
      <c r="J24" s="950"/>
      <c r="K24" s="950"/>
      <c r="L24" s="950"/>
    </row>
    <row r="25" spans="1:13">
      <c r="A25" s="197">
        <v>10</v>
      </c>
      <c r="B25" s="211" t="s">
        <v>2974</v>
      </c>
      <c r="C25" s="195" t="s">
        <v>2973</v>
      </c>
      <c r="D25" s="217" t="s">
        <v>2754</v>
      </c>
      <c r="E25" s="193" t="s">
        <v>997</v>
      </c>
      <c r="F25" s="216">
        <v>1.3</v>
      </c>
      <c r="G25" s="948"/>
      <c r="H25" s="948"/>
      <c r="I25" s="948"/>
      <c r="J25" s="948"/>
      <c r="K25" s="948"/>
      <c r="L25" s="948"/>
    </row>
    <row r="26" spans="1:13" ht="26.25" thickBot="1">
      <c r="A26" s="197">
        <v>11</v>
      </c>
      <c r="B26" s="211" t="s">
        <v>2972</v>
      </c>
      <c r="C26" s="195" t="s">
        <v>2752</v>
      </c>
      <c r="D26" s="217" t="s">
        <v>2751</v>
      </c>
      <c r="E26" s="193" t="s">
        <v>997</v>
      </c>
      <c r="F26" s="216">
        <v>0.45</v>
      </c>
      <c r="G26" s="948"/>
      <c r="H26" s="948"/>
      <c r="I26" s="948"/>
      <c r="J26" s="948"/>
      <c r="K26" s="948"/>
      <c r="L26" s="948"/>
    </row>
    <row r="27" spans="1:13" s="199" customFormat="1">
      <c r="A27" s="215"/>
      <c r="B27" s="206" t="str">
        <f>CONCATENATE("CELKOM ",C5," :")</f>
        <v>CELKOM TEPELNÉ IZOLÁCIE :</v>
      </c>
      <c r="C27" s="205"/>
      <c r="D27" s="214"/>
      <c r="E27" s="203"/>
      <c r="F27" s="202"/>
      <c r="G27" s="201"/>
      <c r="H27" s="200"/>
    </row>
    <row r="28" spans="1:13">
      <c r="D28" s="217"/>
      <c r="F28" s="212"/>
      <c r="G28" s="944"/>
      <c r="H28" s="944"/>
      <c r="I28" s="944"/>
      <c r="J28" s="944"/>
      <c r="K28" s="944"/>
      <c r="L28" s="944"/>
      <c r="M28" s="944"/>
    </row>
    <row r="29" spans="1:13">
      <c r="C29" s="213" t="str">
        <f>CONCATENATE(A7," ",B7," ",C7)</f>
        <v>II. C 721 A02 VNÚTORNÝ VODOVOD</v>
      </c>
      <c r="D29" s="217"/>
      <c r="F29" s="212"/>
      <c r="G29" s="944"/>
      <c r="H29" s="944"/>
      <c r="I29" s="944"/>
      <c r="J29" s="944"/>
      <c r="K29" s="944"/>
      <c r="L29" s="944"/>
      <c r="M29" s="944"/>
    </row>
    <row r="30" spans="1:13">
      <c r="A30" s="197">
        <v>1</v>
      </c>
      <c r="B30" s="211" t="s">
        <v>2746</v>
      </c>
      <c r="C30" s="195" t="s">
        <v>2970</v>
      </c>
      <c r="D30" s="217" t="s">
        <v>2971</v>
      </c>
      <c r="E30" s="256" t="s">
        <v>244</v>
      </c>
      <c r="F30" s="209">
        <f>F15</f>
        <v>54</v>
      </c>
      <c r="G30" s="944"/>
      <c r="H30" s="944"/>
      <c r="I30" s="944"/>
      <c r="J30" s="944"/>
      <c r="K30" s="944"/>
      <c r="L30" s="944"/>
      <c r="M30" s="944"/>
    </row>
    <row r="31" spans="1:13">
      <c r="A31" s="197">
        <v>2</v>
      </c>
      <c r="B31" s="211" t="s">
        <v>2746</v>
      </c>
      <c r="C31" s="195" t="s">
        <v>2970</v>
      </c>
      <c r="D31" s="217" t="s">
        <v>2969</v>
      </c>
      <c r="E31" s="256" t="s">
        <v>244</v>
      </c>
      <c r="F31" s="209">
        <f>F16+F18</f>
        <v>43</v>
      </c>
      <c r="G31" s="944"/>
      <c r="H31" s="944"/>
      <c r="I31" s="944"/>
      <c r="J31" s="944"/>
      <c r="K31" s="944"/>
      <c r="L31" s="944"/>
      <c r="M31" s="944"/>
    </row>
    <row r="32" spans="1:13">
      <c r="A32" s="197">
        <v>3</v>
      </c>
      <c r="B32" s="211" t="s">
        <v>2746</v>
      </c>
      <c r="C32" s="195" t="s">
        <v>2970</v>
      </c>
      <c r="D32" s="217" t="s">
        <v>3031</v>
      </c>
      <c r="E32" s="256" t="s">
        <v>244</v>
      </c>
      <c r="F32" s="209">
        <f>F17+F19</f>
        <v>15</v>
      </c>
      <c r="G32" s="944"/>
      <c r="H32" s="944"/>
      <c r="I32" s="944"/>
      <c r="J32" s="944"/>
      <c r="K32" s="944"/>
      <c r="L32" s="944"/>
      <c r="M32" s="944"/>
    </row>
    <row r="33" spans="1:13">
      <c r="A33" s="197">
        <v>4</v>
      </c>
      <c r="B33" s="211" t="s">
        <v>2746</v>
      </c>
      <c r="C33" s="195" t="s">
        <v>2970</v>
      </c>
      <c r="D33" s="217" t="s">
        <v>3030</v>
      </c>
      <c r="E33" s="256" t="s">
        <v>244</v>
      </c>
      <c r="F33" s="209">
        <f>F20</f>
        <v>5</v>
      </c>
      <c r="G33" s="944"/>
      <c r="H33" s="944"/>
      <c r="I33" s="944"/>
      <c r="J33" s="944"/>
      <c r="K33" s="944"/>
      <c r="L33" s="944"/>
      <c r="M33" s="944"/>
    </row>
    <row r="34" spans="1:13">
      <c r="A34" s="197">
        <v>5</v>
      </c>
      <c r="B34" s="211" t="s">
        <v>2746</v>
      </c>
      <c r="C34" s="195" t="s">
        <v>2970</v>
      </c>
      <c r="D34" s="217" t="s">
        <v>3041</v>
      </c>
      <c r="E34" s="256" t="s">
        <v>244</v>
      </c>
      <c r="F34" s="209">
        <f>F21</f>
        <v>8</v>
      </c>
      <c r="G34" s="944"/>
      <c r="H34" s="944"/>
      <c r="I34" s="944"/>
      <c r="J34" s="944"/>
      <c r="K34" s="944"/>
      <c r="L34" s="944"/>
      <c r="M34" s="944"/>
    </row>
    <row r="35" spans="1:13" s="239" customFormat="1">
      <c r="A35" s="197">
        <v>6</v>
      </c>
      <c r="B35" s="211" t="s">
        <v>2746</v>
      </c>
      <c r="C35" s="195" t="s">
        <v>3028</v>
      </c>
      <c r="D35" s="217" t="s">
        <v>3057</v>
      </c>
      <c r="E35" s="256" t="s">
        <v>244</v>
      </c>
      <c r="F35" s="209">
        <v>5</v>
      </c>
      <c r="G35" s="944"/>
      <c r="H35" s="944"/>
      <c r="I35" s="944"/>
      <c r="J35" s="944"/>
      <c r="K35" s="944"/>
      <c r="L35" s="944"/>
      <c r="M35" s="944"/>
    </row>
    <row r="36" spans="1:13" s="239" customFormat="1">
      <c r="A36" s="197">
        <v>7</v>
      </c>
      <c r="B36" s="211" t="s">
        <v>2746</v>
      </c>
      <c r="C36" s="195" t="s">
        <v>3028</v>
      </c>
      <c r="D36" s="217" t="s">
        <v>3027</v>
      </c>
      <c r="E36" s="256" t="s">
        <v>244</v>
      </c>
      <c r="F36" s="209">
        <v>25</v>
      </c>
      <c r="G36" s="944"/>
      <c r="H36" s="944"/>
      <c r="I36" s="944"/>
      <c r="J36" s="944"/>
      <c r="K36" s="944"/>
      <c r="L36" s="944"/>
      <c r="M36" s="944"/>
    </row>
    <row r="37" spans="1:13" s="239" customFormat="1" ht="25.5">
      <c r="A37" s="197">
        <v>8</v>
      </c>
      <c r="B37" s="282" t="s">
        <v>2746</v>
      </c>
      <c r="C37" s="284" t="s">
        <v>3056</v>
      </c>
      <c r="D37" s="283" t="s">
        <v>3024</v>
      </c>
      <c r="E37" s="256" t="s">
        <v>266</v>
      </c>
      <c r="F37" s="209">
        <v>1</v>
      </c>
      <c r="G37" s="944"/>
      <c r="H37" s="944"/>
      <c r="I37" s="944"/>
      <c r="J37" s="944"/>
      <c r="K37" s="944"/>
      <c r="L37" s="944"/>
      <c r="M37" s="944"/>
    </row>
    <row r="38" spans="1:13" s="239" customFormat="1" ht="12.75" customHeight="1">
      <c r="A38" s="197">
        <v>9</v>
      </c>
      <c r="B38" s="282" t="s">
        <v>2746</v>
      </c>
      <c r="C38" s="284" t="s">
        <v>3025</v>
      </c>
      <c r="D38" s="283" t="s">
        <v>3024</v>
      </c>
      <c r="E38" s="256" t="s">
        <v>266</v>
      </c>
      <c r="F38" s="209">
        <v>1</v>
      </c>
      <c r="G38" s="944"/>
      <c r="H38" s="944"/>
      <c r="I38" s="944"/>
      <c r="J38" s="944"/>
      <c r="K38" s="944"/>
      <c r="L38" s="944"/>
      <c r="M38" s="944"/>
    </row>
    <row r="39" spans="1:13" s="239" customFormat="1" ht="12.75" customHeight="1">
      <c r="A39" s="197">
        <v>10</v>
      </c>
      <c r="B39" s="282" t="s">
        <v>2746</v>
      </c>
      <c r="C39" s="284" t="s">
        <v>3023</v>
      </c>
      <c r="D39" s="283" t="s">
        <v>3022</v>
      </c>
      <c r="E39" s="256" t="s">
        <v>266</v>
      </c>
      <c r="F39" s="209">
        <v>1</v>
      </c>
      <c r="G39" s="944"/>
      <c r="H39" s="944"/>
      <c r="I39" s="944"/>
      <c r="J39" s="944"/>
      <c r="K39" s="944"/>
      <c r="L39" s="944"/>
      <c r="M39" s="944"/>
    </row>
    <row r="40" spans="1:13" s="239" customFormat="1" ht="12.75" customHeight="1">
      <c r="A40" s="197">
        <v>11</v>
      </c>
      <c r="B40" s="282" t="s">
        <v>2746</v>
      </c>
      <c r="C40" s="284" t="s">
        <v>3055</v>
      </c>
      <c r="D40" s="283" t="s">
        <v>3054</v>
      </c>
      <c r="E40" s="256" t="s">
        <v>266</v>
      </c>
      <c r="F40" s="209">
        <v>1</v>
      </c>
      <c r="G40" s="944"/>
      <c r="H40" s="944"/>
      <c r="I40" s="944"/>
      <c r="J40" s="944"/>
      <c r="K40" s="944"/>
      <c r="L40" s="944"/>
      <c r="M40" s="944"/>
    </row>
    <row r="41" spans="1:13" s="239" customFormat="1" ht="12.75" customHeight="1">
      <c r="A41" s="197">
        <v>12</v>
      </c>
      <c r="B41" s="282" t="s">
        <v>2746</v>
      </c>
      <c r="C41" s="284" t="s">
        <v>3053</v>
      </c>
      <c r="D41" s="283" t="s">
        <v>3019</v>
      </c>
      <c r="E41" s="256" t="s">
        <v>266</v>
      </c>
      <c r="F41" s="209">
        <v>1</v>
      </c>
      <c r="G41" s="944"/>
      <c r="H41" s="944"/>
      <c r="I41" s="944"/>
      <c r="J41" s="944"/>
      <c r="K41" s="944"/>
      <c r="L41" s="944"/>
      <c r="M41" s="944"/>
    </row>
    <row r="42" spans="1:13" s="239" customFormat="1" ht="12.75" customHeight="1">
      <c r="A42" s="197">
        <v>13</v>
      </c>
      <c r="B42" s="282" t="s">
        <v>2746</v>
      </c>
      <c r="C42" s="284" t="s">
        <v>3020</v>
      </c>
      <c r="D42" s="283" t="s">
        <v>3019</v>
      </c>
      <c r="E42" s="256" t="s">
        <v>266</v>
      </c>
      <c r="F42" s="209">
        <v>1</v>
      </c>
      <c r="G42" s="944"/>
      <c r="H42" s="944"/>
      <c r="I42" s="944"/>
      <c r="J42" s="944"/>
      <c r="K42" s="944"/>
      <c r="L42" s="944"/>
      <c r="M42" s="944"/>
    </row>
    <row r="43" spans="1:13" s="239" customFormat="1" ht="12.75" customHeight="1">
      <c r="A43" s="197">
        <v>14</v>
      </c>
      <c r="B43" s="282" t="s">
        <v>2746</v>
      </c>
      <c r="C43" s="284" t="s">
        <v>3052</v>
      </c>
      <c r="D43" s="283" t="s">
        <v>3051</v>
      </c>
      <c r="E43" s="256" t="s">
        <v>266</v>
      </c>
      <c r="F43" s="209">
        <v>1</v>
      </c>
      <c r="G43" s="944"/>
      <c r="H43" s="944"/>
      <c r="I43" s="944"/>
      <c r="J43" s="944"/>
      <c r="K43" s="944"/>
      <c r="L43" s="944"/>
      <c r="M43" s="944"/>
    </row>
    <row r="44" spans="1:13" s="239" customFormat="1">
      <c r="A44" s="197">
        <v>15</v>
      </c>
      <c r="B44" s="282" t="s">
        <v>2746</v>
      </c>
      <c r="C44" s="195" t="s">
        <v>3015</v>
      </c>
      <c r="D44" s="217" t="s">
        <v>2765</v>
      </c>
      <c r="E44" s="256" t="s">
        <v>266</v>
      </c>
      <c r="F44" s="209">
        <f>SUM(F37,F41)</f>
        <v>2</v>
      </c>
      <c r="G44" s="944"/>
      <c r="H44" s="944"/>
      <c r="I44" s="944"/>
      <c r="J44" s="944"/>
      <c r="K44" s="944"/>
      <c r="L44" s="944"/>
      <c r="M44" s="944"/>
    </row>
    <row r="45" spans="1:13" s="239" customFormat="1">
      <c r="A45" s="197">
        <v>16</v>
      </c>
      <c r="B45" s="282" t="s">
        <v>2746</v>
      </c>
      <c r="C45" s="195" t="s">
        <v>3015</v>
      </c>
      <c r="D45" s="217" t="s">
        <v>3014</v>
      </c>
      <c r="E45" s="256" t="s">
        <v>266</v>
      </c>
      <c r="F45" s="209">
        <f>SUM(F38,F39,F40,F42,F43)</f>
        <v>5</v>
      </c>
      <c r="G45" s="944"/>
      <c r="H45" s="944"/>
      <c r="I45" s="944"/>
      <c r="J45" s="944"/>
      <c r="K45" s="944"/>
      <c r="L45" s="944"/>
      <c r="M45" s="944"/>
    </row>
    <row r="46" spans="1:13" s="239" customFormat="1">
      <c r="A46" s="197">
        <v>17</v>
      </c>
      <c r="B46" s="211" t="s">
        <v>2746</v>
      </c>
      <c r="C46" s="195" t="s">
        <v>2968</v>
      </c>
      <c r="D46" s="217" t="s">
        <v>2957</v>
      </c>
      <c r="E46" s="256" t="s">
        <v>266</v>
      </c>
      <c r="F46" s="209">
        <v>3</v>
      </c>
      <c r="G46" s="944"/>
      <c r="H46" s="944"/>
      <c r="I46" s="944"/>
      <c r="J46" s="944"/>
      <c r="K46" s="944"/>
      <c r="L46" s="944"/>
      <c r="M46" s="944"/>
    </row>
    <row r="47" spans="1:13" s="239" customFormat="1">
      <c r="A47" s="197">
        <v>18</v>
      </c>
      <c r="B47" s="211" t="s">
        <v>2746</v>
      </c>
      <c r="C47" s="195" t="s">
        <v>2968</v>
      </c>
      <c r="D47" s="217" t="s">
        <v>2962</v>
      </c>
      <c r="E47" s="256" t="s">
        <v>266</v>
      </c>
      <c r="F47" s="209">
        <v>1</v>
      </c>
      <c r="G47" s="944"/>
      <c r="H47" s="944"/>
      <c r="I47" s="944"/>
      <c r="J47" s="944"/>
      <c r="K47" s="944"/>
      <c r="L47" s="944"/>
      <c r="M47" s="944"/>
    </row>
    <row r="48" spans="1:13" s="239" customFormat="1">
      <c r="A48" s="197">
        <v>19</v>
      </c>
      <c r="B48" s="211" t="s">
        <v>2746</v>
      </c>
      <c r="C48" s="195" t="s">
        <v>2968</v>
      </c>
      <c r="D48" s="217" t="s">
        <v>2929</v>
      </c>
      <c r="E48" s="256" t="s">
        <v>266</v>
      </c>
      <c r="F48" s="209">
        <v>2</v>
      </c>
      <c r="G48" s="944"/>
      <c r="H48" s="944"/>
      <c r="I48" s="944"/>
      <c r="J48" s="944"/>
      <c r="K48" s="944"/>
      <c r="L48" s="944"/>
      <c r="M48" s="944"/>
    </row>
    <row r="49" spans="1:13" s="239" customFormat="1">
      <c r="A49" s="197">
        <v>20</v>
      </c>
      <c r="B49" s="211" t="s">
        <v>2746</v>
      </c>
      <c r="C49" s="195" t="s">
        <v>2968</v>
      </c>
      <c r="D49" s="217" t="s">
        <v>3038</v>
      </c>
      <c r="E49" s="256" t="s">
        <v>266</v>
      </c>
      <c r="F49" s="209">
        <v>2</v>
      </c>
      <c r="G49" s="944"/>
      <c r="H49" s="944"/>
      <c r="I49" s="944"/>
      <c r="J49" s="944"/>
      <c r="K49" s="944"/>
      <c r="L49" s="944"/>
      <c r="M49" s="944"/>
    </row>
    <row r="50" spans="1:13" s="239" customFormat="1">
      <c r="A50" s="197">
        <v>21</v>
      </c>
      <c r="B50" s="211" t="s">
        <v>3013</v>
      </c>
      <c r="C50" s="195" t="s">
        <v>2966</v>
      </c>
      <c r="D50" s="217" t="s">
        <v>2957</v>
      </c>
      <c r="E50" s="256" t="s">
        <v>2956</v>
      </c>
      <c r="F50" s="209">
        <f>SUM(F46)</f>
        <v>3</v>
      </c>
      <c r="G50" s="944"/>
      <c r="H50" s="944"/>
      <c r="I50" s="944"/>
      <c r="J50" s="944"/>
      <c r="K50" s="944"/>
      <c r="L50" s="944"/>
      <c r="M50" s="944"/>
    </row>
    <row r="51" spans="1:13" s="239" customFormat="1">
      <c r="A51" s="197">
        <v>22</v>
      </c>
      <c r="B51" s="211" t="s">
        <v>2967</v>
      </c>
      <c r="C51" s="195" t="s">
        <v>2966</v>
      </c>
      <c r="D51" s="217" t="s">
        <v>2962</v>
      </c>
      <c r="E51" s="256" t="s">
        <v>2956</v>
      </c>
      <c r="F51" s="209">
        <f>SUM(F47)</f>
        <v>1</v>
      </c>
      <c r="G51" s="944"/>
      <c r="H51" s="944"/>
      <c r="I51" s="944"/>
      <c r="J51" s="944"/>
      <c r="K51" s="944"/>
      <c r="L51" s="944"/>
      <c r="M51" s="944"/>
    </row>
    <row r="52" spans="1:13" s="239" customFormat="1">
      <c r="A52" s="197">
        <v>23</v>
      </c>
      <c r="B52" s="211" t="s">
        <v>3050</v>
      </c>
      <c r="C52" s="195" t="s">
        <v>2966</v>
      </c>
      <c r="D52" s="217" t="s">
        <v>2929</v>
      </c>
      <c r="E52" s="256" t="s">
        <v>2956</v>
      </c>
      <c r="F52" s="209">
        <f>SUM(F48)</f>
        <v>2</v>
      </c>
      <c r="G52" s="944"/>
      <c r="H52" s="944"/>
      <c r="I52" s="944"/>
      <c r="J52" s="944"/>
      <c r="K52" s="944"/>
      <c r="L52" s="944"/>
      <c r="M52" s="944"/>
    </row>
    <row r="53" spans="1:13" s="239" customFormat="1">
      <c r="A53" s="197">
        <v>24</v>
      </c>
      <c r="B53" s="211" t="s">
        <v>3040</v>
      </c>
      <c r="C53" s="195" t="s">
        <v>2966</v>
      </c>
      <c r="D53" s="217" t="s">
        <v>3038</v>
      </c>
      <c r="E53" s="256" t="s">
        <v>2956</v>
      </c>
      <c r="F53" s="209">
        <f>SUM(F49)</f>
        <v>2</v>
      </c>
      <c r="G53" s="944"/>
      <c r="H53" s="944"/>
      <c r="I53" s="944"/>
      <c r="J53" s="944"/>
      <c r="K53" s="944"/>
      <c r="L53" s="944"/>
      <c r="M53" s="944"/>
    </row>
    <row r="54" spans="1:13" s="239" customFormat="1">
      <c r="A54" s="197">
        <v>25</v>
      </c>
      <c r="B54" s="275" t="s">
        <v>2746</v>
      </c>
      <c r="C54" s="195" t="s">
        <v>2965</v>
      </c>
      <c r="D54" s="217" t="s">
        <v>2957</v>
      </c>
      <c r="E54" s="193" t="s">
        <v>266</v>
      </c>
      <c r="F54" s="209">
        <v>3</v>
      </c>
      <c r="G54" s="944"/>
      <c r="H54" s="944"/>
      <c r="I54" s="944"/>
      <c r="J54" s="944"/>
      <c r="K54" s="944"/>
      <c r="L54" s="944"/>
      <c r="M54" s="944"/>
    </row>
    <row r="55" spans="1:13" s="239" customFormat="1">
      <c r="A55" s="197">
        <v>26</v>
      </c>
      <c r="B55" s="275" t="s">
        <v>2746</v>
      </c>
      <c r="C55" s="195" t="s">
        <v>2965</v>
      </c>
      <c r="D55" s="217" t="s">
        <v>2962</v>
      </c>
      <c r="E55" s="193" t="s">
        <v>266</v>
      </c>
      <c r="F55" s="209">
        <v>1</v>
      </c>
      <c r="G55" s="944"/>
      <c r="H55" s="944"/>
      <c r="I55" s="944"/>
      <c r="J55" s="944"/>
      <c r="K55" s="944"/>
      <c r="L55" s="944"/>
      <c r="M55" s="944"/>
    </row>
    <row r="56" spans="1:13" s="239" customFormat="1">
      <c r="A56" s="197">
        <v>27</v>
      </c>
      <c r="B56" s="211" t="s">
        <v>3011</v>
      </c>
      <c r="C56" s="195" t="s">
        <v>2963</v>
      </c>
      <c r="D56" s="217" t="s">
        <v>2957</v>
      </c>
      <c r="E56" s="256" t="s">
        <v>2956</v>
      </c>
      <c r="F56" s="209">
        <f>SUM(F54)</f>
        <v>3</v>
      </c>
      <c r="G56" s="944"/>
      <c r="H56" s="944"/>
      <c r="I56" s="944"/>
      <c r="J56" s="944"/>
      <c r="K56" s="944"/>
      <c r="L56" s="944"/>
      <c r="M56" s="944"/>
    </row>
    <row r="57" spans="1:13" s="239" customFormat="1">
      <c r="A57" s="197">
        <v>28</v>
      </c>
      <c r="B57" s="211" t="s">
        <v>2964</v>
      </c>
      <c r="C57" s="195" t="s">
        <v>2963</v>
      </c>
      <c r="D57" s="217" t="s">
        <v>2962</v>
      </c>
      <c r="E57" s="256" t="s">
        <v>2956</v>
      </c>
      <c r="F57" s="209">
        <f>SUM(F55)</f>
        <v>1</v>
      </c>
      <c r="G57" s="944"/>
      <c r="H57" s="944"/>
      <c r="I57" s="944"/>
      <c r="J57" s="944"/>
      <c r="K57" s="944"/>
      <c r="L57" s="944"/>
      <c r="M57" s="944"/>
    </row>
    <row r="58" spans="1:13" s="239" customFormat="1">
      <c r="A58" s="197">
        <v>29</v>
      </c>
      <c r="B58" s="211" t="s">
        <v>2746</v>
      </c>
      <c r="C58" s="195" t="s">
        <v>3010</v>
      </c>
      <c r="D58" s="217" t="s">
        <v>2929</v>
      </c>
      <c r="E58" s="256" t="s">
        <v>266</v>
      </c>
      <c r="F58" s="209">
        <v>1</v>
      </c>
      <c r="G58" s="944"/>
      <c r="H58" s="944"/>
      <c r="I58" s="944"/>
      <c r="J58" s="944"/>
      <c r="K58" s="944"/>
      <c r="L58" s="944"/>
      <c r="M58" s="944"/>
    </row>
    <row r="59" spans="1:13" s="239" customFormat="1">
      <c r="A59" s="197">
        <v>30</v>
      </c>
      <c r="B59" s="211" t="s">
        <v>2746</v>
      </c>
      <c r="C59" s="195" t="s">
        <v>3010</v>
      </c>
      <c r="D59" s="217" t="s">
        <v>3038</v>
      </c>
      <c r="E59" s="256" t="s">
        <v>266</v>
      </c>
      <c r="F59" s="209">
        <v>1</v>
      </c>
      <c r="G59" s="944"/>
      <c r="H59" s="944"/>
      <c r="I59" s="944"/>
      <c r="J59" s="944"/>
      <c r="K59" s="944"/>
      <c r="L59" s="944"/>
      <c r="M59" s="944"/>
    </row>
    <row r="60" spans="1:13" s="239" customFormat="1">
      <c r="A60" s="197">
        <v>31</v>
      </c>
      <c r="B60" s="211" t="s">
        <v>3049</v>
      </c>
      <c r="C60" s="195" t="s">
        <v>3007</v>
      </c>
      <c r="D60" s="217" t="s">
        <v>2929</v>
      </c>
      <c r="E60" s="256" t="s">
        <v>2956</v>
      </c>
      <c r="F60" s="209">
        <f>SUM(F58)</f>
        <v>1</v>
      </c>
      <c r="G60" s="944"/>
      <c r="H60" s="944"/>
      <c r="I60" s="944"/>
      <c r="J60" s="944"/>
      <c r="K60" s="944"/>
      <c r="L60" s="944"/>
      <c r="M60" s="944"/>
    </row>
    <row r="61" spans="1:13" s="239" customFormat="1">
      <c r="A61" s="197">
        <v>32</v>
      </c>
      <c r="B61" s="211" t="s">
        <v>3039</v>
      </c>
      <c r="C61" s="195" t="s">
        <v>3007</v>
      </c>
      <c r="D61" s="217" t="s">
        <v>3038</v>
      </c>
      <c r="E61" s="256" t="s">
        <v>2956</v>
      </c>
      <c r="F61" s="209">
        <f>SUM(F59)</f>
        <v>1</v>
      </c>
      <c r="G61" s="944"/>
      <c r="H61" s="944"/>
      <c r="I61" s="944"/>
      <c r="J61" s="944"/>
      <c r="K61" s="944"/>
      <c r="L61" s="944"/>
      <c r="M61" s="944"/>
    </row>
    <row r="62" spans="1:13" s="239" customFormat="1">
      <c r="A62" s="197">
        <v>33</v>
      </c>
      <c r="B62" s="211" t="s">
        <v>2961</v>
      </c>
      <c r="C62" s="195" t="s">
        <v>2960</v>
      </c>
      <c r="D62" s="217" t="s">
        <v>2957</v>
      </c>
      <c r="E62" s="256" t="s">
        <v>266</v>
      </c>
      <c r="F62" s="209">
        <v>46</v>
      </c>
      <c r="G62" s="944"/>
      <c r="H62" s="944"/>
      <c r="I62" s="944"/>
      <c r="J62" s="944"/>
      <c r="K62" s="944"/>
      <c r="L62" s="944"/>
      <c r="M62" s="944"/>
    </row>
    <row r="63" spans="1:13" s="239" customFormat="1">
      <c r="A63" s="197">
        <v>34</v>
      </c>
      <c r="B63" s="211" t="s">
        <v>2959</v>
      </c>
      <c r="C63" s="195" t="s">
        <v>2958</v>
      </c>
      <c r="D63" s="217" t="s">
        <v>2957</v>
      </c>
      <c r="E63" s="256" t="s">
        <v>2956</v>
      </c>
      <c r="F63" s="209">
        <v>2</v>
      </c>
      <c r="G63" s="944"/>
      <c r="H63" s="944"/>
      <c r="I63" s="944"/>
      <c r="J63" s="944"/>
      <c r="K63" s="944"/>
      <c r="L63" s="944"/>
      <c r="M63" s="944"/>
    </row>
    <row r="64" spans="1:13" s="239" customFormat="1">
      <c r="A64" s="197">
        <v>35</v>
      </c>
      <c r="B64" s="211" t="s">
        <v>2746</v>
      </c>
      <c r="C64" s="280" t="s">
        <v>3005</v>
      </c>
      <c r="D64" s="217"/>
      <c r="E64" s="193" t="s">
        <v>266</v>
      </c>
      <c r="F64" s="209">
        <v>1</v>
      </c>
      <c r="G64" s="944"/>
      <c r="H64" s="944"/>
      <c r="I64" s="944"/>
      <c r="J64" s="944"/>
      <c r="K64" s="944"/>
      <c r="L64" s="944"/>
      <c r="M64" s="944"/>
    </row>
    <row r="65" spans="1:14" s="239" customFormat="1">
      <c r="A65" s="197">
        <v>36</v>
      </c>
      <c r="B65" s="211" t="s">
        <v>2746</v>
      </c>
      <c r="C65" s="280" t="s">
        <v>3004</v>
      </c>
      <c r="D65" s="217"/>
      <c r="E65" s="193" t="s">
        <v>266</v>
      </c>
      <c r="F65" s="209">
        <v>1</v>
      </c>
      <c r="G65" s="944"/>
      <c r="H65" s="944"/>
      <c r="I65" s="944"/>
      <c r="J65" s="944"/>
      <c r="K65" s="944"/>
      <c r="L65" s="944"/>
      <c r="M65" s="944"/>
    </row>
    <row r="66" spans="1:14" s="239" customFormat="1">
      <c r="A66" s="197">
        <v>37</v>
      </c>
      <c r="B66" s="211" t="s">
        <v>3003</v>
      </c>
      <c r="C66" s="195" t="s">
        <v>3001</v>
      </c>
      <c r="D66" s="217" t="s">
        <v>2962</v>
      </c>
      <c r="E66" s="256" t="s">
        <v>266</v>
      </c>
      <c r="F66" s="209">
        <f>F64</f>
        <v>1</v>
      </c>
      <c r="G66" s="944"/>
      <c r="H66" s="944"/>
      <c r="I66" s="944"/>
      <c r="J66" s="944"/>
      <c r="K66" s="944"/>
      <c r="L66" s="944"/>
      <c r="M66" s="944"/>
    </row>
    <row r="67" spans="1:14" s="239" customFormat="1">
      <c r="A67" s="197">
        <v>38</v>
      </c>
      <c r="B67" s="211" t="s">
        <v>3002</v>
      </c>
      <c r="C67" s="195" t="s">
        <v>3001</v>
      </c>
      <c r="D67" s="217" t="s">
        <v>2929</v>
      </c>
      <c r="E67" s="193" t="s">
        <v>266</v>
      </c>
      <c r="F67" s="209">
        <f>F65</f>
        <v>1</v>
      </c>
      <c r="G67" s="944"/>
      <c r="H67" s="944"/>
      <c r="I67" s="944"/>
      <c r="J67" s="944"/>
      <c r="K67" s="944"/>
      <c r="L67" s="944"/>
      <c r="M67" s="944"/>
    </row>
    <row r="68" spans="1:14" s="239" customFormat="1">
      <c r="A68" s="197">
        <v>39</v>
      </c>
      <c r="B68" s="211" t="s">
        <v>2955</v>
      </c>
      <c r="C68" s="195" t="s">
        <v>2954</v>
      </c>
      <c r="D68" s="217" t="s">
        <v>2953</v>
      </c>
      <c r="E68" s="256" t="s">
        <v>244</v>
      </c>
      <c r="F68" s="209">
        <f>SUM(F30:F34,F35:F36)</f>
        <v>155</v>
      </c>
      <c r="G68" s="944"/>
      <c r="H68" s="944"/>
      <c r="I68" s="944"/>
      <c r="J68" s="944"/>
      <c r="K68" s="944"/>
      <c r="L68" s="944"/>
      <c r="M68" s="944"/>
    </row>
    <row r="69" spans="1:14" s="239" customFormat="1" ht="13.5" thickBot="1">
      <c r="A69" s="197">
        <v>40</v>
      </c>
      <c r="B69" s="211" t="s">
        <v>2952</v>
      </c>
      <c r="C69" s="195" t="s">
        <v>2951</v>
      </c>
      <c r="D69" s="217" t="s">
        <v>2950</v>
      </c>
      <c r="E69" s="256" t="s">
        <v>244</v>
      </c>
      <c r="F69" s="209">
        <f>SUM(F30:F34,F35:F36)</f>
        <v>155</v>
      </c>
      <c r="G69" s="944"/>
      <c r="H69" s="944"/>
      <c r="I69" s="944"/>
      <c r="J69" s="944"/>
      <c r="K69" s="944"/>
      <c r="L69" s="944"/>
      <c r="M69" s="944"/>
    </row>
    <row r="70" spans="1:14" s="221" customFormat="1">
      <c r="A70" s="229"/>
      <c r="B70" s="228" t="s">
        <v>2757</v>
      </c>
      <c r="C70" s="227"/>
      <c r="D70" s="226"/>
      <c r="E70" s="225"/>
      <c r="F70" s="224"/>
      <c r="G70" s="950"/>
      <c r="H70" s="950"/>
      <c r="I70" s="950"/>
      <c r="J70" s="950"/>
      <c r="K70" s="950"/>
    </row>
    <row r="71" spans="1:14">
      <c r="A71" s="197">
        <v>41</v>
      </c>
      <c r="B71" s="220" t="s">
        <v>2947</v>
      </c>
      <c r="C71" s="219" t="s">
        <v>2946</v>
      </c>
      <c r="D71" s="218" t="s">
        <v>2754</v>
      </c>
      <c r="E71" s="193" t="s">
        <v>997</v>
      </c>
      <c r="F71" s="216">
        <v>0.7</v>
      </c>
      <c r="G71" s="948"/>
      <c r="H71" s="948"/>
      <c r="I71" s="948"/>
      <c r="J71" s="948"/>
      <c r="K71" s="948"/>
    </row>
    <row r="72" spans="1:14" ht="26.25" thickBot="1">
      <c r="A72" s="197">
        <v>42</v>
      </c>
      <c r="B72" s="211" t="s">
        <v>2945</v>
      </c>
      <c r="C72" s="195" t="s">
        <v>2752</v>
      </c>
      <c r="D72" s="217" t="s">
        <v>2751</v>
      </c>
      <c r="E72" s="193" t="s">
        <v>997</v>
      </c>
      <c r="F72" s="216">
        <v>0.75</v>
      </c>
      <c r="G72" s="948"/>
      <c r="H72" s="948"/>
      <c r="I72" s="948"/>
      <c r="J72" s="948"/>
      <c r="K72" s="948"/>
    </row>
    <row r="73" spans="1:14" s="199" customFormat="1">
      <c r="A73" s="215"/>
      <c r="B73" s="206" t="str">
        <f>CONCATENATE("CELKOM ",C7," :")</f>
        <v>CELKOM VNÚTORNÝ VODOVOD :</v>
      </c>
      <c r="C73" s="205"/>
      <c r="D73" s="214"/>
      <c r="E73" s="203"/>
      <c r="F73" s="202"/>
      <c r="G73" s="201"/>
      <c r="H73" s="200"/>
    </row>
    <row r="74" spans="1:14">
      <c r="D74" s="217"/>
      <c r="F74" s="212"/>
      <c r="G74" s="944"/>
      <c r="H74" s="944"/>
      <c r="I74" s="944"/>
      <c r="J74" s="944"/>
      <c r="K74" s="944"/>
      <c r="L74" s="944"/>
      <c r="M74" s="944"/>
      <c r="N74" s="944"/>
    </row>
    <row r="75" spans="1:14">
      <c r="C75" s="213" t="str">
        <f>CONCATENATE(A9," ",B9," ",C9)</f>
        <v>III. C 721 A05 ZARIAĎOVACIE PREDMETY</v>
      </c>
      <c r="D75" s="217"/>
      <c r="F75" s="212"/>
      <c r="G75" s="944"/>
      <c r="H75" s="944"/>
      <c r="I75" s="944"/>
      <c r="J75" s="944"/>
      <c r="K75" s="944"/>
      <c r="L75" s="944"/>
      <c r="M75" s="944"/>
      <c r="N75" s="944"/>
    </row>
    <row r="76" spans="1:14">
      <c r="A76" s="197">
        <v>1</v>
      </c>
      <c r="B76" s="211" t="s">
        <v>2746</v>
      </c>
      <c r="C76" s="252" t="s">
        <v>3000</v>
      </c>
      <c r="D76" s="217" t="s">
        <v>2999</v>
      </c>
      <c r="E76" s="193" t="s">
        <v>266</v>
      </c>
      <c r="F76" s="209">
        <v>1</v>
      </c>
      <c r="G76" s="944"/>
      <c r="H76" s="944"/>
      <c r="I76" s="944"/>
      <c r="J76" s="944"/>
      <c r="K76" s="944"/>
      <c r="L76" s="944"/>
      <c r="M76" s="944"/>
      <c r="N76" s="944"/>
    </row>
    <row r="77" spans="1:14">
      <c r="A77" s="197">
        <v>2</v>
      </c>
      <c r="B77" s="232" t="s">
        <v>2998</v>
      </c>
      <c r="C77" s="230" t="s">
        <v>2997</v>
      </c>
      <c r="D77" s="217"/>
      <c r="E77" s="193" t="s">
        <v>266</v>
      </c>
      <c r="F77" s="209">
        <f>SUM(F76:F76)</f>
        <v>1</v>
      </c>
      <c r="G77" s="944"/>
      <c r="H77" s="944"/>
      <c r="I77" s="944"/>
      <c r="J77" s="944"/>
      <c r="K77" s="944"/>
      <c r="L77" s="944"/>
      <c r="M77" s="944"/>
      <c r="N77" s="944"/>
    </row>
    <row r="78" spans="1:14">
      <c r="A78" s="197">
        <v>3</v>
      </c>
      <c r="B78" s="211" t="s">
        <v>2746</v>
      </c>
      <c r="C78" s="230" t="s">
        <v>2995</v>
      </c>
      <c r="D78" s="217" t="s">
        <v>2996</v>
      </c>
      <c r="E78" s="193" t="s">
        <v>913</v>
      </c>
      <c r="F78" s="209">
        <v>1</v>
      </c>
      <c r="G78" s="944"/>
      <c r="H78" s="944"/>
      <c r="I78" s="944"/>
      <c r="J78" s="944"/>
      <c r="K78" s="944"/>
      <c r="L78" s="944"/>
      <c r="M78" s="944"/>
      <c r="N78" s="944"/>
    </row>
    <row r="79" spans="1:14">
      <c r="A79" s="197">
        <v>4</v>
      </c>
      <c r="B79" s="211" t="s">
        <v>2746</v>
      </c>
      <c r="C79" s="230" t="s">
        <v>2995</v>
      </c>
      <c r="D79" s="217" t="s">
        <v>3042</v>
      </c>
      <c r="E79" s="193" t="s">
        <v>913</v>
      </c>
      <c r="F79" s="209">
        <v>1</v>
      </c>
      <c r="G79" s="944"/>
      <c r="H79" s="944"/>
      <c r="I79" s="944"/>
      <c r="J79" s="944"/>
      <c r="K79" s="944"/>
      <c r="L79" s="944"/>
      <c r="M79" s="944"/>
      <c r="N79" s="944"/>
    </row>
    <row r="80" spans="1:14">
      <c r="A80" s="197">
        <v>5</v>
      </c>
      <c r="B80" s="211" t="s">
        <v>2746</v>
      </c>
      <c r="C80" s="230" t="s">
        <v>2995</v>
      </c>
      <c r="D80" s="217" t="s">
        <v>2994</v>
      </c>
      <c r="E80" s="193" t="s">
        <v>913</v>
      </c>
      <c r="F80" s="209">
        <v>2</v>
      </c>
      <c r="G80" s="944"/>
      <c r="H80" s="944"/>
      <c r="I80" s="944"/>
      <c r="J80" s="944"/>
      <c r="K80" s="944"/>
      <c r="L80" s="944"/>
      <c r="M80" s="944"/>
      <c r="N80" s="944"/>
    </row>
    <row r="81" spans="1:254">
      <c r="A81" s="197">
        <v>6</v>
      </c>
      <c r="B81" s="232" t="s">
        <v>2993</v>
      </c>
      <c r="C81" s="230" t="s">
        <v>2992</v>
      </c>
      <c r="D81" s="217" t="s">
        <v>2991</v>
      </c>
      <c r="E81" s="193" t="s">
        <v>913</v>
      </c>
      <c r="F81" s="209">
        <f>SUM(F78:F80)</f>
        <v>4</v>
      </c>
      <c r="G81" s="944"/>
      <c r="H81" s="944"/>
      <c r="I81" s="944"/>
      <c r="J81" s="944"/>
      <c r="K81" s="944"/>
      <c r="L81" s="944"/>
      <c r="M81" s="944"/>
      <c r="N81" s="944"/>
    </row>
    <row r="82" spans="1:254">
      <c r="A82" s="197">
        <v>7</v>
      </c>
      <c r="B82" s="211" t="s">
        <v>2746</v>
      </c>
      <c r="C82" s="195" t="s">
        <v>2990</v>
      </c>
      <c r="D82" s="231" t="s">
        <v>2843</v>
      </c>
      <c r="E82" s="193" t="s">
        <v>266</v>
      </c>
      <c r="F82" s="209">
        <v>12</v>
      </c>
      <c r="G82" s="944"/>
      <c r="H82" s="944"/>
      <c r="I82" s="944"/>
      <c r="J82" s="944"/>
      <c r="K82" s="944"/>
      <c r="L82" s="944"/>
      <c r="M82" s="944"/>
      <c r="N82" s="944"/>
    </row>
    <row r="83" spans="1:254">
      <c r="A83" s="197">
        <v>8</v>
      </c>
      <c r="B83" s="211" t="s">
        <v>2746</v>
      </c>
      <c r="C83" s="195" t="s">
        <v>2944</v>
      </c>
      <c r="D83" s="217"/>
      <c r="E83" s="193" t="s">
        <v>266</v>
      </c>
      <c r="F83" s="209">
        <v>21</v>
      </c>
      <c r="G83" s="944"/>
      <c r="H83" s="944"/>
      <c r="I83" s="944"/>
      <c r="J83" s="944"/>
      <c r="K83" s="944"/>
      <c r="L83" s="944"/>
      <c r="M83" s="944"/>
      <c r="N83" s="944"/>
    </row>
    <row r="84" spans="1:254">
      <c r="A84" s="197">
        <v>9</v>
      </c>
      <c r="B84" s="211" t="s">
        <v>2746</v>
      </c>
      <c r="C84" s="195" t="s">
        <v>2943</v>
      </c>
      <c r="D84" s="217"/>
      <c r="E84" s="193" t="s">
        <v>266</v>
      </c>
      <c r="F84" s="209">
        <v>2</v>
      </c>
      <c r="G84" s="944"/>
      <c r="H84" s="944"/>
      <c r="I84" s="944"/>
      <c r="J84" s="944"/>
      <c r="K84" s="944"/>
      <c r="L84" s="944"/>
      <c r="M84" s="944"/>
      <c r="N84" s="944"/>
    </row>
    <row r="85" spans="1:254">
      <c r="A85" s="197">
        <v>10</v>
      </c>
      <c r="B85" s="211" t="s">
        <v>2942</v>
      </c>
      <c r="C85" s="195" t="s">
        <v>2941</v>
      </c>
      <c r="D85" s="254" t="s">
        <v>2940</v>
      </c>
      <c r="E85" s="193" t="s">
        <v>266</v>
      </c>
      <c r="F85" s="209">
        <f>SUM(F82:F84)</f>
        <v>35</v>
      </c>
      <c r="G85" s="944"/>
      <c r="H85" s="944"/>
      <c r="I85" s="944"/>
      <c r="J85" s="944"/>
      <c r="K85" s="944"/>
      <c r="L85" s="944"/>
      <c r="M85" s="944"/>
      <c r="N85" s="944"/>
    </row>
    <row r="86" spans="1:254">
      <c r="A86" s="197">
        <v>11</v>
      </c>
      <c r="B86" s="211" t="s">
        <v>2746</v>
      </c>
      <c r="C86" s="195" t="s">
        <v>2939</v>
      </c>
      <c r="D86" s="231" t="s">
        <v>2833</v>
      </c>
      <c r="E86" s="193" t="s">
        <v>266</v>
      </c>
      <c r="F86" s="209">
        <v>2</v>
      </c>
      <c r="G86" s="944"/>
      <c r="H86" s="944"/>
      <c r="I86" s="944"/>
      <c r="J86" s="944"/>
      <c r="K86" s="944"/>
      <c r="L86" s="944"/>
      <c r="M86" s="944"/>
      <c r="N86" s="944"/>
    </row>
    <row r="87" spans="1:254" ht="25.5">
      <c r="A87" s="197">
        <v>12</v>
      </c>
      <c r="B87" s="211" t="s">
        <v>2937</v>
      </c>
      <c r="C87" s="195" t="s">
        <v>2936</v>
      </c>
      <c r="D87" s="217"/>
      <c r="E87" s="193" t="s">
        <v>266</v>
      </c>
      <c r="F87" s="209">
        <f>F86</f>
        <v>2</v>
      </c>
      <c r="G87" s="944"/>
      <c r="H87" s="944"/>
      <c r="I87" s="944"/>
      <c r="J87" s="944"/>
      <c r="K87" s="944"/>
      <c r="L87" s="944"/>
      <c r="M87" s="944"/>
      <c r="N87" s="944"/>
    </row>
    <row r="88" spans="1:254">
      <c r="A88" s="197">
        <v>13</v>
      </c>
      <c r="B88" s="211" t="s">
        <v>2746</v>
      </c>
      <c r="C88" s="195" t="s">
        <v>2935</v>
      </c>
      <c r="D88" s="231" t="s">
        <v>2866</v>
      </c>
      <c r="E88" s="193" t="s">
        <v>266</v>
      </c>
      <c r="F88" s="209">
        <v>10</v>
      </c>
      <c r="G88" s="944"/>
      <c r="H88" s="944"/>
      <c r="I88" s="944"/>
      <c r="J88" s="944"/>
      <c r="K88" s="944"/>
      <c r="L88" s="944"/>
      <c r="M88" s="944"/>
      <c r="N88" s="944"/>
    </row>
    <row r="89" spans="1:254">
      <c r="A89" s="197">
        <v>14</v>
      </c>
      <c r="B89" s="211" t="s">
        <v>2746</v>
      </c>
      <c r="C89" s="195" t="s">
        <v>2933</v>
      </c>
      <c r="D89" s="231" t="s">
        <v>2872</v>
      </c>
      <c r="E89" s="193" t="s">
        <v>266</v>
      </c>
      <c r="F89" s="209">
        <v>1</v>
      </c>
      <c r="G89" s="944"/>
      <c r="H89" s="944"/>
      <c r="I89" s="944"/>
      <c r="J89" s="944"/>
      <c r="K89" s="944"/>
      <c r="L89" s="944"/>
      <c r="M89" s="944"/>
      <c r="N89" s="944"/>
    </row>
    <row r="90" spans="1:254" ht="25.5">
      <c r="A90" s="197">
        <v>15</v>
      </c>
      <c r="B90" s="211" t="s">
        <v>2932</v>
      </c>
      <c r="C90" s="195" t="s">
        <v>2931</v>
      </c>
      <c r="D90" s="217"/>
      <c r="E90" s="193" t="s">
        <v>266</v>
      </c>
      <c r="F90" s="209">
        <f>SUM(F88:F89)</f>
        <v>11</v>
      </c>
      <c r="G90" s="944"/>
      <c r="H90" s="944"/>
      <c r="I90" s="944"/>
      <c r="J90" s="944"/>
      <c r="K90" s="944"/>
      <c r="L90" s="944"/>
      <c r="M90" s="944"/>
      <c r="N90" s="944"/>
    </row>
    <row r="91" spans="1:254">
      <c r="A91" s="197">
        <v>16</v>
      </c>
      <c r="B91" s="211" t="s">
        <v>2746</v>
      </c>
      <c r="C91" s="195" t="s">
        <v>2989</v>
      </c>
      <c r="D91" s="217"/>
      <c r="E91" s="193" t="s">
        <v>266</v>
      </c>
      <c r="F91" s="209">
        <v>1</v>
      </c>
      <c r="G91" s="944"/>
      <c r="H91" s="944"/>
      <c r="I91" s="944"/>
      <c r="J91" s="944"/>
      <c r="K91" s="944"/>
      <c r="L91" s="944"/>
      <c r="M91" s="944"/>
      <c r="N91" s="944"/>
    </row>
    <row r="92" spans="1:254" ht="13.5" thickBot="1">
      <c r="A92" s="197">
        <v>17</v>
      </c>
      <c r="B92" s="211" t="s">
        <v>2746</v>
      </c>
      <c r="C92" s="195" t="s">
        <v>2758</v>
      </c>
      <c r="D92" s="217"/>
      <c r="E92" s="193" t="s">
        <v>266</v>
      </c>
      <c r="F92" s="209">
        <f>SUM(F91:F91)</f>
        <v>1</v>
      </c>
      <c r="G92" s="944"/>
      <c r="H92" s="944"/>
      <c r="I92" s="944"/>
      <c r="J92" s="944"/>
      <c r="K92" s="944"/>
      <c r="L92" s="944"/>
      <c r="M92" s="944"/>
      <c r="N92" s="944"/>
    </row>
    <row r="93" spans="1:254" s="198" customFormat="1" ht="13.5" thickBot="1">
      <c r="A93" s="229"/>
      <c r="B93" s="228" t="s">
        <v>2757</v>
      </c>
      <c r="C93" s="227"/>
      <c r="D93" s="226"/>
      <c r="E93" s="225"/>
      <c r="F93" s="224"/>
      <c r="G93" s="950"/>
      <c r="H93" s="950"/>
      <c r="I93" s="950"/>
      <c r="J93" s="950"/>
      <c r="K93" s="950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1"/>
      <c r="BN93" s="221"/>
      <c r="BO93" s="221"/>
      <c r="BP93" s="221"/>
      <c r="BQ93" s="221"/>
      <c r="BR93" s="221"/>
      <c r="BS93" s="221"/>
      <c r="BT93" s="221"/>
      <c r="BU93" s="221"/>
      <c r="BV93" s="221"/>
      <c r="BW93" s="221"/>
      <c r="BX93" s="221"/>
      <c r="BY93" s="221"/>
      <c r="BZ93" s="221"/>
      <c r="CA93" s="221"/>
      <c r="CB93" s="221"/>
      <c r="CC93" s="221"/>
      <c r="CD93" s="221"/>
      <c r="CE93" s="221"/>
      <c r="CF93" s="221"/>
      <c r="CG93" s="221"/>
      <c r="CH93" s="221"/>
      <c r="CI93" s="221"/>
      <c r="CJ93" s="221"/>
      <c r="CK93" s="221"/>
      <c r="CL93" s="221"/>
      <c r="CM93" s="221"/>
      <c r="CN93" s="221"/>
      <c r="CO93" s="221"/>
      <c r="CP93" s="221"/>
      <c r="CQ93" s="221"/>
      <c r="CR93" s="221"/>
      <c r="CS93" s="221"/>
      <c r="CT93" s="221"/>
      <c r="CU93" s="221"/>
      <c r="CV93" s="221"/>
      <c r="CW93" s="221"/>
      <c r="CX93" s="221"/>
      <c r="CY93" s="221"/>
      <c r="CZ93" s="221"/>
      <c r="DA93" s="221"/>
      <c r="DB93" s="221"/>
      <c r="DC93" s="221"/>
      <c r="DD93" s="221"/>
      <c r="DE93" s="221"/>
      <c r="DF93" s="221"/>
      <c r="DG93" s="221"/>
      <c r="DH93" s="221"/>
      <c r="DI93" s="221"/>
      <c r="DJ93" s="221"/>
      <c r="DK93" s="221"/>
      <c r="DL93" s="221"/>
      <c r="DM93" s="221"/>
      <c r="DN93" s="221"/>
      <c r="DO93" s="221"/>
      <c r="DP93" s="221"/>
      <c r="DQ93" s="221"/>
      <c r="DR93" s="221"/>
      <c r="DS93" s="221"/>
      <c r="DT93" s="221"/>
      <c r="DU93" s="221"/>
      <c r="DV93" s="221"/>
      <c r="DW93" s="221"/>
      <c r="DX93" s="221"/>
      <c r="DY93" s="221"/>
      <c r="DZ93" s="221"/>
      <c r="EA93" s="221"/>
      <c r="EB93" s="221"/>
      <c r="EC93" s="221"/>
      <c r="ED93" s="221"/>
      <c r="EE93" s="221"/>
      <c r="EF93" s="221"/>
      <c r="EG93" s="221"/>
      <c r="EH93" s="221"/>
      <c r="EI93" s="221"/>
      <c r="EJ93" s="221"/>
      <c r="EK93" s="221"/>
      <c r="EL93" s="221"/>
      <c r="EM93" s="221"/>
      <c r="EN93" s="221"/>
      <c r="EO93" s="221"/>
      <c r="EP93" s="221"/>
      <c r="EQ93" s="221"/>
      <c r="ER93" s="221"/>
      <c r="ES93" s="221"/>
      <c r="ET93" s="221"/>
      <c r="EU93" s="221"/>
      <c r="EV93" s="221"/>
      <c r="EW93" s="221"/>
      <c r="EX93" s="221"/>
      <c r="EY93" s="221"/>
      <c r="EZ93" s="221"/>
      <c r="FA93" s="221"/>
      <c r="FB93" s="221"/>
      <c r="FC93" s="221"/>
      <c r="FD93" s="221"/>
      <c r="FE93" s="221"/>
      <c r="FF93" s="221"/>
      <c r="FG93" s="221"/>
      <c r="FH93" s="221"/>
      <c r="FI93" s="221"/>
      <c r="FJ93" s="221"/>
      <c r="FK93" s="221"/>
      <c r="FL93" s="221"/>
      <c r="FM93" s="221"/>
      <c r="FN93" s="221"/>
      <c r="FO93" s="221"/>
      <c r="FP93" s="221"/>
      <c r="FQ93" s="221"/>
      <c r="FR93" s="221"/>
      <c r="FS93" s="221"/>
      <c r="FT93" s="221"/>
      <c r="FU93" s="221"/>
      <c r="FV93" s="221"/>
      <c r="FW93" s="221"/>
      <c r="FX93" s="221"/>
      <c r="FY93" s="221"/>
      <c r="FZ93" s="221"/>
      <c r="GA93" s="221"/>
      <c r="GB93" s="221"/>
      <c r="GC93" s="221"/>
      <c r="GD93" s="221"/>
      <c r="GE93" s="221"/>
      <c r="GF93" s="221"/>
      <c r="GG93" s="221"/>
      <c r="GH93" s="221"/>
      <c r="GI93" s="221"/>
      <c r="GJ93" s="221"/>
      <c r="GK93" s="221"/>
      <c r="GL93" s="221"/>
      <c r="GM93" s="221"/>
      <c r="GN93" s="221"/>
      <c r="GO93" s="221"/>
      <c r="GP93" s="221"/>
      <c r="GQ93" s="221"/>
      <c r="GR93" s="221"/>
      <c r="GS93" s="221"/>
      <c r="GT93" s="221"/>
      <c r="GU93" s="221"/>
      <c r="GV93" s="221"/>
      <c r="GW93" s="221"/>
      <c r="GX93" s="221"/>
      <c r="GY93" s="221"/>
      <c r="GZ93" s="221"/>
      <c r="HA93" s="221"/>
      <c r="HB93" s="221"/>
      <c r="HC93" s="221"/>
      <c r="HD93" s="221"/>
      <c r="HE93" s="221"/>
      <c r="HF93" s="221"/>
      <c r="HG93" s="221"/>
      <c r="HH93" s="221"/>
      <c r="HI93" s="221"/>
      <c r="HJ93" s="221"/>
      <c r="HK93" s="221"/>
      <c r="HL93" s="221"/>
      <c r="HM93" s="221"/>
      <c r="HN93" s="221"/>
      <c r="HO93" s="221"/>
      <c r="HP93" s="221"/>
      <c r="HQ93" s="221"/>
      <c r="HR93" s="221"/>
      <c r="HS93" s="221"/>
      <c r="HT93" s="221"/>
      <c r="HU93" s="221"/>
      <c r="HV93" s="221"/>
      <c r="HW93" s="221"/>
      <c r="HX93" s="221"/>
      <c r="HY93" s="221"/>
      <c r="HZ93" s="221"/>
      <c r="IA93" s="221"/>
      <c r="IB93" s="221"/>
      <c r="IC93" s="221"/>
      <c r="ID93" s="221"/>
      <c r="IE93" s="221"/>
      <c r="IF93" s="221"/>
      <c r="IG93" s="221"/>
      <c r="IH93" s="221"/>
      <c r="II93" s="221"/>
      <c r="IJ93" s="221"/>
      <c r="IK93" s="221"/>
      <c r="IL93" s="221"/>
      <c r="IM93" s="221"/>
      <c r="IN93" s="221"/>
      <c r="IO93" s="221"/>
      <c r="IP93" s="221"/>
      <c r="IQ93" s="221"/>
      <c r="IR93" s="221"/>
      <c r="IS93" s="221"/>
      <c r="IT93" s="221"/>
    </row>
    <row r="94" spans="1:254" ht="13.5" thickBot="1">
      <c r="A94" s="197">
        <v>18</v>
      </c>
      <c r="B94" s="220" t="s">
        <v>2756</v>
      </c>
      <c r="C94" s="219" t="s">
        <v>2755</v>
      </c>
      <c r="D94" s="218" t="s">
        <v>2754</v>
      </c>
      <c r="E94" s="193" t="s">
        <v>997</v>
      </c>
      <c r="F94" s="216">
        <v>0.3</v>
      </c>
      <c r="G94" s="950"/>
      <c r="H94" s="950"/>
      <c r="I94" s="950"/>
      <c r="J94" s="950"/>
      <c r="K94" s="950"/>
    </row>
    <row r="95" spans="1:254" ht="26.25" thickBot="1">
      <c r="A95" s="197">
        <v>19</v>
      </c>
      <c r="B95" s="211" t="s">
        <v>2753</v>
      </c>
      <c r="C95" s="195" t="s">
        <v>2752</v>
      </c>
      <c r="D95" s="217" t="s">
        <v>2751</v>
      </c>
      <c r="E95" s="193" t="s">
        <v>997</v>
      </c>
      <c r="F95" s="216">
        <v>0.3</v>
      </c>
      <c r="G95" s="950"/>
      <c r="H95" s="950"/>
      <c r="I95" s="950"/>
      <c r="J95" s="950"/>
      <c r="K95" s="950"/>
    </row>
    <row r="96" spans="1:254" s="199" customFormat="1">
      <c r="A96" s="215"/>
      <c r="B96" s="206" t="str">
        <f>CONCATENATE("CELKOM ",C9," :")</f>
        <v>CELKOM ZARIAĎOVACIE PREDMETY :</v>
      </c>
      <c r="C96" s="205"/>
      <c r="D96" s="214"/>
      <c r="E96" s="203"/>
      <c r="F96" s="202"/>
      <c r="G96" s="201"/>
      <c r="H96" s="200"/>
    </row>
  </sheetData>
  <conditionalFormatting sqref="F26 F18:F21 F30:F39 F41:F42 F66:F69 F44:F63 F88:F91">
    <cfRule type="cellIs" dxfId="102" priority="22" stopIfTrue="1" operator="equal">
      <formula>0</formula>
    </cfRule>
  </conditionalFormatting>
  <conditionalFormatting sqref="F15:F17">
    <cfRule type="cellIs" dxfId="101" priority="21" stopIfTrue="1" operator="equal">
      <formula>0</formula>
    </cfRule>
  </conditionalFormatting>
  <conditionalFormatting sqref="F22:F23">
    <cfRule type="cellIs" dxfId="100" priority="20" stopIfTrue="1" operator="equal">
      <formula>0</formula>
    </cfRule>
  </conditionalFormatting>
  <conditionalFormatting sqref="F25">
    <cfRule type="cellIs" dxfId="99" priority="19" stopIfTrue="1" operator="equal">
      <formula>0</formula>
    </cfRule>
  </conditionalFormatting>
  <conditionalFormatting sqref="F72">
    <cfRule type="cellIs" dxfId="98" priority="18" stopIfTrue="1" operator="equal">
      <formula>0</formula>
    </cfRule>
  </conditionalFormatting>
  <conditionalFormatting sqref="F71">
    <cfRule type="cellIs" dxfId="97" priority="17" stopIfTrue="1" operator="equal">
      <formula>0</formula>
    </cfRule>
  </conditionalFormatting>
  <conditionalFormatting sqref="F95">
    <cfRule type="cellIs" dxfId="96" priority="16" stopIfTrue="1" operator="equal">
      <formula>0</formula>
    </cfRule>
  </conditionalFormatting>
  <conditionalFormatting sqref="F94">
    <cfRule type="cellIs" dxfId="95" priority="15" stopIfTrue="1" operator="equal">
      <formula>0</formula>
    </cfRule>
  </conditionalFormatting>
  <conditionalFormatting sqref="F40">
    <cfRule type="cellIs" dxfId="94" priority="14" stopIfTrue="1" operator="equal">
      <formula>0</formula>
    </cfRule>
  </conditionalFormatting>
  <conditionalFormatting sqref="F43">
    <cfRule type="cellIs" dxfId="93" priority="13" stopIfTrue="1" operator="equal">
      <formula>0</formula>
    </cfRule>
  </conditionalFormatting>
  <conditionalFormatting sqref="F92">
    <cfRule type="cellIs" dxfId="92" priority="12" stopIfTrue="1" operator="equal">
      <formula>0</formula>
    </cfRule>
  </conditionalFormatting>
  <conditionalFormatting sqref="F64">
    <cfRule type="cellIs" dxfId="91" priority="11" stopIfTrue="1" operator="equal">
      <formula>0</formula>
    </cfRule>
  </conditionalFormatting>
  <conditionalFormatting sqref="F65">
    <cfRule type="cellIs" dxfId="90" priority="10" stopIfTrue="1" operator="equal">
      <formula>0</formula>
    </cfRule>
  </conditionalFormatting>
  <conditionalFormatting sqref="F82:F83 F85">
    <cfRule type="cellIs" dxfId="89" priority="9" stopIfTrue="1" operator="equal">
      <formula>0</formula>
    </cfRule>
  </conditionalFormatting>
  <conditionalFormatting sqref="F84">
    <cfRule type="cellIs" dxfId="88" priority="8" stopIfTrue="1" operator="equal">
      <formula>0</formula>
    </cfRule>
  </conditionalFormatting>
  <conditionalFormatting sqref="F86:F87">
    <cfRule type="cellIs" dxfId="87" priority="7" stopIfTrue="1" operator="equal">
      <formula>0</formula>
    </cfRule>
  </conditionalFormatting>
  <conditionalFormatting sqref="F79">
    <cfRule type="cellIs" dxfId="86" priority="6" stopIfTrue="1" operator="equal">
      <formula>0</formula>
    </cfRule>
  </conditionalFormatting>
  <conditionalFormatting sqref="F81">
    <cfRule type="cellIs" dxfId="85" priority="5" stopIfTrue="1" operator="equal">
      <formula>0</formula>
    </cfRule>
  </conditionalFormatting>
  <conditionalFormatting sqref="F78">
    <cfRule type="cellIs" dxfId="84" priority="4" stopIfTrue="1" operator="equal">
      <formula>0</formula>
    </cfRule>
  </conditionalFormatting>
  <conditionalFormatting sqref="F80">
    <cfRule type="cellIs" dxfId="83" priority="3" stopIfTrue="1" operator="equal">
      <formula>0</formula>
    </cfRule>
  </conditionalFormatting>
  <conditionalFormatting sqref="F76">
    <cfRule type="cellIs" dxfId="82" priority="2" stopIfTrue="1" operator="equal">
      <formula>0</formula>
    </cfRule>
  </conditionalFormatting>
  <conditionalFormatting sqref="F77">
    <cfRule type="cellIs" dxfId="81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T104"/>
  <sheetViews>
    <sheetView showGridLines="0" topLeftCell="A82" zoomScaleNormal="100" workbookViewId="0">
      <selection activeCell="G102" sqref="G102:N102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4">
      <c r="C1" s="253" t="s">
        <v>2886</v>
      </c>
      <c r="D1" s="244"/>
      <c r="E1" s="243"/>
      <c r="F1" s="212"/>
    </row>
    <row r="2" spans="1:14">
      <c r="D2" s="210"/>
      <c r="F2" s="212"/>
    </row>
    <row r="3" spans="1:14">
      <c r="B3" s="252"/>
      <c r="C3" s="251" t="s">
        <v>2826</v>
      </c>
      <c r="D3" s="210"/>
      <c r="F3" s="212"/>
      <c r="G3" s="189"/>
      <c r="H3" s="189"/>
    </row>
    <row r="4" spans="1:14">
      <c r="D4" s="210"/>
      <c r="F4" s="212"/>
    </row>
    <row r="5" spans="1:14">
      <c r="A5" s="250" t="s">
        <v>2825</v>
      </c>
      <c r="B5" s="196" t="s">
        <v>2988</v>
      </c>
      <c r="C5" s="195" t="s">
        <v>2987</v>
      </c>
      <c r="D5" s="210"/>
      <c r="F5" s="212"/>
    </row>
    <row r="6" spans="1:14">
      <c r="A6" s="250"/>
      <c r="D6" s="210"/>
      <c r="F6" s="212"/>
    </row>
    <row r="7" spans="1:14">
      <c r="A7" s="250" t="s">
        <v>2822</v>
      </c>
      <c r="B7" s="196" t="s">
        <v>2986</v>
      </c>
      <c r="C7" s="195" t="s">
        <v>2985</v>
      </c>
      <c r="D7" s="210"/>
      <c r="F7" s="212"/>
    </row>
    <row r="8" spans="1:14">
      <c r="A8" s="250"/>
      <c r="D8" s="210"/>
      <c r="F8" s="212"/>
    </row>
    <row r="9" spans="1:14">
      <c r="A9" s="250" t="s">
        <v>2819</v>
      </c>
      <c r="B9" s="196" t="s">
        <v>2821</v>
      </c>
      <c r="C9" s="195" t="s">
        <v>2820</v>
      </c>
      <c r="D9" s="210"/>
      <c r="F9" s="212"/>
    </row>
    <row r="10" spans="1:14" s="248" customFormat="1" ht="13.5" thickBot="1">
      <c r="B10" s="249"/>
    </row>
    <row r="11" spans="1:14">
      <c r="D11" s="210"/>
      <c r="F11" s="212"/>
    </row>
    <row r="12" spans="1:14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4">
      <c r="C13" s="239"/>
      <c r="D13" s="238"/>
      <c r="F13" s="212"/>
      <c r="G13" s="944"/>
      <c r="H13" s="944"/>
      <c r="I13" s="944"/>
      <c r="J13" s="944"/>
      <c r="K13" s="944"/>
      <c r="L13" s="944"/>
      <c r="M13" s="944"/>
      <c r="N13" s="944"/>
    </row>
    <row r="14" spans="1:14">
      <c r="C14" s="213" t="str">
        <f>CONCATENATE(A5," ",B5," ",C5)</f>
        <v>I. C 713 A04 TEPELNÉ IZOLÁCIE</v>
      </c>
      <c r="D14" s="210"/>
      <c r="F14" s="212"/>
      <c r="G14" s="944"/>
      <c r="H14" s="944"/>
      <c r="I14" s="944"/>
      <c r="J14" s="944"/>
      <c r="K14" s="944"/>
      <c r="L14" s="944"/>
      <c r="M14" s="944"/>
      <c r="N14" s="944"/>
    </row>
    <row r="15" spans="1:14" s="277" customFormat="1" ht="12.75" customHeight="1">
      <c r="A15" s="250">
        <v>1</v>
      </c>
      <c r="B15" s="211" t="s">
        <v>2746</v>
      </c>
      <c r="C15" s="276" t="s">
        <v>2980</v>
      </c>
      <c r="D15" s="217" t="s">
        <v>2981</v>
      </c>
      <c r="E15" s="279" t="s">
        <v>244</v>
      </c>
      <c r="F15" s="234">
        <v>54</v>
      </c>
      <c r="G15" s="944"/>
      <c r="H15" s="944"/>
      <c r="I15" s="944"/>
      <c r="J15" s="944"/>
      <c r="K15" s="944"/>
      <c r="L15" s="944"/>
      <c r="M15" s="944"/>
      <c r="N15" s="944"/>
    </row>
    <row r="16" spans="1:14" ht="12.75" customHeight="1">
      <c r="A16" s="197">
        <v>2</v>
      </c>
      <c r="B16" s="211" t="s">
        <v>2746</v>
      </c>
      <c r="C16" s="276" t="s">
        <v>2980</v>
      </c>
      <c r="D16" s="217" t="s">
        <v>2978</v>
      </c>
      <c r="E16" s="193" t="s">
        <v>244</v>
      </c>
      <c r="F16" s="209">
        <v>29</v>
      </c>
      <c r="G16" s="944"/>
      <c r="H16" s="944"/>
      <c r="I16" s="944"/>
      <c r="J16" s="944"/>
      <c r="K16" s="944"/>
      <c r="L16" s="944"/>
      <c r="M16" s="944"/>
      <c r="N16" s="944"/>
    </row>
    <row r="17" spans="1:15" ht="12.75" customHeight="1">
      <c r="A17" s="250">
        <v>3</v>
      </c>
      <c r="B17" s="211" t="s">
        <v>2746</v>
      </c>
      <c r="C17" s="276" t="s">
        <v>2980</v>
      </c>
      <c r="D17" s="217" t="s">
        <v>3016</v>
      </c>
      <c r="E17" s="193" t="s">
        <v>244</v>
      </c>
      <c r="F17" s="209">
        <v>12</v>
      </c>
      <c r="G17" s="944"/>
      <c r="H17" s="944"/>
      <c r="I17" s="944"/>
      <c r="J17" s="944"/>
      <c r="K17" s="944"/>
      <c r="L17" s="944"/>
      <c r="M17" s="944"/>
      <c r="N17" s="944"/>
    </row>
    <row r="18" spans="1:15" ht="12.75" customHeight="1">
      <c r="A18" s="197">
        <v>4</v>
      </c>
      <c r="B18" s="211" t="s">
        <v>2746</v>
      </c>
      <c r="C18" s="195" t="s">
        <v>2979</v>
      </c>
      <c r="D18" s="217" t="s">
        <v>2978</v>
      </c>
      <c r="E18" s="193" t="s">
        <v>244</v>
      </c>
      <c r="F18" s="209">
        <v>11</v>
      </c>
      <c r="G18" s="944"/>
      <c r="H18" s="944"/>
      <c r="I18" s="944"/>
      <c r="J18" s="944"/>
      <c r="K18" s="944"/>
      <c r="L18" s="944"/>
      <c r="M18" s="944"/>
      <c r="N18" s="944"/>
    </row>
    <row r="19" spans="1:15" ht="12.75" customHeight="1">
      <c r="A19" s="250">
        <v>5</v>
      </c>
      <c r="B19" s="211" t="s">
        <v>2746</v>
      </c>
      <c r="C19" s="195" t="s">
        <v>2979</v>
      </c>
      <c r="D19" s="217" t="s">
        <v>3016</v>
      </c>
      <c r="E19" s="193" t="s">
        <v>244</v>
      </c>
      <c r="F19" s="209">
        <v>6</v>
      </c>
      <c r="G19" s="944"/>
      <c r="H19" s="944"/>
      <c r="I19" s="944"/>
      <c r="J19" s="944"/>
      <c r="K19" s="944"/>
      <c r="L19" s="944"/>
      <c r="M19" s="944"/>
      <c r="N19" s="944"/>
    </row>
    <row r="20" spans="1:15" ht="12.75" customHeight="1">
      <c r="A20" s="197">
        <v>6</v>
      </c>
      <c r="B20" s="211" t="s">
        <v>2746</v>
      </c>
      <c r="C20" s="195" t="s">
        <v>2979</v>
      </c>
      <c r="D20" s="217" t="s">
        <v>2765</v>
      </c>
      <c r="E20" s="193" t="s">
        <v>244</v>
      </c>
      <c r="F20" s="209">
        <v>5</v>
      </c>
      <c r="G20" s="944"/>
      <c r="H20" s="944"/>
      <c r="I20" s="944"/>
      <c r="J20" s="944"/>
      <c r="K20" s="944"/>
      <c r="L20" s="944"/>
      <c r="M20" s="944"/>
      <c r="N20" s="944"/>
    </row>
    <row r="21" spans="1:15" ht="12.75" customHeight="1">
      <c r="A21" s="250">
        <v>7</v>
      </c>
      <c r="B21" s="211" t="s">
        <v>2746</v>
      </c>
      <c r="C21" s="195" t="s">
        <v>2979</v>
      </c>
      <c r="D21" s="217" t="s">
        <v>2760</v>
      </c>
      <c r="E21" s="193" t="s">
        <v>244</v>
      </c>
      <c r="F21" s="209">
        <v>8</v>
      </c>
      <c r="G21" s="944"/>
      <c r="H21" s="944"/>
      <c r="I21" s="944"/>
      <c r="J21" s="944"/>
      <c r="K21" s="944"/>
      <c r="L21" s="944"/>
      <c r="M21" s="944"/>
      <c r="N21" s="944"/>
    </row>
    <row r="22" spans="1:15">
      <c r="A22" s="197">
        <v>8</v>
      </c>
      <c r="B22" s="211" t="s">
        <v>2977</v>
      </c>
      <c r="C22" s="195" t="s">
        <v>2976</v>
      </c>
      <c r="D22" s="217" t="s">
        <v>2975</v>
      </c>
      <c r="E22" s="193" t="s">
        <v>244</v>
      </c>
      <c r="F22" s="209">
        <f>SUM(F15:F17)+SUM(F18:F19)</f>
        <v>112</v>
      </c>
      <c r="G22" s="944"/>
      <c r="H22" s="944"/>
      <c r="I22" s="944"/>
      <c r="J22" s="944"/>
      <c r="K22" s="944"/>
      <c r="L22" s="944"/>
      <c r="M22" s="944"/>
      <c r="N22" s="944"/>
    </row>
    <row r="23" spans="1:15" ht="13.5" thickBot="1">
      <c r="A23" s="250">
        <v>9</v>
      </c>
      <c r="B23" s="211" t="s">
        <v>3033</v>
      </c>
      <c r="C23" s="195" t="s">
        <v>2976</v>
      </c>
      <c r="D23" s="217" t="s">
        <v>3032</v>
      </c>
      <c r="E23" s="193" t="s">
        <v>244</v>
      </c>
      <c r="F23" s="209">
        <f>SUM(F20:F21)</f>
        <v>13</v>
      </c>
      <c r="G23" s="944"/>
      <c r="H23" s="944"/>
      <c r="I23" s="944"/>
      <c r="J23" s="944"/>
      <c r="K23" s="944"/>
      <c r="L23" s="944"/>
      <c r="M23" s="944"/>
      <c r="N23" s="944"/>
    </row>
    <row r="24" spans="1:15" s="221" customFormat="1">
      <c r="A24" s="229"/>
      <c r="B24" s="228" t="s">
        <v>2757</v>
      </c>
      <c r="C24" s="227"/>
      <c r="D24" s="226"/>
      <c r="E24" s="225"/>
      <c r="F24" s="224"/>
      <c r="G24" s="950"/>
      <c r="H24" s="950"/>
      <c r="I24" s="950"/>
      <c r="J24" s="950"/>
      <c r="K24" s="950"/>
      <c r="L24" s="950"/>
      <c r="M24" s="950"/>
    </row>
    <row r="25" spans="1:15">
      <c r="A25" s="197">
        <v>10</v>
      </c>
      <c r="B25" s="211" t="s">
        <v>2974</v>
      </c>
      <c r="C25" s="195" t="s">
        <v>2973</v>
      </c>
      <c r="D25" s="217" t="s">
        <v>2754</v>
      </c>
      <c r="E25" s="193" t="s">
        <v>997</v>
      </c>
      <c r="F25" s="216">
        <v>1.3</v>
      </c>
      <c r="G25" s="948"/>
      <c r="H25" s="948"/>
      <c r="I25" s="948"/>
      <c r="J25" s="948"/>
      <c r="K25" s="948"/>
      <c r="L25" s="948"/>
      <c r="M25" s="948"/>
      <c r="N25" s="951"/>
    </row>
    <row r="26" spans="1:15" ht="26.25" thickBot="1">
      <c r="A26" s="197">
        <v>11</v>
      </c>
      <c r="B26" s="211" t="s">
        <v>2972</v>
      </c>
      <c r="C26" s="195" t="s">
        <v>2752</v>
      </c>
      <c r="D26" s="217" t="s">
        <v>2751</v>
      </c>
      <c r="E26" s="193" t="s">
        <v>997</v>
      </c>
      <c r="F26" s="216">
        <v>0.45</v>
      </c>
      <c r="G26" s="948"/>
      <c r="H26" s="948"/>
      <c r="I26" s="948"/>
      <c r="J26" s="948"/>
      <c r="K26" s="948"/>
      <c r="L26" s="948"/>
      <c r="M26" s="948"/>
    </row>
    <row r="27" spans="1:15" s="199" customFormat="1">
      <c r="A27" s="215"/>
      <c r="B27" s="206" t="str">
        <f>CONCATENATE("CELKOM ",C5," :")</f>
        <v>CELKOM TEPELNÉ IZOLÁCIE :</v>
      </c>
      <c r="C27" s="205"/>
      <c r="D27" s="214"/>
      <c r="E27" s="203"/>
      <c r="F27" s="202"/>
      <c r="G27" s="201"/>
      <c r="H27" s="200"/>
    </row>
    <row r="28" spans="1:15">
      <c r="D28" s="217"/>
      <c r="F28" s="212"/>
      <c r="G28" s="944"/>
      <c r="H28" s="944"/>
      <c r="I28" s="944"/>
      <c r="J28" s="944"/>
      <c r="K28" s="944"/>
      <c r="L28" s="944"/>
      <c r="M28" s="944"/>
      <c r="N28" s="944"/>
      <c r="O28" s="944"/>
    </row>
    <row r="29" spans="1:15">
      <c r="C29" s="213" t="str">
        <f>CONCATENATE(A7," ",B7," ",C7)</f>
        <v>II. C 721 A02 VNÚTORNÝ VODOVOD</v>
      </c>
      <c r="D29" s="217"/>
      <c r="F29" s="212"/>
      <c r="G29" s="944"/>
      <c r="H29" s="944"/>
      <c r="I29" s="944"/>
      <c r="J29" s="944"/>
      <c r="K29" s="944"/>
      <c r="L29" s="944"/>
      <c r="M29" s="944"/>
      <c r="N29" s="944"/>
      <c r="O29" s="944"/>
    </row>
    <row r="30" spans="1:15">
      <c r="A30" s="197">
        <v>1</v>
      </c>
      <c r="B30" s="211" t="s">
        <v>2746</v>
      </c>
      <c r="C30" s="195" t="s">
        <v>2970</v>
      </c>
      <c r="D30" s="217" t="s">
        <v>2971</v>
      </c>
      <c r="E30" s="256" t="s">
        <v>244</v>
      </c>
      <c r="F30" s="209">
        <f>F15</f>
        <v>54</v>
      </c>
      <c r="G30" s="944"/>
      <c r="H30" s="944"/>
      <c r="I30" s="944"/>
      <c r="J30" s="944"/>
      <c r="K30" s="944"/>
      <c r="L30" s="944"/>
      <c r="M30" s="944"/>
      <c r="N30" s="944"/>
      <c r="O30" s="944"/>
    </row>
    <row r="31" spans="1:15">
      <c r="A31" s="197">
        <v>2</v>
      </c>
      <c r="B31" s="211" t="s">
        <v>2746</v>
      </c>
      <c r="C31" s="195" t="s">
        <v>2970</v>
      </c>
      <c r="D31" s="217" t="s">
        <v>2969</v>
      </c>
      <c r="E31" s="256" t="s">
        <v>244</v>
      </c>
      <c r="F31" s="209">
        <f>F16+F18</f>
        <v>40</v>
      </c>
      <c r="G31" s="944"/>
      <c r="H31" s="944"/>
      <c r="I31" s="944"/>
      <c r="J31" s="944"/>
      <c r="K31" s="944"/>
      <c r="L31" s="944"/>
      <c r="M31" s="944"/>
      <c r="N31" s="944"/>
      <c r="O31" s="944"/>
    </row>
    <row r="32" spans="1:15">
      <c r="A32" s="197">
        <v>3</v>
      </c>
      <c r="B32" s="211" t="s">
        <v>2746</v>
      </c>
      <c r="C32" s="195" t="s">
        <v>2970</v>
      </c>
      <c r="D32" s="217" t="s">
        <v>3031</v>
      </c>
      <c r="E32" s="256" t="s">
        <v>244</v>
      </c>
      <c r="F32" s="209">
        <f>F17+F19</f>
        <v>18</v>
      </c>
      <c r="G32" s="944"/>
      <c r="H32" s="944"/>
      <c r="I32" s="944"/>
      <c r="J32" s="944"/>
      <c r="K32" s="944"/>
      <c r="L32" s="944"/>
      <c r="M32" s="944"/>
      <c r="N32" s="944"/>
      <c r="O32" s="944"/>
    </row>
    <row r="33" spans="1:15">
      <c r="A33" s="197">
        <v>4</v>
      </c>
      <c r="B33" s="211" t="s">
        <v>2746</v>
      </c>
      <c r="C33" s="195" t="s">
        <v>2970</v>
      </c>
      <c r="D33" s="217" t="s">
        <v>3030</v>
      </c>
      <c r="E33" s="256" t="s">
        <v>244</v>
      </c>
      <c r="F33" s="209">
        <f>F20</f>
        <v>5</v>
      </c>
      <c r="G33" s="944"/>
      <c r="H33" s="944"/>
      <c r="I33" s="944"/>
      <c r="J33" s="944"/>
      <c r="K33" s="944"/>
      <c r="L33" s="944"/>
      <c r="M33" s="944"/>
      <c r="N33" s="944"/>
      <c r="O33" s="944"/>
    </row>
    <row r="34" spans="1:15">
      <c r="A34" s="197">
        <v>5</v>
      </c>
      <c r="B34" s="211" t="s">
        <v>2746</v>
      </c>
      <c r="C34" s="195" t="s">
        <v>2970</v>
      </c>
      <c r="D34" s="217" t="s">
        <v>3041</v>
      </c>
      <c r="E34" s="256" t="s">
        <v>244</v>
      </c>
      <c r="F34" s="209">
        <f>F21</f>
        <v>8</v>
      </c>
      <c r="G34" s="944"/>
      <c r="H34" s="944"/>
      <c r="I34" s="944"/>
      <c r="J34" s="944"/>
      <c r="K34" s="944"/>
      <c r="L34" s="944"/>
      <c r="M34" s="944"/>
      <c r="N34" s="944"/>
      <c r="O34" s="944"/>
    </row>
    <row r="35" spans="1:15" s="239" customFormat="1">
      <c r="A35" s="197">
        <v>6</v>
      </c>
      <c r="B35" s="211" t="s">
        <v>2746</v>
      </c>
      <c r="C35" s="195" t="s">
        <v>3028</v>
      </c>
      <c r="D35" s="217" t="s">
        <v>2856</v>
      </c>
      <c r="E35" s="256" t="s">
        <v>244</v>
      </c>
      <c r="F35" s="209">
        <v>5</v>
      </c>
      <c r="G35" s="944"/>
      <c r="H35" s="944"/>
      <c r="I35" s="944"/>
      <c r="J35" s="944"/>
      <c r="K35" s="944"/>
      <c r="L35" s="944"/>
      <c r="M35" s="944"/>
      <c r="N35" s="944"/>
      <c r="O35" s="944"/>
    </row>
    <row r="36" spans="1:15" s="239" customFormat="1">
      <c r="A36" s="197">
        <v>7</v>
      </c>
      <c r="B36" s="211" t="s">
        <v>2746</v>
      </c>
      <c r="C36" s="195" t="s">
        <v>3028</v>
      </c>
      <c r="D36" s="217" t="s">
        <v>3057</v>
      </c>
      <c r="E36" s="256" t="s">
        <v>244</v>
      </c>
      <c r="F36" s="209">
        <v>5</v>
      </c>
      <c r="G36" s="944"/>
      <c r="H36" s="944"/>
      <c r="I36" s="944"/>
      <c r="J36" s="944"/>
      <c r="K36" s="944"/>
      <c r="L36" s="944"/>
      <c r="M36" s="944"/>
      <c r="N36" s="944"/>
      <c r="O36" s="944"/>
    </row>
    <row r="37" spans="1:15" s="239" customFormat="1">
      <c r="A37" s="197">
        <v>8</v>
      </c>
      <c r="B37" s="211" t="s">
        <v>2746</v>
      </c>
      <c r="C37" s="195" t="s">
        <v>3028</v>
      </c>
      <c r="D37" s="217" t="s">
        <v>3027</v>
      </c>
      <c r="E37" s="256" t="s">
        <v>244</v>
      </c>
      <c r="F37" s="209">
        <v>25</v>
      </c>
      <c r="G37" s="944"/>
      <c r="H37" s="944"/>
      <c r="I37" s="944"/>
      <c r="J37" s="944"/>
      <c r="K37" s="944"/>
      <c r="L37" s="944"/>
      <c r="M37" s="944"/>
      <c r="N37" s="944"/>
      <c r="O37" s="944"/>
    </row>
    <row r="38" spans="1:15" s="239" customFormat="1" ht="25.5">
      <c r="A38" s="197">
        <v>9</v>
      </c>
      <c r="B38" s="282" t="s">
        <v>2746</v>
      </c>
      <c r="C38" s="284" t="s">
        <v>3061</v>
      </c>
      <c r="D38" s="283" t="s">
        <v>3024</v>
      </c>
      <c r="E38" s="256" t="s">
        <v>266</v>
      </c>
      <c r="F38" s="209">
        <v>1</v>
      </c>
      <c r="G38" s="944"/>
      <c r="H38" s="944"/>
      <c r="I38" s="944"/>
      <c r="J38" s="944"/>
      <c r="K38" s="944"/>
      <c r="L38" s="944"/>
      <c r="M38" s="944"/>
      <c r="N38" s="944"/>
      <c r="O38" s="944"/>
    </row>
    <row r="39" spans="1:15" s="239" customFormat="1" ht="25.5">
      <c r="A39" s="197">
        <v>10</v>
      </c>
      <c r="B39" s="282" t="s">
        <v>2746</v>
      </c>
      <c r="C39" s="284" t="s">
        <v>3056</v>
      </c>
      <c r="D39" s="283" t="s">
        <v>3024</v>
      </c>
      <c r="E39" s="256" t="s">
        <v>266</v>
      </c>
      <c r="F39" s="209">
        <v>1</v>
      </c>
      <c r="G39" s="944"/>
      <c r="H39" s="944"/>
      <c r="I39" s="944"/>
      <c r="J39" s="944"/>
      <c r="K39" s="944"/>
      <c r="L39" s="944"/>
      <c r="M39" s="944"/>
      <c r="N39" s="944"/>
      <c r="O39" s="944"/>
    </row>
    <row r="40" spans="1:15" s="239" customFormat="1" ht="12.75" customHeight="1">
      <c r="A40" s="197">
        <v>11</v>
      </c>
      <c r="B40" s="282" t="s">
        <v>2746</v>
      </c>
      <c r="C40" s="284" t="s">
        <v>3025</v>
      </c>
      <c r="D40" s="283" t="s">
        <v>3024</v>
      </c>
      <c r="E40" s="256" t="s">
        <v>266</v>
      </c>
      <c r="F40" s="209">
        <v>1</v>
      </c>
      <c r="G40" s="944"/>
      <c r="H40" s="944"/>
      <c r="I40" s="944"/>
      <c r="J40" s="944"/>
      <c r="K40" s="944"/>
      <c r="L40" s="944"/>
      <c r="M40" s="944"/>
      <c r="N40" s="944"/>
      <c r="O40" s="944"/>
    </row>
    <row r="41" spans="1:15" s="239" customFormat="1" ht="12.75" customHeight="1">
      <c r="A41" s="197">
        <v>12</v>
      </c>
      <c r="B41" s="282" t="s">
        <v>2746</v>
      </c>
      <c r="C41" s="284" t="s">
        <v>3023</v>
      </c>
      <c r="D41" s="283" t="s">
        <v>3022</v>
      </c>
      <c r="E41" s="256" t="s">
        <v>266</v>
      </c>
      <c r="F41" s="209">
        <v>1</v>
      </c>
      <c r="G41" s="944"/>
      <c r="H41" s="944"/>
      <c r="I41" s="944"/>
      <c r="J41" s="944"/>
      <c r="K41" s="944"/>
      <c r="L41" s="944"/>
      <c r="M41" s="944"/>
      <c r="N41" s="944"/>
      <c r="O41" s="944"/>
    </row>
    <row r="42" spans="1:15" s="239" customFormat="1" ht="12.75" customHeight="1">
      <c r="A42" s="197">
        <v>13</v>
      </c>
      <c r="B42" s="282" t="s">
        <v>2746</v>
      </c>
      <c r="C42" s="284" t="s">
        <v>3055</v>
      </c>
      <c r="D42" s="283" t="s">
        <v>3054</v>
      </c>
      <c r="E42" s="256" t="s">
        <v>266</v>
      </c>
      <c r="F42" s="209">
        <v>1</v>
      </c>
      <c r="G42" s="944"/>
      <c r="H42" s="944"/>
      <c r="I42" s="944"/>
      <c r="J42" s="944"/>
      <c r="K42" s="944"/>
      <c r="L42" s="944"/>
      <c r="M42" s="944"/>
      <c r="N42" s="944"/>
      <c r="O42" s="944"/>
    </row>
    <row r="43" spans="1:15" s="239" customFormat="1" ht="12.75" customHeight="1">
      <c r="A43" s="197">
        <v>14</v>
      </c>
      <c r="B43" s="282" t="s">
        <v>2746</v>
      </c>
      <c r="C43" s="284" t="s">
        <v>3060</v>
      </c>
      <c r="D43" s="283" t="s">
        <v>3019</v>
      </c>
      <c r="E43" s="256" t="s">
        <v>266</v>
      </c>
      <c r="F43" s="209">
        <v>1</v>
      </c>
      <c r="G43" s="944"/>
      <c r="H43" s="944"/>
      <c r="I43" s="944"/>
      <c r="J43" s="944"/>
      <c r="K43" s="944"/>
      <c r="L43" s="944"/>
      <c r="M43" s="944"/>
      <c r="N43" s="944"/>
      <c r="O43" s="944"/>
    </row>
    <row r="44" spans="1:15" s="239" customFormat="1" ht="12.75" customHeight="1">
      <c r="A44" s="197">
        <v>15</v>
      </c>
      <c r="B44" s="282" t="s">
        <v>2746</v>
      </c>
      <c r="C44" s="284" t="s">
        <v>3053</v>
      </c>
      <c r="D44" s="283" t="s">
        <v>3019</v>
      </c>
      <c r="E44" s="256" t="s">
        <v>266</v>
      </c>
      <c r="F44" s="209">
        <v>1</v>
      </c>
      <c r="G44" s="944"/>
      <c r="H44" s="944"/>
      <c r="I44" s="944"/>
      <c r="J44" s="944"/>
      <c r="K44" s="944"/>
      <c r="L44" s="944"/>
      <c r="M44" s="944"/>
      <c r="N44" s="944"/>
      <c r="O44" s="944"/>
    </row>
    <row r="45" spans="1:15" s="239" customFormat="1" ht="12.75" customHeight="1">
      <c r="A45" s="197">
        <v>16</v>
      </c>
      <c r="B45" s="282" t="s">
        <v>2746</v>
      </c>
      <c r="C45" s="284" t="s">
        <v>3020</v>
      </c>
      <c r="D45" s="283" t="s">
        <v>3019</v>
      </c>
      <c r="E45" s="256" t="s">
        <v>266</v>
      </c>
      <c r="F45" s="209">
        <v>1</v>
      </c>
      <c r="G45" s="944"/>
      <c r="H45" s="944"/>
      <c r="I45" s="944"/>
      <c r="J45" s="944"/>
      <c r="K45" s="944"/>
      <c r="L45" s="944"/>
      <c r="M45" s="944"/>
      <c r="N45" s="944"/>
      <c r="O45" s="944"/>
    </row>
    <row r="46" spans="1:15" s="239" customFormat="1" ht="12.75" customHeight="1">
      <c r="A46" s="197">
        <v>17</v>
      </c>
      <c r="B46" s="282" t="s">
        <v>2746</v>
      </c>
      <c r="C46" s="284" t="s">
        <v>3052</v>
      </c>
      <c r="D46" s="283" t="s">
        <v>3051</v>
      </c>
      <c r="E46" s="256" t="s">
        <v>266</v>
      </c>
      <c r="F46" s="209">
        <v>1</v>
      </c>
      <c r="G46" s="944"/>
      <c r="H46" s="944"/>
      <c r="I46" s="944"/>
      <c r="J46" s="944"/>
      <c r="K46" s="944"/>
      <c r="L46" s="944"/>
      <c r="M46" s="944"/>
      <c r="N46" s="944"/>
      <c r="O46" s="944"/>
    </row>
    <row r="47" spans="1:15" s="239" customFormat="1" ht="12.75" customHeight="1">
      <c r="A47" s="197">
        <v>18</v>
      </c>
      <c r="B47" s="282" t="s">
        <v>2746</v>
      </c>
      <c r="C47" s="284" t="s">
        <v>3059</v>
      </c>
      <c r="D47" s="283" t="s">
        <v>3017</v>
      </c>
      <c r="E47" s="256" t="s">
        <v>266</v>
      </c>
      <c r="F47" s="209">
        <v>1</v>
      </c>
      <c r="G47" s="944"/>
      <c r="H47" s="944"/>
      <c r="I47" s="944"/>
      <c r="J47" s="944"/>
      <c r="K47" s="944"/>
      <c r="L47" s="944"/>
      <c r="M47" s="944"/>
      <c r="N47" s="944"/>
      <c r="O47" s="944"/>
    </row>
    <row r="48" spans="1:15" s="239" customFormat="1">
      <c r="A48" s="197">
        <v>19</v>
      </c>
      <c r="B48" s="282" t="s">
        <v>2746</v>
      </c>
      <c r="C48" s="195" t="s">
        <v>3015</v>
      </c>
      <c r="D48" s="217" t="s">
        <v>2978</v>
      </c>
      <c r="E48" s="256" t="s">
        <v>266</v>
      </c>
      <c r="F48" s="209">
        <f>SUM(F38,F43)</f>
        <v>2</v>
      </c>
      <c r="G48" s="944"/>
      <c r="H48" s="944"/>
      <c r="I48" s="944"/>
      <c r="J48" s="944"/>
      <c r="K48" s="944"/>
      <c r="L48" s="944"/>
      <c r="M48" s="944"/>
      <c r="N48" s="944"/>
      <c r="O48" s="944"/>
    </row>
    <row r="49" spans="1:15" s="239" customFormat="1">
      <c r="A49" s="197">
        <v>20</v>
      </c>
      <c r="B49" s="282" t="s">
        <v>2746</v>
      </c>
      <c r="C49" s="195" t="s">
        <v>3015</v>
      </c>
      <c r="D49" s="217" t="s">
        <v>2765</v>
      </c>
      <c r="E49" s="256" t="s">
        <v>266</v>
      </c>
      <c r="F49" s="209">
        <f>SUM(F39,F44,F47)</f>
        <v>3</v>
      </c>
      <c r="G49" s="944"/>
      <c r="H49" s="944"/>
      <c r="I49" s="944"/>
      <c r="J49" s="944"/>
      <c r="K49" s="944"/>
      <c r="L49" s="944"/>
      <c r="M49" s="944"/>
      <c r="N49" s="944"/>
      <c r="O49" s="944"/>
    </row>
    <row r="50" spans="1:15" s="239" customFormat="1">
      <c r="A50" s="197">
        <v>21</v>
      </c>
      <c r="B50" s="282" t="s">
        <v>2746</v>
      </c>
      <c r="C50" s="195" t="s">
        <v>3015</v>
      </c>
      <c r="D50" s="217" t="s">
        <v>3014</v>
      </c>
      <c r="E50" s="256" t="s">
        <v>266</v>
      </c>
      <c r="F50" s="209">
        <f>SUM(F40,F41,F42,F45,F46)</f>
        <v>5</v>
      </c>
      <c r="G50" s="944"/>
      <c r="H50" s="944"/>
      <c r="I50" s="944"/>
      <c r="J50" s="944"/>
      <c r="K50" s="944"/>
      <c r="L50" s="944"/>
      <c r="M50" s="944"/>
      <c r="N50" s="944"/>
      <c r="O50" s="944"/>
    </row>
    <row r="51" spans="1:15" s="239" customFormat="1">
      <c r="A51" s="197">
        <v>22</v>
      </c>
      <c r="B51" s="211" t="s">
        <v>2746</v>
      </c>
      <c r="C51" s="195" t="s">
        <v>2968</v>
      </c>
      <c r="D51" s="217" t="s">
        <v>2957</v>
      </c>
      <c r="E51" s="256" t="s">
        <v>266</v>
      </c>
      <c r="F51" s="209">
        <v>3</v>
      </c>
      <c r="G51" s="944"/>
      <c r="H51" s="944"/>
      <c r="I51" s="944"/>
      <c r="J51" s="944"/>
      <c r="K51" s="944"/>
      <c r="L51" s="944"/>
      <c r="M51" s="944"/>
      <c r="N51" s="944"/>
      <c r="O51" s="944"/>
    </row>
    <row r="52" spans="1:15" s="239" customFormat="1">
      <c r="A52" s="197">
        <v>23</v>
      </c>
      <c r="B52" s="211" t="s">
        <v>2746</v>
      </c>
      <c r="C52" s="195" t="s">
        <v>2968</v>
      </c>
      <c r="D52" s="217" t="s">
        <v>2962</v>
      </c>
      <c r="E52" s="256" t="s">
        <v>266</v>
      </c>
      <c r="F52" s="209">
        <v>3</v>
      </c>
      <c r="G52" s="944"/>
      <c r="H52" s="944"/>
      <c r="I52" s="944"/>
      <c r="J52" s="944"/>
      <c r="K52" s="944"/>
      <c r="L52" s="944"/>
      <c r="M52" s="944"/>
      <c r="N52" s="944"/>
      <c r="O52" s="944"/>
    </row>
    <row r="53" spans="1:15" s="239" customFormat="1">
      <c r="A53" s="197">
        <v>24</v>
      </c>
      <c r="B53" s="211" t="s">
        <v>2746</v>
      </c>
      <c r="C53" s="195" t="s">
        <v>2968</v>
      </c>
      <c r="D53" s="217" t="s">
        <v>2929</v>
      </c>
      <c r="E53" s="256" t="s">
        <v>266</v>
      </c>
      <c r="F53" s="209">
        <v>2</v>
      </c>
      <c r="G53" s="944"/>
      <c r="H53" s="944"/>
      <c r="I53" s="944"/>
      <c r="J53" s="944"/>
      <c r="K53" s="944"/>
      <c r="L53" s="944"/>
      <c r="M53" s="944"/>
      <c r="N53" s="944"/>
      <c r="O53" s="944"/>
    </row>
    <row r="54" spans="1:15" s="239" customFormat="1">
      <c r="A54" s="197">
        <v>25</v>
      </c>
      <c r="B54" s="211" t="s">
        <v>2746</v>
      </c>
      <c r="C54" s="195" t="s">
        <v>2968</v>
      </c>
      <c r="D54" s="217" t="s">
        <v>3038</v>
      </c>
      <c r="E54" s="256" t="s">
        <v>266</v>
      </c>
      <c r="F54" s="209">
        <v>2</v>
      </c>
      <c r="G54" s="944"/>
      <c r="H54" s="944"/>
      <c r="I54" s="944"/>
      <c r="J54" s="944"/>
      <c r="K54" s="944"/>
      <c r="L54" s="944"/>
      <c r="M54" s="944"/>
      <c r="N54" s="944"/>
      <c r="O54" s="944"/>
    </row>
    <row r="55" spans="1:15" s="239" customFormat="1">
      <c r="A55" s="197">
        <v>26</v>
      </c>
      <c r="B55" s="211" t="s">
        <v>3013</v>
      </c>
      <c r="C55" s="195" t="s">
        <v>2966</v>
      </c>
      <c r="D55" s="217" t="s">
        <v>2957</v>
      </c>
      <c r="E55" s="256" t="s">
        <v>2956</v>
      </c>
      <c r="F55" s="209">
        <f>SUM(F51)</f>
        <v>3</v>
      </c>
      <c r="G55" s="944"/>
      <c r="H55" s="944"/>
      <c r="I55" s="944"/>
      <c r="J55" s="944"/>
      <c r="K55" s="944"/>
      <c r="L55" s="944"/>
      <c r="M55" s="944"/>
      <c r="N55" s="944"/>
      <c r="O55" s="944"/>
    </row>
    <row r="56" spans="1:15" s="239" customFormat="1">
      <c r="A56" s="197">
        <v>27</v>
      </c>
      <c r="B56" s="211" t="s">
        <v>2967</v>
      </c>
      <c r="C56" s="195" t="s">
        <v>2966</v>
      </c>
      <c r="D56" s="217" t="s">
        <v>2962</v>
      </c>
      <c r="E56" s="256" t="s">
        <v>2956</v>
      </c>
      <c r="F56" s="209">
        <f>SUM(F52)</f>
        <v>3</v>
      </c>
      <c r="G56" s="944"/>
      <c r="H56" s="944"/>
      <c r="I56" s="944"/>
      <c r="J56" s="944"/>
      <c r="K56" s="944"/>
      <c r="L56" s="944"/>
      <c r="M56" s="944"/>
      <c r="N56" s="944"/>
      <c r="O56" s="944"/>
    </row>
    <row r="57" spans="1:15" s="239" customFormat="1">
      <c r="A57" s="197">
        <v>28</v>
      </c>
      <c r="B57" s="211" t="s">
        <v>3050</v>
      </c>
      <c r="C57" s="195" t="s">
        <v>2966</v>
      </c>
      <c r="D57" s="217" t="s">
        <v>2929</v>
      </c>
      <c r="E57" s="256" t="s">
        <v>2956</v>
      </c>
      <c r="F57" s="209">
        <f>SUM(F53)</f>
        <v>2</v>
      </c>
      <c r="G57" s="944"/>
      <c r="H57" s="944"/>
      <c r="I57" s="944"/>
      <c r="J57" s="944"/>
      <c r="K57" s="944"/>
      <c r="L57" s="944"/>
      <c r="M57" s="944"/>
      <c r="N57" s="944"/>
      <c r="O57" s="944"/>
    </row>
    <row r="58" spans="1:15" s="239" customFormat="1">
      <c r="A58" s="197">
        <v>29</v>
      </c>
      <c r="B58" s="211" t="s">
        <v>3040</v>
      </c>
      <c r="C58" s="195" t="s">
        <v>2966</v>
      </c>
      <c r="D58" s="217" t="s">
        <v>3038</v>
      </c>
      <c r="E58" s="256" t="s">
        <v>2956</v>
      </c>
      <c r="F58" s="209">
        <f>SUM(F54)</f>
        <v>2</v>
      </c>
      <c r="G58" s="944"/>
      <c r="H58" s="944"/>
      <c r="I58" s="944"/>
      <c r="J58" s="944"/>
      <c r="K58" s="944"/>
      <c r="L58" s="944"/>
      <c r="M58" s="944"/>
      <c r="N58" s="944"/>
      <c r="O58" s="944"/>
    </row>
    <row r="59" spans="1:15" s="239" customFormat="1">
      <c r="A59" s="197">
        <v>30</v>
      </c>
      <c r="B59" s="275" t="s">
        <v>2746</v>
      </c>
      <c r="C59" s="195" t="s">
        <v>2965</v>
      </c>
      <c r="D59" s="217" t="s">
        <v>2957</v>
      </c>
      <c r="E59" s="193" t="s">
        <v>266</v>
      </c>
      <c r="F59" s="209">
        <v>3</v>
      </c>
      <c r="G59" s="944"/>
      <c r="H59" s="944"/>
      <c r="I59" s="944"/>
      <c r="J59" s="944"/>
      <c r="K59" s="944"/>
      <c r="L59" s="944"/>
      <c r="M59" s="944"/>
      <c r="N59" s="944"/>
      <c r="O59" s="944"/>
    </row>
    <row r="60" spans="1:15" s="239" customFormat="1">
      <c r="A60" s="197">
        <v>31</v>
      </c>
      <c r="B60" s="275" t="s">
        <v>2746</v>
      </c>
      <c r="C60" s="195" t="s">
        <v>2965</v>
      </c>
      <c r="D60" s="217" t="s">
        <v>2962</v>
      </c>
      <c r="E60" s="193" t="s">
        <v>266</v>
      </c>
      <c r="F60" s="209">
        <v>1</v>
      </c>
      <c r="G60" s="944"/>
      <c r="H60" s="944"/>
      <c r="I60" s="944"/>
      <c r="J60" s="944"/>
      <c r="K60" s="944"/>
      <c r="L60" s="944"/>
      <c r="M60" s="944"/>
      <c r="N60" s="944"/>
      <c r="O60" s="944"/>
    </row>
    <row r="61" spans="1:15" s="239" customFormat="1">
      <c r="A61" s="197">
        <v>32</v>
      </c>
      <c r="B61" s="211" t="s">
        <v>3011</v>
      </c>
      <c r="C61" s="195" t="s">
        <v>2963</v>
      </c>
      <c r="D61" s="217" t="s">
        <v>2957</v>
      </c>
      <c r="E61" s="256" t="s">
        <v>2956</v>
      </c>
      <c r="F61" s="209">
        <f>SUM(F59)</f>
        <v>3</v>
      </c>
      <c r="G61" s="944"/>
      <c r="H61" s="944"/>
      <c r="I61" s="944"/>
      <c r="J61" s="944"/>
      <c r="K61" s="944"/>
      <c r="L61" s="944"/>
      <c r="M61" s="944"/>
      <c r="N61" s="944"/>
      <c r="O61" s="944"/>
    </row>
    <row r="62" spans="1:15" s="239" customFormat="1">
      <c r="A62" s="197">
        <v>33</v>
      </c>
      <c r="B62" s="211" t="s">
        <v>2964</v>
      </c>
      <c r="C62" s="195" t="s">
        <v>2963</v>
      </c>
      <c r="D62" s="217" t="s">
        <v>2962</v>
      </c>
      <c r="E62" s="256" t="s">
        <v>2956</v>
      </c>
      <c r="F62" s="209">
        <f>SUM(F60)</f>
        <v>1</v>
      </c>
      <c r="G62" s="944"/>
      <c r="H62" s="944"/>
      <c r="I62" s="944"/>
      <c r="J62" s="944"/>
      <c r="K62" s="944"/>
      <c r="L62" s="944"/>
      <c r="M62" s="944"/>
      <c r="N62" s="944"/>
      <c r="O62" s="944"/>
    </row>
    <row r="63" spans="1:15" s="239" customFormat="1">
      <c r="A63" s="197">
        <v>34</v>
      </c>
      <c r="B63" s="211" t="s">
        <v>2746</v>
      </c>
      <c r="C63" s="195" t="s">
        <v>3010</v>
      </c>
      <c r="D63" s="217" t="s">
        <v>2962</v>
      </c>
      <c r="E63" s="193" t="s">
        <v>266</v>
      </c>
      <c r="F63" s="209">
        <v>1</v>
      </c>
      <c r="G63" s="944"/>
      <c r="H63" s="944"/>
      <c r="I63" s="944"/>
      <c r="J63" s="944"/>
      <c r="K63" s="944"/>
      <c r="L63" s="944"/>
      <c r="M63" s="944"/>
      <c r="N63" s="944"/>
      <c r="O63" s="944"/>
    </row>
    <row r="64" spans="1:15" s="239" customFormat="1">
      <c r="A64" s="197">
        <v>35</v>
      </c>
      <c r="B64" s="211" t="s">
        <v>2746</v>
      </c>
      <c r="C64" s="195" t="s">
        <v>3010</v>
      </c>
      <c r="D64" s="217" t="s">
        <v>2929</v>
      </c>
      <c r="E64" s="256" t="s">
        <v>266</v>
      </c>
      <c r="F64" s="209">
        <v>1</v>
      </c>
      <c r="G64" s="944"/>
      <c r="H64" s="944"/>
      <c r="I64" s="944"/>
      <c r="J64" s="944"/>
      <c r="K64" s="944"/>
      <c r="L64" s="944"/>
      <c r="M64" s="944"/>
      <c r="N64" s="944"/>
      <c r="O64" s="944"/>
    </row>
    <row r="65" spans="1:15" s="239" customFormat="1">
      <c r="A65" s="197">
        <v>36</v>
      </c>
      <c r="B65" s="211" t="s">
        <v>2746</v>
      </c>
      <c r="C65" s="195" t="s">
        <v>3010</v>
      </c>
      <c r="D65" s="217" t="s">
        <v>3038</v>
      </c>
      <c r="E65" s="256" t="s">
        <v>266</v>
      </c>
      <c r="F65" s="209">
        <v>1</v>
      </c>
      <c r="G65" s="944"/>
      <c r="H65" s="944"/>
      <c r="I65" s="944"/>
      <c r="J65" s="944"/>
      <c r="K65" s="944"/>
      <c r="L65" s="944"/>
      <c r="M65" s="944"/>
      <c r="N65" s="944"/>
      <c r="O65" s="944"/>
    </row>
    <row r="66" spans="1:15" s="239" customFormat="1">
      <c r="A66" s="197">
        <v>37</v>
      </c>
      <c r="B66" s="211" t="s">
        <v>3009</v>
      </c>
      <c r="C66" s="195" t="s">
        <v>3007</v>
      </c>
      <c r="D66" s="217" t="s">
        <v>2962</v>
      </c>
      <c r="E66" s="256" t="s">
        <v>2956</v>
      </c>
      <c r="F66" s="209">
        <f>SUM(F63)</f>
        <v>1</v>
      </c>
      <c r="G66" s="944"/>
      <c r="H66" s="944"/>
      <c r="I66" s="944"/>
      <c r="J66" s="944"/>
      <c r="K66" s="944"/>
      <c r="L66" s="944"/>
      <c r="M66" s="944"/>
      <c r="N66" s="944"/>
      <c r="O66" s="944"/>
    </row>
    <row r="67" spans="1:15" s="239" customFormat="1">
      <c r="A67" s="197">
        <v>38</v>
      </c>
      <c r="B67" s="211" t="s">
        <v>3049</v>
      </c>
      <c r="C67" s="195" t="s">
        <v>3007</v>
      </c>
      <c r="D67" s="217" t="s">
        <v>2929</v>
      </c>
      <c r="E67" s="256" t="s">
        <v>2956</v>
      </c>
      <c r="F67" s="209">
        <f>SUM(F64)</f>
        <v>1</v>
      </c>
      <c r="G67" s="944"/>
      <c r="H67" s="944"/>
      <c r="I67" s="944"/>
      <c r="J67" s="944"/>
      <c r="K67" s="944"/>
      <c r="L67" s="944"/>
      <c r="M67" s="944"/>
      <c r="N67" s="944"/>
      <c r="O67" s="944"/>
    </row>
    <row r="68" spans="1:15" s="239" customFormat="1">
      <c r="A68" s="197">
        <v>39</v>
      </c>
      <c r="B68" s="211" t="s">
        <v>3039</v>
      </c>
      <c r="C68" s="195" t="s">
        <v>3007</v>
      </c>
      <c r="D68" s="217" t="s">
        <v>3038</v>
      </c>
      <c r="E68" s="256" t="s">
        <v>2956</v>
      </c>
      <c r="F68" s="209">
        <f>SUM(F65)</f>
        <v>1</v>
      </c>
      <c r="G68" s="944"/>
      <c r="H68" s="944"/>
      <c r="I68" s="944"/>
      <c r="J68" s="944"/>
      <c r="K68" s="944"/>
      <c r="L68" s="944"/>
      <c r="M68" s="944"/>
      <c r="N68" s="944"/>
      <c r="O68" s="944"/>
    </row>
    <row r="69" spans="1:15" s="239" customFormat="1">
      <c r="A69" s="197">
        <v>40</v>
      </c>
      <c r="B69" s="211" t="s">
        <v>2961</v>
      </c>
      <c r="C69" s="195" t="s">
        <v>2960</v>
      </c>
      <c r="D69" s="217" t="s">
        <v>2957</v>
      </c>
      <c r="E69" s="256" t="s">
        <v>266</v>
      </c>
      <c r="F69" s="209">
        <v>47</v>
      </c>
      <c r="G69" s="944"/>
      <c r="H69" s="944"/>
      <c r="I69" s="944"/>
      <c r="J69" s="944"/>
      <c r="K69" s="944"/>
      <c r="L69" s="944"/>
      <c r="M69" s="944"/>
      <c r="N69" s="944"/>
      <c r="O69" s="944"/>
    </row>
    <row r="70" spans="1:15" s="239" customFormat="1">
      <c r="A70" s="197">
        <v>41</v>
      </c>
      <c r="B70" s="211" t="s">
        <v>2959</v>
      </c>
      <c r="C70" s="195" t="s">
        <v>2958</v>
      </c>
      <c r="D70" s="217" t="s">
        <v>2957</v>
      </c>
      <c r="E70" s="256" t="s">
        <v>2956</v>
      </c>
      <c r="F70" s="209">
        <v>2</v>
      </c>
      <c r="G70" s="944"/>
      <c r="H70" s="944"/>
      <c r="I70" s="944"/>
      <c r="J70" s="944"/>
      <c r="K70" s="944"/>
      <c r="L70" s="944"/>
      <c r="M70" s="944"/>
      <c r="N70" s="944"/>
      <c r="O70" s="944"/>
    </row>
    <row r="71" spans="1:15" s="239" customFormat="1">
      <c r="A71" s="197">
        <v>42</v>
      </c>
      <c r="B71" s="211" t="s">
        <v>2746</v>
      </c>
      <c r="C71" s="280" t="s">
        <v>3005</v>
      </c>
      <c r="D71" s="217"/>
      <c r="E71" s="193" t="s">
        <v>266</v>
      </c>
      <c r="F71" s="209">
        <v>2</v>
      </c>
      <c r="G71" s="944"/>
      <c r="H71" s="944"/>
      <c r="I71" s="944"/>
      <c r="J71" s="944"/>
      <c r="K71" s="944"/>
      <c r="L71" s="944"/>
      <c r="M71" s="944"/>
      <c r="N71" s="944"/>
      <c r="O71" s="944"/>
    </row>
    <row r="72" spans="1:15" s="239" customFormat="1">
      <c r="A72" s="197">
        <v>43</v>
      </c>
      <c r="B72" s="211" t="s">
        <v>2746</v>
      </c>
      <c r="C72" s="280" t="s">
        <v>3004</v>
      </c>
      <c r="D72" s="217"/>
      <c r="E72" s="193" t="s">
        <v>266</v>
      </c>
      <c r="F72" s="209">
        <v>1</v>
      </c>
      <c r="G72" s="944"/>
      <c r="H72" s="944"/>
      <c r="I72" s="944"/>
      <c r="J72" s="944"/>
      <c r="K72" s="944"/>
      <c r="L72" s="944"/>
      <c r="M72" s="944"/>
      <c r="N72" s="944"/>
      <c r="O72" s="944"/>
    </row>
    <row r="73" spans="1:15" s="239" customFormat="1">
      <c r="A73" s="197">
        <v>44</v>
      </c>
      <c r="B73" s="211" t="s">
        <v>3003</v>
      </c>
      <c r="C73" s="195" t="s">
        <v>3001</v>
      </c>
      <c r="D73" s="217" t="s">
        <v>2962</v>
      </c>
      <c r="E73" s="256" t="s">
        <v>266</v>
      </c>
      <c r="F73" s="209">
        <f>F71</f>
        <v>2</v>
      </c>
      <c r="G73" s="944"/>
      <c r="H73" s="944"/>
      <c r="I73" s="944"/>
      <c r="J73" s="944"/>
      <c r="K73" s="944"/>
      <c r="L73" s="944"/>
      <c r="M73" s="944"/>
      <c r="N73" s="944"/>
      <c r="O73" s="944"/>
    </row>
    <row r="74" spans="1:15" s="239" customFormat="1">
      <c r="A74" s="197">
        <v>45</v>
      </c>
      <c r="B74" s="211" t="s">
        <v>3002</v>
      </c>
      <c r="C74" s="195" t="s">
        <v>3001</v>
      </c>
      <c r="D74" s="217" t="s">
        <v>2929</v>
      </c>
      <c r="E74" s="193" t="s">
        <v>266</v>
      </c>
      <c r="F74" s="209">
        <f>F72</f>
        <v>1</v>
      </c>
      <c r="G74" s="944"/>
      <c r="H74" s="944"/>
      <c r="I74" s="944"/>
      <c r="J74" s="944"/>
      <c r="K74" s="944"/>
      <c r="L74" s="944"/>
      <c r="M74" s="944"/>
      <c r="N74" s="944"/>
      <c r="O74" s="944"/>
    </row>
    <row r="75" spans="1:15" s="239" customFormat="1">
      <c r="A75" s="197">
        <v>46</v>
      </c>
      <c r="B75" s="211" t="s">
        <v>2955</v>
      </c>
      <c r="C75" s="195" t="s">
        <v>2954</v>
      </c>
      <c r="D75" s="217" t="s">
        <v>2953</v>
      </c>
      <c r="E75" s="256" t="s">
        <v>244</v>
      </c>
      <c r="F75" s="209">
        <f>SUM(F30:F34,F35:F37)</f>
        <v>160</v>
      </c>
      <c r="G75" s="944"/>
      <c r="H75" s="944"/>
      <c r="I75" s="944"/>
      <c r="J75" s="944"/>
      <c r="K75" s="944"/>
      <c r="L75" s="944"/>
      <c r="M75" s="944"/>
      <c r="N75" s="944"/>
      <c r="O75" s="944"/>
    </row>
    <row r="76" spans="1:15" s="239" customFormat="1" ht="13.5" thickBot="1">
      <c r="A76" s="197">
        <v>47</v>
      </c>
      <c r="B76" s="211" t="s">
        <v>2952</v>
      </c>
      <c r="C76" s="195" t="s">
        <v>2951</v>
      </c>
      <c r="D76" s="217" t="s">
        <v>2950</v>
      </c>
      <c r="E76" s="256" t="s">
        <v>244</v>
      </c>
      <c r="F76" s="209">
        <f>SUM(F30:F34,F35:F37)</f>
        <v>160</v>
      </c>
      <c r="G76" s="944"/>
      <c r="H76" s="944"/>
      <c r="I76" s="944"/>
      <c r="J76" s="944"/>
      <c r="K76" s="944"/>
      <c r="L76" s="944"/>
      <c r="M76" s="944"/>
      <c r="N76" s="944"/>
      <c r="O76" s="944"/>
    </row>
    <row r="77" spans="1:15" s="221" customFormat="1">
      <c r="A77" s="229"/>
      <c r="B77" s="228" t="s">
        <v>2757</v>
      </c>
      <c r="C77" s="227"/>
      <c r="D77" s="226"/>
      <c r="E77" s="225"/>
      <c r="F77" s="224"/>
      <c r="G77" s="950"/>
      <c r="H77" s="950"/>
      <c r="I77" s="950"/>
      <c r="J77" s="950"/>
      <c r="K77" s="950"/>
    </row>
    <row r="78" spans="1:15">
      <c r="A78" s="197">
        <v>48</v>
      </c>
      <c r="B78" s="220" t="s">
        <v>2947</v>
      </c>
      <c r="C78" s="219" t="s">
        <v>2946</v>
      </c>
      <c r="D78" s="218" t="s">
        <v>2754</v>
      </c>
      <c r="E78" s="193" t="s">
        <v>997</v>
      </c>
      <c r="F78" s="216">
        <v>0.7</v>
      </c>
      <c r="G78" s="948"/>
      <c r="H78" s="948"/>
      <c r="I78" s="948"/>
      <c r="J78" s="948"/>
      <c r="K78" s="948"/>
    </row>
    <row r="79" spans="1:15" ht="26.25" thickBot="1">
      <c r="A79" s="197">
        <v>49</v>
      </c>
      <c r="B79" s="211" t="s">
        <v>2945</v>
      </c>
      <c r="C79" s="195" t="s">
        <v>2752</v>
      </c>
      <c r="D79" s="217" t="s">
        <v>2751</v>
      </c>
      <c r="E79" s="193" t="s">
        <v>997</v>
      </c>
      <c r="F79" s="216">
        <v>0.75</v>
      </c>
      <c r="G79" s="948"/>
      <c r="H79" s="948"/>
      <c r="I79" s="948"/>
      <c r="J79" s="948"/>
      <c r="K79" s="948"/>
    </row>
    <row r="80" spans="1:15" s="199" customFormat="1">
      <c r="A80" s="215"/>
      <c r="B80" s="206" t="str">
        <f>CONCATENATE("CELKOM ",C7," :")</f>
        <v>CELKOM VNÚTORNÝ VODOVOD :</v>
      </c>
      <c r="C80" s="205"/>
      <c r="D80" s="214"/>
      <c r="E80" s="203"/>
      <c r="F80" s="202"/>
      <c r="G80" s="201"/>
      <c r="H80" s="200"/>
    </row>
    <row r="81" spans="1:12">
      <c r="D81" s="217"/>
      <c r="F81" s="212"/>
      <c r="G81" s="944"/>
      <c r="H81" s="944"/>
      <c r="I81" s="944"/>
      <c r="J81" s="944"/>
      <c r="K81" s="944"/>
      <c r="L81" s="944"/>
    </row>
    <row r="82" spans="1:12">
      <c r="C82" s="213" t="str">
        <f>CONCATENATE(A9," ",B9," ",C9)</f>
        <v>III. C 721 A05 ZARIAĎOVACIE PREDMETY</v>
      </c>
      <c r="D82" s="217"/>
      <c r="F82" s="212"/>
      <c r="G82" s="944"/>
      <c r="H82" s="944"/>
      <c r="I82" s="944"/>
      <c r="J82" s="944"/>
      <c r="K82" s="944"/>
      <c r="L82" s="944"/>
    </row>
    <row r="83" spans="1:12">
      <c r="A83" s="197">
        <v>1</v>
      </c>
      <c r="B83" s="211" t="s">
        <v>2746</v>
      </c>
      <c r="C83" s="252" t="s">
        <v>3000</v>
      </c>
      <c r="D83" s="217" t="s">
        <v>2999</v>
      </c>
      <c r="E83" s="193" t="s">
        <v>266</v>
      </c>
      <c r="F83" s="209">
        <v>1</v>
      </c>
      <c r="G83" s="944"/>
      <c r="H83" s="944"/>
      <c r="I83" s="944"/>
      <c r="J83" s="944"/>
      <c r="K83" s="944"/>
      <c r="L83" s="944"/>
    </row>
    <row r="84" spans="1:12">
      <c r="A84" s="197">
        <v>2</v>
      </c>
      <c r="B84" s="232" t="s">
        <v>2998</v>
      </c>
      <c r="C84" s="230" t="s">
        <v>2997</v>
      </c>
      <c r="D84" s="217"/>
      <c r="E84" s="193" t="s">
        <v>266</v>
      </c>
      <c r="F84" s="209">
        <f>SUM(F83:F83)</f>
        <v>1</v>
      </c>
      <c r="G84" s="944"/>
      <c r="H84" s="944"/>
      <c r="I84" s="944"/>
      <c r="J84" s="944"/>
      <c r="K84" s="944"/>
      <c r="L84" s="944"/>
    </row>
    <row r="85" spans="1:12">
      <c r="A85" s="197">
        <v>3</v>
      </c>
      <c r="B85" s="211" t="s">
        <v>2746</v>
      </c>
      <c r="C85" s="230" t="s">
        <v>2995</v>
      </c>
      <c r="D85" s="217" t="s">
        <v>2996</v>
      </c>
      <c r="E85" s="193" t="s">
        <v>913</v>
      </c>
      <c r="F85" s="209">
        <v>3</v>
      </c>
      <c r="G85" s="944"/>
      <c r="H85" s="944"/>
      <c r="I85" s="944"/>
      <c r="J85" s="944"/>
      <c r="K85" s="944"/>
      <c r="L85" s="944"/>
    </row>
    <row r="86" spans="1:12">
      <c r="A86" s="197">
        <v>4</v>
      </c>
      <c r="B86" s="211" t="s">
        <v>2746</v>
      </c>
      <c r="C86" s="230" t="s">
        <v>2995</v>
      </c>
      <c r="D86" s="217" t="s">
        <v>3042</v>
      </c>
      <c r="E86" s="193" t="s">
        <v>913</v>
      </c>
      <c r="F86" s="209">
        <v>1</v>
      </c>
      <c r="G86" s="944"/>
      <c r="H86" s="944"/>
      <c r="I86" s="944"/>
      <c r="J86" s="944"/>
      <c r="K86" s="944"/>
      <c r="L86" s="944"/>
    </row>
    <row r="87" spans="1:12">
      <c r="A87" s="197">
        <v>5</v>
      </c>
      <c r="B87" s="211" t="s">
        <v>2746</v>
      </c>
      <c r="C87" s="230" t="s">
        <v>2995</v>
      </c>
      <c r="D87" s="217" t="s">
        <v>2994</v>
      </c>
      <c r="E87" s="193" t="s">
        <v>913</v>
      </c>
      <c r="F87" s="209">
        <v>2</v>
      </c>
      <c r="G87" s="944"/>
      <c r="H87" s="944"/>
      <c r="I87" s="944"/>
      <c r="J87" s="944"/>
      <c r="K87" s="944"/>
      <c r="L87" s="944"/>
    </row>
    <row r="88" spans="1:12">
      <c r="A88" s="197">
        <v>6</v>
      </c>
      <c r="B88" s="232" t="s">
        <v>2993</v>
      </c>
      <c r="C88" s="230" t="s">
        <v>2992</v>
      </c>
      <c r="D88" s="217" t="s">
        <v>2991</v>
      </c>
      <c r="E88" s="193" t="s">
        <v>913</v>
      </c>
      <c r="F88" s="209">
        <f>SUM(F85:F87)</f>
        <v>6</v>
      </c>
      <c r="G88" s="944"/>
      <c r="H88" s="944"/>
      <c r="I88" s="944"/>
      <c r="J88" s="944"/>
      <c r="K88" s="944"/>
      <c r="L88" s="944"/>
    </row>
    <row r="89" spans="1:12">
      <c r="A89" s="197">
        <v>7</v>
      </c>
      <c r="B89" s="211" t="s">
        <v>2746</v>
      </c>
      <c r="C89" s="195" t="s">
        <v>2990</v>
      </c>
      <c r="D89" s="231" t="s">
        <v>2843</v>
      </c>
      <c r="E89" s="193" t="s">
        <v>266</v>
      </c>
      <c r="F89" s="209">
        <v>12</v>
      </c>
      <c r="G89" s="944"/>
      <c r="H89" s="944"/>
      <c r="I89" s="944"/>
      <c r="J89" s="944"/>
      <c r="K89" s="944"/>
      <c r="L89" s="944"/>
    </row>
    <row r="90" spans="1:12">
      <c r="A90" s="197">
        <v>8</v>
      </c>
      <c r="B90" s="211" t="s">
        <v>2746</v>
      </c>
      <c r="C90" s="195" t="s">
        <v>2944</v>
      </c>
      <c r="D90" s="217"/>
      <c r="E90" s="193" t="s">
        <v>266</v>
      </c>
      <c r="F90" s="209">
        <v>21</v>
      </c>
      <c r="G90" s="944"/>
      <c r="H90" s="944"/>
      <c r="I90" s="944"/>
      <c r="J90" s="944"/>
      <c r="K90" s="944"/>
      <c r="L90" s="944"/>
    </row>
    <row r="91" spans="1:12">
      <c r="A91" s="197">
        <v>9</v>
      </c>
      <c r="B91" s="211" t="s">
        <v>2746</v>
      </c>
      <c r="C91" s="195" t="s">
        <v>2943</v>
      </c>
      <c r="D91" s="217"/>
      <c r="E91" s="193" t="s">
        <v>266</v>
      </c>
      <c r="F91" s="209">
        <v>2</v>
      </c>
      <c r="G91" s="944"/>
      <c r="H91" s="944"/>
      <c r="I91" s="944"/>
      <c r="J91" s="944"/>
      <c r="K91" s="944"/>
      <c r="L91" s="944"/>
    </row>
    <row r="92" spans="1:12">
      <c r="A92" s="197">
        <v>10</v>
      </c>
      <c r="B92" s="211" t="s">
        <v>2942</v>
      </c>
      <c r="C92" s="195" t="s">
        <v>2941</v>
      </c>
      <c r="D92" s="254" t="s">
        <v>2940</v>
      </c>
      <c r="E92" s="193" t="s">
        <v>266</v>
      </c>
      <c r="F92" s="209">
        <f>SUM(F89:F91)</f>
        <v>35</v>
      </c>
      <c r="G92" s="944"/>
      <c r="H92" s="944"/>
      <c r="I92" s="944"/>
      <c r="J92" s="944"/>
      <c r="K92" s="944"/>
      <c r="L92" s="944"/>
    </row>
    <row r="93" spans="1:12">
      <c r="A93" s="197">
        <v>11</v>
      </c>
      <c r="B93" s="211" t="s">
        <v>2746</v>
      </c>
      <c r="C93" s="195" t="s">
        <v>2939</v>
      </c>
      <c r="D93" s="231" t="s">
        <v>2833</v>
      </c>
      <c r="E93" s="193" t="s">
        <v>266</v>
      </c>
      <c r="F93" s="209">
        <v>2</v>
      </c>
      <c r="G93" s="944"/>
      <c r="H93" s="944"/>
      <c r="I93" s="944"/>
      <c r="J93" s="944"/>
      <c r="K93" s="944"/>
      <c r="L93" s="944"/>
    </row>
    <row r="94" spans="1:12" ht="25.5">
      <c r="A94" s="197">
        <v>12</v>
      </c>
      <c r="B94" s="211" t="s">
        <v>2937</v>
      </c>
      <c r="C94" s="195" t="s">
        <v>2936</v>
      </c>
      <c r="D94" s="217"/>
      <c r="E94" s="193" t="s">
        <v>266</v>
      </c>
      <c r="F94" s="209">
        <f>F93</f>
        <v>2</v>
      </c>
      <c r="G94" s="944"/>
      <c r="H94" s="944"/>
      <c r="I94" s="944"/>
      <c r="J94" s="944"/>
      <c r="K94" s="944"/>
      <c r="L94" s="944"/>
    </row>
    <row r="95" spans="1:12">
      <c r="A95" s="197">
        <v>13</v>
      </c>
      <c r="B95" s="211" t="s">
        <v>2746</v>
      </c>
      <c r="C95" s="195" t="s">
        <v>2935</v>
      </c>
      <c r="D95" s="231" t="s">
        <v>2866</v>
      </c>
      <c r="E95" s="193" t="s">
        <v>266</v>
      </c>
      <c r="F95" s="209">
        <v>10</v>
      </c>
      <c r="G95" s="944"/>
      <c r="H95" s="944"/>
      <c r="I95" s="944"/>
      <c r="J95" s="944"/>
      <c r="K95" s="944"/>
      <c r="L95" s="944"/>
    </row>
    <row r="96" spans="1:12">
      <c r="A96" s="197">
        <v>14</v>
      </c>
      <c r="B96" s="211" t="s">
        <v>2746</v>
      </c>
      <c r="C96" s="195" t="s">
        <v>3058</v>
      </c>
      <c r="D96" s="231" t="s">
        <v>2876</v>
      </c>
      <c r="E96" s="193" t="s">
        <v>266</v>
      </c>
      <c r="F96" s="209">
        <v>1</v>
      </c>
      <c r="G96" s="944"/>
      <c r="H96" s="944"/>
      <c r="I96" s="944"/>
      <c r="J96" s="944"/>
      <c r="K96" s="944"/>
      <c r="L96" s="944"/>
    </row>
    <row r="97" spans="1:254">
      <c r="A97" s="197">
        <v>15</v>
      </c>
      <c r="B97" s="211" t="s">
        <v>2746</v>
      </c>
      <c r="C97" s="195" t="s">
        <v>2933</v>
      </c>
      <c r="D97" s="231" t="s">
        <v>2872</v>
      </c>
      <c r="E97" s="193" t="s">
        <v>266</v>
      </c>
      <c r="F97" s="209">
        <v>1</v>
      </c>
      <c r="G97" s="944"/>
      <c r="H97" s="944"/>
      <c r="I97" s="944"/>
      <c r="J97" s="944"/>
      <c r="K97" s="944"/>
      <c r="L97" s="944"/>
    </row>
    <row r="98" spans="1:254" ht="25.5">
      <c r="A98" s="197">
        <v>16</v>
      </c>
      <c r="B98" s="211" t="s">
        <v>2932</v>
      </c>
      <c r="C98" s="195" t="s">
        <v>2931</v>
      </c>
      <c r="D98" s="217"/>
      <c r="E98" s="193" t="s">
        <v>266</v>
      </c>
      <c r="F98" s="209">
        <f>SUM(F95:F97)</f>
        <v>12</v>
      </c>
      <c r="G98" s="944"/>
      <c r="H98" s="944"/>
      <c r="I98" s="944"/>
      <c r="J98" s="944"/>
      <c r="K98" s="944"/>
      <c r="L98" s="944"/>
    </row>
    <row r="99" spans="1:254">
      <c r="A99" s="197">
        <v>17</v>
      </c>
      <c r="B99" s="211" t="s">
        <v>2746</v>
      </c>
      <c r="C99" s="195" t="s">
        <v>2989</v>
      </c>
      <c r="D99" s="217"/>
      <c r="E99" s="193" t="s">
        <v>266</v>
      </c>
      <c r="F99" s="209">
        <v>3</v>
      </c>
      <c r="G99" s="944"/>
      <c r="H99" s="944"/>
      <c r="I99" s="944"/>
      <c r="J99" s="944"/>
      <c r="K99" s="944"/>
      <c r="L99" s="944"/>
    </row>
    <row r="100" spans="1:254" ht="13.5" thickBot="1">
      <c r="A100" s="197">
        <v>18</v>
      </c>
      <c r="B100" s="211" t="s">
        <v>2746</v>
      </c>
      <c r="C100" s="195" t="s">
        <v>2758</v>
      </c>
      <c r="D100" s="217"/>
      <c r="E100" s="193" t="s">
        <v>266</v>
      </c>
      <c r="F100" s="209">
        <f>SUM(F99:F99)</f>
        <v>3</v>
      </c>
      <c r="G100" s="944"/>
      <c r="H100" s="944"/>
      <c r="I100" s="944"/>
      <c r="J100" s="944"/>
      <c r="K100" s="944"/>
      <c r="L100" s="944"/>
    </row>
    <row r="101" spans="1:254" s="198" customFormat="1">
      <c r="A101" s="229"/>
      <c r="B101" s="228" t="s">
        <v>2757</v>
      </c>
      <c r="C101" s="227"/>
      <c r="D101" s="226"/>
      <c r="E101" s="225"/>
      <c r="F101" s="224"/>
      <c r="G101" s="950"/>
      <c r="H101" s="950"/>
      <c r="I101" s="950"/>
      <c r="J101" s="950"/>
      <c r="K101" s="950"/>
      <c r="L101" s="950"/>
      <c r="M101" s="950"/>
      <c r="N101" s="950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1"/>
      <c r="BN101" s="221"/>
      <c r="BO101" s="221"/>
      <c r="BP101" s="221"/>
      <c r="BQ101" s="221"/>
      <c r="BR101" s="221"/>
      <c r="BS101" s="221"/>
      <c r="BT101" s="221"/>
      <c r="BU101" s="221"/>
      <c r="BV101" s="221"/>
      <c r="BW101" s="221"/>
      <c r="BX101" s="221"/>
      <c r="BY101" s="221"/>
      <c r="BZ101" s="221"/>
      <c r="CA101" s="221"/>
      <c r="CB101" s="221"/>
      <c r="CC101" s="221"/>
      <c r="CD101" s="221"/>
      <c r="CE101" s="221"/>
      <c r="CF101" s="221"/>
      <c r="CG101" s="221"/>
      <c r="CH101" s="221"/>
      <c r="CI101" s="221"/>
      <c r="CJ101" s="221"/>
      <c r="CK101" s="221"/>
      <c r="CL101" s="221"/>
      <c r="CM101" s="221"/>
      <c r="CN101" s="221"/>
      <c r="CO101" s="221"/>
      <c r="CP101" s="221"/>
      <c r="CQ101" s="221"/>
      <c r="CR101" s="221"/>
      <c r="CS101" s="221"/>
      <c r="CT101" s="221"/>
      <c r="CU101" s="221"/>
      <c r="CV101" s="221"/>
      <c r="CW101" s="221"/>
      <c r="CX101" s="221"/>
      <c r="CY101" s="221"/>
      <c r="CZ101" s="221"/>
      <c r="DA101" s="221"/>
      <c r="DB101" s="221"/>
      <c r="DC101" s="221"/>
      <c r="DD101" s="221"/>
      <c r="DE101" s="221"/>
      <c r="DF101" s="221"/>
      <c r="DG101" s="221"/>
      <c r="DH101" s="221"/>
      <c r="DI101" s="221"/>
      <c r="DJ101" s="221"/>
      <c r="DK101" s="221"/>
      <c r="DL101" s="221"/>
      <c r="DM101" s="221"/>
      <c r="DN101" s="221"/>
      <c r="DO101" s="221"/>
      <c r="DP101" s="221"/>
      <c r="DQ101" s="221"/>
      <c r="DR101" s="221"/>
      <c r="DS101" s="221"/>
      <c r="DT101" s="221"/>
      <c r="DU101" s="221"/>
      <c r="DV101" s="221"/>
      <c r="DW101" s="221"/>
      <c r="DX101" s="221"/>
      <c r="DY101" s="221"/>
      <c r="DZ101" s="221"/>
      <c r="EA101" s="221"/>
      <c r="EB101" s="221"/>
      <c r="EC101" s="221"/>
      <c r="ED101" s="221"/>
      <c r="EE101" s="221"/>
      <c r="EF101" s="221"/>
      <c r="EG101" s="221"/>
      <c r="EH101" s="221"/>
      <c r="EI101" s="221"/>
      <c r="EJ101" s="221"/>
      <c r="EK101" s="221"/>
      <c r="EL101" s="221"/>
      <c r="EM101" s="221"/>
      <c r="EN101" s="221"/>
      <c r="EO101" s="221"/>
      <c r="EP101" s="221"/>
      <c r="EQ101" s="221"/>
      <c r="ER101" s="221"/>
      <c r="ES101" s="221"/>
      <c r="ET101" s="221"/>
      <c r="EU101" s="221"/>
      <c r="EV101" s="221"/>
      <c r="EW101" s="221"/>
      <c r="EX101" s="221"/>
      <c r="EY101" s="221"/>
      <c r="EZ101" s="221"/>
      <c r="FA101" s="221"/>
      <c r="FB101" s="221"/>
      <c r="FC101" s="221"/>
      <c r="FD101" s="221"/>
      <c r="FE101" s="221"/>
      <c r="FF101" s="221"/>
      <c r="FG101" s="221"/>
      <c r="FH101" s="221"/>
      <c r="FI101" s="221"/>
      <c r="FJ101" s="221"/>
      <c r="FK101" s="221"/>
      <c r="FL101" s="221"/>
      <c r="FM101" s="221"/>
      <c r="FN101" s="221"/>
      <c r="FO101" s="221"/>
      <c r="FP101" s="221"/>
      <c r="FQ101" s="221"/>
      <c r="FR101" s="221"/>
      <c r="FS101" s="221"/>
      <c r="FT101" s="221"/>
      <c r="FU101" s="221"/>
      <c r="FV101" s="221"/>
      <c r="FW101" s="221"/>
      <c r="FX101" s="221"/>
      <c r="FY101" s="221"/>
      <c r="FZ101" s="221"/>
      <c r="GA101" s="221"/>
      <c r="GB101" s="221"/>
      <c r="GC101" s="221"/>
      <c r="GD101" s="221"/>
      <c r="GE101" s="221"/>
      <c r="GF101" s="221"/>
      <c r="GG101" s="221"/>
      <c r="GH101" s="221"/>
      <c r="GI101" s="221"/>
      <c r="GJ101" s="221"/>
      <c r="GK101" s="221"/>
      <c r="GL101" s="221"/>
      <c r="GM101" s="221"/>
      <c r="GN101" s="221"/>
      <c r="GO101" s="221"/>
      <c r="GP101" s="221"/>
      <c r="GQ101" s="221"/>
      <c r="GR101" s="221"/>
      <c r="GS101" s="221"/>
      <c r="GT101" s="221"/>
      <c r="GU101" s="221"/>
      <c r="GV101" s="221"/>
      <c r="GW101" s="221"/>
      <c r="GX101" s="221"/>
      <c r="GY101" s="221"/>
      <c r="GZ101" s="221"/>
      <c r="HA101" s="221"/>
      <c r="HB101" s="221"/>
      <c r="HC101" s="221"/>
      <c r="HD101" s="221"/>
      <c r="HE101" s="221"/>
      <c r="HF101" s="221"/>
      <c r="HG101" s="221"/>
      <c r="HH101" s="221"/>
      <c r="HI101" s="221"/>
      <c r="HJ101" s="221"/>
      <c r="HK101" s="221"/>
      <c r="HL101" s="221"/>
      <c r="HM101" s="221"/>
      <c r="HN101" s="221"/>
      <c r="HO101" s="221"/>
      <c r="HP101" s="221"/>
      <c r="HQ101" s="221"/>
      <c r="HR101" s="221"/>
      <c r="HS101" s="221"/>
      <c r="HT101" s="221"/>
      <c r="HU101" s="221"/>
      <c r="HV101" s="221"/>
      <c r="HW101" s="221"/>
      <c r="HX101" s="221"/>
      <c r="HY101" s="221"/>
      <c r="HZ101" s="221"/>
      <c r="IA101" s="221"/>
      <c r="IB101" s="221"/>
      <c r="IC101" s="221"/>
      <c r="ID101" s="221"/>
      <c r="IE101" s="221"/>
      <c r="IF101" s="221"/>
      <c r="IG101" s="221"/>
      <c r="IH101" s="221"/>
      <c r="II101" s="221"/>
      <c r="IJ101" s="221"/>
      <c r="IK101" s="221"/>
      <c r="IL101" s="221"/>
      <c r="IM101" s="221"/>
      <c r="IN101" s="221"/>
      <c r="IO101" s="221"/>
      <c r="IP101" s="221"/>
      <c r="IQ101" s="221"/>
      <c r="IR101" s="221"/>
      <c r="IS101" s="221"/>
      <c r="IT101" s="221"/>
    </row>
    <row r="102" spans="1:254">
      <c r="A102" s="197">
        <v>19</v>
      </c>
      <c r="B102" s="220" t="s">
        <v>2756</v>
      </c>
      <c r="C102" s="219" t="s">
        <v>2755</v>
      </c>
      <c r="D102" s="218" t="s">
        <v>2754</v>
      </c>
      <c r="E102" s="193" t="s">
        <v>997</v>
      </c>
      <c r="F102" s="216">
        <v>0.3</v>
      </c>
      <c r="G102" s="948"/>
      <c r="H102" s="948"/>
      <c r="I102" s="948"/>
      <c r="J102" s="948"/>
      <c r="K102" s="948"/>
      <c r="L102" s="948"/>
      <c r="M102" s="948"/>
      <c r="N102" s="948"/>
    </row>
    <row r="103" spans="1:254" ht="26.25" thickBot="1">
      <c r="A103" s="197">
        <v>20</v>
      </c>
      <c r="B103" s="211" t="s">
        <v>2753</v>
      </c>
      <c r="C103" s="195" t="s">
        <v>2752</v>
      </c>
      <c r="D103" s="217" t="s">
        <v>2751</v>
      </c>
      <c r="E103" s="193" t="s">
        <v>997</v>
      </c>
      <c r="F103" s="216">
        <v>0.3</v>
      </c>
      <c r="G103" s="948"/>
      <c r="H103" s="948"/>
      <c r="I103" s="948"/>
      <c r="J103" s="948"/>
      <c r="K103" s="948"/>
      <c r="L103" s="948"/>
      <c r="M103" s="948"/>
      <c r="N103" s="948"/>
    </row>
    <row r="104" spans="1:254" s="199" customFormat="1">
      <c r="A104" s="215"/>
      <c r="B104" s="206" t="str">
        <f>CONCATENATE("CELKOM ",C9," :")</f>
        <v>CELKOM ZARIAĎOVACIE PREDMETY :</v>
      </c>
      <c r="C104" s="205"/>
      <c r="D104" s="214"/>
      <c r="E104" s="203"/>
      <c r="F104" s="202"/>
      <c r="G104" s="201"/>
      <c r="H104" s="200"/>
    </row>
  </sheetData>
  <conditionalFormatting sqref="F26 F18:F21 F30:F41 F43:F45 F48:F70 F73:F76 F95 F97:F99">
    <cfRule type="cellIs" dxfId="80" priority="24" stopIfTrue="1" operator="equal">
      <formula>0</formula>
    </cfRule>
  </conditionalFormatting>
  <conditionalFormatting sqref="F15:F17">
    <cfRule type="cellIs" dxfId="79" priority="23" stopIfTrue="1" operator="equal">
      <formula>0</formula>
    </cfRule>
  </conditionalFormatting>
  <conditionalFormatting sqref="F22:F23">
    <cfRule type="cellIs" dxfId="78" priority="22" stopIfTrue="1" operator="equal">
      <formula>0</formula>
    </cfRule>
  </conditionalFormatting>
  <conditionalFormatting sqref="F25">
    <cfRule type="cellIs" dxfId="77" priority="21" stopIfTrue="1" operator="equal">
      <formula>0</formula>
    </cfRule>
  </conditionalFormatting>
  <conditionalFormatting sqref="F79">
    <cfRule type="cellIs" dxfId="76" priority="20" stopIfTrue="1" operator="equal">
      <formula>0</formula>
    </cfRule>
  </conditionalFormatting>
  <conditionalFormatting sqref="F78">
    <cfRule type="cellIs" dxfId="75" priority="19" stopIfTrue="1" operator="equal">
      <formula>0</formula>
    </cfRule>
  </conditionalFormatting>
  <conditionalFormatting sqref="F103">
    <cfRule type="cellIs" dxfId="74" priority="18" stopIfTrue="1" operator="equal">
      <formula>0</formula>
    </cfRule>
  </conditionalFormatting>
  <conditionalFormatting sqref="F102">
    <cfRule type="cellIs" dxfId="73" priority="17" stopIfTrue="1" operator="equal">
      <formula>0</formula>
    </cfRule>
  </conditionalFormatting>
  <conditionalFormatting sqref="F42">
    <cfRule type="cellIs" dxfId="72" priority="16" stopIfTrue="1" operator="equal">
      <formula>0</formula>
    </cfRule>
  </conditionalFormatting>
  <conditionalFormatting sqref="F46">
    <cfRule type="cellIs" dxfId="71" priority="15" stopIfTrue="1" operator="equal">
      <formula>0</formula>
    </cfRule>
  </conditionalFormatting>
  <conditionalFormatting sqref="F47">
    <cfRule type="cellIs" dxfId="70" priority="14" stopIfTrue="1" operator="equal">
      <formula>0</formula>
    </cfRule>
  </conditionalFormatting>
  <conditionalFormatting sqref="F100">
    <cfRule type="cellIs" dxfId="69" priority="13" stopIfTrue="1" operator="equal">
      <formula>0</formula>
    </cfRule>
  </conditionalFormatting>
  <conditionalFormatting sqref="F71">
    <cfRule type="cellIs" dxfId="68" priority="12" stopIfTrue="1" operator="equal">
      <formula>0</formula>
    </cfRule>
  </conditionalFormatting>
  <conditionalFormatting sqref="F72">
    <cfRule type="cellIs" dxfId="67" priority="11" stopIfTrue="1" operator="equal">
      <formula>0</formula>
    </cfRule>
  </conditionalFormatting>
  <conditionalFormatting sqref="F89:F90 F92">
    <cfRule type="cellIs" dxfId="66" priority="10" stopIfTrue="1" operator="equal">
      <formula>0</formula>
    </cfRule>
  </conditionalFormatting>
  <conditionalFormatting sqref="F91">
    <cfRule type="cellIs" dxfId="65" priority="9" stopIfTrue="1" operator="equal">
      <formula>0</formula>
    </cfRule>
  </conditionalFormatting>
  <conditionalFormatting sqref="F93:F94">
    <cfRule type="cellIs" dxfId="64" priority="8" stopIfTrue="1" operator="equal">
      <formula>0</formula>
    </cfRule>
  </conditionalFormatting>
  <conditionalFormatting sqref="F86">
    <cfRule type="cellIs" dxfId="63" priority="7" stopIfTrue="1" operator="equal">
      <formula>0</formula>
    </cfRule>
  </conditionalFormatting>
  <conditionalFormatting sqref="F88">
    <cfRule type="cellIs" dxfId="62" priority="6" stopIfTrue="1" operator="equal">
      <formula>0</formula>
    </cfRule>
  </conditionalFormatting>
  <conditionalFormatting sqref="F85">
    <cfRule type="cellIs" dxfId="61" priority="5" stopIfTrue="1" operator="equal">
      <formula>0</formula>
    </cfRule>
  </conditionalFormatting>
  <conditionalFormatting sqref="F87">
    <cfRule type="cellIs" dxfId="60" priority="4" stopIfTrue="1" operator="equal">
      <formula>0</formula>
    </cfRule>
  </conditionalFormatting>
  <conditionalFormatting sqref="F83">
    <cfRule type="cellIs" dxfId="59" priority="3" stopIfTrue="1" operator="equal">
      <formula>0</formula>
    </cfRule>
  </conditionalFormatting>
  <conditionalFormatting sqref="F84">
    <cfRule type="cellIs" dxfId="58" priority="2" stopIfTrue="1" operator="equal">
      <formula>0</formula>
    </cfRule>
  </conditionalFormatting>
  <conditionalFormatting sqref="F96">
    <cfRule type="cellIs" dxfId="57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S85"/>
  <sheetViews>
    <sheetView showGridLines="0" topLeftCell="A57" zoomScaleNormal="100" workbookViewId="0">
      <selection activeCell="H83" sqref="H83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33203125" style="190" customWidth="1"/>
    <col min="8" max="11" width="9.33203125" style="189"/>
    <col min="12" max="12" width="4.6640625" style="189" customWidth="1"/>
    <col min="13" max="16384" width="9.33203125" style="189"/>
  </cols>
  <sheetData>
    <row r="1" spans="1:13">
      <c r="C1" s="253" t="s">
        <v>2887</v>
      </c>
      <c r="D1" s="244"/>
      <c r="E1" s="243"/>
      <c r="F1" s="212"/>
    </row>
    <row r="2" spans="1:13">
      <c r="D2" s="210"/>
      <c r="F2" s="212"/>
    </row>
    <row r="3" spans="1:13">
      <c r="B3" s="252"/>
      <c r="C3" s="251" t="s">
        <v>2826</v>
      </c>
      <c r="D3" s="210"/>
      <c r="F3" s="212"/>
      <c r="G3" s="189"/>
    </row>
    <row r="4" spans="1:13">
      <c r="D4" s="210"/>
      <c r="F4" s="212"/>
    </row>
    <row r="5" spans="1:13">
      <c r="A5" s="250" t="s">
        <v>2825</v>
      </c>
      <c r="B5" s="196" t="s">
        <v>2988</v>
      </c>
      <c r="C5" s="195" t="s">
        <v>2987</v>
      </c>
      <c r="D5" s="210"/>
      <c r="F5" s="212"/>
    </row>
    <row r="6" spans="1:13">
      <c r="A6" s="250"/>
      <c r="D6" s="210"/>
      <c r="F6" s="212"/>
    </row>
    <row r="7" spans="1:13">
      <c r="A7" s="250" t="s">
        <v>2822</v>
      </c>
      <c r="B7" s="196" t="s">
        <v>2986</v>
      </c>
      <c r="C7" s="195" t="s">
        <v>2985</v>
      </c>
      <c r="D7" s="210"/>
      <c r="F7" s="212"/>
    </row>
    <row r="8" spans="1:13">
      <c r="A8" s="250"/>
      <c r="D8" s="210"/>
      <c r="F8" s="212"/>
    </row>
    <row r="9" spans="1:13">
      <c r="A9" s="250" t="s">
        <v>2819</v>
      </c>
      <c r="B9" s="196" t="s">
        <v>2821</v>
      </c>
      <c r="C9" s="195" t="s">
        <v>2820</v>
      </c>
      <c r="D9" s="210"/>
      <c r="F9" s="212"/>
    </row>
    <row r="10" spans="1:13" s="248" customFormat="1" ht="13.5" thickBot="1">
      <c r="B10" s="249"/>
    </row>
    <row r="11" spans="1:13">
      <c r="D11" s="210"/>
      <c r="F11" s="212"/>
    </row>
    <row r="12" spans="1:13" s="198" customFormat="1">
      <c r="A12" s="247"/>
      <c r="B12" s="246" t="s">
        <v>2816</v>
      </c>
      <c r="C12" s="245"/>
      <c r="D12" s="244"/>
      <c r="E12" s="243"/>
      <c r="F12" s="242"/>
      <c r="G12" s="240"/>
    </row>
    <row r="13" spans="1:13">
      <c r="C13" s="239"/>
      <c r="D13" s="238"/>
      <c r="F13" s="212"/>
      <c r="H13" s="190"/>
      <c r="I13" s="190"/>
      <c r="J13" s="190"/>
      <c r="K13" s="190"/>
      <c r="L13" s="190"/>
      <c r="M13" s="190"/>
    </row>
    <row r="14" spans="1:13">
      <c r="C14" s="239"/>
      <c r="D14" s="238"/>
      <c r="F14" s="212"/>
      <c r="H14" s="190"/>
      <c r="I14" s="190"/>
      <c r="J14" s="190"/>
      <c r="K14" s="190"/>
      <c r="L14" s="190"/>
      <c r="M14" s="190"/>
    </row>
    <row r="15" spans="1:13">
      <c r="C15" s="213" t="str">
        <f>CONCATENATE(A5," ",B5," ",C5)</f>
        <v>I. C 713 A04 TEPELNÉ IZOLÁCIE</v>
      </c>
      <c r="D15" s="210"/>
      <c r="F15" s="212"/>
      <c r="H15" s="190"/>
      <c r="I15" s="190"/>
      <c r="J15" s="190"/>
      <c r="K15" s="190"/>
      <c r="L15" s="190"/>
      <c r="M15" s="190"/>
    </row>
    <row r="16" spans="1:13" s="277" customFormat="1" ht="12.75" customHeight="1">
      <c r="A16" s="250">
        <v>1</v>
      </c>
      <c r="B16" s="211" t="s">
        <v>2746</v>
      </c>
      <c r="C16" s="276" t="s">
        <v>2980</v>
      </c>
      <c r="D16" s="217" t="s">
        <v>2981</v>
      </c>
      <c r="E16" s="279" t="s">
        <v>244</v>
      </c>
      <c r="F16" s="234">
        <v>39</v>
      </c>
      <c r="G16" s="190"/>
      <c r="H16" s="190"/>
      <c r="I16" s="190"/>
      <c r="J16" s="190"/>
      <c r="K16" s="190"/>
      <c r="L16" s="190"/>
      <c r="M16" s="190"/>
    </row>
    <row r="17" spans="1:18" ht="12.75" customHeight="1">
      <c r="A17" s="197">
        <v>2</v>
      </c>
      <c r="B17" s="211" t="s">
        <v>2746</v>
      </c>
      <c r="C17" s="276" t="s">
        <v>2980</v>
      </c>
      <c r="D17" s="217" t="s">
        <v>2978</v>
      </c>
      <c r="E17" s="193" t="s">
        <v>244</v>
      </c>
      <c r="F17" s="209">
        <v>19</v>
      </c>
      <c r="H17" s="190"/>
      <c r="I17" s="190"/>
      <c r="J17" s="190"/>
      <c r="K17" s="190"/>
      <c r="L17" s="190"/>
      <c r="M17" s="190"/>
    </row>
    <row r="18" spans="1:18" ht="12.75" customHeight="1">
      <c r="A18" s="250">
        <v>3</v>
      </c>
      <c r="B18" s="211" t="s">
        <v>2746</v>
      </c>
      <c r="C18" s="276" t="s">
        <v>2980</v>
      </c>
      <c r="D18" s="217" t="s">
        <v>3016</v>
      </c>
      <c r="E18" s="193" t="s">
        <v>244</v>
      </c>
      <c r="F18" s="209">
        <v>14</v>
      </c>
      <c r="H18" s="190"/>
      <c r="I18" s="190"/>
      <c r="J18" s="190"/>
      <c r="K18" s="190"/>
      <c r="L18" s="190"/>
      <c r="M18" s="190"/>
    </row>
    <row r="19" spans="1:18" ht="12.75" customHeight="1">
      <c r="A19" s="197">
        <v>4</v>
      </c>
      <c r="B19" s="211" t="s">
        <v>2746</v>
      </c>
      <c r="C19" s="195" t="s">
        <v>2979</v>
      </c>
      <c r="D19" s="217" t="s">
        <v>3016</v>
      </c>
      <c r="E19" s="193" t="s">
        <v>244</v>
      </c>
      <c r="F19" s="209">
        <v>8</v>
      </c>
      <c r="H19" s="190"/>
      <c r="I19" s="190"/>
      <c r="J19" s="190"/>
      <c r="K19" s="190"/>
      <c r="L19" s="190"/>
      <c r="M19" s="190"/>
    </row>
    <row r="20" spans="1:18" ht="12.75" customHeight="1">
      <c r="A20" s="250">
        <v>5</v>
      </c>
      <c r="B20" s="211" t="s">
        <v>2746</v>
      </c>
      <c r="C20" s="195" t="s">
        <v>2979</v>
      </c>
      <c r="D20" s="217" t="s">
        <v>2765</v>
      </c>
      <c r="E20" s="193" t="s">
        <v>244</v>
      </c>
      <c r="F20" s="209">
        <v>5</v>
      </c>
      <c r="H20" s="190"/>
      <c r="I20" s="190"/>
      <c r="J20" s="190"/>
      <c r="K20" s="190"/>
      <c r="L20" s="190"/>
      <c r="M20" s="190"/>
    </row>
    <row r="21" spans="1:18" ht="12.75" customHeight="1">
      <c r="A21" s="197">
        <v>6</v>
      </c>
      <c r="B21" s="211" t="s">
        <v>2746</v>
      </c>
      <c r="C21" s="195" t="s">
        <v>2979</v>
      </c>
      <c r="D21" s="217" t="s">
        <v>2760</v>
      </c>
      <c r="E21" s="193" t="s">
        <v>244</v>
      </c>
      <c r="F21" s="209">
        <v>3</v>
      </c>
      <c r="H21" s="190"/>
      <c r="I21" s="190"/>
      <c r="J21" s="190"/>
      <c r="K21" s="190"/>
      <c r="L21" s="190"/>
      <c r="M21" s="190"/>
    </row>
    <row r="22" spans="1:18">
      <c r="A22" s="250">
        <v>7</v>
      </c>
      <c r="B22" s="211" t="s">
        <v>2977</v>
      </c>
      <c r="C22" s="195" t="s">
        <v>2976</v>
      </c>
      <c r="D22" s="217" t="s">
        <v>2975</v>
      </c>
      <c r="E22" s="193" t="s">
        <v>244</v>
      </c>
      <c r="F22" s="209">
        <f>SUM(F16:F18)+SUM(F19:F19)</f>
        <v>80</v>
      </c>
      <c r="H22" s="190"/>
      <c r="I22" s="190"/>
      <c r="J22" s="190"/>
      <c r="K22" s="190"/>
      <c r="L22" s="190"/>
      <c r="M22" s="190"/>
    </row>
    <row r="23" spans="1:18" ht="13.5" thickBot="1">
      <c r="A23" s="197">
        <v>8</v>
      </c>
      <c r="B23" s="211" t="s">
        <v>3033</v>
      </c>
      <c r="C23" s="195" t="s">
        <v>2976</v>
      </c>
      <c r="D23" s="217" t="s">
        <v>3032</v>
      </c>
      <c r="E23" s="193" t="s">
        <v>244</v>
      </c>
      <c r="F23" s="209">
        <f>SUM(F20:F21)</f>
        <v>8</v>
      </c>
      <c r="H23" s="190"/>
      <c r="I23" s="190"/>
      <c r="J23" s="190"/>
      <c r="K23" s="190"/>
      <c r="L23" s="190"/>
      <c r="M23" s="190"/>
    </row>
    <row r="24" spans="1:18" s="221" customFormat="1">
      <c r="A24" s="229"/>
      <c r="B24" s="228" t="s">
        <v>2757</v>
      </c>
      <c r="C24" s="227"/>
      <c r="D24" s="226"/>
      <c r="E24" s="225"/>
      <c r="F24" s="224"/>
      <c r="G24" s="222"/>
      <c r="H24" s="222"/>
      <c r="I24" s="222"/>
      <c r="J24" s="222"/>
      <c r="K24" s="222"/>
      <c r="L24" s="222"/>
      <c r="M24" s="222"/>
      <c r="N24" s="222"/>
      <c r="O24" s="222"/>
    </row>
    <row r="25" spans="1:18">
      <c r="A25" s="197">
        <v>9</v>
      </c>
      <c r="B25" s="211" t="s">
        <v>2974</v>
      </c>
      <c r="C25" s="195" t="s">
        <v>2973</v>
      </c>
      <c r="D25" s="217" t="s">
        <v>2754</v>
      </c>
      <c r="E25" s="193" t="s">
        <v>997</v>
      </c>
      <c r="F25" s="216">
        <v>1.3</v>
      </c>
      <c r="G25" s="953"/>
      <c r="H25" s="953"/>
      <c r="I25" s="953"/>
      <c r="J25" s="953"/>
      <c r="K25" s="953"/>
      <c r="L25" s="953"/>
      <c r="M25" s="953"/>
      <c r="N25" s="953"/>
      <c r="O25" s="953"/>
    </row>
    <row r="26" spans="1:18" ht="26.25" thickBot="1">
      <c r="A26" s="197">
        <v>10</v>
      </c>
      <c r="B26" s="211" t="s">
        <v>2972</v>
      </c>
      <c r="C26" s="195" t="s">
        <v>2752</v>
      </c>
      <c r="D26" s="217" t="s">
        <v>2751</v>
      </c>
      <c r="E26" s="193" t="s">
        <v>997</v>
      </c>
      <c r="F26" s="216">
        <v>0.45</v>
      </c>
      <c r="G26" s="953"/>
      <c r="H26" s="953"/>
      <c r="I26" s="953"/>
      <c r="J26" s="953"/>
      <c r="K26" s="953"/>
      <c r="L26" s="953"/>
      <c r="M26" s="953"/>
      <c r="N26" s="953"/>
      <c r="O26" s="953"/>
    </row>
    <row r="27" spans="1:18" s="199" customFormat="1">
      <c r="A27" s="215"/>
      <c r="B27" s="206" t="str">
        <f>CONCATENATE("CELKOM ",C5," :")</f>
        <v>CELKOM TEPELNÉ IZOLÁCIE :</v>
      </c>
      <c r="C27" s="205"/>
      <c r="D27" s="214"/>
      <c r="E27" s="203"/>
      <c r="F27" s="202"/>
      <c r="G27" s="200"/>
    </row>
    <row r="28" spans="1:18" s="263" customFormat="1">
      <c r="A28" s="270"/>
      <c r="B28" s="269"/>
      <c r="C28" s="268"/>
      <c r="D28" s="267"/>
      <c r="E28" s="266"/>
      <c r="F28" s="265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</row>
    <row r="29" spans="1:18" s="263" customFormat="1">
      <c r="A29" s="270"/>
      <c r="B29" s="269"/>
      <c r="C29" s="268"/>
      <c r="D29" s="267"/>
      <c r="E29" s="266"/>
      <c r="F29" s="265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</row>
    <row r="30" spans="1:18">
      <c r="D30" s="217"/>
      <c r="F30" s="212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</row>
    <row r="31" spans="1:18">
      <c r="C31" s="213" t="str">
        <f>CONCATENATE(A7," ",B7," ",C7)</f>
        <v>II. C 721 A02 VNÚTORNÝ VODOVOD</v>
      </c>
      <c r="D31" s="217"/>
      <c r="F31" s="212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</row>
    <row r="32" spans="1:18">
      <c r="A32" s="197">
        <v>1</v>
      </c>
      <c r="B32" s="211" t="s">
        <v>2746</v>
      </c>
      <c r="C32" s="195" t="s">
        <v>2970</v>
      </c>
      <c r="D32" s="217" t="s">
        <v>2971</v>
      </c>
      <c r="E32" s="256" t="s">
        <v>244</v>
      </c>
      <c r="F32" s="209">
        <f>F16</f>
        <v>39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</row>
    <row r="33" spans="1:18">
      <c r="A33" s="197">
        <v>2</v>
      </c>
      <c r="B33" s="211" t="s">
        <v>2746</v>
      </c>
      <c r="C33" s="195" t="s">
        <v>2970</v>
      </c>
      <c r="D33" s="217" t="s">
        <v>2969</v>
      </c>
      <c r="E33" s="256" t="s">
        <v>244</v>
      </c>
      <c r="F33" s="209">
        <f>F17</f>
        <v>19</v>
      </c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</row>
    <row r="34" spans="1:18">
      <c r="A34" s="197">
        <v>3</v>
      </c>
      <c r="B34" s="211" t="s">
        <v>2746</v>
      </c>
      <c r="C34" s="195" t="s">
        <v>2970</v>
      </c>
      <c r="D34" s="217" t="s">
        <v>3031</v>
      </c>
      <c r="E34" s="256" t="s">
        <v>244</v>
      </c>
      <c r="F34" s="209">
        <f>F18+F19</f>
        <v>22</v>
      </c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</row>
    <row r="35" spans="1:18">
      <c r="A35" s="197">
        <v>4</v>
      </c>
      <c r="B35" s="211" t="s">
        <v>2746</v>
      </c>
      <c r="C35" s="195" t="s">
        <v>2970</v>
      </c>
      <c r="D35" s="217" t="s">
        <v>3030</v>
      </c>
      <c r="E35" s="256" t="s">
        <v>244</v>
      </c>
      <c r="F35" s="209">
        <f>F20</f>
        <v>5</v>
      </c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</row>
    <row r="36" spans="1:18">
      <c r="A36" s="197">
        <v>5</v>
      </c>
      <c r="B36" s="211" t="s">
        <v>2746</v>
      </c>
      <c r="C36" s="195" t="s">
        <v>2970</v>
      </c>
      <c r="D36" s="217" t="s">
        <v>3041</v>
      </c>
      <c r="E36" s="256" t="s">
        <v>244</v>
      </c>
      <c r="F36" s="209">
        <f>F21</f>
        <v>3</v>
      </c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</row>
    <row r="37" spans="1:18" s="239" customFormat="1">
      <c r="A37" s="197">
        <v>6</v>
      </c>
      <c r="B37" s="211" t="s">
        <v>2746</v>
      </c>
      <c r="C37" s="195" t="s">
        <v>3028</v>
      </c>
      <c r="D37" s="217" t="s">
        <v>3027</v>
      </c>
      <c r="E37" s="256" t="s">
        <v>244</v>
      </c>
      <c r="F37" s="209">
        <v>9</v>
      </c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</row>
    <row r="38" spans="1:18" s="239" customFormat="1" ht="12.75" customHeight="1">
      <c r="A38" s="197">
        <v>7</v>
      </c>
      <c r="B38" s="282" t="s">
        <v>2746</v>
      </c>
      <c r="C38" s="284" t="s">
        <v>3025</v>
      </c>
      <c r="D38" s="283" t="s">
        <v>3024</v>
      </c>
      <c r="E38" s="256" t="s">
        <v>266</v>
      </c>
      <c r="F38" s="209">
        <v>1</v>
      </c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</row>
    <row r="39" spans="1:18" s="239" customFormat="1" ht="12.75" customHeight="1">
      <c r="A39" s="197">
        <v>8</v>
      </c>
      <c r="B39" s="282" t="s">
        <v>2746</v>
      </c>
      <c r="C39" s="284" t="s">
        <v>3023</v>
      </c>
      <c r="D39" s="283" t="s">
        <v>3022</v>
      </c>
      <c r="E39" s="256" t="s">
        <v>266</v>
      </c>
      <c r="F39" s="209">
        <v>1</v>
      </c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</row>
    <row r="40" spans="1:18" s="239" customFormat="1" ht="12.75" customHeight="1">
      <c r="A40" s="197">
        <v>9</v>
      </c>
      <c r="B40" s="282" t="s">
        <v>2746</v>
      </c>
      <c r="C40" s="284" t="s">
        <v>3020</v>
      </c>
      <c r="D40" s="283" t="s">
        <v>3019</v>
      </c>
      <c r="E40" s="256" t="s">
        <v>266</v>
      </c>
      <c r="F40" s="209">
        <v>1</v>
      </c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</row>
    <row r="41" spans="1:18" s="239" customFormat="1">
      <c r="A41" s="197">
        <v>10</v>
      </c>
      <c r="B41" s="282" t="s">
        <v>2746</v>
      </c>
      <c r="C41" s="195" t="s">
        <v>3015</v>
      </c>
      <c r="D41" s="217" t="s">
        <v>3014</v>
      </c>
      <c r="E41" s="256" t="s">
        <v>266</v>
      </c>
      <c r="F41" s="209">
        <f>SUM(F38,F39,F40)</f>
        <v>3</v>
      </c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</row>
    <row r="42" spans="1:18" s="239" customFormat="1">
      <c r="A42" s="197">
        <v>11</v>
      </c>
      <c r="B42" s="211" t="s">
        <v>2746</v>
      </c>
      <c r="C42" s="195" t="s">
        <v>2968</v>
      </c>
      <c r="D42" s="217" t="s">
        <v>2957</v>
      </c>
      <c r="E42" s="256" t="s">
        <v>266</v>
      </c>
      <c r="F42" s="209">
        <v>2</v>
      </c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</row>
    <row r="43" spans="1:18" s="239" customFormat="1">
      <c r="A43" s="197">
        <v>12</v>
      </c>
      <c r="B43" s="211" t="s">
        <v>2746</v>
      </c>
      <c r="C43" s="195" t="s">
        <v>2968</v>
      </c>
      <c r="D43" s="217" t="s">
        <v>2962</v>
      </c>
      <c r="E43" s="256" t="s">
        <v>266</v>
      </c>
      <c r="F43" s="209">
        <v>3</v>
      </c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</row>
    <row r="44" spans="1:18" s="239" customFormat="1">
      <c r="A44" s="197">
        <v>13</v>
      </c>
      <c r="B44" s="211" t="s">
        <v>2746</v>
      </c>
      <c r="C44" s="195" t="s">
        <v>2968</v>
      </c>
      <c r="D44" s="217" t="s">
        <v>3038</v>
      </c>
      <c r="E44" s="256" t="s">
        <v>266</v>
      </c>
      <c r="F44" s="209">
        <v>2</v>
      </c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</row>
    <row r="45" spans="1:18" s="239" customFormat="1">
      <c r="A45" s="197">
        <v>14</v>
      </c>
      <c r="B45" s="211" t="s">
        <v>3013</v>
      </c>
      <c r="C45" s="195" t="s">
        <v>2966</v>
      </c>
      <c r="D45" s="217" t="s">
        <v>2957</v>
      </c>
      <c r="E45" s="256" t="s">
        <v>2956</v>
      </c>
      <c r="F45" s="209">
        <f>SUM(F42)</f>
        <v>2</v>
      </c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  <c r="R45" s="264"/>
    </row>
    <row r="46" spans="1:18" s="239" customFormat="1">
      <c r="A46" s="197">
        <v>15</v>
      </c>
      <c r="B46" s="211" t="s">
        <v>2967</v>
      </c>
      <c r="C46" s="195" t="s">
        <v>2966</v>
      </c>
      <c r="D46" s="217" t="s">
        <v>2962</v>
      </c>
      <c r="E46" s="256" t="s">
        <v>2956</v>
      </c>
      <c r="F46" s="209">
        <f>SUM(F43)</f>
        <v>3</v>
      </c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  <c r="R46" s="264"/>
    </row>
    <row r="47" spans="1:18" s="239" customFormat="1">
      <c r="A47" s="197">
        <v>16</v>
      </c>
      <c r="B47" s="211" t="s">
        <v>3040</v>
      </c>
      <c r="C47" s="195" t="s">
        <v>2966</v>
      </c>
      <c r="D47" s="217" t="s">
        <v>3038</v>
      </c>
      <c r="E47" s="256" t="s">
        <v>2956</v>
      </c>
      <c r="F47" s="209">
        <f>SUM(F44)</f>
        <v>2</v>
      </c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4"/>
    </row>
    <row r="48" spans="1:18" s="239" customFormat="1">
      <c r="A48" s="197">
        <v>17</v>
      </c>
      <c r="B48" s="275" t="s">
        <v>2746</v>
      </c>
      <c r="C48" s="195" t="s">
        <v>2965</v>
      </c>
      <c r="D48" s="217" t="s">
        <v>2957</v>
      </c>
      <c r="E48" s="193" t="s">
        <v>266</v>
      </c>
      <c r="F48" s="209">
        <v>2</v>
      </c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</row>
    <row r="49" spans="1:18" s="239" customFormat="1">
      <c r="A49" s="197">
        <v>18</v>
      </c>
      <c r="B49" s="275" t="s">
        <v>2746</v>
      </c>
      <c r="C49" s="195" t="s">
        <v>2965</v>
      </c>
      <c r="D49" s="217" t="s">
        <v>2962</v>
      </c>
      <c r="E49" s="193" t="s">
        <v>266</v>
      </c>
      <c r="F49" s="209">
        <v>3</v>
      </c>
      <c r="G49" s="264"/>
      <c r="H49" s="264"/>
      <c r="I49" s="264"/>
      <c r="J49" s="264"/>
      <c r="K49" s="264"/>
      <c r="L49" s="264"/>
      <c r="M49" s="264"/>
      <c r="N49" s="264"/>
      <c r="O49" s="264"/>
      <c r="P49" s="264"/>
      <c r="Q49" s="264"/>
      <c r="R49" s="264"/>
    </row>
    <row r="50" spans="1:18" s="239" customFormat="1">
      <c r="A50" s="197">
        <v>19</v>
      </c>
      <c r="B50" s="211" t="s">
        <v>3011</v>
      </c>
      <c r="C50" s="195" t="s">
        <v>2963</v>
      </c>
      <c r="D50" s="217" t="s">
        <v>2957</v>
      </c>
      <c r="E50" s="256" t="s">
        <v>2956</v>
      </c>
      <c r="F50" s="209">
        <f>SUM(F48)</f>
        <v>2</v>
      </c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</row>
    <row r="51" spans="1:18" s="239" customFormat="1">
      <c r="A51" s="197">
        <v>20</v>
      </c>
      <c r="B51" s="211" t="s">
        <v>2964</v>
      </c>
      <c r="C51" s="195" t="s">
        <v>2963</v>
      </c>
      <c r="D51" s="217" t="s">
        <v>2962</v>
      </c>
      <c r="E51" s="256" t="s">
        <v>2956</v>
      </c>
      <c r="F51" s="209">
        <f>SUM(F49)</f>
        <v>3</v>
      </c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</row>
    <row r="52" spans="1:18" s="239" customFormat="1">
      <c r="A52" s="197">
        <v>21</v>
      </c>
      <c r="B52" s="211" t="s">
        <v>2746</v>
      </c>
      <c r="C52" s="195" t="s">
        <v>3010</v>
      </c>
      <c r="D52" s="217" t="s">
        <v>3038</v>
      </c>
      <c r="E52" s="256" t="s">
        <v>266</v>
      </c>
      <c r="F52" s="209">
        <v>1</v>
      </c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</row>
    <row r="53" spans="1:18" s="239" customFormat="1">
      <c r="A53" s="197">
        <v>22</v>
      </c>
      <c r="B53" s="211" t="s">
        <v>3039</v>
      </c>
      <c r="C53" s="195" t="s">
        <v>3007</v>
      </c>
      <c r="D53" s="217" t="s">
        <v>3038</v>
      </c>
      <c r="E53" s="256" t="s">
        <v>2956</v>
      </c>
      <c r="F53" s="209">
        <f>SUM(F52)</f>
        <v>1</v>
      </c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</row>
    <row r="54" spans="1:18" s="239" customFormat="1">
      <c r="A54" s="197">
        <v>23</v>
      </c>
      <c r="B54" s="211" t="s">
        <v>2961</v>
      </c>
      <c r="C54" s="195" t="s">
        <v>2960</v>
      </c>
      <c r="D54" s="217" t="s">
        <v>2957</v>
      </c>
      <c r="E54" s="256" t="s">
        <v>266</v>
      </c>
      <c r="F54" s="209">
        <v>26</v>
      </c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</row>
    <row r="55" spans="1:18" s="239" customFormat="1">
      <c r="A55" s="197">
        <v>24</v>
      </c>
      <c r="B55" s="211" t="s">
        <v>2959</v>
      </c>
      <c r="C55" s="195" t="s">
        <v>2958</v>
      </c>
      <c r="D55" s="217" t="s">
        <v>2957</v>
      </c>
      <c r="E55" s="256" t="s">
        <v>2956</v>
      </c>
      <c r="F55" s="209">
        <v>1</v>
      </c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</row>
    <row r="56" spans="1:18" s="239" customFormat="1">
      <c r="A56" s="197">
        <v>25</v>
      </c>
      <c r="B56" s="211" t="s">
        <v>2746</v>
      </c>
      <c r="C56" s="280" t="s">
        <v>3004</v>
      </c>
      <c r="D56" s="217"/>
      <c r="E56" s="193" t="s">
        <v>266</v>
      </c>
      <c r="F56" s="209">
        <v>1</v>
      </c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</row>
    <row r="57" spans="1:18" s="239" customFormat="1">
      <c r="A57" s="197">
        <v>26</v>
      </c>
      <c r="B57" s="211" t="s">
        <v>3002</v>
      </c>
      <c r="C57" s="195" t="s">
        <v>3001</v>
      </c>
      <c r="D57" s="217" t="s">
        <v>2929</v>
      </c>
      <c r="E57" s="193" t="s">
        <v>266</v>
      </c>
      <c r="F57" s="209">
        <f>F56</f>
        <v>1</v>
      </c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</row>
    <row r="58" spans="1:18" s="239" customFormat="1">
      <c r="A58" s="197">
        <v>27</v>
      </c>
      <c r="B58" s="211" t="s">
        <v>2955</v>
      </c>
      <c r="C58" s="195" t="s">
        <v>2954</v>
      </c>
      <c r="D58" s="217" t="s">
        <v>2953</v>
      </c>
      <c r="E58" s="256" t="s">
        <v>244</v>
      </c>
      <c r="F58" s="209">
        <f>SUM(F32:F36,F37:F37)</f>
        <v>97</v>
      </c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</row>
    <row r="59" spans="1:18" s="239" customFormat="1" ht="13.5" thickBot="1">
      <c r="A59" s="197">
        <v>28</v>
      </c>
      <c r="B59" s="211" t="s">
        <v>2952</v>
      </c>
      <c r="C59" s="195" t="s">
        <v>2951</v>
      </c>
      <c r="D59" s="217" t="s">
        <v>2950</v>
      </c>
      <c r="E59" s="256" t="s">
        <v>244</v>
      </c>
      <c r="F59" s="209">
        <f>SUM(F32:F36,F37:F37)</f>
        <v>97</v>
      </c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</row>
    <row r="60" spans="1:18" s="221" customFormat="1">
      <c r="A60" s="229"/>
      <c r="B60" s="228" t="s">
        <v>2757</v>
      </c>
      <c r="C60" s="227"/>
      <c r="D60" s="226"/>
      <c r="E60" s="225"/>
      <c r="F60" s="224"/>
      <c r="G60" s="222"/>
    </row>
    <row r="61" spans="1:18">
      <c r="A61" s="197">
        <v>29</v>
      </c>
      <c r="B61" s="220" t="s">
        <v>2947</v>
      </c>
      <c r="C61" s="219" t="s">
        <v>2946</v>
      </c>
      <c r="D61" s="218" t="s">
        <v>2754</v>
      </c>
      <c r="E61" s="193" t="s">
        <v>997</v>
      </c>
      <c r="F61" s="216">
        <v>0.7</v>
      </c>
      <c r="G61" s="208"/>
      <c r="H61" s="207"/>
    </row>
    <row r="62" spans="1:18" ht="26.25" thickBot="1">
      <c r="A62" s="197">
        <v>30</v>
      </c>
      <c r="B62" s="211" t="s">
        <v>2945</v>
      </c>
      <c r="C62" s="195" t="s">
        <v>2752</v>
      </c>
      <c r="D62" s="217" t="s">
        <v>2751</v>
      </c>
      <c r="E62" s="193" t="s">
        <v>997</v>
      </c>
      <c r="F62" s="216">
        <v>0.75</v>
      </c>
      <c r="G62" s="208"/>
      <c r="H62" s="207"/>
    </row>
    <row r="63" spans="1:18" s="199" customFormat="1">
      <c r="A63" s="215"/>
      <c r="B63" s="206" t="str">
        <f>CONCATENATE("CELKOM ",C7," :")</f>
        <v>CELKOM VNÚTORNÝ VODOVOD :</v>
      </c>
      <c r="C63" s="205"/>
      <c r="D63" s="214"/>
      <c r="E63" s="203"/>
      <c r="F63" s="202"/>
      <c r="G63" s="200"/>
    </row>
    <row r="64" spans="1:18">
      <c r="D64" s="217"/>
      <c r="F64" s="212"/>
      <c r="G64" s="208"/>
    </row>
    <row r="65" spans="1:8">
      <c r="C65" s="213" t="str">
        <f>CONCATENATE(A9," ",B9," ",C9)</f>
        <v>III. C 721 A05 ZARIAĎOVACIE PREDMETY</v>
      </c>
      <c r="D65" s="217"/>
      <c r="F65" s="212"/>
      <c r="G65" s="208"/>
    </row>
    <row r="66" spans="1:8">
      <c r="A66" s="197">
        <v>1</v>
      </c>
      <c r="B66" s="211" t="s">
        <v>2746</v>
      </c>
      <c r="C66" s="252" t="s">
        <v>3000</v>
      </c>
      <c r="D66" s="217" t="s">
        <v>3037</v>
      </c>
      <c r="E66" s="193" t="s">
        <v>266</v>
      </c>
      <c r="F66" s="209">
        <v>4</v>
      </c>
      <c r="G66" s="208"/>
      <c r="H66" s="207"/>
    </row>
    <row r="67" spans="1:8">
      <c r="A67" s="197">
        <v>2</v>
      </c>
      <c r="B67" s="232" t="s">
        <v>2998</v>
      </c>
      <c r="C67" s="230" t="s">
        <v>2997</v>
      </c>
      <c r="D67" s="217"/>
      <c r="E67" s="193" t="s">
        <v>266</v>
      </c>
      <c r="F67" s="209">
        <f>SUM(F66:F66)</f>
        <v>4</v>
      </c>
      <c r="G67" s="208"/>
      <c r="H67" s="207"/>
    </row>
    <row r="68" spans="1:8">
      <c r="A68" s="197">
        <v>3</v>
      </c>
      <c r="B68" s="211" t="s">
        <v>2746</v>
      </c>
      <c r="C68" s="252" t="s">
        <v>3000</v>
      </c>
      <c r="D68" s="217" t="s">
        <v>3036</v>
      </c>
      <c r="E68" s="193" t="s">
        <v>266</v>
      </c>
      <c r="F68" s="209">
        <v>1</v>
      </c>
      <c r="G68" s="208"/>
      <c r="H68" s="207"/>
    </row>
    <row r="69" spans="1:8">
      <c r="A69" s="197">
        <v>4</v>
      </c>
      <c r="B69" s="232" t="s">
        <v>3035</v>
      </c>
      <c r="C69" s="230" t="s">
        <v>3034</v>
      </c>
      <c r="D69" s="217"/>
      <c r="E69" s="193" t="s">
        <v>266</v>
      </c>
      <c r="F69" s="209">
        <f>F68</f>
        <v>1</v>
      </c>
      <c r="G69" s="208"/>
      <c r="H69" s="207"/>
    </row>
    <row r="70" spans="1:8">
      <c r="A70" s="197">
        <v>5</v>
      </c>
      <c r="B70" s="211" t="s">
        <v>2746</v>
      </c>
      <c r="C70" s="230" t="s">
        <v>2995</v>
      </c>
      <c r="D70" s="217" t="s">
        <v>2996</v>
      </c>
      <c r="E70" s="193" t="s">
        <v>913</v>
      </c>
      <c r="F70" s="209">
        <v>1</v>
      </c>
      <c r="G70" s="208"/>
      <c r="H70" s="207"/>
    </row>
    <row r="71" spans="1:8">
      <c r="A71" s="197">
        <v>6</v>
      </c>
      <c r="B71" s="232" t="s">
        <v>2993</v>
      </c>
      <c r="C71" s="230" t="s">
        <v>2992</v>
      </c>
      <c r="D71" s="217" t="s">
        <v>2991</v>
      </c>
      <c r="E71" s="193" t="s">
        <v>913</v>
      </c>
      <c r="F71" s="209">
        <f>SUM(F70:F70)</f>
        <v>1</v>
      </c>
      <c r="G71" s="208"/>
      <c r="H71" s="207"/>
    </row>
    <row r="72" spans="1:8">
      <c r="A72" s="197">
        <v>7</v>
      </c>
      <c r="B72" s="211" t="s">
        <v>2746</v>
      </c>
      <c r="C72" s="195" t="s">
        <v>2944</v>
      </c>
      <c r="D72" s="217"/>
      <c r="E72" s="193" t="s">
        <v>266</v>
      </c>
      <c r="F72" s="209">
        <v>21</v>
      </c>
      <c r="G72" s="208"/>
      <c r="H72" s="207"/>
    </row>
    <row r="73" spans="1:8">
      <c r="A73" s="197">
        <v>8</v>
      </c>
      <c r="B73" s="211" t="s">
        <v>2746</v>
      </c>
      <c r="C73" s="195" t="s">
        <v>2943</v>
      </c>
      <c r="D73" s="217"/>
      <c r="E73" s="193" t="s">
        <v>266</v>
      </c>
      <c r="F73" s="209">
        <v>4</v>
      </c>
      <c r="G73" s="208"/>
      <c r="H73" s="207"/>
    </row>
    <row r="74" spans="1:8">
      <c r="A74" s="197">
        <v>9</v>
      </c>
      <c r="B74" s="211" t="s">
        <v>2942</v>
      </c>
      <c r="C74" s="195" t="s">
        <v>2941</v>
      </c>
      <c r="D74" s="254" t="s">
        <v>2940</v>
      </c>
      <c r="E74" s="193" t="s">
        <v>266</v>
      </c>
      <c r="F74" s="209">
        <f>SUM(F72:F73)</f>
        <v>25</v>
      </c>
      <c r="G74" s="208"/>
      <c r="H74" s="207"/>
    </row>
    <row r="75" spans="1:8">
      <c r="A75" s="197">
        <v>10</v>
      </c>
      <c r="B75" s="211" t="s">
        <v>2746</v>
      </c>
      <c r="C75" s="195" t="s">
        <v>2939</v>
      </c>
      <c r="D75" s="231" t="s">
        <v>2833</v>
      </c>
      <c r="E75" s="193" t="s">
        <v>266</v>
      </c>
      <c r="F75" s="209">
        <v>1</v>
      </c>
      <c r="G75" s="208"/>
      <c r="H75" s="207"/>
    </row>
    <row r="76" spans="1:8" ht="25.5">
      <c r="A76" s="197">
        <v>11</v>
      </c>
      <c r="B76" s="211" t="s">
        <v>2937</v>
      </c>
      <c r="C76" s="195" t="s">
        <v>2936</v>
      </c>
      <c r="D76" s="217"/>
      <c r="E76" s="193" t="s">
        <v>266</v>
      </c>
      <c r="F76" s="209">
        <f>F75</f>
        <v>1</v>
      </c>
      <c r="G76" s="208"/>
      <c r="H76" s="207"/>
    </row>
    <row r="77" spans="1:8">
      <c r="A77" s="197">
        <v>12</v>
      </c>
      <c r="B77" s="211" t="s">
        <v>2746</v>
      </c>
      <c r="C77" s="195" t="s">
        <v>2935</v>
      </c>
      <c r="D77" s="231" t="s">
        <v>2866</v>
      </c>
      <c r="E77" s="193" t="s">
        <v>266</v>
      </c>
      <c r="F77" s="209">
        <v>3</v>
      </c>
      <c r="G77" s="208"/>
      <c r="H77" s="207"/>
    </row>
    <row r="78" spans="1:8">
      <c r="A78" s="197">
        <v>13</v>
      </c>
      <c r="B78" s="211" t="s">
        <v>2746</v>
      </c>
      <c r="C78" s="195" t="s">
        <v>2933</v>
      </c>
      <c r="D78" s="231" t="s">
        <v>2865</v>
      </c>
      <c r="E78" s="193" t="s">
        <v>266</v>
      </c>
      <c r="F78" s="209">
        <v>7</v>
      </c>
      <c r="G78" s="208"/>
      <c r="H78" s="207"/>
    </row>
    <row r="79" spans="1:8" ht="25.5">
      <c r="A79" s="197">
        <v>14</v>
      </c>
      <c r="B79" s="211" t="s">
        <v>2932</v>
      </c>
      <c r="C79" s="195" t="s">
        <v>2931</v>
      </c>
      <c r="D79" s="217"/>
      <c r="E79" s="193" t="s">
        <v>266</v>
      </c>
      <c r="F79" s="209">
        <f>SUM(F77:F78)</f>
        <v>10</v>
      </c>
      <c r="G79" s="208"/>
      <c r="H79" s="207"/>
    </row>
    <row r="80" spans="1:8">
      <c r="A80" s="197">
        <v>15</v>
      </c>
      <c r="B80" s="211" t="s">
        <v>2746</v>
      </c>
      <c r="C80" s="195" t="s">
        <v>2989</v>
      </c>
      <c r="D80" s="217"/>
      <c r="E80" s="193" t="s">
        <v>266</v>
      </c>
      <c r="F80" s="209">
        <v>1</v>
      </c>
      <c r="G80" s="208"/>
      <c r="H80" s="207"/>
    </row>
    <row r="81" spans="1:253" ht="13.5" thickBot="1">
      <c r="A81" s="197">
        <v>16</v>
      </c>
      <c r="B81" s="211" t="s">
        <v>2746</v>
      </c>
      <c r="C81" s="195" t="s">
        <v>2758</v>
      </c>
      <c r="D81" s="217"/>
      <c r="E81" s="193" t="s">
        <v>266</v>
      </c>
      <c r="F81" s="209">
        <f>SUM(F80:F80)</f>
        <v>1</v>
      </c>
      <c r="G81" s="208"/>
      <c r="H81" s="207"/>
    </row>
    <row r="82" spans="1:253" s="198" customFormat="1">
      <c r="A82" s="229"/>
      <c r="B82" s="228" t="s">
        <v>2757</v>
      </c>
      <c r="C82" s="227"/>
      <c r="D82" s="226"/>
      <c r="E82" s="225"/>
      <c r="F82" s="224"/>
      <c r="G82" s="222"/>
      <c r="H82" s="221"/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C82" s="221"/>
      <c r="CD82" s="221"/>
      <c r="CE82" s="221"/>
      <c r="CF82" s="221"/>
      <c r="CG82" s="221"/>
      <c r="CH82" s="221"/>
      <c r="CI82" s="221"/>
      <c r="CJ82" s="221"/>
      <c r="CK82" s="221"/>
      <c r="CL82" s="221"/>
      <c r="CM82" s="221"/>
      <c r="CN82" s="221"/>
      <c r="CO82" s="221"/>
      <c r="CP82" s="221"/>
      <c r="CQ82" s="221"/>
      <c r="CR82" s="221"/>
      <c r="CS82" s="221"/>
      <c r="CT82" s="221"/>
      <c r="CU82" s="221"/>
      <c r="CV82" s="221"/>
      <c r="CW82" s="221"/>
      <c r="CX82" s="221"/>
      <c r="CY82" s="221"/>
      <c r="CZ82" s="221"/>
      <c r="DA82" s="221"/>
      <c r="DB82" s="221"/>
      <c r="DC82" s="221"/>
      <c r="DD82" s="221"/>
      <c r="DE82" s="221"/>
      <c r="DF82" s="221"/>
      <c r="DG82" s="221"/>
      <c r="DH82" s="221"/>
      <c r="DI82" s="221"/>
      <c r="DJ82" s="221"/>
      <c r="DK82" s="221"/>
      <c r="DL82" s="221"/>
      <c r="DM82" s="221"/>
      <c r="DN82" s="221"/>
      <c r="DO82" s="221"/>
      <c r="DP82" s="221"/>
      <c r="DQ82" s="221"/>
      <c r="DR82" s="221"/>
      <c r="DS82" s="221"/>
      <c r="DT82" s="221"/>
      <c r="DU82" s="221"/>
      <c r="DV82" s="221"/>
      <c r="DW82" s="221"/>
      <c r="DX82" s="221"/>
      <c r="DY82" s="221"/>
      <c r="DZ82" s="221"/>
      <c r="EA82" s="221"/>
      <c r="EB82" s="221"/>
      <c r="EC82" s="221"/>
      <c r="ED82" s="221"/>
      <c r="EE82" s="221"/>
      <c r="EF82" s="221"/>
      <c r="EG82" s="221"/>
      <c r="EH82" s="221"/>
      <c r="EI82" s="221"/>
      <c r="EJ82" s="221"/>
      <c r="EK82" s="221"/>
      <c r="EL82" s="221"/>
      <c r="EM82" s="221"/>
      <c r="EN82" s="221"/>
      <c r="EO82" s="221"/>
      <c r="EP82" s="221"/>
      <c r="EQ82" s="221"/>
      <c r="ER82" s="221"/>
      <c r="ES82" s="221"/>
      <c r="ET82" s="221"/>
      <c r="EU82" s="221"/>
      <c r="EV82" s="221"/>
      <c r="EW82" s="221"/>
      <c r="EX82" s="221"/>
      <c r="EY82" s="221"/>
      <c r="EZ82" s="221"/>
      <c r="FA82" s="221"/>
      <c r="FB82" s="221"/>
      <c r="FC82" s="221"/>
      <c r="FD82" s="221"/>
      <c r="FE82" s="221"/>
      <c r="FF82" s="221"/>
      <c r="FG82" s="221"/>
      <c r="FH82" s="221"/>
      <c r="FI82" s="221"/>
      <c r="FJ82" s="221"/>
      <c r="FK82" s="221"/>
      <c r="FL82" s="221"/>
      <c r="FM82" s="221"/>
      <c r="FN82" s="221"/>
      <c r="FO82" s="221"/>
      <c r="FP82" s="221"/>
      <c r="FQ82" s="221"/>
      <c r="FR82" s="221"/>
      <c r="FS82" s="221"/>
      <c r="FT82" s="221"/>
      <c r="FU82" s="221"/>
      <c r="FV82" s="221"/>
      <c r="FW82" s="221"/>
      <c r="FX82" s="221"/>
      <c r="FY82" s="221"/>
      <c r="FZ82" s="221"/>
      <c r="GA82" s="221"/>
      <c r="GB82" s="221"/>
      <c r="GC82" s="221"/>
      <c r="GD82" s="221"/>
      <c r="GE82" s="221"/>
      <c r="GF82" s="221"/>
      <c r="GG82" s="221"/>
      <c r="GH82" s="221"/>
      <c r="GI82" s="221"/>
      <c r="GJ82" s="221"/>
      <c r="GK82" s="221"/>
      <c r="GL82" s="221"/>
      <c r="GM82" s="221"/>
      <c r="GN82" s="221"/>
      <c r="GO82" s="221"/>
      <c r="GP82" s="221"/>
      <c r="GQ82" s="221"/>
      <c r="GR82" s="221"/>
      <c r="GS82" s="221"/>
      <c r="GT82" s="221"/>
      <c r="GU82" s="221"/>
      <c r="GV82" s="221"/>
      <c r="GW82" s="221"/>
      <c r="GX82" s="221"/>
      <c r="GY82" s="221"/>
      <c r="GZ82" s="221"/>
      <c r="HA82" s="221"/>
      <c r="HB82" s="221"/>
      <c r="HC82" s="221"/>
      <c r="HD82" s="221"/>
      <c r="HE82" s="221"/>
      <c r="HF82" s="221"/>
      <c r="HG82" s="221"/>
      <c r="HH82" s="221"/>
      <c r="HI82" s="221"/>
      <c r="HJ82" s="221"/>
      <c r="HK82" s="221"/>
      <c r="HL82" s="221"/>
      <c r="HM82" s="221"/>
      <c r="HN82" s="221"/>
      <c r="HO82" s="221"/>
      <c r="HP82" s="221"/>
      <c r="HQ82" s="221"/>
      <c r="HR82" s="221"/>
      <c r="HS82" s="221"/>
      <c r="HT82" s="221"/>
      <c r="HU82" s="221"/>
      <c r="HV82" s="221"/>
      <c r="HW82" s="221"/>
      <c r="HX82" s="221"/>
      <c r="HY82" s="221"/>
      <c r="HZ82" s="221"/>
      <c r="IA82" s="221"/>
      <c r="IB82" s="221"/>
      <c r="IC82" s="221"/>
      <c r="ID82" s="221"/>
      <c r="IE82" s="221"/>
      <c r="IF82" s="221"/>
      <c r="IG82" s="221"/>
      <c r="IH82" s="221"/>
      <c r="II82" s="221"/>
      <c r="IJ82" s="221"/>
      <c r="IK82" s="221"/>
      <c r="IL82" s="221"/>
      <c r="IM82" s="221"/>
      <c r="IN82" s="221"/>
      <c r="IO82" s="221"/>
      <c r="IP82" s="221"/>
      <c r="IQ82" s="221"/>
      <c r="IR82" s="221"/>
      <c r="IS82" s="221"/>
    </row>
    <row r="83" spans="1:253">
      <c r="A83" s="197">
        <v>17</v>
      </c>
      <c r="B83" s="220" t="s">
        <v>2756</v>
      </c>
      <c r="C83" s="219" t="s">
        <v>2755</v>
      </c>
      <c r="D83" s="218" t="s">
        <v>2754</v>
      </c>
      <c r="E83" s="193" t="s">
        <v>997</v>
      </c>
      <c r="F83" s="216">
        <v>0.3</v>
      </c>
      <c r="G83" s="208"/>
      <c r="H83" s="207"/>
    </row>
    <row r="84" spans="1:253" ht="26.25" thickBot="1">
      <c r="A84" s="197">
        <v>18</v>
      </c>
      <c r="B84" s="211" t="s">
        <v>2753</v>
      </c>
      <c r="C84" s="195" t="s">
        <v>2752</v>
      </c>
      <c r="D84" s="217" t="s">
        <v>2751</v>
      </c>
      <c r="E84" s="193" t="s">
        <v>997</v>
      </c>
      <c r="F84" s="216">
        <v>0.3</v>
      </c>
      <c r="G84" s="208"/>
      <c r="H84" s="207"/>
    </row>
    <row r="85" spans="1:253" s="199" customFormat="1">
      <c r="A85" s="215"/>
      <c r="B85" s="206" t="str">
        <f>CONCATENATE("CELKOM ",C9," :")</f>
        <v>CELKOM ZARIAĎOVACIE PREDMETY :</v>
      </c>
      <c r="C85" s="205"/>
      <c r="D85" s="214"/>
      <c r="E85" s="203"/>
      <c r="F85" s="202"/>
      <c r="G85" s="200"/>
    </row>
  </sheetData>
  <conditionalFormatting sqref="F26 F19:F21 F32:F55 F57:F59 F72 F77:F80">
    <cfRule type="cellIs" dxfId="56" priority="19" stopIfTrue="1" operator="equal">
      <formula>0</formula>
    </cfRule>
  </conditionalFormatting>
  <conditionalFormatting sqref="F16:F18">
    <cfRule type="cellIs" dxfId="55" priority="18" stopIfTrue="1" operator="equal">
      <formula>0</formula>
    </cfRule>
  </conditionalFormatting>
  <conditionalFormatting sqref="F22:F23">
    <cfRule type="cellIs" dxfId="54" priority="17" stopIfTrue="1" operator="equal">
      <formula>0</formula>
    </cfRule>
  </conditionalFormatting>
  <conditionalFormatting sqref="F25">
    <cfRule type="cellIs" dxfId="53" priority="16" stopIfTrue="1" operator="equal">
      <formula>0</formula>
    </cfRule>
  </conditionalFormatting>
  <conditionalFormatting sqref="F62">
    <cfRule type="cellIs" dxfId="52" priority="15" stopIfTrue="1" operator="equal">
      <formula>0</formula>
    </cfRule>
  </conditionalFormatting>
  <conditionalFormatting sqref="F61">
    <cfRule type="cellIs" dxfId="51" priority="14" stopIfTrue="1" operator="equal">
      <formula>0</formula>
    </cfRule>
  </conditionalFormatting>
  <conditionalFormatting sqref="F84">
    <cfRule type="cellIs" dxfId="50" priority="13" stopIfTrue="1" operator="equal">
      <formula>0</formula>
    </cfRule>
  </conditionalFormatting>
  <conditionalFormatting sqref="F83">
    <cfRule type="cellIs" dxfId="49" priority="12" stopIfTrue="1" operator="equal">
      <formula>0</formula>
    </cfRule>
  </conditionalFormatting>
  <conditionalFormatting sqref="F81">
    <cfRule type="cellIs" dxfId="48" priority="11" stopIfTrue="1" operator="equal">
      <formula>0</formula>
    </cfRule>
  </conditionalFormatting>
  <conditionalFormatting sqref="F66">
    <cfRule type="cellIs" dxfId="47" priority="10" stopIfTrue="1" operator="equal">
      <formula>0</formula>
    </cfRule>
  </conditionalFormatting>
  <conditionalFormatting sqref="F69">
    <cfRule type="cellIs" dxfId="46" priority="9" stopIfTrue="1" operator="equal">
      <formula>0</formula>
    </cfRule>
  </conditionalFormatting>
  <conditionalFormatting sqref="F56">
    <cfRule type="cellIs" dxfId="45" priority="8" stopIfTrue="1" operator="equal">
      <formula>0</formula>
    </cfRule>
  </conditionalFormatting>
  <conditionalFormatting sqref="F74">
    <cfRule type="cellIs" dxfId="44" priority="7" stopIfTrue="1" operator="equal">
      <formula>0</formula>
    </cfRule>
  </conditionalFormatting>
  <conditionalFormatting sqref="F73">
    <cfRule type="cellIs" dxfId="43" priority="6" stopIfTrue="1" operator="equal">
      <formula>0</formula>
    </cfRule>
  </conditionalFormatting>
  <conditionalFormatting sqref="F75:F76">
    <cfRule type="cellIs" dxfId="42" priority="5" stopIfTrue="1" operator="equal">
      <formula>0</formula>
    </cfRule>
  </conditionalFormatting>
  <conditionalFormatting sqref="F71">
    <cfRule type="cellIs" dxfId="41" priority="4" stopIfTrue="1" operator="equal">
      <formula>0</formula>
    </cfRule>
  </conditionalFormatting>
  <conditionalFormatting sqref="F70">
    <cfRule type="cellIs" dxfId="40" priority="3" stopIfTrue="1" operator="equal">
      <formula>0</formula>
    </cfRule>
  </conditionalFormatting>
  <conditionalFormatting sqref="F68">
    <cfRule type="cellIs" dxfId="39" priority="2" stopIfTrue="1" operator="equal">
      <formula>0</formula>
    </cfRule>
  </conditionalFormatting>
  <conditionalFormatting sqref="F67">
    <cfRule type="cellIs" dxfId="38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R77"/>
  <sheetViews>
    <sheetView showGridLines="0" topLeftCell="A46" zoomScaleNormal="100" workbookViewId="0">
      <selection activeCell="G75" sqref="G75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10" width="9.33203125" style="189"/>
    <col min="11" max="11" width="4.6640625" style="189" customWidth="1"/>
    <col min="12" max="16384" width="9.33203125" style="189"/>
  </cols>
  <sheetData>
    <row r="1" spans="1:7">
      <c r="C1" s="253" t="s">
        <v>2888</v>
      </c>
      <c r="D1" s="244"/>
      <c r="E1" s="243"/>
      <c r="F1" s="212"/>
    </row>
    <row r="2" spans="1:7">
      <c r="D2" s="210"/>
      <c r="F2" s="212"/>
    </row>
    <row r="3" spans="1:7">
      <c r="B3" s="252"/>
      <c r="C3" s="251" t="s">
        <v>2826</v>
      </c>
      <c r="D3" s="210"/>
      <c r="F3" s="212"/>
    </row>
    <row r="4" spans="1:7">
      <c r="D4" s="210"/>
      <c r="F4" s="212"/>
    </row>
    <row r="5" spans="1:7">
      <c r="A5" s="250" t="s">
        <v>2825</v>
      </c>
      <c r="B5" s="196" t="s">
        <v>2988</v>
      </c>
      <c r="C5" s="195" t="s">
        <v>2987</v>
      </c>
      <c r="D5" s="210"/>
      <c r="F5" s="212"/>
    </row>
    <row r="6" spans="1:7">
      <c r="A6" s="250"/>
      <c r="D6" s="210"/>
      <c r="F6" s="212"/>
    </row>
    <row r="7" spans="1:7">
      <c r="A7" s="250" t="s">
        <v>2822</v>
      </c>
      <c r="B7" s="196" t="s">
        <v>2986</v>
      </c>
      <c r="C7" s="195" t="s">
        <v>2985</v>
      </c>
      <c r="D7" s="210"/>
      <c r="F7" s="212"/>
    </row>
    <row r="8" spans="1:7">
      <c r="A8" s="250"/>
      <c r="D8" s="210"/>
      <c r="F8" s="212"/>
    </row>
    <row r="9" spans="1:7">
      <c r="A9" s="250" t="s">
        <v>2819</v>
      </c>
      <c r="B9" s="196" t="s">
        <v>2821</v>
      </c>
      <c r="C9" s="195" t="s">
        <v>2820</v>
      </c>
      <c r="D9" s="210"/>
      <c r="F9" s="212"/>
    </row>
    <row r="10" spans="1:7" s="248" customFormat="1" ht="13.5" thickBot="1">
      <c r="B10" s="249"/>
    </row>
    <row r="11" spans="1:7">
      <c r="D11" s="210"/>
      <c r="F11" s="212"/>
    </row>
    <row r="12" spans="1:7" s="198" customFormat="1">
      <c r="A12" s="247"/>
      <c r="B12" s="246" t="s">
        <v>2816</v>
      </c>
      <c r="C12" s="245"/>
      <c r="D12" s="244"/>
      <c r="E12" s="243"/>
      <c r="F12" s="242"/>
    </row>
    <row r="13" spans="1:7">
      <c r="C13" s="239"/>
      <c r="D13" s="238"/>
      <c r="F13" s="212"/>
    </row>
    <row r="14" spans="1:7">
      <c r="C14" s="213" t="str">
        <f>CONCATENATE(A5," ",B5," ",C5)</f>
        <v>I. C 713 A04 TEPELNÉ IZOLÁCIE</v>
      </c>
      <c r="D14" s="210"/>
      <c r="F14" s="212"/>
    </row>
    <row r="15" spans="1:7" s="277" customFormat="1" ht="12.75" customHeight="1">
      <c r="A15" s="250">
        <v>1</v>
      </c>
      <c r="B15" s="211" t="s">
        <v>2746</v>
      </c>
      <c r="C15" s="276" t="s">
        <v>2980</v>
      </c>
      <c r="D15" s="217" t="s">
        <v>2981</v>
      </c>
      <c r="E15" s="279" t="s">
        <v>244</v>
      </c>
      <c r="F15" s="234">
        <v>58</v>
      </c>
      <c r="G15" s="189"/>
    </row>
    <row r="16" spans="1:7" ht="12.75" customHeight="1">
      <c r="A16" s="197">
        <v>2</v>
      </c>
      <c r="B16" s="211" t="s">
        <v>2746</v>
      </c>
      <c r="C16" s="276" t="s">
        <v>2980</v>
      </c>
      <c r="D16" s="217" t="s">
        <v>2978</v>
      </c>
      <c r="E16" s="193" t="s">
        <v>244</v>
      </c>
      <c r="F16" s="209">
        <v>23</v>
      </c>
    </row>
    <row r="17" spans="1:13" ht="12.75" customHeight="1">
      <c r="A17" s="250">
        <v>3</v>
      </c>
      <c r="B17" s="211" t="s">
        <v>2746</v>
      </c>
      <c r="C17" s="276" t="s">
        <v>2980</v>
      </c>
      <c r="D17" s="217" t="s">
        <v>3016</v>
      </c>
      <c r="E17" s="193" t="s">
        <v>244</v>
      </c>
      <c r="F17" s="209">
        <v>5</v>
      </c>
    </row>
    <row r="18" spans="1:13" ht="12.75" customHeight="1">
      <c r="A18" s="197">
        <v>4</v>
      </c>
      <c r="B18" s="211" t="s">
        <v>2746</v>
      </c>
      <c r="C18" s="195" t="s">
        <v>2979</v>
      </c>
      <c r="D18" s="217" t="s">
        <v>2978</v>
      </c>
      <c r="E18" s="193" t="s">
        <v>244</v>
      </c>
      <c r="F18" s="209">
        <v>13</v>
      </c>
    </row>
    <row r="19" spans="1:13" ht="12.75" customHeight="1">
      <c r="A19" s="250">
        <v>5</v>
      </c>
      <c r="B19" s="211" t="s">
        <v>2746</v>
      </c>
      <c r="C19" s="195" t="s">
        <v>2979</v>
      </c>
      <c r="D19" s="217" t="s">
        <v>2765</v>
      </c>
      <c r="E19" s="193" t="s">
        <v>244</v>
      </c>
      <c r="F19" s="209">
        <v>14</v>
      </c>
    </row>
    <row r="20" spans="1:13" ht="12.75" customHeight="1">
      <c r="A20" s="197">
        <v>6</v>
      </c>
      <c r="B20" s="211" t="s">
        <v>2746</v>
      </c>
      <c r="C20" s="195" t="s">
        <v>2979</v>
      </c>
      <c r="D20" s="217" t="s">
        <v>2760</v>
      </c>
      <c r="E20" s="193" t="s">
        <v>244</v>
      </c>
      <c r="F20" s="209">
        <v>5</v>
      </c>
    </row>
    <row r="21" spans="1:13" ht="12.75" customHeight="1">
      <c r="A21" s="250">
        <v>7</v>
      </c>
      <c r="B21" s="211" t="s">
        <v>2746</v>
      </c>
      <c r="C21" s="195" t="s">
        <v>2979</v>
      </c>
      <c r="D21" s="217" t="s">
        <v>3048</v>
      </c>
      <c r="E21" s="193" t="s">
        <v>244</v>
      </c>
      <c r="F21" s="209">
        <v>3</v>
      </c>
    </row>
    <row r="22" spans="1:13">
      <c r="A22" s="197">
        <v>8</v>
      </c>
      <c r="B22" s="211" t="s">
        <v>2977</v>
      </c>
      <c r="C22" s="195" t="s">
        <v>2976</v>
      </c>
      <c r="D22" s="217" t="s">
        <v>2975</v>
      </c>
      <c r="E22" s="193" t="s">
        <v>244</v>
      </c>
      <c r="F22" s="209">
        <f>SUM(F15:F17)+SUM(F18:F18)</f>
        <v>99</v>
      </c>
    </row>
    <row r="23" spans="1:13" ht="13.5" thickBot="1">
      <c r="A23" s="250">
        <v>9</v>
      </c>
      <c r="B23" s="211" t="s">
        <v>3033</v>
      </c>
      <c r="C23" s="195" t="s">
        <v>2976</v>
      </c>
      <c r="D23" s="217" t="s">
        <v>3032</v>
      </c>
      <c r="E23" s="193" t="s">
        <v>244</v>
      </c>
      <c r="F23" s="209">
        <f>SUM(F19:F21)</f>
        <v>22</v>
      </c>
      <c r="G23" s="207"/>
    </row>
    <row r="24" spans="1:13" s="221" customFormat="1">
      <c r="A24" s="229"/>
      <c r="B24" s="228" t="s">
        <v>2757</v>
      </c>
      <c r="C24" s="227"/>
      <c r="D24" s="226"/>
      <c r="E24" s="225"/>
      <c r="F24" s="224"/>
    </row>
    <row r="25" spans="1:13">
      <c r="A25" s="197">
        <v>10</v>
      </c>
      <c r="B25" s="211" t="s">
        <v>2974</v>
      </c>
      <c r="C25" s="195" t="s">
        <v>2973</v>
      </c>
      <c r="D25" s="217" t="s">
        <v>2754</v>
      </c>
      <c r="E25" s="193" t="s">
        <v>997</v>
      </c>
      <c r="F25" s="216">
        <v>1.3</v>
      </c>
      <c r="G25" s="207"/>
    </row>
    <row r="26" spans="1:13" ht="26.25" thickBot="1">
      <c r="A26" s="197">
        <v>11</v>
      </c>
      <c r="B26" s="211" t="s">
        <v>2972</v>
      </c>
      <c r="C26" s="195" t="s">
        <v>2752</v>
      </c>
      <c r="D26" s="217" t="s">
        <v>2751</v>
      </c>
      <c r="E26" s="193" t="s">
        <v>997</v>
      </c>
      <c r="F26" s="216">
        <v>0.45</v>
      </c>
      <c r="G26" s="207"/>
    </row>
    <row r="27" spans="1:13" s="199" customFormat="1">
      <c r="A27" s="215"/>
      <c r="B27" s="206" t="str">
        <f>CONCATENATE("CELKOM ",C5," :")</f>
        <v>CELKOM TEPELNÉ IZOLÁCIE :</v>
      </c>
      <c r="C27" s="205"/>
      <c r="D27" s="214"/>
      <c r="E27" s="203"/>
      <c r="F27" s="202"/>
    </row>
    <row r="28" spans="1:13" ht="6.95" customHeight="1">
      <c r="D28" s="217"/>
      <c r="F28" s="212"/>
    </row>
    <row r="29" spans="1:13">
      <c r="C29" s="213" t="str">
        <f>CONCATENATE(A7," ",B7," ",C7)</f>
        <v>II. C 721 A02 VNÚTORNÝ VODOVOD</v>
      </c>
      <c r="D29" s="217"/>
      <c r="F29" s="212"/>
    </row>
    <row r="30" spans="1:13">
      <c r="A30" s="197">
        <v>1</v>
      </c>
      <c r="B30" s="211" t="s">
        <v>2746</v>
      </c>
      <c r="C30" s="195" t="s">
        <v>2970</v>
      </c>
      <c r="D30" s="217" t="s">
        <v>2971</v>
      </c>
      <c r="E30" s="256" t="s">
        <v>244</v>
      </c>
      <c r="F30" s="209">
        <f>F15</f>
        <v>58</v>
      </c>
      <c r="G30" s="207"/>
      <c r="H30" s="207"/>
      <c r="I30" s="207"/>
      <c r="J30" s="207"/>
      <c r="K30" s="207"/>
      <c r="L30" s="207"/>
      <c r="M30" s="207"/>
    </row>
    <row r="31" spans="1:13">
      <c r="A31" s="197">
        <v>2</v>
      </c>
      <c r="B31" s="211" t="s">
        <v>2746</v>
      </c>
      <c r="C31" s="195" t="s">
        <v>2970</v>
      </c>
      <c r="D31" s="217" t="s">
        <v>2969</v>
      </c>
      <c r="E31" s="256" t="s">
        <v>244</v>
      </c>
      <c r="F31" s="209">
        <f>F16+F18</f>
        <v>36</v>
      </c>
      <c r="G31" s="207"/>
      <c r="H31" s="207"/>
      <c r="I31" s="207"/>
      <c r="J31" s="207"/>
      <c r="K31" s="207"/>
      <c r="L31" s="207"/>
      <c r="M31" s="207"/>
    </row>
    <row r="32" spans="1:13">
      <c r="A32" s="197">
        <v>3</v>
      </c>
      <c r="B32" s="211" t="s">
        <v>2746</v>
      </c>
      <c r="C32" s="195" t="s">
        <v>2970</v>
      </c>
      <c r="D32" s="217" t="s">
        <v>3031</v>
      </c>
      <c r="E32" s="256" t="s">
        <v>244</v>
      </c>
      <c r="F32" s="209">
        <f>F17</f>
        <v>5</v>
      </c>
      <c r="G32" s="207"/>
      <c r="H32" s="207"/>
      <c r="I32" s="207"/>
      <c r="J32" s="207"/>
      <c r="K32" s="207"/>
      <c r="L32" s="207"/>
      <c r="M32" s="207"/>
    </row>
    <row r="33" spans="1:13">
      <c r="A33" s="197">
        <v>4</v>
      </c>
      <c r="B33" s="211" t="s">
        <v>2746</v>
      </c>
      <c r="C33" s="195" t="s">
        <v>2970</v>
      </c>
      <c r="D33" s="217" t="s">
        <v>3030</v>
      </c>
      <c r="E33" s="256" t="s">
        <v>244</v>
      </c>
      <c r="F33" s="209">
        <f>F19</f>
        <v>14</v>
      </c>
      <c r="G33" s="207"/>
      <c r="H33" s="207"/>
      <c r="I33" s="207"/>
      <c r="J33" s="207"/>
      <c r="K33" s="207"/>
      <c r="L33" s="207"/>
      <c r="M33" s="207"/>
    </row>
    <row r="34" spans="1:13">
      <c r="A34" s="197">
        <v>5</v>
      </c>
      <c r="B34" s="211" t="s">
        <v>2746</v>
      </c>
      <c r="C34" s="195" t="s">
        <v>2970</v>
      </c>
      <c r="D34" s="217" t="s">
        <v>3041</v>
      </c>
      <c r="E34" s="256" t="s">
        <v>244</v>
      </c>
      <c r="F34" s="209">
        <f>F20</f>
        <v>5</v>
      </c>
      <c r="G34" s="207"/>
      <c r="H34" s="207"/>
      <c r="I34" s="207"/>
      <c r="J34" s="207"/>
      <c r="K34" s="207"/>
      <c r="L34" s="207"/>
      <c r="M34" s="207"/>
    </row>
    <row r="35" spans="1:13">
      <c r="A35" s="197">
        <v>6</v>
      </c>
      <c r="B35" s="211" t="s">
        <v>2746</v>
      </c>
      <c r="C35" s="195" t="s">
        <v>2970</v>
      </c>
      <c r="D35" s="217" t="s">
        <v>3047</v>
      </c>
      <c r="E35" s="256" t="s">
        <v>244</v>
      </c>
      <c r="F35" s="209">
        <f>F21</f>
        <v>3</v>
      </c>
      <c r="G35" s="207"/>
      <c r="H35" s="207"/>
      <c r="I35" s="207"/>
      <c r="J35" s="207"/>
      <c r="K35" s="207"/>
      <c r="L35" s="207"/>
      <c r="M35" s="207"/>
    </row>
    <row r="36" spans="1:13" s="239" customFormat="1">
      <c r="A36" s="197">
        <v>7</v>
      </c>
      <c r="B36" s="211" t="s">
        <v>2746</v>
      </c>
      <c r="C36" s="195" t="s">
        <v>3028</v>
      </c>
      <c r="D36" s="217" t="s">
        <v>3027</v>
      </c>
      <c r="E36" s="256" t="s">
        <v>244</v>
      </c>
      <c r="F36" s="209">
        <v>9</v>
      </c>
      <c r="G36" s="207"/>
      <c r="H36" s="207"/>
      <c r="I36" s="207"/>
      <c r="J36" s="207"/>
      <c r="K36" s="207"/>
      <c r="L36" s="207"/>
      <c r="M36" s="207"/>
    </row>
    <row r="37" spans="1:13" s="239" customFormat="1" ht="12.75" customHeight="1">
      <c r="A37" s="197">
        <v>8</v>
      </c>
      <c r="B37" s="282" t="s">
        <v>2746</v>
      </c>
      <c r="C37" s="284" t="s">
        <v>3025</v>
      </c>
      <c r="D37" s="283" t="s">
        <v>3024</v>
      </c>
      <c r="E37" s="256" t="s">
        <v>266</v>
      </c>
      <c r="F37" s="209">
        <v>1</v>
      </c>
      <c r="G37" s="207"/>
      <c r="H37" s="207"/>
      <c r="I37" s="207"/>
      <c r="J37" s="207"/>
      <c r="K37" s="207"/>
      <c r="L37" s="207"/>
      <c r="M37" s="207"/>
    </row>
    <row r="38" spans="1:13" s="239" customFormat="1" ht="12.75" customHeight="1">
      <c r="A38" s="197">
        <v>9</v>
      </c>
      <c r="B38" s="282" t="s">
        <v>2746</v>
      </c>
      <c r="C38" s="284" t="s">
        <v>3023</v>
      </c>
      <c r="D38" s="283" t="s">
        <v>3022</v>
      </c>
      <c r="E38" s="256" t="s">
        <v>266</v>
      </c>
      <c r="F38" s="209">
        <v>1</v>
      </c>
      <c r="G38" s="207"/>
      <c r="H38" s="207"/>
      <c r="I38" s="207"/>
      <c r="J38" s="207"/>
      <c r="K38" s="207"/>
      <c r="L38" s="207"/>
      <c r="M38" s="207"/>
    </row>
    <row r="39" spans="1:13" s="239" customFormat="1" ht="12.75" customHeight="1">
      <c r="A39" s="197">
        <v>10</v>
      </c>
      <c r="B39" s="282" t="s">
        <v>2746</v>
      </c>
      <c r="C39" s="284" t="s">
        <v>3020</v>
      </c>
      <c r="D39" s="283" t="s">
        <v>3019</v>
      </c>
      <c r="E39" s="256" t="s">
        <v>266</v>
      </c>
      <c r="F39" s="209">
        <v>1</v>
      </c>
      <c r="G39" s="207"/>
      <c r="H39" s="207"/>
      <c r="I39" s="207"/>
      <c r="J39" s="207"/>
      <c r="K39" s="207"/>
      <c r="L39" s="207"/>
      <c r="M39" s="207"/>
    </row>
    <row r="40" spans="1:13" s="239" customFormat="1">
      <c r="A40" s="197">
        <v>11</v>
      </c>
      <c r="B40" s="282" t="s">
        <v>2746</v>
      </c>
      <c r="C40" s="195" t="s">
        <v>3015</v>
      </c>
      <c r="D40" s="217" t="s">
        <v>3014</v>
      </c>
      <c r="E40" s="256" t="s">
        <v>266</v>
      </c>
      <c r="F40" s="209">
        <f>SUM(F37,F38,F39)</f>
        <v>3</v>
      </c>
      <c r="G40" s="207"/>
      <c r="H40" s="207"/>
      <c r="I40" s="207"/>
      <c r="J40" s="207"/>
      <c r="K40" s="207"/>
      <c r="L40" s="207"/>
      <c r="M40" s="207"/>
    </row>
    <row r="41" spans="1:13" s="239" customFormat="1">
      <c r="A41" s="197">
        <v>12</v>
      </c>
      <c r="B41" s="211" t="s">
        <v>2746</v>
      </c>
      <c r="C41" s="195" t="s">
        <v>2968</v>
      </c>
      <c r="D41" s="217" t="s">
        <v>2957</v>
      </c>
      <c r="E41" s="256" t="s">
        <v>266</v>
      </c>
      <c r="F41" s="209">
        <v>5</v>
      </c>
      <c r="G41" s="207"/>
      <c r="H41" s="207"/>
      <c r="I41" s="207"/>
      <c r="J41" s="207"/>
      <c r="K41" s="207"/>
      <c r="L41" s="207"/>
      <c r="M41" s="207"/>
    </row>
    <row r="42" spans="1:13" s="239" customFormat="1">
      <c r="A42" s="197">
        <v>13</v>
      </c>
      <c r="B42" s="211" t="s">
        <v>2746</v>
      </c>
      <c r="C42" s="195" t="s">
        <v>2968</v>
      </c>
      <c r="D42" s="217" t="s">
        <v>2808</v>
      </c>
      <c r="E42" s="256" t="s">
        <v>266</v>
      </c>
      <c r="F42" s="209">
        <v>2</v>
      </c>
      <c r="G42" s="207"/>
      <c r="H42" s="207"/>
      <c r="I42" s="207"/>
      <c r="J42" s="207"/>
      <c r="K42" s="207"/>
      <c r="L42" s="207"/>
      <c r="M42" s="207"/>
    </row>
    <row r="43" spans="1:13" s="239" customFormat="1">
      <c r="A43" s="197">
        <v>14</v>
      </c>
      <c r="B43" s="211" t="s">
        <v>3013</v>
      </c>
      <c r="C43" s="195" t="s">
        <v>2966</v>
      </c>
      <c r="D43" s="217" t="s">
        <v>2957</v>
      </c>
      <c r="E43" s="256" t="s">
        <v>2956</v>
      </c>
      <c r="F43" s="209">
        <f>SUM(F41)</f>
        <v>5</v>
      </c>
      <c r="G43" s="207"/>
      <c r="H43" s="207"/>
      <c r="I43" s="207"/>
      <c r="J43" s="207"/>
      <c r="K43" s="207"/>
      <c r="L43" s="207"/>
      <c r="M43" s="207"/>
    </row>
    <row r="44" spans="1:13" s="239" customFormat="1">
      <c r="A44" s="197">
        <v>15</v>
      </c>
      <c r="B44" s="211" t="s">
        <v>3046</v>
      </c>
      <c r="C44" s="195" t="s">
        <v>2966</v>
      </c>
      <c r="D44" s="217" t="s">
        <v>2808</v>
      </c>
      <c r="E44" s="256" t="s">
        <v>2956</v>
      </c>
      <c r="F44" s="209">
        <f>SUM(F42)</f>
        <v>2</v>
      </c>
      <c r="G44" s="207"/>
      <c r="H44" s="207"/>
      <c r="I44" s="207"/>
      <c r="J44" s="207"/>
      <c r="K44" s="207"/>
      <c r="L44" s="207"/>
      <c r="M44" s="207"/>
    </row>
    <row r="45" spans="1:13" s="239" customFormat="1">
      <c r="A45" s="197">
        <v>16</v>
      </c>
      <c r="B45" s="275" t="s">
        <v>2746</v>
      </c>
      <c r="C45" s="195" t="s">
        <v>2965</v>
      </c>
      <c r="D45" s="217" t="s">
        <v>2957</v>
      </c>
      <c r="E45" s="193" t="s">
        <v>266</v>
      </c>
      <c r="F45" s="209">
        <v>5</v>
      </c>
      <c r="G45" s="207"/>
      <c r="H45" s="207"/>
      <c r="I45" s="207"/>
      <c r="J45" s="207"/>
      <c r="K45" s="207"/>
      <c r="L45" s="207"/>
      <c r="M45" s="207"/>
    </row>
    <row r="46" spans="1:13" s="239" customFormat="1">
      <c r="A46" s="197">
        <v>17</v>
      </c>
      <c r="B46" s="211" t="s">
        <v>3011</v>
      </c>
      <c r="C46" s="195" t="s">
        <v>2963</v>
      </c>
      <c r="D46" s="217" t="s">
        <v>2957</v>
      </c>
      <c r="E46" s="256" t="s">
        <v>2956</v>
      </c>
      <c r="F46" s="209">
        <f>SUM(F45)</f>
        <v>5</v>
      </c>
      <c r="G46" s="207"/>
      <c r="H46" s="207"/>
      <c r="I46" s="207"/>
      <c r="J46" s="207"/>
      <c r="K46" s="207"/>
      <c r="L46" s="207"/>
      <c r="M46" s="207"/>
    </row>
    <row r="47" spans="1:13" s="239" customFormat="1">
      <c r="A47" s="197">
        <v>18</v>
      </c>
      <c r="B47" s="211" t="s">
        <v>2746</v>
      </c>
      <c r="C47" s="195" t="s">
        <v>3010</v>
      </c>
      <c r="D47" s="217" t="s">
        <v>2808</v>
      </c>
      <c r="E47" s="256" t="s">
        <v>266</v>
      </c>
      <c r="F47" s="209">
        <v>1</v>
      </c>
      <c r="G47" s="207"/>
      <c r="H47" s="207"/>
      <c r="I47" s="207"/>
      <c r="J47" s="207"/>
      <c r="K47" s="207"/>
      <c r="L47" s="207"/>
      <c r="M47" s="207"/>
    </row>
    <row r="48" spans="1:13" s="239" customFormat="1">
      <c r="A48" s="197">
        <v>19</v>
      </c>
      <c r="B48" s="211" t="s">
        <v>3045</v>
      </c>
      <c r="C48" s="195" t="s">
        <v>3007</v>
      </c>
      <c r="D48" s="217" t="s">
        <v>2808</v>
      </c>
      <c r="E48" s="256" t="s">
        <v>2956</v>
      </c>
      <c r="F48" s="209">
        <f>SUM(F47)</f>
        <v>1</v>
      </c>
      <c r="G48" s="207"/>
      <c r="H48" s="207"/>
      <c r="I48" s="207"/>
      <c r="J48" s="207"/>
      <c r="K48" s="207"/>
      <c r="L48" s="207"/>
      <c r="M48" s="207"/>
    </row>
    <row r="49" spans="1:13" s="239" customFormat="1">
      <c r="A49" s="197">
        <v>20</v>
      </c>
      <c r="B49" s="211" t="s">
        <v>2961</v>
      </c>
      <c r="C49" s="195" t="s">
        <v>2960</v>
      </c>
      <c r="D49" s="217" t="s">
        <v>2957</v>
      </c>
      <c r="E49" s="256" t="s">
        <v>266</v>
      </c>
      <c r="F49" s="209">
        <v>60</v>
      </c>
      <c r="G49" s="207"/>
      <c r="H49" s="207"/>
      <c r="I49" s="207"/>
      <c r="J49" s="207"/>
      <c r="K49" s="207"/>
      <c r="L49" s="207"/>
      <c r="M49" s="207"/>
    </row>
    <row r="50" spans="1:13" s="239" customFormat="1">
      <c r="A50" s="197">
        <v>21</v>
      </c>
      <c r="B50" s="211" t="s">
        <v>2959</v>
      </c>
      <c r="C50" s="195" t="s">
        <v>2958</v>
      </c>
      <c r="D50" s="217" t="s">
        <v>2957</v>
      </c>
      <c r="E50" s="256" t="s">
        <v>2956</v>
      </c>
      <c r="F50" s="209">
        <v>1</v>
      </c>
      <c r="G50" s="207"/>
    </row>
    <row r="51" spans="1:13" s="239" customFormat="1">
      <c r="A51" s="197">
        <v>22</v>
      </c>
      <c r="B51" s="211" t="s">
        <v>2746</v>
      </c>
      <c r="C51" s="280" t="s">
        <v>3044</v>
      </c>
      <c r="D51" s="217"/>
      <c r="E51" s="193" t="s">
        <v>266</v>
      </c>
      <c r="F51" s="209">
        <v>1</v>
      </c>
      <c r="G51" s="207"/>
    </row>
    <row r="52" spans="1:13" s="239" customFormat="1">
      <c r="A52" s="197">
        <v>23</v>
      </c>
      <c r="B52" s="211" t="s">
        <v>3043</v>
      </c>
      <c r="C52" s="195" t="s">
        <v>3001</v>
      </c>
      <c r="D52" s="217" t="s">
        <v>3006</v>
      </c>
      <c r="E52" s="193" t="s">
        <v>266</v>
      </c>
      <c r="F52" s="209">
        <f>F51</f>
        <v>1</v>
      </c>
      <c r="G52" s="207"/>
    </row>
    <row r="53" spans="1:13" s="239" customFormat="1">
      <c r="A53" s="197">
        <v>24</v>
      </c>
      <c r="B53" s="211" t="s">
        <v>2955</v>
      </c>
      <c r="C53" s="195" t="s">
        <v>2954</v>
      </c>
      <c r="D53" s="217" t="s">
        <v>2953</v>
      </c>
      <c r="E53" s="256" t="s">
        <v>244</v>
      </c>
      <c r="F53" s="209">
        <f>SUM(F30:F35,F36:F36)</f>
        <v>130</v>
      </c>
      <c r="G53" s="207"/>
      <c r="H53" s="274"/>
      <c r="I53" s="273"/>
      <c r="J53" s="255"/>
    </row>
    <row r="54" spans="1:13" s="239" customFormat="1" ht="13.5" thickBot="1">
      <c r="A54" s="197">
        <v>25</v>
      </c>
      <c r="B54" s="211" t="s">
        <v>2952</v>
      </c>
      <c r="C54" s="195" t="s">
        <v>2951</v>
      </c>
      <c r="D54" s="217" t="s">
        <v>2950</v>
      </c>
      <c r="E54" s="256" t="s">
        <v>244</v>
      </c>
      <c r="F54" s="209">
        <f>SUM(F30:F35,F36:F36)</f>
        <v>130</v>
      </c>
      <c r="G54" s="207"/>
      <c r="H54" s="274"/>
      <c r="I54" s="273"/>
      <c r="J54" s="255"/>
    </row>
    <row r="55" spans="1:13" s="221" customFormat="1">
      <c r="A55" s="229"/>
      <c r="B55" s="228" t="s">
        <v>2757</v>
      </c>
      <c r="C55" s="227"/>
      <c r="D55" s="226"/>
      <c r="E55" s="225"/>
      <c r="F55" s="224"/>
    </row>
    <row r="56" spans="1:13">
      <c r="A56" s="197">
        <v>26</v>
      </c>
      <c r="B56" s="220" t="s">
        <v>2947</v>
      </c>
      <c r="C56" s="219" t="s">
        <v>2946</v>
      </c>
      <c r="D56" s="218" t="s">
        <v>2754</v>
      </c>
      <c r="E56" s="193" t="s">
        <v>997</v>
      </c>
      <c r="F56" s="216">
        <v>0.7</v>
      </c>
      <c r="G56" s="207"/>
    </row>
    <row r="57" spans="1:13" ht="26.25" thickBot="1">
      <c r="A57" s="197">
        <v>27</v>
      </c>
      <c r="B57" s="211" t="s">
        <v>2945</v>
      </c>
      <c r="C57" s="195" t="s">
        <v>2752</v>
      </c>
      <c r="D57" s="217" t="s">
        <v>2751</v>
      </c>
      <c r="E57" s="193" t="s">
        <v>997</v>
      </c>
      <c r="F57" s="216">
        <v>0.75</v>
      </c>
      <c r="G57" s="207"/>
    </row>
    <row r="58" spans="1:13" s="199" customFormat="1">
      <c r="A58" s="215"/>
      <c r="B58" s="206" t="str">
        <f>CONCATENATE("CELKOM ",C7," :")</f>
        <v>CELKOM VNÚTORNÝ VODOVOD :</v>
      </c>
      <c r="C58" s="205"/>
      <c r="D58" s="214"/>
      <c r="E58" s="203"/>
      <c r="F58" s="202"/>
    </row>
    <row r="59" spans="1:13">
      <c r="C59" s="213" t="str">
        <f>CONCATENATE(A9," ",B9," ",C9)</f>
        <v>III. C 721 A05 ZARIAĎOVACIE PREDMETY</v>
      </c>
      <c r="D59" s="217"/>
      <c r="F59" s="212"/>
    </row>
    <row r="60" spans="1:13">
      <c r="A60" s="197">
        <v>1</v>
      </c>
      <c r="B60" s="211" t="s">
        <v>2746</v>
      </c>
      <c r="C60" s="252" t="s">
        <v>3000</v>
      </c>
      <c r="D60" s="217" t="s">
        <v>2999</v>
      </c>
      <c r="E60" s="193" t="s">
        <v>266</v>
      </c>
      <c r="F60" s="209">
        <v>1</v>
      </c>
      <c r="G60" s="207"/>
    </row>
    <row r="61" spans="1:13">
      <c r="A61" s="197">
        <v>2</v>
      </c>
      <c r="B61" s="232" t="s">
        <v>2998</v>
      </c>
      <c r="C61" s="230" t="s">
        <v>2997</v>
      </c>
      <c r="D61" s="217"/>
      <c r="E61" s="193" t="s">
        <v>266</v>
      </c>
      <c r="F61" s="209">
        <f>SUM(F60:F60)</f>
        <v>1</v>
      </c>
      <c r="G61" s="207"/>
    </row>
    <row r="62" spans="1:13">
      <c r="A62" s="197">
        <v>3</v>
      </c>
      <c r="B62" s="211" t="s">
        <v>2746</v>
      </c>
      <c r="C62" s="230" t="s">
        <v>2995</v>
      </c>
      <c r="D62" s="217" t="s">
        <v>3042</v>
      </c>
      <c r="E62" s="193" t="s">
        <v>913</v>
      </c>
      <c r="F62" s="209">
        <v>2</v>
      </c>
      <c r="G62" s="207"/>
    </row>
    <row r="63" spans="1:13">
      <c r="A63" s="197">
        <v>4</v>
      </c>
      <c r="B63" s="211" t="s">
        <v>2746</v>
      </c>
      <c r="C63" s="230" t="s">
        <v>2995</v>
      </c>
      <c r="D63" s="217" t="s">
        <v>2994</v>
      </c>
      <c r="E63" s="193" t="s">
        <v>913</v>
      </c>
      <c r="F63" s="209">
        <v>2</v>
      </c>
      <c r="G63" s="207"/>
    </row>
    <row r="64" spans="1:13">
      <c r="A64" s="197">
        <v>5</v>
      </c>
      <c r="B64" s="232" t="s">
        <v>2993</v>
      </c>
      <c r="C64" s="230" t="s">
        <v>2992</v>
      </c>
      <c r="D64" s="217" t="s">
        <v>2991</v>
      </c>
      <c r="E64" s="193" t="s">
        <v>913</v>
      </c>
      <c r="F64" s="209">
        <f>SUM(F62:F63)</f>
        <v>4</v>
      </c>
      <c r="G64" s="207"/>
    </row>
    <row r="65" spans="1:252">
      <c r="A65" s="197">
        <v>6</v>
      </c>
      <c r="B65" s="211" t="s">
        <v>2746</v>
      </c>
      <c r="C65" s="195" t="s">
        <v>2990</v>
      </c>
      <c r="D65" s="231" t="s">
        <v>2843</v>
      </c>
      <c r="E65" s="193" t="s">
        <v>266</v>
      </c>
      <c r="F65" s="209">
        <v>24</v>
      </c>
      <c r="G65" s="207"/>
    </row>
    <row r="66" spans="1:252">
      <c r="A66" s="197">
        <v>7</v>
      </c>
      <c r="B66" s="211" t="s">
        <v>2746</v>
      </c>
      <c r="C66" s="195" t="s">
        <v>2944</v>
      </c>
      <c r="D66" s="217"/>
      <c r="E66" s="193" t="s">
        <v>266</v>
      </c>
      <c r="F66" s="209">
        <v>20</v>
      </c>
      <c r="G66" s="207"/>
    </row>
    <row r="67" spans="1:252">
      <c r="A67" s="197">
        <v>8</v>
      </c>
      <c r="B67" s="211" t="s">
        <v>2942</v>
      </c>
      <c r="C67" s="195" t="s">
        <v>2941</v>
      </c>
      <c r="D67" s="254" t="s">
        <v>2940</v>
      </c>
      <c r="E67" s="193" t="s">
        <v>266</v>
      </c>
      <c r="F67" s="209">
        <f>SUM(F65:F66)</f>
        <v>44</v>
      </c>
      <c r="G67" s="207"/>
    </row>
    <row r="68" spans="1:252">
      <c r="A68" s="197">
        <v>9</v>
      </c>
      <c r="B68" s="211" t="s">
        <v>2746</v>
      </c>
      <c r="C68" s="195" t="s">
        <v>2939</v>
      </c>
      <c r="D68" s="231" t="s">
        <v>2833</v>
      </c>
      <c r="E68" s="193" t="s">
        <v>266</v>
      </c>
      <c r="F68" s="209">
        <v>1</v>
      </c>
      <c r="G68" s="207"/>
    </row>
    <row r="69" spans="1:252" ht="25.5">
      <c r="A69" s="197">
        <v>10</v>
      </c>
      <c r="B69" s="211" t="s">
        <v>2937</v>
      </c>
      <c r="C69" s="195" t="s">
        <v>2936</v>
      </c>
      <c r="D69" s="217"/>
      <c r="E69" s="193" t="s">
        <v>266</v>
      </c>
      <c r="F69" s="209">
        <f>F68</f>
        <v>1</v>
      </c>
      <c r="G69" s="207"/>
    </row>
    <row r="70" spans="1:252">
      <c r="A70" s="197">
        <v>11</v>
      </c>
      <c r="B70" s="211" t="s">
        <v>2746</v>
      </c>
      <c r="C70" s="195" t="s">
        <v>2935</v>
      </c>
      <c r="D70" s="231" t="s">
        <v>2768</v>
      </c>
      <c r="E70" s="193" t="s">
        <v>266</v>
      </c>
      <c r="F70" s="209">
        <v>10</v>
      </c>
      <c r="G70" s="207"/>
    </row>
    <row r="71" spans="1:252" ht="25.5">
      <c r="A71" s="197">
        <v>12</v>
      </c>
      <c r="B71" s="211" t="s">
        <v>2932</v>
      </c>
      <c r="C71" s="195" t="s">
        <v>2931</v>
      </c>
      <c r="D71" s="217"/>
      <c r="E71" s="193" t="s">
        <v>266</v>
      </c>
      <c r="F71" s="209">
        <f>SUM(F70:F70)</f>
        <v>10</v>
      </c>
      <c r="G71" s="207"/>
    </row>
    <row r="72" spans="1:252">
      <c r="A72" s="197">
        <v>13</v>
      </c>
      <c r="B72" s="211" t="s">
        <v>2746</v>
      </c>
      <c r="C72" s="195" t="s">
        <v>2989</v>
      </c>
      <c r="D72" s="217"/>
      <c r="E72" s="193" t="s">
        <v>266</v>
      </c>
      <c r="F72" s="209">
        <v>1</v>
      </c>
      <c r="G72" s="207"/>
    </row>
    <row r="73" spans="1:252" ht="13.5" thickBot="1">
      <c r="A73" s="197">
        <v>14</v>
      </c>
      <c r="B73" s="211" t="s">
        <v>2746</v>
      </c>
      <c r="C73" s="195" t="s">
        <v>2758</v>
      </c>
      <c r="D73" s="217"/>
      <c r="E73" s="193" t="s">
        <v>266</v>
      </c>
      <c r="F73" s="209">
        <f>SUM(F72:F72)</f>
        <v>1</v>
      </c>
      <c r="G73" s="207"/>
    </row>
    <row r="74" spans="1:252" s="198" customFormat="1">
      <c r="A74" s="229"/>
      <c r="B74" s="228" t="s">
        <v>2757</v>
      </c>
      <c r="C74" s="227"/>
      <c r="D74" s="226"/>
      <c r="E74" s="225"/>
      <c r="F74" s="224"/>
      <c r="G74" s="221"/>
      <c r="H74" s="221"/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M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C74" s="221"/>
      <c r="CD74" s="221"/>
      <c r="CE74" s="221"/>
      <c r="CF74" s="221"/>
      <c r="CG74" s="221"/>
      <c r="CH74" s="221"/>
      <c r="CI74" s="221"/>
      <c r="CJ74" s="221"/>
      <c r="CK74" s="221"/>
      <c r="CL74" s="221"/>
      <c r="CM74" s="221"/>
      <c r="CN74" s="221"/>
      <c r="CO74" s="221"/>
      <c r="CP74" s="221"/>
      <c r="CQ74" s="221"/>
      <c r="CR74" s="221"/>
      <c r="CS74" s="221"/>
      <c r="CT74" s="221"/>
      <c r="CU74" s="221"/>
      <c r="CV74" s="221"/>
      <c r="CW74" s="221"/>
      <c r="CX74" s="221"/>
      <c r="CY74" s="221"/>
      <c r="CZ74" s="221"/>
      <c r="DA74" s="221"/>
      <c r="DB74" s="221"/>
      <c r="DC74" s="221"/>
      <c r="DD74" s="221"/>
      <c r="DE74" s="221"/>
      <c r="DF74" s="221"/>
      <c r="DG74" s="221"/>
      <c r="DH74" s="221"/>
      <c r="DI74" s="221"/>
      <c r="DJ74" s="221"/>
      <c r="DK74" s="221"/>
      <c r="DL74" s="221"/>
      <c r="DM74" s="221"/>
      <c r="DN74" s="221"/>
      <c r="DO74" s="221"/>
      <c r="DP74" s="221"/>
      <c r="DQ74" s="221"/>
      <c r="DR74" s="221"/>
      <c r="DS74" s="221"/>
      <c r="DT74" s="221"/>
      <c r="DU74" s="221"/>
      <c r="DV74" s="221"/>
      <c r="DW74" s="221"/>
      <c r="DX74" s="221"/>
      <c r="DY74" s="221"/>
      <c r="DZ74" s="221"/>
      <c r="EA74" s="221"/>
      <c r="EB74" s="221"/>
      <c r="EC74" s="221"/>
      <c r="ED74" s="221"/>
      <c r="EE74" s="221"/>
      <c r="EF74" s="221"/>
      <c r="EG74" s="221"/>
      <c r="EH74" s="221"/>
      <c r="EI74" s="221"/>
      <c r="EJ74" s="221"/>
      <c r="EK74" s="221"/>
      <c r="EL74" s="221"/>
      <c r="EM74" s="221"/>
      <c r="EN74" s="221"/>
      <c r="EO74" s="221"/>
      <c r="EP74" s="221"/>
      <c r="EQ74" s="221"/>
      <c r="ER74" s="221"/>
      <c r="ES74" s="221"/>
      <c r="ET74" s="221"/>
      <c r="EU74" s="221"/>
      <c r="EV74" s="221"/>
      <c r="EW74" s="221"/>
      <c r="EX74" s="221"/>
      <c r="EY74" s="221"/>
      <c r="EZ74" s="221"/>
      <c r="FA74" s="221"/>
      <c r="FB74" s="221"/>
      <c r="FC74" s="221"/>
      <c r="FD74" s="221"/>
      <c r="FE74" s="221"/>
      <c r="FF74" s="221"/>
      <c r="FG74" s="221"/>
      <c r="FH74" s="221"/>
      <c r="FI74" s="221"/>
      <c r="FJ74" s="221"/>
      <c r="FK74" s="221"/>
      <c r="FL74" s="221"/>
      <c r="FM74" s="221"/>
      <c r="FN74" s="221"/>
      <c r="FO74" s="221"/>
      <c r="FP74" s="221"/>
      <c r="FQ74" s="221"/>
      <c r="FR74" s="221"/>
      <c r="FS74" s="221"/>
      <c r="FT74" s="221"/>
      <c r="FU74" s="221"/>
      <c r="FV74" s="221"/>
      <c r="FW74" s="221"/>
      <c r="FX74" s="221"/>
      <c r="FY74" s="221"/>
      <c r="FZ74" s="221"/>
      <c r="GA74" s="221"/>
      <c r="GB74" s="221"/>
      <c r="GC74" s="221"/>
      <c r="GD74" s="221"/>
      <c r="GE74" s="221"/>
      <c r="GF74" s="221"/>
      <c r="GG74" s="221"/>
      <c r="GH74" s="221"/>
      <c r="GI74" s="221"/>
      <c r="GJ74" s="221"/>
      <c r="GK74" s="221"/>
      <c r="GL74" s="221"/>
      <c r="GM74" s="221"/>
      <c r="GN74" s="221"/>
      <c r="GO74" s="221"/>
      <c r="GP74" s="221"/>
      <c r="GQ74" s="221"/>
      <c r="GR74" s="221"/>
      <c r="GS74" s="221"/>
      <c r="GT74" s="221"/>
      <c r="GU74" s="221"/>
      <c r="GV74" s="221"/>
      <c r="GW74" s="221"/>
      <c r="GX74" s="221"/>
      <c r="GY74" s="221"/>
      <c r="GZ74" s="221"/>
      <c r="HA74" s="221"/>
      <c r="HB74" s="221"/>
      <c r="HC74" s="221"/>
      <c r="HD74" s="221"/>
      <c r="HE74" s="221"/>
      <c r="HF74" s="221"/>
      <c r="HG74" s="221"/>
      <c r="HH74" s="221"/>
      <c r="HI74" s="221"/>
      <c r="HJ74" s="221"/>
      <c r="HK74" s="221"/>
      <c r="HL74" s="221"/>
      <c r="HM74" s="221"/>
      <c r="HN74" s="221"/>
      <c r="HO74" s="221"/>
      <c r="HP74" s="221"/>
      <c r="HQ74" s="221"/>
      <c r="HR74" s="221"/>
      <c r="HS74" s="221"/>
      <c r="HT74" s="221"/>
      <c r="HU74" s="221"/>
      <c r="HV74" s="221"/>
      <c r="HW74" s="221"/>
      <c r="HX74" s="221"/>
      <c r="HY74" s="221"/>
      <c r="HZ74" s="221"/>
      <c r="IA74" s="221"/>
      <c r="IB74" s="221"/>
      <c r="IC74" s="221"/>
      <c r="ID74" s="221"/>
      <c r="IE74" s="221"/>
      <c r="IF74" s="221"/>
      <c r="IG74" s="221"/>
      <c r="IH74" s="221"/>
      <c r="II74" s="221"/>
      <c r="IJ74" s="221"/>
      <c r="IK74" s="221"/>
      <c r="IL74" s="221"/>
      <c r="IM74" s="221"/>
      <c r="IN74" s="221"/>
      <c r="IO74" s="221"/>
      <c r="IP74" s="221"/>
      <c r="IQ74" s="221"/>
      <c r="IR74" s="221"/>
    </row>
    <row r="75" spans="1:252">
      <c r="A75" s="197">
        <v>15</v>
      </c>
      <c r="B75" s="220" t="s">
        <v>2756</v>
      </c>
      <c r="C75" s="219" t="s">
        <v>2755</v>
      </c>
      <c r="D75" s="218" t="s">
        <v>2754</v>
      </c>
      <c r="E75" s="193" t="s">
        <v>997</v>
      </c>
      <c r="F75" s="216">
        <v>0.3</v>
      </c>
      <c r="G75" s="207"/>
    </row>
    <row r="76" spans="1:252" ht="26.25" thickBot="1">
      <c r="A76" s="197">
        <v>16</v>
      </c>
      <c r="B76" s="211" t="s">
        <v>2753</v>
      </c>
      <c r="C76" s="195" t="s">
        <v>2752</v>
      </c>
      <c r="D76" s="217" t="s">
        <v>2751</v>
      </c>
      <c r="E76" s="193" t="s">
        <v>997</v>
      </c>
      <c r="F76" s="216">
        <v>0.3</v>
      </c>
      <c r="G76" s="207"/>
    </row>
    <row r="77" spans="1:252" s="199" customFormat="1">
      <c r="A77" s="215"/>
      <c r="B77" s="206" t="str">
        <f>CONCATENATE("CELKOM ",C9," :")</f>
        <v>CELKOM ZARIAĎOVACIE PREDMETY :</v>
      </c>
      <c r="C77" s="205"/>
      <c r="D77" s="214"/>
      <c r="E77" s="203"/>
      <c r="F77" s="202"/>
    </row>
  </sheetData>
  <conditionalFormatting sqref="F26 F18:F21 F30:F50 F52:F54 F70:F72">
    <cfRule type="cellIs" dxfId="37" priority="17" stopIfTrue="1" operator="equal">
      <formula>0</formula>
    </cfRule>
  </conditionalFormatting>
  <conditionalFormatting sqref="F15:F17">
    <cfRule type="cellIs" dxfId="36" priority="16" stopIfTrue="1" operator="equal">
      <formula>0</formula>
    </cfRule>
  </conditionalFormatting>
  <conditionalFormatting sqref="F22:F23">
    <cfRule type="cellIs" dxfId="35" priority="15" stopIfTrue="1" operator="equal">
      <formula>0</formula>
    </cfRule>
  </conditionalFormatting>
  <conditionalFormatting sqref="F25">
    <cfRule type="cellIs" dxfId="34" priority="14" stopIfTrue="1" operator="equal">
      <formula>0</formula>
    </cfRule>
  </conditionalFormatting>
  <conditionalFormatting sqref="F57">
    <cfRule type="cellIs" dxfId="33" priority="13" stopIfTrue="1" operator="equal">
      <formula>0</formula>
    </cfRule>
  </conditionalFormatting>
  <conditionalFormatting sqref="F56">
    <cfRule type="cellIs" dxfId="32" priority="12" stopIfTrue="1" operator="equal">
      <formula>0</formula>
    </cfRule>
  </conditionalFormatting>
  <conditionalFormatting sqref="F76">
    <cfRule type="cellIs" dxfId="31" priority="11" stopIfTrue="1" operator="equal">
      <formula>0</formula>
    </cfRule>
  </conditionalFormatting>
  <conditionalFormatting sqref="F75">
    <cfRule type="cellIs" dxfId="30" priority="10" stopIfTrue="1" operator="equal">
      <formula>0</formula>
    </cfRule>
  </conditionalFormatting>
  <conditionalFormatting sqref="F73">
    <cfRule type="cellIs" dxfId="29" priority="9" stopIfTrue="1" operator="equal">
      <formula>0</formula>
    </cfRule>
  </conditionalFormatting>
  <conditionalFormatting sqref="F51">
    <cfRule type="cellIs" dxfId="28" priority="8" stopIfTrue="1" operator="equal">
      <formula>0</formula>
    </cfRule>
  </conditionalFormatting>
  <conditionalFormatting sqref="F65:F67">
    <cfRule type="cellIs" dxfId="27" priority="7" stopIfTrue="1" operator="equal">
      <formula>0</formula>
    </cfRule>
  </conditionalFormatting>
  <conditionalFormatting sqref="F68:F69">
    <cfRule type="cellIs" dxfId="26" priority="6" stopIfTrue="1" operator="equal">
      <formula>0</formula>
    </cfRule>
  </conditionalFormatting>
  <conditionalFormatting sqref="F62">
    <cfRule type="cellIs" dxfId="25" priority="5" stopIfTrue="1" operator="equal">
      <formula>0</formula>
    </cfRule>
  </conditionalFormatting>
  <conditionalFormatting sqref="F64">
    <cfRule type="cellIs" dxfId="24" priority="4" stopIfTrue="1" operator="equal">
      <formula>0</formula>
    </cfRule>
  </conditionalFormatting>
  <conditionalFormatting sqref="F63">
    <cfRule type="cellIs" dxfId="23" priority="3" stopIfTrue="1" operator="equal">
      <formula>0</formula>
    </cfRule>
  </conditionalFormatting>
  <conditionalFormatting sqref="F60">
    <cfRule type="cellIs" dxfId="22" priority="2" stopIfTrue="1" operator="equal">
      <formula>0</formula>
    </cfRule>
  </conditionalFormatting>
  <conditionalFormatting sqref="F61">
    <cfRule type="cellIs" dxfId="21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S73"/>
  <sheetViews>
    <sheetView showGridLines="0" topLeftCell="A52" zoomScaleNormal="100" workbookViewId="0">
      <selection activeCell="H72" sqref="H72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33203125" style="190" customWidth="1"/>
    <col min="8" max="11" width="9.33203125" style="189"/>
    <col min="12" max="12" width="4.6640625" style="189" customWidth="1"/>
    <col min="13" max="16384" width="9.33203125" style="189"/>
  </cols>
  <sheetData>
    <row r="1" spans="1:8">
      <c r="C1" s="253" t="s">
        <v>2893</v>
      </c>
      <c r="D1" s="244"/>
      <c r="E1" s="243"/>
      <c r="F1" s="212"/>
    </row>
    <row r="2" spans="1:8">
      <c r="D2" s="210"/>
      <c r="F2" s="212"/>
    </row>
    <row r="3" spans="1:8">
      <c r="B3" s="252"/>
      <c r="C3" s="251" t="s">
        <v>2826</v>
      </c>
      <c r="D3" s="210"/>
      <c r="F3" s="212"/>
      <c r="G3" s="189"/>
    </row>
    <row r="4" spans="1:8">
      <c r="D4" s="210"/>
      <c r="F4" s="212"/>
    </row>
    <row r="5" spans="1:8">
      <c r="A5" s="250" t="s">
        <v>2825</v>
      </c>
      <c r="B5" s="196" t="s">
        <v>2988</v>
      </c>
      <c r="C5" s="195" t="s">
        <v>2987</v>
      </c>
      <c r="D5" s="210"/>
      <c r="F5" s="212"/>
    </row>
    <row r="6" spans="1:8">
      <c r="A6" s="250"/>
      <c r="D6" s="210"/>
      <c r="F6" s="212"/>
    </row>
    <row r="7" spans="1:8">
      <c r="A7" s="250" t="s">
        <v>2822</v>
      </c>
      <c r="B7" s="196" t="s">
        <v>2986</v>
      </c>
      <c r="C7" s="195" t="s">
        <v>2985</v>
      </c>
      <c r="D7" s="210"/>
      <c r="F7" s="212"/>
    </row>
    <row r="8" spans="1:8">
      <c r="A8" s="250"/>
      <c r="D8" s="210"/>
      <c r="F8" s="212"/>
    </row>
    <row r="9" spans="1:8">
      <c r="A9" s="250" t="s">
        <v>2819</v>
      </c>
      <c r="B9" s="196" t="s">
        <v>2821</v>
      </c>
      <c r="C9" s="195" t="s">
        <v>2820</v>
      </c>
      <c r="D9" s="210"/>
      <c r="F9" s="212"/>
    </row>
    <row r="10" spans="1:8" s="248" customFormat="1" ht="13.5" thickBot="1">
      <c r="B10" s="249"/>
    </row>
    <row r="11" spans="1:8">
      <c r="D11" s="210"/>
      <c r="F11" s="212"/>
    </row>
    <row r="12" spans="1:8" s="198" customFormat="1">
      <c r="A12" s="247"/>
      <c r="B12" s="246" t="s">
        <v>2816</v>
      </c>
      <c r="C12" s="245"/>
      <c r="D12" s="244"/>
      <c r="E12" s="243"/>
      <c r="F12" s="242"/>
      <c r="G12" s="240"/>
    </row>
    <row r="13" spans="1:8">
      <c r="C13" s="239"/>
      <c r="D13" s="238"/>
      <c r="F13" s="212"/>
    </row>
    <row r="14" spans="1:8">
      <c r="C14" s="213" t="str">
        <f>CONCATENATE(A5," ",B5," ",C5)</f>
        <v>I. C 713 A04 TEPELNÉ IZOLÁCIE</v>
      </c>
      <c r="D14" s="210"/>
      <c r="F14" s="212"/>
    </row>
    <row r="15" spans="1:8" s="277" customFormat="1" ht="12.75" customHeight="1">
      <c r="A15" s="250">
        <v>1</v>
      </c>
      <c r="B15" s="211" t="s">
        <v>2746</v>
      </c>
      <c r="C15" s="276" t="s">
        <v>2980</v>
      </c>
      <c r="D15" s="217" t="s">
        <v>2981</v>
      </c>
      <c r="E15" s="279" t="s">
        <v>244</v>
      </c>
      <c r="F15" s="234">
        <v>22</v>
      </c>
      <c r="G15" s="190"/>
      <c r="H15" s="278"/>
    </row>
    <row r="16" spans="1:8" ht="12.75" customHeight="1">
      <c r="A16" s="197">
        <v>2</v>
      </c>
      <c r="B16" s="211" t="s">
        <v>2746</v>
      </c>
      <c r="C16" s="276" t="s">
        <v>2980</v>
      </c>
      <c r="D16" s="217" t="s">
        <v>2978</v>
      </c>
      <c r="E16" s="193" t="s">
        <v>244</v>
      </c>
      <c r="F16" s="209">
        <v>8</v>
      </c>
      <c r="H16" s="207"/>
    </row>
    <row r="17" spans="1:11" ht="12.75" customHeight="1">
      <c r="A17" s="197">
        <v>3</v>
      </c>
      <c r="B17" s="211" t="s">
        <v>2746</v>
      </c>
      <c r="C17" s="195" t="s">
        <v>2979</v>
      </c>
      <c r="D17" s="217" t="s">
        <v>2978</v>
      </c>
      <c r="E17" s="193" t="s">
        <v>244</v>
      </c>
      <c r="F17" s="209">
        <v>5</v>
      </c>
      <c r="H17" s="207"/>
    </row>
    <row r="18" spans="1:11" ht="13.5" thickBot="1">
      <c r="A18" s="197">
        <v>4</v>
      </c>
      <c r="B18" s="211" t="s">
        <v>2977</v>
      </c>
      <c r="C18" s="195" t="s">
        <v>2976</v>
      </c>
      <c r="D18" s="217" t="s">
        <v>2975</v>
      </c>
      <c r="E18" s="193" t="s">
        <v>244</v>
      </c>
      <c r="F18" s="209">
        <f>SUM(F15:F16)+SUM(F17:F17)</f>
        <v>35</v>
      </c>
      <c r="H18" s="207"/>
    </row>
    <row r="19" spans="1:11" s="221" customFormat="1">
      <c r="A19" s="229"/>
      <c r="B19" s="228" t="s">
        <v>2757</v>
      </c>
      <c r="C19" s="227"/>
      <c r="D19" s="226"/>
      <c r="E19" s="225"/>
      <c r="F19" s="224"/>
      <c r="G19" s="222"/>
    </row>
    <row r="20" spans="1:11">
      <c r="A20" s="197">
        <v>5</v>
      </c>
      <c r="B20" s="211" t="s">
        <v>2974</v>
      </c>
      <c r="C20" s="195" t="s">
        <v>2973</v>
      </c>
      <c r="D20" s="217" t="s">
        <v>2754</v>
      </c>
      <c r="E20" s="193" t="s">
        <v>997</v>
      </c>
      <c r="F20" s="216">
        <v>1.3</v>
      </c>
      <c r="G20" s="208"/>
      <c r="H20" s="207"/>
    </row>
    <row r="21" spans="1:11" ht="26.25" thickBot="1">
      <c r="A21" s="197">
        <v>6</v>
      </c>
      <c r="B21" s="211" t="s">
        <v>2972</v>
      </c>
      <c r="C21" s="195" t="s">
        <v>2752</v>
      </c>
      <c r="D21" s="217" t="s">
        <v>2751</v>
      </c>
      <c r="E21" s="193" t="s">
        <v>997</v>
      </c>
      <c r="F21" s="216">
        <v>0.45</v>
      </c>
      <c r="G21" s="208"/>
      <c r="H21" s="207"/>
    </row>
    <row r="22" spans="1:11" s="199" customFormat="1">
      <c r="A22" s="215"/>
      <c r="B22" s="206" t="str">
        <f>CONCATENATE("CELKOM ",C5," :")</f>
        <v>CELKOM TEPELNÉ IZOLÁCIE :</v>
      </c>
      <c r="C22" s="205"/>
      <c r="D22" s="214"/>
      <c r="E22" s="203"/>
      <c r="F22" s="202"/>
      <c r="G22" s="200"/>
    </row>
    <row r="23" spans="1:11">
      <c r="D23" s="217"/>
      <c r="F23" s="212"/>
      <c r="G23" s="208"/>
    </row>
    <row r="24" spans="1:11">
      <c r="C24" s="213" t="str">
        <f>CONCATENATE(A7," ",B7," ",C7)</f>
        <v>II. C 721 A02 VNÚTORNÝ VODOVOD</v>
      </c>
      <c r="D24" s="217"/>
      <c r="F24" s="212"/>
      <c r="G24" s="208"/>
    </row>
    <row r="25" spans="1:11">
      <c r="A25" s="197">
        <v>1</v>
      </c>
      <c r="B25" s="211" t="s">
        <v>2746</v>
      </c>
      <c r="C25" s="195" t="s">
        <v>2970</v>
      </c>
      <c r="D25" s="217" t="s">
        <v>2971</v>
      </c>
      <c r="E25" s="256" t="s">
        <v>244</v>
      </c>
      <c r="F25" s="209">
        <f>F15</f>
        <v>22</v>
      </c>
      <c r="G25" s="208"/>
      <c r="H25" s="207"/>
    </row>
    <row r="26" spans="1:11">
      <c r="A26" s="197">
        <v>2</v>
      </c>
      <c r="B26" s="211" t="s">
        <v>2746</v>
      </c>
      <c r="C26" s="195" t="s">
        <v>2970</v>
      </c>
      <c r="D26" s="217" t="s">
        <v>2969</v>
      </c>
      <c r="E26" s="256" t="s">
        <v>244</v>
      </c>
      <c r="F26" s="209">
        <f>F16+F17</f>
        <v>13</v>
      </c>
      <c r="G26" s="208"/>
      <c r="H26" s="207"/>
    </row>
    <row r="27" spans="1:11" s="239" customFormat="1">
      <c r="A27" s="197">
        <v>3</v>
      </c>
      <c r="B27" s="211" t="s">
        <v>2746</v>
      </c>
      <c r="C27" s="195" t="s">
        <v>3028</v>
      </c>
      <c r="D27" s="217" t="s">
        <v>2856</v>
      </c>
      <c r="E27" s="256" t="s">
        <v>244</v>
      </c>
      <c r="F27" s="209">
        <v>5</v>
      </c>
      <c r="G27" s="208"/>
      <c r="H27" s="207"/>
    </row>
    <row r="28" spans="1:11" s="239" customFormat="1">
      <c r="A28" s="197">
        <v>4</v>
      </c>
      <c r="B28" s="211" t="s">
        <v>2746</v>
      </c>
      <c r="C28" s="195" t="s">
        <v>3028</v>
      </c>
      <c r="D28" s="217" t="s">
        <v>3057</v>
      </c>
      <c r="E28" s="256" t="s">
        <v>244</v>
      </c>
      <c r="F28" s="209">
        <v>13</v>
      </c>
      <c r="G28" s="236"/>
      <c r="H28" s="207"/>
      <c r="I28" s="274"/>
      <c r="J28" s="273"/>
      <c r="K28" s="255"/>
    </row>
    <row r="29" spans="1:11" s="239" customFormat="1" ht="25.5">
      <c r="A29" s="197">
        <v>5</v>
      </c>
      <c r="B29" s="282" t="s">
        <v>2746</v>
      </c>
      <c r="C29" s="284" t="s">
        <v>3061</v>
      </c>
      <c r="D29" s="283" t="s">
        <v>3024</v>
      </c>
      <c r="E29" s="256" t="s">
        <v>266</v>
      </c>
      <c r="F29" s="209">
        <v>2</v>
      </c>
      <c r="G29" s="236"/>
      <c r="H29" s="281"/>
      <c r="I29" s="274"/>
      <c r="J29" s="273"/>
      <c r="K29" s="255"/>
    </row>
    <row r="30" spans="1:11" s="239" customFormat="1" ht="12.75" customHeight="1">
      <c r="A30" s="197">
        <v>6</v>
      </c>
      <c r="B30" s="282" t="s">
        <v>2746</v>
      </c>
      <c r="C30" s="284" t="s">
        <v>3068</v>
      </c>
      <c r="D30" s="283" t="s">
        <v>3054</v>
      </c>
      <c r="E30" s="256" t="s">
        <v>266</v>
      </c>
      <c r="F30" s="209">
        <v>1</v>
      </c>
      <c r="G30" s="236"/>
      <c r="H30" s="281"/>
      <c r="I30" s="274"/>
      <c r="J30" s="273"/>
      <c r="K30" s="255"/>
    </row>
    <row r="31" spans="1:11" s="239" customFormat="1" ht="12.75" customHeight="1">
      <c r="A31" s="197">
        <v>7</v>
      </c>
      <c r="B31" s="282" t="s">
        <v>2746</v>
      </c>
      <c r="C31" s="284" t="s">
        <v>3055</v>
      </c>
      <c r="D31" s="283" t="s">
        <v>3054</v>
      </c>
      <c r="E31" s="256" t="s">
        <v>266</v>
      </c>
      <c r="F31" s="209">
        <v>1</v>
      </c>
      <c r="G31" s="236"/>
      <c r="H31" s="281"/>
      <c r="I31" s="274"/>
      <c r="J31" s="273"/>
      <c r="K31" s="255"/>
    </row>
    <row r="32" spans="1:11" s="239" customFormat="1" ht="12.75" customHeight="1">
      <c r="A32" s="197">
        <v>8</v>
      </c>
      <c r="B32" s="282" t="s">
        <v>2746</v>
      </c>
      <c r="C32" s="284" t="s">
        <v>3060</v>
      </c>
      <c r="D32" s="283" t="s">
        <v>3019</v>
      </c>
      <c r="E32" s="256" t="s">
        <v>266</v>
      </c>
      <c r="F32" s="209">
        <v>2</v>
      </c>
      <c r="G32" s="236"/>
      <c r="H32" s="281"/>
      <c r="I32" s="274"/>
      <c r="J32" s="273"/>
      <c r="K32" s="255"/>
    </row>
    <row r="33" spans="1:11" s="239" customFormat="1" ht="12.75" customHeight="1">
      <c r="A33" s="197">
        <v>9</v>
      </c>
      <c r="B33" s="282" t="s">
        <v>2746</v>
      </c>
      <c r="C33" s="284" t="s">
        <v>3059</v>
      </c>
      <c r="D33" s="283" t="s">
        <v>3017</v>
      </c>
      <c r="E33" s="256" t="s">
        <v>266</v>
      </c>
      <c r="F33" s="209">
        <v>1</v>
      </c>
      <c r="G33" s="236"/>
      <c r="H33" s="281"/>
      <c r="I33" s="274"/>
      <c r="J33" s="273"/>
      <c r="K33" s="255"/>
    </row>
    <row r="34" spans="1:11" s="239" customFormat="1">
      <c r="A34" s="197">
        <v>10</v>
      </c>
      <c r="B34" s="282" t="s">
        <v>2746</v>
      </c>
      <c r="C34" s="195" t="s">
        <v>3015</v>
      </c>
      <c r="D34" s="217" t="s">
        <v>2978</v>
      </c>
      <c r="E34" s="256" t="s">
        <v>266</v>
      </c>
      <c r="F34" s="209">
        <f>SUM(F29,F32)</f>
        <v>4</v>
      </c>
      <c r="G34" s="236"/>
      <c r="H34" s="281"/>
      <c r="I34" s="274"/>
      <c r="J34" s="273"/>
      <c r="K34" s="255"/>
    </row>
    <row r="35" spans="1:11" s="239" customFormat="1">
      <c r="A35" s="197">
        <v>11</v>
      </c>
      <c r="B35" s="282" t="s">
        <v>2746</v>
      </c>
      <c r="C35" s="195" t="s">
        <v>3015</v>
      </c>
      <c r="D35" s="217" t="s">
        <v>2765</v>
      </c>
      <c r="E35" s="256" t="s">
        <v>266</v>
      </c>
      <c r="F35" s="209">
        <f>SUM(F30,F33)</f>
        <v>2</v>
      </c>
      <c r="G35" s="236"/>
      <c r="H35" s="281"/>
      <c r="I35" s="274"/>
      <c r="J35" s="273"/>
      <c r="K35" s="255"/>
    </row>
    <row r="36" spans="1:11" s="239" customFormat="1">
      <c r="A36" s="197">
        <v>12</v>
      </c>
      <c r="B36" s="282" t="s">
        <v>2746</v>
      </c>
      <c r="C36" s="195" t="s">
        <v>3015</v>
      </c>
      <c r="D36" s="217" t="s">
        <v>3014</v>
      </c>
      <c r="E36" s="256" t="s">
        <v>266</v>
      </c>
      <c r="F36" s="209">
        <f>SUM(F31)</f>
        <v>1</v>
      </c>
      <c r="G36" s="236"/>
      <c r="H36" s="281"/>
      <c r="I36" s="274"/>
      <c r="J36" s="273"/>
      <c r="K36" s="255"/>
    </row>
    <row r="37" spans="1:11" s="239" customFormat="1">
      <c r="A37" s="197">
        <v>13</v>
      </c>
      <c r="B37" s="211" t="s">
        <v>2746</v>
      </c>
      <c r="C37" s="195" t="s">
        <v>2968</v>
      </c>
      <c r="D37" s="217" t="s">
        <v>2962</v>
      </c>
      <c r="E37" s="256" t="s">
        <v>266</v>
      </c>
      <c r="F37" s="209">
        <v>5</v>
      </c>
      <c r="G37" s="208"/>
      <c r="H37" s="207"/>
      <c r="I37" s="274"/>
      <c r="J37" s="273"/>
      <c r="K37" s="255"/>
    </row>
    <row r="38" spans="1:11" s="239" customFormat="1">
      <c r="A38" s="197">
        <v>14</v>
      </c>
      <c r="B38" s="211" t="s">
        <v>2967</v>
      </c>
      <c r="C38" s="195" t="s">
        <v>2966</v>
      </c>
      <c r="D38" s="217" t="s">
        <v>2962</v>
      </c>
      <c r="E38" s="256" t="s">
        <v>2956</v>
      </c>
      <c r="F38" s="209">
        <f>SUM(F37)</f>
        <v>5</v>
      </c>
      <c r="G38" s="236"/>
      <c r="H38" s="207"/>
      <c r="I38" s="274"/>
      <c r="J38" s="273"/>
      <c r="K38" s="255"/>
    </row>
    <row r="39" spans="1:11" s="239" customFormat="1">
      <c r="A39" s="197">
        <v>15</v>
      </c>
      <c r="B39" s="275" t="s">
        <v>2746</v>
      </c>
      <c r="C39" s="195" t="s">
        <v>2965</v>
      </c>
      <c r="D39" s="217" t="s">
        <v>2957</v>
      </c>
      <c r="E39" s="193" t="s">
        <v>266</v>
      </c>
      <c r="F39" s="209">
        <v>1</v>
      </c>
      <c r="G39" s="190"/>
      <c r="H39" s="207"/>
      <c r="I39" s="274"/>
      <c r="J39" s="273"/>
      <c r="K39" s="255"/>
    </row>
    <row r="40" spans="1:11" s="239" customFormat="1">
      <c r="A40" s="197">
        <v>16</v>
      </c>
      <c r="B40" s="211" t="s">
        <v>3011</v>
      </c>
      <c r="C40" s="195" t="s">
        <v>2963</v>
      </c>
      <c r="D40" s="217" t="s">
        <v>2957</v>
      </c>
      <c r="E40" s="256" t="s">
        <v>2956</v>
      </c>
      <c r="F40" s="209">
        <f>SUM(F39)</f>
        <v>1</v>
      </c>
      <c r="G40" s="274"/>
      <c r="H40" s="207"/>
      <c r="I40" s="274"/>
      <c r="J40" s="273"/>
      <c r="K40" s="255"/>
    </row>
    <row r="41" spans="1:11" s="239" customFormat="1">
      <c r="A41" s="197">
        <v>17</v>
      </c>
      <c r="B41" s="211" t="s">
        <v>2746</v>
      </c>
      <c r="C41" s="195" t="s">
        <v>3010</v>
      </c>
      <c r="D41" s="217" t="s">
        <v>2962</v>
      </c>
      <c r="E41" s="193" t="s">
        <v>266</v>
      </c>
      <c r="F41" s="209">
        <v>2</v>
      </c>
      <c r="G41" s="190"/>
      <c r="H41" s="207"/>
    </row>
    <row r="42" spans="1:11" s="239" customFormat="1">
      <c r="A42" s="197">
        <v>18</v>
      </c>
      <c r="B42" s="211" t="s">
        <v>3009</v>
      </c>
      <c r="C42" s="195" t="s">
        <v>3007</v>
      </c>
      <c r="D42" s="217" t="s">
        <v>2962</v>
      </c>
      <c r="E42" s="256" t="s">
        <v>2956</v>
      </c>
      <c r="F42" s="209">
        <f>SUM(F41)</f>
        <v>2</v>
      </c>
      <c r="G42" s="236"/>
      <c r="H42" s="207"/>
    </row>
    <row r="43" spans="1:11" s="239" customFormat="1">
      <c r="A43" s="197">
        <v>19</v>
      </c>
      <c r="B43" s="211" t="s">
        <v>2961</v>
      </c>
      <c r="C43" s="195" t="s">
        <v>2960</v>
      </c>
      <c r="D43" s="217" t="s">
        <v>2957</v>
      </c>
      <c r="E43" s="256" t="s">
        <v>266</v>
      </c>
      <c r="F43" s="209">
        <v>5</v>
      </c>
      <c r="G43" s="236"/>
      <c r="H43" s="207"/>
    </row>
    <row r="44" spans="1:11" s="239" customFormat="1">
      <c r="A44" s="197">
        <v>20</v>
      </c>
      <c r="B44" s="211" t="s">
        <v>2959</v>
      </c>
      <c r="C44" s="195" t="s">
        <v>2958</v>
      </c>
      <c r="D44" s="217" t="s">
        <v>2957</v>
      </c>
      <c r="E44" s="256" t="s">
        <v>2956</v>
      </c>
      <c r="F44" s="209">
        <v>1</v>
      </c>
      <c r="G44" s="236"/>
      <c r="H44" s="207"/>
    </row>
    <row r="45" spans="1:11" s="239" customFormat="1">
      <c r="A45" s="197">
        <v>21</v>
      </c>
      <c r="B45" s="211" t="s">
        <v>2746</v>
      </c>
      <c r="C45" s="280" t="s">
        <v>3005</v>
      </c>
      <c r="D45" s="217"/>
      <c r="E45" s="193" t="s">
        <v>266</v>
      </c>
      <c r="F45" s="209">
        <v>2</v>
      </c>
      <c r="G45" s="190"/>
      <c r="H45" s="207"/>
    </row>
    <row r="46" spans="1:11" s="239" customFormat="1">
      <c r="A46" s="197">
        <v>22</v>
      </c>
      <c r="B46" s="211" t="s">
        <v>3003</v>
      </c>
      <c r="C46" s="195" t="s">
        <v>3001</v>
      </c>
      <c r="D46" s="217" t="s">
        <v>2962</v>
      </c>
      <c r="E46" s="256" t="s">
        <v>266</v>
      </c>
      <c r="F46" s="209">
        <f>F45</f>
        <v>2</v>
      </c>
      <c r="G46" s="236"/>
      <c r="H46" s="207"/>
    </row>
    <row r="47" spans="1:11" s="239" customFormat="1">
      <c r="A47" s="197">
        <v>23</v>
      </c>
      <c r="B47" s="211" t="s">
        <v>2955</v>
      </c>
      <c r="C47" s="195" t="s">
        <v>2954</v>
      </c>
      <c r="D47" s="217" t="s">
        <v>2953</v>
      </c>
      <c r="E47" s="256" t="s">
        <v>244</v>
      </c>
      <c r="F47" s="209">
        <f>SUM(F25:F26,F27:F28)</f>
        <v>53</v>
      </c>
      <c r="G47" s="236"/>
      <c r="H47" s="207"/>
      <c r="I47" s="274"/>
      <c r="J47" s="273"/>
      <c r="K47" s="255"/>
    </row>
    <row r="48" spans="1:11" s="239" customFormat="1" ht="13.5" thickBot="1">
      <c r="A48" s="197">
        <v>24</v>
      </c>
      <c r="B48" s="211" t="s">
        <v>2952</v>
      </c>
      <c r="C48" s="195" t="s">
        <v>2951</v>
      </c>
      <c r="D48" s="217" t="s">
        <v>2950</v>
      </c>
      <c r="E48" s="256" t="s">
        <v>244</v>
      </c>
      <c r="F48" s="209">
        <f>SUM(F25:F26,F27:F28)</f>
        <v>53</v>
      </c>
      <c r="G48" s="236"/>
      <c r="H48" s="207"/>
      <c r="I48" s="274"/>
      <c r="J48" s="273"/>
      <c r="K48" s="255"/>
    </row>
    <row r="49" spans="1:8" s="221" customFormat="1">
      <c r="A49" s="229"/>
      <c r="B49" s="228" t="s">
        <v>2757</v>
      </c>
      <c r="C49" s="227"/>
      <c r="D49" s="226"/>
      <c r="E49" s="225"/>
      <c r="F49" s="224"/>
      <c r="G49" s="222"/>
    </row>
    <row r="50" spans="1:8">
      <c r="A50" s="197">
        <v>25</v>
      </c>
      <c r="B50" s="220" t="s">
        <v>2947</v>
      </c>
      <c r="C50" s="219" t="s">
        <v>2946</v>
      </c>
      <c r="D50" s="218" t="s">
        <v>2754</v>
      </c>
      <c r="E50" s="193" t="s">
        <v>997</v>
      </c>
      <c r="F50" s="216">
        <v>0.7</v>
      </c>
      <c r="G50" s="208"/>
      <c r="H50" s="207"/>
    </row>
    <row r="51" spans="1:8" ht="26.25" thickBot="1">
      <c r="A51" s="197">
        <v>26</v>
      </c>
      <c r="B51" s="211" t="s">
        <v>2945</v>
      </c>
      <c r="C51" s="195" t="s">
        <v>2752</v>
      </c>
      <c r="D51" s="217" t="s">
        <v>2751</v>
      </c>
      <c r="E51" s="193" t="s">
        <v>997</v>
      </c>
      <c r="F51" s="216">
        <v>0.75</v>
      </c>
      <c r="G51" s="208"/>
      <c r="H51" s="207"/>
    </row>
    <row r="52" spans="1:8" s="199" customFormat="1">
      <c r="A52" s="215"/>
      <c r="B52" s="206" t="str">
        <f>CONCATENATE("CELKOM ",C7," :")</f>
        <v>CELKOM VNÚTORNÝ VODOVOD :</v>
      </c>
      <c r="C52" s="205"/>
      <c r="D52" s="214"/>
      <c r="E52" s="203"/>
      <c r="F52" s="202"/>
      <c r="G52" s="200"/>
    </row>
    <row r="53" spans="1:8">
      <c r="D53" s="217"/>
      <c r="F53" s="212"/>
      <c r="G53" s="208"/>
    </row>
    <row r="54" spans="1:8">
      <c r="C54" s="213" t="str">
        <f>CONCATENATE(A9," ",B9," ",C9)</f>
        <v>III. C 721 A05 ZARIAĎOVACIE PREDMETY</v>
      </c>
      <c r="D54" s="217"/>
      <c r="F54" s="212"/>
      <c r="G54" s="208"/>
    </row>
    <row r="55" spans="1:8">
      <c r="A55" s="197">
        <v>1</v>
      </c>
      <c r="B55" s="211" t="s">
        <v>2746</v>
      </c>
      <c r="C55" s="252" t="s">
        <v>3000</v>
      </c>
      <c r="D55" s="217" t="s">
        <v>3036</v>
      </c>
      <c r="E55" s="193" t="s">
        <v>266</v>
      </c>
      <c r="F55" s="209">
        <v>1</v>
      </c>
      <c r="G55" s="208"/>
      <c r="H55" s="207"/>
    </row>
    <row r="56" spans="1:8">
      <c r="A56" s="197">
        <v>2</v>
      </c>
      <c r="B56" s="232" t="s">
        <v>3035</v>
      </c>
      <c r="C56" s="230" t="s">
        <v>3034</v>
      </c>
      <c r="D56" s="217"/>
      <c r="E56" s="193" t="s">
        <v>266</v>
      </c>
      <c r="F56" s="209">
        <f>F55</f>
        <v>1</v>
      </c>
      <c r="G56" s="208"/>
      <c r="H56" s="207"/>
    </row>
    <row r="57" spans="1:8">
      <c r="A57" s="197">
        <v>3</v>
      </c>
      <c r="B57" s="211" t="s">
        <v>2746</v>
      </c>
      <c r="C57" s="230" t="s">
        <v>2995</v>
      </c>
      <c r="D57" s="217" t="s">
        <v>2996</v>
      </c>
      <c r="E57" s="193" t="s">
        <v>913</v>
      </c>
      <c r="F57" s="209">
        <v>1</v>
      </c>
      <c r="G57" s="208"/>
      <c r="H57" s="207"/>
    </row>
    <row r="58" spans="1:8">
      <c r="A58" s="197">
        <v>4</v>
      </c>
      <c r="B58" s="232" t="s">
        <v>2993</v>
      </c>
      <c r="C58" s="230" t="s">
        <v>2992</v>
      </c>
      <c r="D58" s="217" t="s">
        <v>2991</v>
      </c>
      <c r="E58" s="193" t="s">
        <v>913</v>
      </c>
      <c r="F58" s="209">
        <f>SUM(F57:F57)</f>
        <v>1</v>
      </c>
      <c r="G58" s="208"/>
      <c r="H58" s="207"/>
    </row>
    <row r="59" spans="1:8">
      <c r="A59" s="197">
        <v>5</v>
      </c>
      <c r="B59" s="211" t="s">
        <v>2746</v>
      </c>
      <c r="C59" s="195" t="s">
        <v>2944</v>
      </c>
      <c r="D59" s="217"/>
      <c r="E59" s="193" t="s">
        <v>266</v>
      </c>
      <c r="F59" s="209">
        <v>3</v>
      </c>
      <c r="G59" s="208"/>
      <c r="H59" s="207"/>
    </row>
    <row r="60" spans="1:8">
      <c r="A60" s="197">
        <v>6</v>
      </c>
      <c r="B60" s="211" t="s">
        <v>2942</v>
      </c>
      <c r="C60" s="195" t="s">
        <v>2941</v>
      </c>
      <c r="D60" s="254" t="s">
        <v>2940</v>
      </c>
      <c r="E60" s="193" t="s">
        <v>266</v>
      </c>
      <c r="F60" s="209">
        <f>SUM(F59:F59)</f>
        <v>3</v>
      </c>
      <c r="G60" s="208"/>
      <c r="H60" s="207"/>
    </row>
    <row r="61" spans="1:8">
      <c r="A61" s="197">
        <v>7</v>
      </c>
      <c r="B61" s="211" t="s">
        <v>2746</v>
      </c>
      <c r="C61" s="195" t="s">
        <v>2935</v>
      </c>
      <c r="D61" s="231" t="s">
        <v>2768</v>
      </c>
      <c r="E61" s="193" t="s">
        <v>266</v>
      </c>
      <c r="F61" s="209">
        <v>1</v>
      </c>
      <c r="G61" s="208"/>
      <c r="H61" s="207"/>
    </row>
    <row r="62" spans="1:8">
      <c r="A62" s="197">
        <v>8</v>
      </c>
      <c r="B62" s="211" t="s">
        <v>2746</v>
      </c>
      <c r="C62" s="195" t="s">
        <v>3058</v>
      </c>
      <c r="D62" s="231" t="s">
        <v>2876</v>
      </c>
      <c r="E62" s="193" t="s">
        <v>266</v>
      </c>
      <c r="F62" s="209">
        <v>1</v>
      </c>
      <c r="G62" s="208"/>
      <c r="H62" s="207"/>
    </row>
    <row r="63" spans="1:8" ht="25.5">
      <c r="A63" s="197">
        <v>9</v>
      </c>
      <c r="B63" s="211" t="s">
        <v>2932</v>
      </c>
      <c r="C63" s="195" t="s">
        <v>2931</v>
      </c>
      <c r="D63" s="217"/>
      <c r="E63" s="193" t="s">
        <v>266</v>
      </c>
      <c r="F63" s="209">
        <f>SUM(F61:F62)</f>
        <v>2</v>
      </c>
      <c r="G63" s="208"/>
      <c r="H63" s="207"/>
    </row>
    <row r="64" spans="1:8">
      <c r="A64" s="197">
        <v>10</v>
      </c>
      <c r="B64" s="211" t="s">
        <v>2746</v>
      </c>
      <c r="C64" s="195" t="s">
        <v>3067</v>
      </c>
      <c r="D64" s="231" t="s">
        <v>2891</v>
      </c>
      <c r="E64" s="193" t="s">
        <v>266</v>
      </c>
      <c r="F64" s="209">
        <v>1</v>
      </c>
      <c r="G64" s="208"/>
      <c r="H64" s="207"/>
    </row>
    <row r="65" spans="1:253">
      <c r="A65" s="197">
        <v>11</v>
      </c>
      <c r="B65" s="211" t="s">
        <v>3066</v>
      </c>
      <c r="C65" s="195" t="s">
        <v>3065</v>
      </c>
      <c r="D65" s="217"/>
      <c r="E65" s="193" t="s">
        <v>266</v>
      </c>
      <c r="F65" s="209">
        <f>F64</f>
        <v>1</v>
      </c>
      <c r="G65" s="208"/>
      <c r="H65" s="207"/>
    </row>
    <row r="66" spans="1:253" ht="38.25">
      <c r="A66" s="197">
        <v>12</v>
      </c>
      <c r="B66" s="232" t="s">
        <v>2746</v>
      </c>
      <c r="C66" s="195" t="s">
        <v>3064</v>
      </c>
      <c r="D66" s="231" t="s">
        <v>2891</v>
      </c>
      <c r="E66" s="193" t="s">
        <v>266</v>
      </c>
      <c r="F66" s="209">
        <v>1</v>
      </c>
      <c r="G66" s="208"/>
      <c r="H66" s="207"/>
    </row>
    <row r="67" spans="1:253" ht="25.5">
      <c r="A67" s="197">
        <v>13</v>
      </c>
      <c r="B67" s="211" t="s">
        <v>3063</v>
      </c>
      <c r="C67" s="230" t="s">
        <v>3062</v>
      </c>
      <c r="D67" s="217"/>
      <c r="E67" s="193" t="s">
        <v>266</v>
      </c>
      <c r="F67" s="209">
        <f>SUM(F66)</f>
        <v>1</v>
      </c>
      <c r="G67" s="208"/>
      <c r="H67" s="207"/>
    </row>
    <row r="68" spans="1:253">
      <c r="A68" s="197">
        <v>14</v>
      </c>
      <c r="B68" s="211" t="s">
        <v>2746</v>
      </c>
      <c r="C68" s="195" t="s">
        <v>2989</v>
      </c>
      <c r="D68" s="217"/>
      <c r="E68" s="193" t="s">
        <v>266</v>
      </c>
      <c r="F68" s="209">
        <v>1</v>
      </c>
      <c r="G68" s="208"/>
      <c r="H68" s="207"/>
    </row>
    <row r="69" spans="1:253" ht="13.5" thickBot="1">
      <c r="A69" s="197">
        <v>15</v>
      </c>
      <c r="B69" s="211" t="s">
        <v>2746</v>
      </c>
      <c r="C69" s="195" t="s">
        <v>2758</v>
      </c>
      <c r="D69" s="217"/>
      <c r="E69" s="193" t="s">
        <v>266</v>
      </c>
      <c r="F69" s="209">
        <f>SUM(F68:F68)</f>
        <v>1</v>
      </c>
      <c r="G69" s="208"/>
      <c r="H69" s="207"/>
    </row>
    <row r="70" spans="1:253" s="198" customFormat="1">
      <c r="A70" s="229"/>
      <c r="B70" s="228" t="s">
        <v>2757</v>
      </c>
      <c r="C70" s="227"/>
      <c r="D70" s="226"/>
      <c r="E70" s="225"/>
      <c r="F70" s="224"/>
      <c r="G70" s="222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21"/>
      <c r="AM70" s="221"/>
      <c r="AN70" s="221"/>
      <c r="AO70" s="221"/>
      <c r="AP70" s="221"/>
      <c r="AQ70" s="221"/>
      <c r="AR70" s="221"/>
      <c r="AS70" s="221"/>
      <c r="AT70" s="221"/>
      <c r="AU70" s="221"/>
      <c r="AV70" s="221"/>
      <c r="AW70" s="221"/>
      <c r="AX70" s="221"/>
      <c r="AY70" s="221"/>
      <c r="AZ70" s="221"/>
      <c r="BA70" s="221"/>
      <c r="BB70" s="221"/>
      <c r="BC70" s="221"/>
      <c r="BD70" s="221"/>
      <c r="BE70" s="221"/>
      <c r="BF70" s="221"/>
      <c r="BG70" s="221"/>
      <c r="BH70" s="221"/>
      <c r="BI70" s="221"/>
      <c r="BJ70" s="221"/>
      <c r="BK70" s="221"/>
      <c r="BL70" s="221"/>
      <c r="BM70" s="221"/>
      <c r="BN70" s="221"/>
      <c r="BO70" s="221"/>
      <c r="BP70" s="221"/>
      <c r="BQ70" s="221"/>
      <c r="BR70" s="221"/>
      <c r="BS70" s="221"/>
      <c r="BT70" s="221"/>
      <c r="BU70" s="221"/>
      <c r="BV70" s="221"/>
      <c r="BW70" s="221"/>
      <c r="BX70" s="221"/>
      <c r="BY70" s="221"/>
      <c r="BZ70" s="221"/>
      <c r="CA70" s="221"/>
      <c r="CB70" s="221"/>
      <c r="CC70" s="221"/>
      <c r="CD70" s="221"/>
      <c r="CE70" s="221"/>
      <c r="CF70" s="221"/>
      <c r="CG70" s="221"/>
      <c r="CH70" s="221"/>
      <c r="CI70" s="221"/>
      <c r="CJ70" s="221"/>
      <c r="CK70" s="221"/>
      <c r="CL70" s="221"/>
      <c r="CM70" s="221"/>
      <c r="CN70" s="221"/>
      <c r="CO70" s="221"/>
      <c r="CP70" s="221"/>
      <c r="CQ70" s="221"/>
      <c r="CR70" s="221"/>
      <c r="CS70" s="221"/>
      <c r="CT70" s="221"/>
      <c r="CU70" s="221"/>
      <c r="CV70" s="221"/>
      <c r="CW70" s="221"/>
      <c r="CX70" s="221"/>
      <c r="CY70" s="221"/>
      <c r="CZ70" s="221"/>
      <c r="DA70" s="221"/>
      <c r="DB70" s="221"/>
      <c r="DC70" s="221"/>
      <c r="DD70" s="221"/>
      <c r="DE70" s="221"/>
      <c r="DF70" s="221"/>
      <c r="DG70" s="221"/>
      <c r="DH70" s="221"/>
      <c r="DI70" s="221"/>
      <c r="DJ70" s="221"/>
      <c r="DK70" s="221"/>
      <c r="DL70" s="221"/>
      <c r="DM70" s="221"/>
      <c r="DN70" s="221"/>
      <c r="DO70" s="221"/>
      <c r="DP70" s="221"/>
      <c r="DQ70" s="221"/>
      <c r="DR70" s="221"/>
      <c r="DS70" s="221"/>
      <c r="DT70" s="221"/>
      <c r="DU70" s="221"/>
      <c r="DV70" s="221"/>
      <c r="DW70" s="221"/>
      <c r="DX70" s="221"/>
      <c r="DY70" s="221"/>
      <c r="DZ70" s="221"/>
      <c r="EA70" s="221"/>
      <c r="EB70" s="221"/>
      <c r="EC70" s="221"/>
      <c r="ED70" s="221"/>
      <c r="EE70" s="221"/>
      <c r="EF70" s="221"/>
      <c r="EG70" s="221"/>
      <c r="EH70" s="221"/>
      <c r="EI70" s="221"/>
      <c r="EJ70" s="221"/>
      <c r="EK70" s="221"/>
      <c r="EL70" s="221"/>
      <c r="EM70" s="221"/>
      <c r="EN70" s="221"/>
      <c r="EO70" s="221"/>
      <c r="EP70" s="221"/>
      <c r="EQ70" s="221"/>
      <c r="ER70" s="221"/>
      <c r="ES70" s="221"/>
      <c r="ET70" s="221"/>
      <c r="EU70" s="221"/>
      <c r="EV70" s="221"/>
      <c r="EW70" s="221"/>
      <c r="EX70" s="221"/>
      <c r="EY70" s="221"/>
      <c r="EZ70" s="221"/>
      <c r="FA70" s="221"/>
      <c r="FB70" s="221"/>
      <c r="FC70" s="221"/>
      <c r="FD70" s="221"/>
      <c r="FE70" s="221"/>
      <c r="FF70" s="221"/>
      <c r="FG70" s="221"/>
      <c r="FH70" s="221"/>
      <c r="FI70" s="221"/>
      <c r="FJ70" s="221"/>
      <c r="FK70" s="221"/>
      <c r="FL70" s="221"/>
      <c r="FM70" s="221"/>
      <c r="FN70" s="221"/>
      <c r="FO70" s="221"/>
      <c r="FP70" s="221"/>
      <c r="FQ70" s="221"/>
      <c r="FR70" s="221"/>
      <c r="FS70" s="221"/>
      <c r="FT70" s="221"/>
      <c r="FU70" s="221"/>
      <c r="FV70" s="221"/>
      <c r="FW70" s="221"/>
      <c r="FX70" s="221"/>
      <c r="FY70" s="221"/>
      <c r="FZ70" s="221"/>
      <c r="GA70" s="221"/>
      <c r="GB70" s="221"/>
      <c r="GC70" s="221"/>
      <c r="GD70" s="221"/>
      <c r="GE70" s="221"/>
      <c r="GF70" s="221"/>
      <c r="GG70" s="221"/>
      <c r="GH70" s="221"/>
      <c r="GI70" s="221"/>
      <c r="GJ70" s="221"/>
      <c r="GK70" s="221"/>
      <c r="GL70" s="221"/>
      <c r="GM70" s="221"/>
      <c r="GN70" s="221"/>
      <c r="GO70" s="221"/>
      <c r="GP70" s="221"/>
      <c r="GQ70" s="221"/>
      <c r="GR70" s="221"/>
      <c r="GS70" s="221"/>
      <c r="GT70" s="221"/>
      <c r="GU70" s="221"/>
      <c r="GV70" s="221"/>
      <c r="GW70" s="221"/>
      <c r="GX70" s="221"/>
      <c r="GY70" s="221"/>
      <c r="GZ70" s="221"/>
      <c r="HA70" s="221"/>
      <c r="HB70" s="221"/>
      <c r="HC70" s="221"/>
      <c r="HD70" s="221"/>
      <c r="HE70" s="221"/>
      <c r="HF70" s="221"/>
      <c r="HG70" s="221"/>
      <c r="HH70" s="221"/>
      <c r="HI70" s="221"/>
      <c r="HJ70" s="221"/>
      <c r="HK70" s="221"/>
      <c r="HL70" s="221"/>
      <c r="HM70" s="221"/>
      <c r="HN70" s="221"/>
      <c r="HO70" s="221"/>
      <c r="HP70" s="221"/>
      <c r="HQ70" s="221"/>
      <c r="HR70" s="221"/>
      <c r="HS70" s="221"/>
      <c r="HT70" s="221"/>
      <c r="HU70" s="221"/>
      <c r="HV70" s="221"/>
      <c r="HW70" s="221"/>
      <c r="HX70" s="221"/>
      <c r="HY70" s="221"/>
      <c r="HZ70" s="221"/>
      <c r="IA70" s="221"/>
      <c r="IB70" s="221"/>
      <c r="IC70" s="221"/>
      <c r="ID70" s="221"/>
      <c r="IE70" s="221"/>
      <c r="IF70" s="221"/>
      <c r="IG70" s="221"/>
      <c r="IH70" s="221"/>
      <c r="II70" s="221"/>
      <c r="IJ70" s="221"/>
      <c r="IK70" s="221"/>
      <c r="IL70" s="221"/>
      <c r="IM70" s="221"/>
      <c r="IN70" s="221"/>
      <c r="IO70" s="221"/>
      <c r="IP70" s="221"/>
      <c r="IQ70" s="221"/>
      <c r="IR70" s="221"/>
      <c r="IS70" s="221"/>
    </row>
    <row r="71" spans="1:253">
      <c r="A71" s="197">
        <v>16</v>
      </c>
      <c r="B71" s="220" t="s">
        <v>2756</v>
      </c>
      <c r="C71" s="219" t="s">
        <v>2755</v>
      </c>
      <c r="D71" s="218" t="s">
        <v>2754</v>
      </c>
      <c r="E71" s="193" t="s">
        <v>997</v>
      </c>
      <c r="F71" s="216">
        <v>0.3</v>
      </c>
      <c r="G71" s="208"/>
      <c r="H71" s="207"/>
    </row>
    <row r="72" spans="1:253" ht="26.25" thickBot="1">
      <c r="A72" s="197">
        <v>17</v>
      </c>
      <c r="B72" s="211" t="s">
        <v>2753</v>
      </c>
      <c r="C72" s="195" t="s">
        <v>2752</v>
      </c>
      <c r="D72" s="217" t="s">
        <v>2751</v>
      </c>
      <c r="E72" s="193" t="s">
        <v>997</v>
      </c>
      <c r="F72" s="216">
        <v>0.3</v>
      </c>
      <c r="G72" s="208"/>
      <c r="H72" s="207"/>
    </row>
    <row r="73" spans="1:253" s="199" customFormat="1">
      <c r="A73" s="215"/>
      <c r="B73" s="206" t="str">
        <f>CONCATENATE("CELKOM ",C9," :")</f>
        <v>CELKOM ZARIAĎOVACIE PREDMETY :</v>
      </c>
      <c r="C73" s="205"/>
      <c r="D73" s="214"/>
      <c r="E73" s="203"/>
      <c r="F73" s="202"/>
      <c r="G73" s="200"/>
    </row>
  </sheetData>
  <conditionalFormatting sqref="F21 F17 F32 F25:F29 F34:F44 F46:F48 F59 F61:F63 F68">
    <cfRule type="cellIs" dxfId="20" priority="21" stopIfTrue="1" operator="equal">
      <formula>0</formula>
    </cfRule>
  </conditionalFormatting>
  <conditionalFormatting sqref="F15:F16">
    <cfRule type="cellIs" dxfId="19" priority="20" stopIfTrue="1" operator="equal">
      <formula>0</formula>
    </cfRule>
  </conditionalFormatting>
  <conditionalFormatting sqref="F18">
    <cfRule type="cellIs" dxfId="18" priority="19" stopIfTrue="1" operator="equal">
      <formula>0</formula>
    </cfRule>
  </conditionalFormatting>
  <conditionalFormatting sqref="F20">
    <cfRule type="cellIs" dxfId="17" priority="18" stopIfTrue="1" operator="equal">
      <formula>0</formula>
    </cfRule>
  </conditionalFormatting>
  <conditionalFormatting sqref="F51">
    <cfRule type="cellIs" dxfId="16" priority="17" stopIfTrue="1" operator="equal">
      <formula>0</formula>
    </cfRule>
  </conditionalFormatting>
  <conditionalFormatting sqref="F50">
    <cfRule type="cellIs" dxfId="15" priority="16" stopIfTrue="1" operator="equal">
      <formula>0</formula>
    </cfRule>
  </conditionalFormatting>
  <conditionalFormatting sqref="F72">
    <cfRule type="cellIs" dxfId="14" priority="15" stopIfTrue="1" operator="equal">
      <formula>0</formula>
    </cfRule>
  </conditionalFormatting>
  <conditionalFormatting sqref="F71">
    <cfRule type="cellIs" dxfId="13" priority="14" stopIfTrue="1" operator="equal">
      <formula>0</formula>
    </cfRule>
  </conditionalFormatting>
  <conditionalFormatting sqref="F30">
    <cfRule type="cellIs" dxfId="12" priority="13" stopIfTrue="1" operator="equal">
      <formula>0</formula>
    </cfRule>
  </conditionalFormatting>
  <conditionalFormatting sqref="F31">
    <cfRule type="cellIs" dxfId="11" priority="12" stopIfTrue="1" operator="equal">
      <formula>0</formula>
    </cfRule>
  </conditionalFormatting>
  <conditionalFormatting sqref="F33">
    <cfRule type="cellIs" dxfId="10" priority="11" stopIfTrue="1" operator="equal">
      <formula>0</formula>
    </cfRule>
  </conditionalFormatting>
  <conditionalFormatting sqref="F69">
    <cfRule type="cellIs" dxfId="9" priority="10" stopIfTrue="1" operator="equal">
      <formula>0</formula>
    </cfRule>
  </conditionalFormatting>
  <conditionalFormatting sqref="F56">
    <cfRule type="cellIs" dxfId="8" priority="9" stopIfTrue="1" operator="equal">
      <formula>0</formula>
    </cfRule>
  </conditionalFormatting>
  <conditionalFormatting sqref="F45">
    <cfRule type="cellIs" dxfId="7" priority="8" stopIfTrue="1" operator="equal">
      <formula>0</formula>
    </cfRule>
  </conditionalFormatting>
  <conditionalFormatting sqref="F60">
    <cfRule type="cellIs" dxfId="6" priority="7" stopIfTrue="1" operator="equal">
      <formula>0</formula>
    </cfRule>
  </conditionalFormatting>
  <conditionalFormatting sqref="F64:F65">
    <cfRule type="cellIs" dxfId="5" priority="6" stopIfTrue="1" operator="equal">
      <formula>0</formula>
    </cfRule>
  </conditionalFormatting>
  <conditionalFormatting sqref="F67">
    <cfRule type="cellIs" dxfId="4" priority="5" stopIfTrue="1" operator="equal">
      <formula>0</formula>
    </cfRule>
  </conditionalFormatting>
  <conditionalFormatting sqref="F66">
    <cfRule type="cellIs" dxfId="3" priority="4" stopIfTrue="1" operator="equal">
      <formula>0</formula>
    </cfRule>
  </conditionalFormatting>
  <conditionalFormatting sqref="F58">
    <cfRule type="cellIs" dxfId="2" priority="3" stopIfTrue="1" operator="equal">
      <formula>0</formula>
    </cfRule>
  </conditionalFormatting>
  <conditionalFormatting sqref="F57">
    <cfRule type="cellIs" dxfId="1" priority="2" stopIfTrue="1" operator="equal">
      <formula>0</formula>
    </cfRule>
  </conditionalFormatting>
  <conditionalFormatting sqref="F55">
    <cfRule type="cellIs" dxfId="0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32"/>
  <sheetViews>
    <sheetView showGridLines="0" zoomScaleNormal="100" workbookViewId="0">
      <selection activeCell="I6" sqref="I6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9.33203125" style="189"/>
    <col min="8" max="8" width="4.6640625" style="189" customWidth="1"/>
    <col min="9" max="16384" width="9.33203125" style="189"/>
  </cols>
  <sheetData>
    <row r="1" spans="1:6">
      <c r="C1" s="253" t="s">
        <v>3093</v>
      </c>
      <c r="D1" s="244"/>
      <c r="E1" s="243"/>
      <c r="F1" s="212"/>
    </row>
    <row r="2" spans="1:6">
      <c r="D2" s="210"/>
      <c r="F2" s="212"/>
    </row>
    <row r="3" spans="1:6">
      <c r="B3" s="252"/>
      <c r="C3" s="251" t="s">
        <v>2826</v>
      </c>
    </row>
    <row r="4" spans="1:6">
      <c r="B4" s="252"/>
    </row>
    <row r="5" spans="1:6">
      <c r="B5" s="252"/>
    </row>
    <row r="6" spans="1:6">
      <c r="A6" s="197" t="s">
        <v>2825</v>
      </c>
      <c r="B6" s="252" t="s">
        <v>2921</v>
      </c>
      <c r="C6" s="195" t="s">
        <v>2922</v>
      </c>
    </row>
    <row r="7" spans="1:6">
      <c r="B7" s="252"/>
    </row>
    <row r="8" spans="1:6">
      <c r="A8" s="197" t="s">
        <v>2822</v>
      </c>
      <c r="B8" s="252" t="s">
        <v>2921</v>
      </c>
      <c r="C8" s="195" t="s">
        <v>2920</v>
      </c>
    </row>
    <row r="9" spans="1:6" ht="13.5" thickBot="1">
      <c r="B9" s="252"/>
    </row>
    <row r="10" spans="1:6" s="199" customFormat="1">
      <c r="A10" s="215"/>
      <c r="B10" s="260" t="s">
        <v>2919</v>
      </c>
      <c r="C10" s="205"/>
      <c r="D10" s="259"/>
      <c r="E10" s="203"/>
      <c r="F10" s="258"/>
    </row>
    <row r="11" spans="1:6">
      <c r="B11" s="252"/>
    </row>
    <row r="12" spans="1:6">
      <c r="B12" s="252"/>
    </row>
    <row r="13" spans="1:6">
      <c r="B13" s="252"/>
      <c r="C13" s="245" t="s">
        <v>2918</v>
      </c>
    </row>
    <row r="14" spans="1:6">
      <c r="B14" s="252"/>
    </row>
    <row r="15" spans="1:6" ht="12.75" customHeight="1">
      <c r="A15" s="197">
        <v>1</v>
      </c>
      <c r="B15" s="252" t="s">
        <v>3092</v>
      </c>
      <c r="C15" s="195" t="s">
        <v>3091</v>
      </c>
      <c r="D15" s="194" t="s">
        <v>3090</v>
      </c>
      <c r="E15" s="193" t="s">
        <v>244</v>
      </c>
      <c r="F15" s="192">
        <v>9</v>
      </c>
    </row>
    <row r="16" spans="1:6">
      <c r="A16" s="197">
        <v>2</v>
      </c>
      <c r="B16" s="252" t="s">
        <v>2746</v>
      </c>
      <c r="C16" s="195" t="s">
        <v>3089</v>
      </c>
      <c r="D16" s="194" t="s">
        <v>3027</v>
      </c>
      <c r="E16" s="193" t="s">
        <v>244</v>
      </c>
      <c r="F16" s="192">
        <v>9</v>
      </c>
    </row>
    <row r="17" spans="1:8" ht="25.5">
      <c r="A17" s="197">
        <v>3</v>
      </c>
      <c r="B17" s="252" t="s">
        <v>3088</v>
      </c>
      <c r="C17" s="195" t="s">
        <v>3087</v>
      </c>
      <c r="D17" s="194" t="s">
        <v>3085</v>
      </c>
      <c r="E17" s="193" t="s">
        <v>266</v>
      </c>
      <c r="F17" s="192">
        <v>1</v>
      </c>
    </row>
    <row r="18" spans="1:8">
      <c r="A18" s="197">
        <v>4</v>
      </c>
      <c r="B18" s="252" t="s">
        <v>2746</v>
      </c>
      <c r="C18" s="195" t="s">
        <v>3086</v>
      </c>
      <c r="D18" s="194" t="s">
        <v>3085</v>
      </c>
      <c r="E18" s="193" t="s">
        <v>266</v>
      </c>
      <c r="F18" s="192">
        <v>1</v>
      </c>
    </row>
    <row r="19" spans="1:8">
      <c r="A19" s="197">
        <v>5</v>
      </c>
      <c r="B19" s="252" t="s">
        <v>2746</v>
      </c>
      <c r="C19" s="195" t="s">
        <v>3084</v>
      </c>
      <c r="E19" s="193" t="s">
        <v>266</v>
      </c>
      <c r="F19" s="192">
        <v>1</v>
      </c>
    </row>
    <row r="20" spans="1:8">
      <c r="A20" s="197">
        <v>6</v>
      </c>
      <c r="B20" s="252" t="s">
        <v>3083</v>
      </c>
      <c r="C20" s="195" t="s">
        <v>3082</v>
      </c>
      <c r="D20" s="194" t="s">
        <v>3081</v>
      </c>
      <c r="E20" s="193" t="s">
        <v>266</v>
      </c>
      <c r="F20" s="192">
        <v>1</v>
      </c>
    </row>
    <row r="21" spans="1:8">
      <c r="A21" s="197">
        <v>7</v>
      </c>
      <c r="B21" s="252" t="s">
        <v>2746</v>
      </c>
      <c r="C21" s="195" t="s">
        <v>3080</v>
      </c>
      <c r="D21" s="194" t="s">
        <v>3079</v>
      </c>
      <c r="E21" s="193" t="s">
        <v>266</v>
      </c>
      <c r="F21" s="192">
        <v>1</v>
      </c>
    </row>
    <row r="22" spans="1:8">
      <c r="A22" s="197">
        <v>8</v>
      </c>
      <c r="B22" s="252" t="s">
        <v>3078</v>
      </c>
      <c r="C22" s="195" t="s">
        <v>3077</v>
      </c>
      <c r="E22" s="193" t="s">
        <v>266</v>
      </c>
      <c r="F22" s="192">
        <v>1</v>
      </c>
    </row>
    <row r="23" spans="1:8">
      <c r="A23" s="197">
        <v>9</v>
      </c>
      <c r="B23" s="252" t="s">
        <v>2746</v>
      </c>
      <c r="C23" s="195" t="s">
        <v>3076</v>
      </c>
      <c r="E23" s="193" t="s">
        <v>266</v>
      </c>
      <c r="F23" s="192">
        <v>1</v>
      </c>
    </row>
    <row r="24" spans="1:8">
      <c r="A24" s="197">
        <v>10</v>
      </c>
      <c r="B24" s="252" t="s">
        <v>3075</v>
      </c>
      <c r="C24" s="195" t="s">
        <v>3074</v>
      </c>
      <c r="D24" s="194" t="s">
        <v>3071</v>
      </c>
      <c r="E24" s="193" t="s">
        <v>244</v>
      </c>
      <c r="F24" s="192">
        <v>9</v>
      </c>
    </row>
    <row r="25" spans="1:8">
      <c r="A25" s="197">
        <v>11</v>
      </c>
      <c r="B25" s="252" t="s">
        <v>3073</v>
      </c>
      <c r="C25" s="195" t="s">
        <v>3072</v>
      </c>
      <c r="D25" s="194" t="s">
        <v>3071</v>
      </c>
      <c r="E25" s="193" t="s">
        <v>244</v>
      </c>
      <c r="F25" s="192">
        <v>9</v>
      </c>
    </row>
    <row r="26" spans="1:8" ht="13.5" thickBot="1">
      <c r="A26" s="197">
        <v>12</v>
      </c>
      <c r="B26" s="252" t="s">
        <v>2746</v>
      </c>
      <c r="C26" s="195" t="s">
        <v>3070</v>
      </c>
      <c r="D26" s="194" t="s">
        <v>3069</v>
      </c>
      <c r="E26" s="193" t="s">
        <v>244</v>
      </c>
      <c r="F26" s="192">
        <v>9</v>
      </c>
    </row>
    <row r="27" spans="1:8" s="199" customFormat="1">
      <c r="A27" s="215"/>
      <c r="B27" s="260" t="s">
        <v>2903</v>
      </c>
      <c r="C27" s="205"/>
      <c r="D27" s="259"/>
      <c r="E27" s="203"/>
      <c r="F27" s="258"/>
    </row>
    <row r="28" spans="1:8">
      <c r="B28" s="252"/>
    </row>
    <row r="29" spans="1:8" s="261" customFormat="1">
      <c r="A29" s="197"/>
      <c r="B29" s="252"/>
      <c r="C29" s="245" t="s">
        <v>2902</v>
      </c>
      <c r="D29" s="194"/>
      <c r="E29" s="193"/>
      <c r="F29" s="192"/>
      <c r="G29" s="189"/>
      <c r="H29" s="189"/>
    </row>
    <row r="30" spans="1:8" s="261" customFormat="1">
      <c r="A30" s="197"/>
      <c r="B30" s="252"/>
      <c r="C30" s="195"/>
      <c r="D30" s="194"/>
      <c r="E30" s="193"/>
      <c r="F30" s="192"/>
      <c r="G30" s="189"/>
      <c r="H30" s="189"/>
    </row>
    <row r="31" spans="1:8" s="261" customFormat="1" ht="13.5" thickBot="1">
      <c r="A31" s="197">
        <v>1</v>
      </c>
      <c r="B31" s="252" t="s">
        <v>2901</v>
      </c>
      <c r="C31" s="195" t="s">
        <v>2900</v>
      </c>
      <c r="D31" s="194"/>
      <c r="E31" s="193" t="s">
        <v>191</v>
      </c>
      <c r="F31" s="192">
        <v>8.6400000000000005E-2</v>
      </c>
      <c r="G31" s="189"/>
      <c r="H31" s="189"/>
    </row>
    <row r="32" spans="1:8" s="257" customFormat="1">
      <c r="A32" s="215"/>
      <c r="B32" s="260" t="s">
        <v>2899</v>
      </c>
      <c r="C32" s="205"/>
      <c r="D32" s="259"/>
      <c r="E32" s="203"/>
      <c r="F32" s="258"/>
      <c r="G32" s="199"/>
      <c r="H32" s="199"/>
    </row>
  </sheetData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224"/>
  <sheetViews>
    <sheetView topLeftCell="A139" workbookViewId="0">
      <selection activeCell="M216" sqref="M216"/>
    </sheetView>
  </sheetViews>
  <sheetFormatPr defaultRowHeight="11.25"/>
  <cols>
    <col min="1" max="1" width="8.1640625" customWidth="1"/>
    <col min="2" max="2" width="5.83203125" customWidth="1"/>
    <col min="3" max="3" width="6.33203125" customWidth="1"/>
    <col min="4" max="4" width="0" hidden="1" customWidth="1"/>
    <col min="5" max="5" width="67.33203125" customWidth="1"/>
    <col min="8" max="9" width="11.83203125" customWidth="1"/>
  </cols>
  <sheetData>
    <row r="1" spans="1:9" ht="12.75">
      <c r="A1" s="1022" t="s">
        <v>3094</v>
      </c>
      <c r="B1" s="1023"/>
      <c r="C1" s="1023"/>
      <c r="D1" s="285"/>
      <c r="E1" s="286" t="s">
        <v>3095</v>
      </c>
      <c r="F1" s="1024"/>
      <c r="G1" s="1024"/>
      <c r="H1" s="287"/>
      <c r="I1" s="288"/>
    </row>
    <row r="2" spans="1:9" ht="12.75">
      <c r="A2" s="1025" t="s">
        <v>94</v>
      </c>
      <c r="B2" s="1026"/>
      <c r="C2" s="1026"/>
      <c r="D2" s="289"/>
      <c r="E2" s="290" t="s">
        <v>3096</v>
      </c>
      <c r="F2" s="1027"/>
      <c r="G2" s="1027"/>
      <c r="H2" s="291"/>
      <c r="I2" s="292"/>
    </row>
    <row r="3" spans="1:9" ht="12.75">
      <c r="A3" s="1028" t="s">
        <v>3097</v>
      </c>
      <c r="B3" s="1029"/>
      <c r="C3" s="1029"/>
      <c r="D3" s="293"/>
      <c r="E3" s="294" t="s">
        <v>3098</v>
      </c>
      <c r="F3" s="1027"/>
      <c r="G3" s="1027"/>
      <c r="H3" s="291"/>
      <c r="I3" s="292"/>
    </row>
    <row r="4" spans="1:9" ht="12.75">
      <c r="A4" s="1028" t="s">
        <v>3099</v>
      </c>
      <c r="B4" s="1029"/>
      <c r="C4" s="1029"/>
      <c r="D4" s="293"/>
      <c r="E4" s="294" t="s">
        <v>3100</v>
      </c>
      <c r="F4" s="1034"/>
      <c r="G4" s="1034"/>
      <c r="H4" s="295"/>
      <c r="I4" s="292"/>
    </row>
    <row r="5" spans="1:9" ht="12.75">
      <c r="A5" s="1035" t="s">
        <v>3101</v>
      </c>
      <c r="B5" s="1036"/>
      <c r="C5" s="1036"/>
      <c r="D5" s="294"/>
      <c r="E5" s="294" t="s">
        <v>3102</v>
      </c>
      <c r="F5" s="1037"/>
      <c r="G5" s="1037"/>
      <c r="H5" s="296"/>
      <c r="I5" s="297"/>
    </row>
    <row r="6" spans="1:9" ht="13.5" thickBot="1">
      <c r="A6" s="298"/>
      <c r="B6" s="299"/>
      <c r="C6" s="300"/>
      <c r="D6" s="301"/>
      <c r="E6" s="294" t="s">
        <v>3103</v>
      </c>
      <c r="F6" s="1037"/>
      <c r="G6" s="1037"/>
      <c r="H6" s="296"/>
      <c r="I6" s="297"/>
    </row>
    <row r="7" spans="1:9" ht="13.5" thickBot="1">
      <c r="A7" s="1038" t="s">
        <v>3104</v>
      </c>
      <c r="B7" s="1039"/>
      <c r="C7" s="1039"/>
      <c r="D7" s="302" t="s">
        <v>3105</v>
      </c>
      <c r="E7" s="303"/>
      <c r="F7" s="304"/>
      <c r="G7" s="305"/>
      <c r="H7" s="1030" t="s">
        <v>3106</v>
      </c>
      <c r="I7" s="1031"/>
    </row>
    <row r="8" spans="1:9" ht="12.75">
      <c r="A8" s="1032" t="s">
        <v>3107</v>
      </c>
      <c r="B8" s="1033"/>
      <c r="C8" s="1033"/>
      <c r="D8" s="306"/>
      <c r="E8" s="307" t="s">
        <v>3108</v>
      </c>
      <c r="F8" s="307" t="s">
        <v>3109</v>
      </c>
      <c r="G8" s="308" t="s">
        <v>3110</v>
      </c>
      <c r="H8" s="309" t="s">
        <v>3111</v>
      </c>
      <c r="I8" s="309" t="s">
        <v>3112</v>
      </c>
    </row>
    <row r="9" spans="1:9" ht="13.5" thickBot="1">
      <c r="A9" s="310"/>
      <c r="B9" s="311" t="s">
        <v>3113</v>
      </c>
      <c r="C9" s="312" t="s">
        <v>3114</v>
      </c>
      <c r="D9" s="313"/>
      <c r="E9" s="314"/>
      <c r="F9" s="307"/>
      <c r="G9" s="315"/>
      <c r="H9" s="316" t="s">
        <v>3115</v>
      </c>
      <c r="I9" s="316" t="s">
        <v>3115</v>
      </c>
    </row>
    <row r="10" spans="1:9" ht="12.75">
      <c r="A10" s="317"/>
      <c r="B10" s="318"/>
      <c r="C10" s="319"/>
      <c r="D10" s="320"/>
      <c r="E10" s="321"/>
      <c r="F10" s="322"/>
      <c r="G10" s="323"/>
      <c r="H10" s="954"/>
      <c r="I10" s="957"/>
    </row>
    <row r="11" spans="1:9" ht="12.75">
      <c r="A11" s="324"/>
      <c r="B11" s="325"/>
      <c r="C11" s="326"/>
      <c r="D11" s="327"/>
      <c r="E11" s="328" t="s">
        <v>3116</v>
      </c>
      <c r="F11" s="329"/>
      <c r="G11" s="330"/>
      <c r="H11" s="955"/>
      <c r="I11" s="958"/>
    </row>
    <row r="12" spans="1:9" ht="12.75">
      <c r="A12" s="324"/>
      <c r="B12" s="325"/>
      <c r="C12" s="326"/>
      <c r="D12" s="327"/>
      <c r="E12" s="328"/>
      <c r="F12" s="329"/>
      <c r="G12" s="330"/>
      <c r="H12" s="955"/>
      <c r="I12" s="958"/>
    </row>
    <row r="13" spans="1:9" ht="12.75">
      <c r="A13" s="324"/>
      <c r="B13" s="325"/>
      <c r="C13" s="326"/>
      <c r="D13" s="327"/>
      <c r="E13" s="331" t="s">
        <v>3117</v>
      </c>
      <c r="F13" s="329"/>
      <c r="G13" s="330"/>
      <c r="H13" s="955"/>
      <c r="I13" s="958"/>
    </row>
    <row r="14" spans="1:9" ht="12.75">
      <c r="A14" s="324"/>
      <c r="B14" s="325"/>
      <c r="C14" s="326"/>
      <c r="D14" s="327"/>
      <c r="E14" s="331"/>
      <c r="F14" s="329"/>
      <c r="G14" s="330"/>
      <c r="H14" s="955"/>
      <c r="I14" s="958"/>
    </row>
    <row r="15" spans="1:9" ht="25.5">
      <c r="A15" s="332" t="s">
        <v>3118</v>
      </c>
      <c r="B15" s="333" t="s">
        <v>3119</v>
      </c>
      <c r="C15" s="334" t="s">
        <v>77</v>
      </c>
      <c r="D15" s="335" t="s">
        <v>3120</v>
      </c>
      <c r="E15" s="336" t="s">
        <v>3121</v>
      </c>
      <c r="F15" s="337" t="s">
        <v>266</v>
      </c>
      <c r="G15" s="338">
        <v>2</v>
      </c>
      <c r="H15" s="955"/>
      <c r="I15" s="958"/>
    </row>
    <row r="16" spans="1:9" ht="12.75">
      <c r="A16" s="332"/>
      <c r="B16" s="333"/>
      <c r="C16" s="334"/>
      <c r="D16" s="335"/>
      <c r="E16" s="336" t="s">
        <v>3122</v>
      </c>
      <c r="F16" s="337"/>
      <c r="G16" s="338"/>
      <c r="H16" s="955"/>
      <c r="I16" s="958"/>
    </row>
    <row r="17" spans="1:9" ht="12.75">
      <c r="A17" s="332"/>
      <c r="B17" s="339"/>
      <c r="C17" s="334"/>
      <c r="D17" s="335"/>
      <c r="E17" s="336" t="s">
        <v>3123</v>
      </c>
      <c r="F17" s="337"/>
      <c r="G17" s="338"/>
      <c r="H17" s="955"/>
      <c r="I17" s="958"/>
    </row>
    <row r="18" spans="1:9" ht="12.75">
      <c r="A18" s="324"/>
      <c r="B18" s="325"/>
      <c r="C18" s="326"/>
      <c r="D18" s="327"/>
      <c r="E18" s="331"/>
      <c r="F18" s="329"/>
      <c r="G18" s="330"/>
      <c r="H18" s="955"/>
      <c r="I18" s="958"/>
    </row>
    <row r="19" spans="1:9" ht="12.75">
      <c r="A19" s="332"/>
      <c r="B19" s="339"/>
      <c r="C19" s="334"/>
      <c r="D19" s="335"/>
      <c r="E19" s="331" t="s">
        <v>3124</v>
      </c>
      <c r="F19" s="337"/>
      <c r="G19" s="338"/>
      <c r="H19" s="955"/>
      <c r="I19" s="958"/>
    </row>
    <row r="20" spans="1:9" ht="12.75">
      <c r="A20" s="332"/>
      <c r="B20" s="339"/>
      <c r="C20" s="334"/>
      <c r="D20" s="335"/>
      <c r="E20" s="336"/>
      <c r="F20" s="337"/>
      <c r="G20" s="338"/>
      <c r="H20" s="955"/>
      <c r="I20" s="958"/>
    </row>
    <row r="21" spans="1:9" ht="25.5">
      <c r="A21" s="332" t="s">
        <v>3118</v>
      </c>
      <c r="B21" s="333" t="s">
        <v>3119</v>
      </c>
      <c r="C21" s="334" t="s">
        <v>77</v>
      </c>
      <c r="D21" s="335" t="s">
        <v>3120</v>
      </c>
      <c r="E21" s="336" t="s">
        <v>3121</v>
      </c>
      <c r="F21" s="337" t="s">
        <v>266</v>
      </c>
      <c r="G21" s="338">
        <v>4</v>
      </c>
      <c r="H21" s="955"/>
      <c r="I21" s="958"/>
    </row>
    <row r="22" spans="1:9" ht="12.75">
      <c r="A22" s="332"/>
      <c r="B22" s="333"/>
      <c r="C22" s="334"/>
      <c r="D22" s="335"/>
      <c r="E22" s="336" t="s">
        <v>3122</v>
      </c>
      <c r="F22" s="337"/>
      <c r="G22" s="338"/>
      <c r="H22" s="955"/>
      <c r="I22" s="958"/>
    </row>
    <row r="23" spans="1:9" ht="12.75">
      <c r="A23" s="332"/>
      <c r="B23" s="339"/>
      <c r="C23" s="334"/>
      <c r="D23" s="335"/>
      <c r="E23" s="336" t="s">
        <v>3123</v>
      </c>
      <c r="F23" s="337"/>
      <c r="G23" s="338"/>
      <c r="H23" s="955"/>
      <c r="I23" s="958"/>
    </row>
    <row r="24" spans="1:9" ht="12.75">
      <c r="A24" s="332"/>
      <c r="B24" s="339"/>
      <c r="C24" s="334"/>
      <c r="D24" s="335"/>
      <c r="E24" s="336"/>
      <c r="F24" s="337"/>
      <c r="G24" s="338"/>
      <c r="H24" s="955"/>
      <c r="I24" s="958"/>
    </row>
    <row r="25" spans="1:9" ht="12.75">
      <c r="A25" s="332"/>
      <c r="B25" s="339"/>
      <c r="C25" s="334"/>
      <c r="D25" s="335"/>
      <c r="E25" s="336" t="s">
        <v>3125</v>
      </c>
      <c r="F25" s="337"/>
      <c r="G25" s="338"/>
      <c r="H25" s="955"/>
      <c r="I25" s="958"/>
    </row>
    <row r="26" spans="1:9" ht="25.5">
      <c r="A26" s="332" t="s">
        <v>3126</v>
      </c>
      <c r="B26" s="333" t="s">
        <v>3119</v>
      </c>
      <c r="C26" s="334" t="s">
        <v>77</v>
      </c>
      <c r="D26" s="335" t="s">
        <v>3127</v>
      </c>
      <c r="E26" s="336" t="s">
        <v>3128</v>
      </c>
      <c r="F26" s="337" t="s">
        <v>266</v>
      </c>
      <c r="G26" s="338">
        <v>1</v>
      </c>
      <c r="H26" s="955"/>
      <c r="I26" s="958"/>
    </row>
    <row r="27" spans="1:9" ht="12.75">
      <c r="A27" s="332"/>
      <c r="B27" s="333"/>
      <c r="C27" s="334"/>
      <c r="D27" s="335"/>
      <c r="E27" s="336" t="s">
        <v>3129</v>
      </c>
      <c r="F27" s="337"/>
      <c r="G27" s="338"/>
      <c r="H27" s="955"/>
      <c r="I27" s="958"/>
    </row>
    <row r="28" spans="1:9" ht="12.75">
      <c r="A28" s="332"/>
      <c r="B28" s="339"/>
      <c r="C28" s="334"/>
      <c r="D28" s="335"/>
      <c r="E28" s="336" t="s">
        <v>3130</v>
      </c>
      <c r="F28" s="337"/>
      <c r="G28" s="338"/>
      <c r="H28" s="955"/>
      <c r="I28" s="958"/>
    </row>
    <row r="29" spans="1:9" ht="12.75">
      <c r="A29" s="332"/>
      <c r="B29" s="339"/>
      <c r="C29" s="334"/>
      <c r="D29" s="335"/>
      <c r="E29" s="336"/>
      <c r="F29" s="337"/>
      <c r="G29" s="338"/>
      <c r="H29" s="955"/>
      <c r="I29" s="958"/>
    </row>
    <row r="30" spans="1:9" ht="12.75">
      <c r="A30" s="332"/>
      <c r="B30" s="339"/>
      <c r="C30" s="334"/>
      <c r="D30" s="335"/>
      <c r="E30" s="336" t="s">
        <v>3131</v>
      </c>
      <c r="F30" s="337"/>
      <c r="G30" s="338"/>
      <c r="H30" s="955"/>
      <c r="I30" s="958"/>
    </row>
    <row r="31" spans="1:9" ht="25.5">
      <c r="A31" s="332" t="s">
        <v>3126</v>
      </c>
      <c r="B31" s="333" t="s">
        <v>3119</v>
      </c>
      <c r="C31" s="334" t="s">
        <v>80</v>
      </c>
      <c r="D31" s="335" t="s">
        <v>3127</v>
      </c>
      <c r="E31" s="336" t="s">
        <v>3128</v>
      </c>
      <c r="F31" s="337" t="s">
        <v>266</v>
      </c>
      <c r="G31" s="338">
        <v>1</v>
      </c>
      <c r="H31" s="955"/>
      <c r="I31" s="958"/>
    </row>
    <row r="32" spans="1:9" ht="12.75">
      <c r="A32" s="332"/>
      <c r="B32" s="333"/>
      <c r="C32" s="334"/>
      <c r="D32" s="335"/>
      <c r="E32" s="336" t="s">
        <v>3129</v>
      </c>
      <c r="F32" s="337"/>
      <c r="G32" s="338"/>
      <c r="H32" s="955"/>
      <c r="I32" s="958"/>
    </row>
    <row r="33" spans="1:9" ht="12.75">
      <c r="A33" s="332"/>
      <c r="B33" s="339"/>
      <c r="C33" s="334"/>
      <c r="D33" s="335"/>
      <c r="E33" s="336" t="s">
        <v>3130</v>
      </c>
      <c r="F33" s="337"/>
      <c r="G33" s="338"/>
      <c r="H33" s="955"/>
      <c r="I33" s="958"/>
    </row>
    <row r="34" spans="1:9" ht="12.75">
      <c r="A34" s="332"/>
      <c r="B34" s="339"/>
      <c r="C34" s="334"/>
      <c r="D34" s="335"/>
      <c r="E34" s="336"/>
      <c r="F34" s="337"/>
      <c r="G34" s="338"/>
      <c r="H34" s="955"/>
      <c r="I34" s="958"/>
    </row>
    <row r="35" spans="1:9" ht="12.75">
      <c r="A35" s="332"/>
      <c r="B35" s="339"/>
      <c r="C35" s="334"/>
      <c r="D35" s="335"/>
      <c r="E35" s="336" t="s">
        <v>3132</v>
      </c>
      <c r="F35" s="337"/>
      <c r="G35" s="338"/>
      <c r="H35" s="955"/>
      <c r="I35" s="958"/>
    </row>
    <row r="36" spans="1:9" ht="25.5">
      <c r="A36" s="332" t="s">
        <v>3126</v>
      </c>
      <c r="B36" s="333" t="s">
        <v>3133</v>
      </c>
      <c r="C36" s="334" t="s">
        <v>77</v>
      </c>
      <c r="D36" s="335" t="s">
        <v>3127</v>
      </c>
      <c r="E36" s="336" t="s">
        <v>3134</v>
      </c>
      <c r="F36" s="337" t="s">
        <v>266</v>
      </c>
      <c r="G36" s="338">
        <v>1</v>
      </c>
      <c r="H36" s="955"/>
      <c r="I36" s="958"/>
    </row>
    <row r="37" spans="1:9" ht="12.75">
      <c r="A37" s="332"/>
      <c r="B37" s="333"/>
      <c r="C37" s="334"/>
      <c r="D37" s="335"/>
      <c r="E37" s="336" t="s">
        <v>3135</v>
      </c>
      <c r="F37" s="337"/>
      <c r="G37" s="338"/>
      <c r="H37" s="955"/>
      <c r="I37" s="958"/>
    </row>
    <row r="38" spans="1:9" ht="12.75">
      <c r="A38" s="332"/>
      <c r="B38" s="339"/>
      <c r="C38" s="334"/>
      <c r="D38" s="335"/>
      <c r="E38" s="336" t="s">
        <v>3136</v>
      </c>
      <c r="F38" s="337"/>
      <c r="G38" s="338"/>
      <c r="H38" s="955"/>
      <c r="I38" s="958"/>
    </row>
    <row r="39" spans="1:9" ht="12.75">
      <c r="A39" s="332"/>
      <c r="B39" s="339"/>
      <c r="C39" s="334"/>
      <c r="D39" s="335"/>
      <c r="E39" s="336" t="s">
        <v>3137</v>
      </c>
      <c r="F39" s="337" t="s">
        <v>266</v>
      </c>
      <c r="G39" s="338">
        <v>1</v>
      </c>
      <c r="H39" s="955"/>
      <c r="I39" s="958"/>
    </row>
    <row r="40" spans="1:9" ht="12.75">
      <c r="A40" s="332"/>
      <c r="B40" s="339"/>
      <c r="C40" s="334"/>
      <c r="D40" s="335"/>
      <c r="E40" s="336"/>
      <c r="F40" s="337"/>
      <c r="G40" s="338"/>
      <c r="H40" s="955"/>
      <c r="I40" s="958"/>
    </row>
    <row r="41" spans="1:9" ht="12.75">
      <c r="A41" s="332"/>
      <c r="B41" s="339"/>
      <c r="C41" s="334"/>
      <c r="D41" s="335"/>
      <c r="E41" s="336" t="s">
        <v>3125</v>
      </c>
      <c r="F41" s="337"/>
      <c r="G41" s="338"/>
      <c r="H41" s="955"/>
      <c r="I41" s="958"/>
    </row>
    <row r="42" spans="1:9" ht="25.5">
      <c r="A42" s="332" t="s">
        <v>3126</v>
      </c>
      <c r="B42" s="333" t="s">
        <v>3138</v>
      </c>
      <c r="C42" s="334" t="s">
        <v>77</v>
      </c>
      <c r="D42" s="335" t="s">
        <v>3127</v>
      </c>
      <c r="E42" s="336" t="s">
        <v>3128</v>
      </c>
      <c r="F42" s="337" t="s">
        <v>266</v>
      </c>
      <c r="G42" s="338">
        <v>1</v>
      </c>
      <c r="H42" s="955"/>
      <c r="I42" s="958"/>
    </row>
    <row r="43" spans="1:9" ht="12.75">
      <c r="A43" s="332"/>
      <c r="B43" s="333"/>
      <c r="C43" s="334"/>
      <c r="D43" s="335"/>
      <c r="E43" s="336" t="s">
        <v>3139</v>
      </c>
      <c r="F43" s="337"/>
      <c r="G43" s="338"/>
      <c r="H43" s="955"/>
      <c r="I43" s="958"/>
    </row>
    <row r="44" spans="1:9" ht="12.75">
      <c r="A44" s="332"/>
      <c r="B44" s="339"/>
      <c r="C44" s="334"/>
      <c r="D44" s="335"/>
      <c r="E44" s="336" t="s">
        <v>3140</v>
      </c>
      <c r="F44" s="337"/>
      <c r="G44" s="338"/>
      <c r="H44" s="955"/>
      <c r="I44" s="958"/>
    </row>
    <row r="45" spans="1:9" ht="12.75">
      <c r="A45" s="332"/>
      <c r="B45" s="339"/>
      <c r="C45" s="334"/>
      <c r="D45" s="335"/>
      <c r="E45" s="336"/>
      <c r="F45" s="337"/>
      <c r="G45" s="338"/>
      <c r="H45" s="955"/>
      <c r="I45" s="958"/>
    </row>
    <row r="46" spans="1:9" ht="12.75">
      <c r="A46" s="332"/>
      <c r="B46" s="339"/>
      <c r="C46" s="334"/>
      <c r="D46" s="335"/>
      <c r="E46" s="336" t="s">
        <v>3131</v>
      </c>
      <c r="F46" s="337"/>
      <c r="G46" s="338"/>
      <c r="H46" s="955"/>
      <c r="I46" s="958"/>
    </row>
    <row r="47" spans="1:9" ht="25.5">
      <c r="A47" s="332" t="s">
        <v>3126</v>
      </c>
      <c r="B47" s="333" t="s">
        <v>3138</v>
      </c>
      <c r="C47" s="334" t="s">
        <v>80</v>
      </c>
      <c r="D47" s="335" t="s">
        <v>3127</v>
      </c>
      <c r="E47" s="336" t="s">
        <v>3128</v>
      </c>
      <c r="F47" s="337" t="s">
        <v>266</v>
      </c>
      <c r="G47" s="338">
        <v>1</v>
      </c>
      <c r="H47" s="955"/>
      <c r="I47" s="958"/>
    </row>
    <row r="48" spans="1:9" ht="12.75">
      <c r="A48" s="332"/>
      <c r="B48" s="333"/>
      <c r="C48" s="334"/>
      <c r="D48" s="335"/>
      <c r="E48" s="336" t="s">
        <v>3141</v>
      </c>
      <c r="F48" s="337"/>
      <c r="G48" s="338"/>
      <c r="H48" s="955"/>
      <c r="I48" s="958"/>
    </row>
    <row r="49" spans="1:9" ht="12.75">
      <c r="A49" s="332"/>
      <c r="B49" s="339"/>
      <c r="C49" s="334"/>
      <c r="D49" s="335"/>
      <c r="E49" s="336" t="s">
        <v>3142</v>
      </c>
      <c r="F49" s="337"/>
      <c r="G49" s="338"/>
      <c r="H49" s="955"/>
      <c r="I49" s="958"/>
    </row>
    <row r="50" spans="1:9" ht="12.75">
      <c r="A50" s="332"/>
      <c r="B50" s="339"/>
      <c r="C50" s="334"/>
      <c r="D50" s="335"/>
      <c r="E50" s="336"/>
      <c r="F50" s="337"/>
      <c r="G50" s="338"/>
      <c r="H50" s="955"/>
      <c r="I50" s="958"/>
    </row>
    <row r="51" spans="1:9" ht="12.75">
      <c r="A51" s="332"/>
      <c r="B51" s="339"/>
      <c r="C51" s="334"/>
      <c r="D51" s="335"/>
      <c r="E51" s="336" t="s">
        <v>3143</v>
      </c>
      <c r="F51" s="337"/>
      <c r="G51" s="338"/>
      <c r="H51" s="955"/>
      <c r="I51" s="958"/>
    </row>
    <row r="52" spans="1:9" ht="25.5">
      <c r="A52" s="332" t="s">
        <v>3126</v>
      </c>
      <c r="B52" s="333" t="s">
        <v>3144</v>
      </c>
      <c r="C52" s="334" t="s">
        <v>77</v>
      </c>
      <c r="D52" s="335" t="s">
        <v>3127</v>
      </c>
      <c r="E52" s="336" t="s">
        <v>3128</v>
      </c>
      <c r="F52" s="337" t="s">
        <v>266</v>
      </c>
      <c r="G52" s="338">
        <v>1</v>
      </c>
      <c r="H52" s="955"/>
      <c r="I52" s="958"/>
    </row>
    <row r="53" spans="1:9" ht="12.75">
      <c r="A53" s="332"/>
      <c r="B53" s="333"/>
      <c r="C53" s="334"/>
      <c r="D53" s="335"/>
      <c r="E53" s="336" t="s">
        <v>3145</v>
      </c>
      <c r="F53" s="337"/>
      <c r="G53" s="338"/>
      <c r="H53" s="955"/>
      <c r="I53" s="958"/>
    </row>
    <row r="54" spans="1:9" ht="12.75">
      <c r="A54" s="332"/>
      <c r="B54" s="339"/>
      <c r="C54" s="334"/>
      <c r="D54" s="335"/>
      <c r="E54" s="336" t="s">
        <v>3146</v>
      </c>
      <c r="F54" s="337"/>
      <c r="G54" s="338"/>
      <c r="H54" s="955"/>
      <c r="I54" s="958"/>
    </row>
    <row r="55" spans="1:9" ht="12.75">
      <c r="A55" s="332"/>
      <c r="B55" s="339"/>
      <c r="C55" s="334"/>
      <c r="D55" s="335"/>
      <c r="E55" s="336"/>
      <c r="F55" s="337"/>
      <c r="G55" s="338"/>
      <c r="H55" s="955"/>
      <c r="I55" s="958"/>
    </row>
    <row r="56" spans="1:9" ht="12.75">
      <c r="A56" s="332"/>
      <c r="B56" s="339"/>
      <c r="C56" s="334"/>
      <c r="D56" s="335"/>
      <c r="E56" s="336" t="s">
        <v>3132</v>
      </c>
      <c r="F56" s="337"/>
      <c r="G56" s="338"/>
      <c r="H56" s="955"/>
      <c r="I56" s="958"/>
    </row>
    <row r="57" spans="1:9" ht="25.5">
      <c r="A57" s="332" t="s">
        <v>3126</v>
      </c>
      <c r="B57" s="333" t="s">
        <v>3144</v>
      </c>
      <c r="C57" s="334" t="s">
        <v>80</v>
      </c>
      <c r="D57" s="335" t="s">
        <v>3127</v>
      </c>
      <c r="E57" s="336" t="s">
        <v>3134</v>
      </c>
      <c r="F57" s="337" t="s">
        <v>266</v>
      </c>
      <c r="G57" s="338">
        <v>1</v>
      </c>
      <c r="H57" s="955"/>
      <c r="I57" s="958"/>
    </row>
    <row r="58" spans="1:9" ht="12.75">
      <c r="A58" s="332"/>
      <c r="B58" s="333"/>
      <c r="C58" s="334"/>
      <c r="D58" s="335"/>
      <c r="E58" s="336" t="s">
        <v>3147</v>
      </c>
      <c r="F58" s="337"/>
      <c r="G58" s="338"/>
      <c r="H58" s="955"/>
      <c r="I58" s="958"/>
    </row>
    <row r="59" spans="1:9" ht="12.75">
      <c r="A59" s="332"/>
      <c r="B59" s="339"/>
      <c r="C59" s="334"/>
      <c r="D59" s="335"/>
      <c r="E59" s="336" t="s">
        <v>3148</v>
      </c>
      <c r="F59" s="337"/>
      <c r="G59" s="338"/>
      <c r="H59" s="955"/>
      <c r="I59" s="958"/>
    </row>
    <row r="60" spans="1:9" ht="12.75">
      <c r="A60" s="332"/>
      <c r="B60" s="339"/>
      <c r="C60" s="334"/>
      <c r="D60" s="335"/>
      <c r="E60" s="336" t="s">
        <v>3137</v>
      </c>
      <c r="F60" s="337" t="s">
        <v>266</v>
      </c>
      <c r="G60" s="338">
        <v>1</v>
      </c>
      <c r="H60" s="955"/>
      <c r="I60" s="958"/>
    </row>
    <row r="61" spans="1:9" ht="12.75">
      <c r="A61" s="332"/>
      <c r="B61" s="339"/>
      <c r="C61" s="334"/>
      <c r="D61" s="335"/>
      <c r="E61" s="336"/>
      <c r="F61" s="337"/>
      <c r="G61" s="338"/>
      <c r="H61" s="955"/>
      <c r="I61" s="958"/>
    </row>
    <row r="62" spans="1:9" ht="12.75">
      <c r="A62" s="332"/>
      <c r="B62" s="339"/>
      <c r="C62" s="334"/>
      <c r="D62" s="335"/>
      <c r="E62" s="331" t="s">
        <v>3149</v>
      </c>
      <c r="F62" s="337"/>
      <c r="G62" s="338"/>
      <c r="H62" s="955"/>
      <c r="I62" s="958"/>
    </row>
    <row r="63" spans="1:9" ht="12.75">
      <c r="A63" s="332"/>
      <c r="B63" s="339"/>
      <c r="C63" s="334"/>
      <c r="D63" s="335"/>
      <c r="E63" s="336"/>
      <c r="F63" s="337"/>
      <c r="G63" s="338"/>
      <c r="H63" s="955"/>
      <c r="I63" s="958"/>
    </row>
    <row r="64" spans="1:9" ht="25.5">
      <c r="A64" s="332" t="s">
        <v>3118</v>
      </c>
      <c r="B64" s="333" t="s">
        <v>3119</v>
      </c>
      <c r="C64" s="334" t="s">
        <v>77</v>
      </c>
      <c r="D64" s="335" t="s">
        <v>3120</v>
      </c>
      <c r="E64" s="336" t="s">
        <v>3121</v>
      </c>
      <c r="F64" s="337" t="s">
        <v>266</v>
      </c>
      <c r="G64" s="338">
        <v>6</v>
      </c>
      <c r="H64" s="955"/>
      <c r="I64" s="958"/>
    </row>
    <row r="65" spans="1:9" ht="12.75">
      <c r="A65" s="332"/>
      <c r="B65" s="333"/>
      <c r="C65" s="334"/>
      <c r="D65" s="335"/>
      <c r="E65" s="336" t="s">
        <v>3122</v>
      </c>
      <c r="F65" s="337"/>
      <c r="G65" s="338"/>
      <c r="H65" s="955"/>
      <c r="I65" s="958"/>
    </row>
    <row r="66" spans="1:9" ht="12.75">
      <c r="A66" s="332"/>
      <c r="B66" s="339"/>
      <c r="C66" s="334"/>
      <c r="D66" s="335"/>
      <c r="E66" s="336" t="s">
        <v>3123</v>
      </c>
      <c r="F66" s="337"/>
      <c r="G66" s="338"/>
      <c r="H66" s="955"/>
      <c r="I66" s="958"/>
    </row>
    <row r="67" spans="1:9" ht="12.75">
      <c r="A67" s="332"/>
      <c r="B67" s="339"/>
      <c r="C67" s="334"/>
      <c r="D67" s="335"/>
      <c r="E67" s="336"/>
      <c r="F67" s="337"/>
      <c r="G67" s="338"/>
      <c r="H67" s="955"/>
      <c r="I67" s="958"/>
    </row>
    <row r="68" spans="1:9" ht="12.75">
      <c r="A68" s="332"/>
      <c r="B68" s="339"/>
      <c r="C68" s="334"/>
      <c r="D68" s="335"/>
      <c r="E68" s="336" t="s">
        <v>3143</v>
      </c>
      <c r="F68" s="337"/>
      <c r="G68" s="338"/>
      <c r="H68" s="955"/>
      <c r="I68" s="958"/>
    </row>
    <row r="69" spans="1:9" ht="25.5">
      <c r="A69" s="332" t="s">
        <v>3150</v>
      </c>
      <c r="B69" s="333" t="s">
        <v>3119</v>
      </c>
      <c r="C69" s="334" t="s">
        <v>77</v>
      </c>
      <c r="D69" s="335" t="s">
        <v>3127</v>
      </c>
      <c r="E69" s="336" t="s">
        <v>3128</v>
      </c>
      <c r="F69" s="337" t="s">
        <v>266</v>
      </c>
      <c r="G69" s="338">
        <v>1</v>
      </c>
      <c r="H69" s="955"/>
      <c r="I69" s="958"/>
    </row>
    <row r="70" spans="1:9" ht="12.75">
      <c r="A70" s="332"/>
      <c r="B70" s="333"/>
      <c r="C70" s="334"/>
      <c r="D70" s="335"/>
      <c r="E70" s="336" t="s">
        <v>3145</v>
      </c>
      <c r="F70" s="337"/>
      <c r="G70" s="338"/>
      <c r="H70" s="955"/>
      <c r="I70" s="958"/>
    </row>
    <row r="71" spans="1:9" ht="12.75">
      <c r="A71" s="332"/>
      <c r="B71" s="339"/>
      <c r="C71" s="334"/>
      <c r="D71" s="335"/>
      <c r="E71" s="336" t="s">
        <v>3146</v>
      </c>
      <c r="F71" s="337"/>
      <c r="G71" s="338"/>
      <c r="H71" s="955"/>
      <c r="I71" s="958"/>
    </row>
    <row r="72" spans="1:9" ht="12.75">
      <c r="A72" s="332"/>
      <c r="B72" s="339"/>
      <c r="C72" s="334"/>
      <c r="D72" s="335"/>
      <c r="E72" s="336"/>
      <c r="F72" s="337"/>
      <c r="G72" s="338"/>
      <c r="H72" s="955"/>
      <c r="I72" s="958"/>
    </row>
    <row r="73" spans="1:9" ht="12.75">
      <c r="A73" s="332"/>
      <c r="B73" s="339"/>
      <c r="C73" s="334"/>
      <c r="D73" s="335"/>
      <c r="E73" s="336" t="s">
        <v>3132</v>
      </c>
      <c r="F73" s="337"/>
      <c r="G73" s="338"/>
      <c r="H73" s="955"/>
      <c r="I73" s="958"/>
    </row>
    <row r="74" spans="1:9" ht="25.5">
      <c r="A74" s="332" t="s">
        <v>3150</v>
      </c>
      <c r="B74" s="333" t="s">
        <v>3119</v>
      </c>
      <c r="C74" s="334" t="s">
        <v>80</v>
      </c>
      <c r="D74" s="335" t="s">
        <v>3127</v>
      </c>
      <c r="E74" s="336" t="s">
        <v>3134</v>
      </c>
      <c r="F74" s="337" t="s">
        <v>266</v>
      </c>
      <c r="G74" s="338">
        <v>1</v>
      </c>
      <c r="H74" s="955"/>
      <c r="I74" s="958"/>
    </row>
    <row r="75" spans="1:9" ht="12.75">
      <c r="A75" s="332"/>
      <c r="B75" s="333"/>
      <c r="C75" s="334"/>
      <c r="D75" s="335"/>
      <c r="E75" s="336" t="s">
        <v>3147</v>
      </c>
      <c r="F75" s="337"/>
      <c r="G75" s="338"/>
      <c r="H75" s="955"/>
      <c r="I75" s="958"/>
    </row>
    <row r="76" spans="1:9" ht="12.75">
      <c r="A76" s="332"/>
      <c r="B76" s="339"/>
      <c r="C76" s="334"/>
      <c r="D76" s="335"/>
      <c r="E76" s="336" t="s">
        <v>3148</v>
      </c>
      <c r="F76" s="337"/>
      <c r="G76" s="338"/>
      <c r="H76" s="955"/>
      <c r="I76" s="958"/>
    </row>
    <row r="77" spans="1:9" ht="12.75">
      <c r="A77" s="332"/>
      <c r="B77" s="339"/>
      <c r="C77" s="334"/>
      <c r="D77" s="335"/>
      <c r="E77" s="336" t="s">
        <v>3137</v>
      </c>
      <c r="F77" s="337" t="s">
        <v>266</v>
      </c>
      <c r="G77" s="338">
        <v>1</v>
      </c>
      <c r="H77" s="955"/>
      <c r="I77" s="958"/>
    </row>
    <row r="78" spans="1:9" ht="12.75">
      <c r="A78" s="332"/>
      <c r="B78" s="339"/>
      <c r="C78" s="334"/>
      <c r="D78" s="335"/>
      <c r="E78" s="336"/>
      <c r="F78" s="337"/>
      <c r="G78" s="338"/>
      <c r="H78" s="955"/>
      <c r="I78" s="958"/>
    </row>
    <row r="79" spans="1:9" ht="12.75">
      <c r="A79" s="332"/>
      <c r="B79" s="339"/>
      <c r="C79" s="334"/>
      <c r="D79" s="335"/>
      <c r="E79" s="336" t="s">
        <v>3132</v>
      </c>
      <c r="F79" s="337"/>
      <c r="G79" s="338"/>
      <c r="H79" s="955"/>
      <c r="I79" s="958"/>
    </row>
    <row r="80" spans="1:9" ht="25.5">
      <c r="A80" s="332" t="s">
        <v>3150</v>
      </c>
      <c r="B80" s="333" t="s">
        <v>3133</v>
      </c>
      <c r="C80" s="334" t="s">
        <v>77</v>
      </c>
      <c r="D80" s="335" t="s">
        <v>3127</v>
      </c>
      <c r="E80" s="336" t="s">
        <v>3134</v>
      </c>
      <c r="F80" s="337" t="s">
        <v>266</v>
      </c>
      <c r="G80" s="338">
        <v>1</v>
      </c>
      <c r="H80" s="955"/>
      <c r="I80" s="958"/>
    </row>
    <row r="81" spans="1:9" ht="12.75">
      <c r="A81" s="332"/>
      <c r="B81" s="333"/>
      <c r="C81" s="334"/>
      <c r="D81" s="335"/>
      <c r="E81" s="336" t="s">
        <v>3135</v>
      </c>
      <c r="F81" s="337"/>
      <c r="G81" s="338"/>
      <c r="H81" s="955"/>
      <c r="I81" s="958"/>
    </row>
    <row r="82" spans="1:9" ht="12.75">
      <c r="A82" s="332"/>
      <c r="B82" s="339"/>
      <c r="C82" s="334"/>
      <c r="D82" s="335"/>
      <c r="E82" s="336" t="s">
        <v>3136</v>
      </c>
      <c r="F82" s="337"/>
      <c r="G82" s="338"/>
      <c r="H82" s="955"/>
      <c r="I82" s="958"/>
    </row>
    <row r="83" spans="1:9" ht="12.75">
      <c r="A83" s="332"/>
      <c r="B83" s="339"/>
      <c r="C83" s="334"/>
      <c r="D83" s="335"/>
      <c r="E83" s="336" t="s">
        <v>3137</v>
      </c>
      <c r="F83" s="337" t="s">
        <v>266</v>
      </c>
      <c r="G83" s="338">
        <v>1</v>
      </c>
      <c r="H83" s="955"/>
      <c r="I83" s="958"/>
    </row>
    <row r="84" spans="1:9" ht="12.75">
      <c r="A84" s="332"/>
      <c r="B84" s="339"/>
      <c r="C84" s="334"/>
      <c r="D84" s="335"/>
      <c r="E84" s="336"/>
      <c r="F84" s="337"/>
      <c r="G84" s="338"/>
      <c r="H84" s="955"/>
      <c r="I84" s="958"/>
    </row>
    <row r="85" spans="1:9" ht="12.75">
      <c r="A85" s="332"/>
      <c r="B85" s="339"/>
      <c r="C85" s="334"/>
      <c r="D85" s="335"/>
      <c r="E85" s="336" t="s">
        <v>3125</v>
      </c>
      <c r="F85" s="337"/>
      <c r="G85" s="338"/>
      <c r="H85" s="955"/>
      <c r="I85" s="958"/>
    </row>
    <row r="86" spans="1:9" ht="25.5">
      <c r="A86" s="332" t="s">
        <v>3150</v>
      </c>
      <c r="B86" s="333" t="s">
        <v>3138</v>
      </c>
      <c r="C86" s="334" t="s">
        <v>77</v>
      </c>
      <c r="D86" s="335" t="s">
        <v>3127</v>
      </c>
      <c r="E86" s="336" t="s">
        <v>3128</v>
      </c>
      <c r="F86" s="337" t="s">
        <v>266</v>
      </c>
      <c r="G86" s="338">
        <v>1</v>
      </c>
      <c r="H86" s="955"/>
      <c r="I86" s="958"/>
    </row>
    <row r="87" spans="1:9" ht="12.75">
      <c r="A87" s="332"/>
      <c r="B87" s="333"/>
      <c r="C87" s="334"/>
      <c r="D87" s="335"/>
      <c r="E87" s="336" t="s">
        <v>3139</v>
      </c>
      <c r="F87" s="337"/>
      <c r="G87" s="338"/>
      <c r="H87" s="955"/>
      <c r="I87" s="958"/>
    </row>
    <row r="88" spans="1:9" ht="12.75">
      <c r="A88" s="332"/>
      <c r="B88" s="339"/>
      <c r="C88" s="334"/>
      <c r="D88" s="335"/>
      <c r="E88" s="336" t="s">
        <v>3140</v>
      </c>
      <c r="F88" s="337"/>
      <c r="G88" s="338"/>
      <c r="H88" s="955"/>
      <c r="I88" s="958"/>
    </row>
    <row r="89" spans="1:9" ht="12.75">
      <c r="A89" s="332"/>
      <c r="B89" s="339"/>
      <c r="C89" s="334"/>
      <c r="D89" s="335"/>
      <c r="E89" s="336"/>
      <c r="F89" s="337"/>
      <c r="G89" s="338"/>
      <c r="H89" s="955"/>
      <c r="I89" s="958"/>
    </row>
    <row r="90" spans="1:9" ht="12.75">
      <c r="A90" s="332"/>
      <c r="B90" s="339"/>
      <c r="C90" s="334"/>
      <c r="D90" s="335"/>
      <c r="E90" s="336" t="s">
        <v>3131</v>
      </c>
      <c r="F90" s="337"/>
      <c r="G90" s="338"/>
      <c r="H90" s="955"/>
      <c r="I90" s="958"/>
    </row>
    <row r="91" spans="1:9" ht="25.5">
      <c r="A91" s="332" t="s">
        <v>3150</v>
      </c>
      <c r="B91" s="333" t="s">
        <v>3138</v>
      </c>
      <c r="C91" s="334" t="s">
        <v>80</v>
      </c>
      <c r="D91" s="335" t="s">
        <v>3127</v>
      </c>
      <c r="E91" s="336" t="s">
        <v>3128</v>
      </c>
      <c r="F91" s="337" t="s">
        <v>266</v>
      </c>
      <c r="G91" s="338">
        <v>1</v>
      </c>
      <c r="H91" s="955"/>
      <c r="I91" s="958"/>
    </row>
    <row r="92" spans="1:9" ht="12.75">
      <c r="A92" s="332"/>
      <c r="B92" s="333"/>
      <c r="C92" s="334"/>
      <c r="D92" s="335"/>
      <c r="E92" s="336" t="s">
        <v>3141</v>
      </c>
      <c r="F92" s="337"/>
      <c r="G92" s="338"/>
      <c r="H92" s="955"/>
      <c r="I92" s="958"/>
    </row>
    <row r="93" spans="1:9" ht="12.75">
      <c r="A93" s="332"/>
      <c r="B93" s="339"/>
      <c r="C93" s="334"/>
      <c r="D93" s="335"/>
      <c r="E93" s="336" t="s">
        <v>3142</v>
      </c>
      <c r="F93" s="337"/>
      <c r="G93" s="338"/>
      <c r="H93" s="955"/>
      <c r="I93" s="958"/>
    </row>
    <row r="94" spans="1:9" ht="12.75">
      <c r="A94" s="332"/>
      <c r="B94" s="339"/>
      <c r="C94" s="334"/>
      <c r="D94" s="335"/>
      <c r="E94" s="336"/>
      <c r="F94" s="337"/>
      <c r="G94" s="338"/>
      <c r="H94" s="955"/>
      <c r="I94" s="958"/>
    </row>
    <row r="95" spans="1:9" ht="12.75">
      <c r="A95" s="324"/>
      <c r="B95" s="325"/>
      <c r="C95" s="326"/>
      <c r="D95" s="327"/>
      <c r="E95" s="328" t="s">
        <v>3151</v>
      </c>
      <c r="F95" s="329"/>
      <c r="G95" s="330"/>
      <c r="H95" s="955"/>
      <c r="I95" s="958"/>
    </row>
    <row r="96" spans="1:9" ht="12.75">
      <c r="A96" s="324"/>
      <c r="B96" s="325"/>
      <c r="C96" s="326"/>
      <c r="D96" s="327"/>
      <c r="E96" s="328"/>
      <c r="F96" s="329"/>
      <c r="G96" s="330"/>
      <c r="H96" s="955"/>
      <c r="I96" s="958"/>
    </row>
    <row r="97" spans="1:9" ht="12.75">
      <c r="A97" s="332"/>
      <c r="B97" s="339"/>
      <c r="C97" s="334"/>
      <c r="D97" s="335"/>
      <c r="E97" s="336" t="s">
        <v>3152</v>
      </c>
      <c r="F97" s="337"/>
      <c r="G97" s="338"/>
      <c r="H97" s="955"/>
      <c r="I97" s="958"/>
    </row>
    <row r="98" spans="1:9" ht="12.75">
      <c r="A98" s="332" t="s">
        <v>3153</v>
      </c>
      <c r="B98" s="333" t="s">
        <v>3119</v>
      </c>
      <c r="C98" s="334" t="s">
        <v>77</v>
      </c>
      <c r="D98" s="335" t="s">
        <v>3120</v>
      </c>
      <c r="E98" s="340" t="s">
        <v>3154</v>
      </c>
      <c r="F98" s="329" t="s">
        <v>266</v>
      </c>
      <c r="G98" s="341">
        <v>1</v>
      </c>
      <c r="H98" s="955"/>
      <c r="I98" s="958"/>
    </row>
    <row r="99" spans="1:9" ht="12.75">
      <c r="A99" s="332"/>
      <c r="B99" s="333"/>
      <c r="C99" s="334"/>
      <c r="D99" s="335"/>
      <c r="E99" s="342" t="s">
        <v>3155</v>
      </c>
      <c r="F99" s="329"/>
      <c r="G99" s="341"/>
      <c r="H99" s="955"/>
      <c r="I99" s="958"/>
    </row>
    <row r="100" spans="1:9" ht="12.75">
      <c r="A100" s="332"/>
      <c r="B100" s="339"/>
      <c r="C100" s="334"/>
      <c r="D100" s="335"/>
      <c r="E100" s="342" t="s">
        <v>3156</v>
      </c>
      <c r="F100" s="329" t="s">
        <v>266</v>
      </c>
      <c r="G100" s="341">
        <v>1</v>
      </c>
      <c r="H100" s="955"/>
      <c r="I100" s="958"/>
    </row>
    <row r="101" spans="1:9" ht="12.75">
      <c r="A101" s="332"/>
      <c r="B101" s="339"/>
      <c r="C101" s="334"/>
      <c r="D101" s="335"/>
      <c r="E101" s="342" t="s">
        <v>3157</v>
      </c>
      <c r="F101" s="329"/>
      <c r="G101" s="341"/>
      <c r="H101" s="955"/>
      <c r="I101" s="958"/>
    </row>
    <row r="102" spans="1:9" ht="12.75">
      <c r="A102" s="332"/>
      <c r="B102" s="339"/>
      <c r="C102" s="334"/>
      <c r="D102" s="335"/>
      <c r="E102" s="342"/>
      <c r="F102" s="329"/>
      <c r="G102" s="341"/>
      <c r="H102" s="955"/>
      <c r="I102" s="958"/>
    </row>
    <row r="103" spans="1:9" ht="12.75">
      <c r="A103" s="332" t="s">
        <v>3153</v>
      </c>
      <c r="B103" s="333" t="s">
        <v>3119</v>
      </c>
      <c r="C103" s="334" t="s">
        <v>80</v>
      </c>
      <c r="D103" s="335" t="s">
        <v>3127</v>
      </c>
      <c r="E103" s="340" t="s">
        <v>3158</v>
      </c>
      <c r="F103" s="343" t="s">
        <v>266</v>
      </c>
      <c r="G103" s="343">
        <v>1</v>
      </c>
      <c r="H103" s="955"/>
      <c r="I103" s="958"/>
    </row>
    <row r="104" spans="1:9" ht="12.75">
      <c r="A104" s="332"/>
      <c r="B104" s="333"/>
      <c r="C104" s="334"/>
      <c r="D104" s="335"/>
      <c r="E104" s="344" t="s">
        <v>3159</v>
      </c>
      <c r="F104" s="343"/>
      <c r="G104" s="343"/>
      <c r="H104" s="955"/>
      <c r="I104" s="958"/>
    </row>
    <row r="105" spans="1:9" ht="12.75">
      <c r="A105" s="332"/>
      <c r="B105" s="339"/>
      <c r="C105" s="334"/>
      <c r="D105" s="335"/>
      <c r="E105" s="342"/>
      <c r="F105" s="329"/>
      <c r="G105" s="341"/>
      <c r="H105" s="955"/>
      <c r="I105" s="958"/>
    </row>
    <row r="106" spans="1:9" ht="12.75">
      <c r="A106" s="332"/>
      <c r="B106" s="339"/>
      <c r="C106" s="334"/>
      <c r="D106" s="335"/>
      <c r="E106" s="325" t="s">
        <v>3160</v>
      </c>
      <c r="F106" s="345" t="s">
        <v>3161</v>
      </c>
      <c r="G106" s="343">
        <v>6</v>
      </c>
      <c r="H106" s="955"/>
      <c r="I106" s="958"/>
    </row>
    <row r="107" spans="1:9" ht="12.75">
      <c r="A107" s="332"/>
      <c r="B107" s="339"/>
      <c r="C107" s="334"/>
      <c r="D107" s="335"/>
      <c r="E107" s="325" t="s">
        <v>3162</v>
      </c>
      <c r="F107" s="345" t="s">
        <v>3161</v>
      </c>
      <c r="G107" s="343">
        <v>6</v>
      </c>
      <c r="H107" s="955"/>
      <c r="I107" s="958"/>
    </row>
    <row r="108" spans="1:9" ht="12.75">
      <c r="A108" s="332"/>
      <c r="B108" s="333"/>
      <c r="C108" s="334"/>
      <c r="D108" s="335" t="s">
        <v>3127</v>
      </c>
      <c r="E108" s="342" t="s">
        <v>3163</v>
      </c>
      <c r="F108" s="345" t="s">
        <v>3161</v>
      </c>
      <c r="G108" s="343">
        <v>6</v>
      </c>
      <c r="H108" s="955"/>
      <c r="I108" s="958"/>
    </row>
    <row r="109" spans="1:9" ht="12.75">
      <c r="A109" s="332"/>
      <c r="B109" s="333"/>
      <c r="C109" s="334"/>
      <c r="D109" s="335"/>
      <c r="E109" s="342"/>
      <c r="F109" s="345"/>
      <c r="G109" s="343"/>
      <c r="H109" s="955"/>
      <c r="I109" s="958"/>
    </row>
    <row r="110" spans="1:9" ht="12.75">
      <c r="A110" s="332"/>
      <c r="B110" s="339"/>
      <c r="C110" s="334"/>
      <c r="D110" s="335"/>
      <c r="E110" s="336" t="s">
        <v>3164</v>
      </c>
      <c r="F110" s="337"/>
      <c r="G110" s="338"/>
      <c r="H110" s="955"/>
      <c r="I110" s="958"/>
    </row>
    <row r="111" spans="1:9" ht="12.75">
      <c r="A111" s="332" t="s">
        <v>3153</v>
      </c>
      <c r="B111" s="333" t="s">
        <v>3133</v>
      </c>
      <c r="C111" s="334" t="s">
        <v>77</v>
      </c>
      <c r="D111" s="335" t="s">
        <v>3120</v>
      </c>
      <c r="E111" s="340" t="s">
        <v>3154</v>
      </c>
      <c r="F111" s="329" t="s">
        <v>266</v>
      </c>
      <c r="G111" s="341">
        <v>1</v>
      </c>
      <c r="H111" s="955"/>
      <c r="I111" s="958"/>
    </row>
    <row r="112" spans="1:9" ht="12.75">
      <c r="A112" s="332"/>
      <c r="B112" s="333"/>
      <c r="C112" s="334"/>
      <c r="D112" s="335"/>
      <c r="E112" s="342" t="s">
        <v>3155</v>
      </c>
      <c r="F112" s="329"/>
      <c r="G112" s="341"/>
      <c r="H112" s="955"/>
      <c r="I112" s="958"/>
    </row>
    <row r="113" spans="1:9" ht="12.75">
      <c r="A113" s="332"/>
      <c r="B113" s="339"/>
      <c r="C113" s="334"/>
      <c r="D113" s="335"/>
      <c r="E113" s="342" t="s">
        <v>3156</v>
      </c>
      <c r="F113" s="329" t="s">
        <v>266</v>
      </c>
      <c r="G113" s="341">
        <v>1</v>
      </c>
      <c r="H113" s="955"/>
      <c r="I113" s="958"/>
    </row>
    <row r="114" spans="1:9" ht="12.75">
      <c r="A114" s="332"/>
      <c r="B114" s="339"/>
      <c r="C114" s="334"/>
      <c r="D114" s="335"/>
      <c r="E114" s="342" t="s">
        <v>3157</v>
      </c>
      <c r="F114" s="329"/>
      <c r="G114" s="341"/>
      <c r="H114" s="955"/>
      <c r="I114" s="958"/>
    </row>
    <row r="115" spans="1:9" ht="12.75">
      <c r="A115" s="332"/>
      <c r="B115" s="339"/>
      <c r="C115" s="334"/>
      <c r="D115" s="335"/>
      <c r="E115" s="342"/>
      <c r="F115" s="329"/>
      <c r="G115" s="341"/>
      <c r="H115" s="955"/>
      <c r="I115" s="958"/>
    </row>
    <row r="116" spans="1:9" ht="12.75">
      <c r="A116" s="332" t="s">
        <v>3153</v>
      </c>
      <c r="B116" s="333" t="s">
        <v>3133</v>
      </c>
      <c r="C116" s="334" t="s">
        <v>80</v>
      </c>
      <c r="D116" s="335" t="s">
        <v>3127</v>
      </c>
      <c r="E116" s="340" t="s">
        <v>3158</v>
      </c>
      <c r="F116" s="343" t="s">
        <v>266</v>
      </c>
      <c r="G116" s="343">
        <v>1</v>
      </c>
      <c r="H116" s="955"/>
      <c r="I116" s="958"/>
    </row>
    <row r="117" spans="1:9" ht="12.75">
      <c r="A117" s="332"/>
      <c r="B117" s="333"/>
      <c r="C117" s="334"/>
      <c r="D117" s="335"/>
      <c r="E117" s="344" t="s">
        <v>3159</v>
      </c>
      <c r="F117" s="343" t="s">
        <v>266</v>
      </c>
      <c r="G117" s="343">
        <v>1</v>
      </c>
      <c r="H117" s="955"/>
      <c r="I117" s="958"/>
    </row>
    <row r="118" spans="1:9" ht="12.75">
      <c r="A118" s="332"/>
      <c r="B118" s="339"/>
      <c r="C118" s="334"/>
      <c r="D118" s="335"/>
      <c r="E118" s="342"/>
      <c r="F118" s="329"/>
      <c r="G118" s="341"/>
      <c r="H118" s="955"/>
      <c r="I118" s="958"/>
    </row>
    <row r="119" spans="1:9" ht="12.75">
      <c r="A119" s="332"/>
      <c r="B119" s="339"/>
      <c r="C119" s="334"/>
      <c r="D119" s="335"/>
      <c r="E119" s="325" t="s">
        <v>3160</v>
      </c>
      <c r="F119" s="345" t="s">
        <v>3161</v>
      </c>
      <c r="G119" s="343">
        <v>5</v>
      </c>
      <c r="H119" s="955"/>
      <c r="I119" s="958"/>
    </row>
    <row r="120" spans="1:9" ht="12.75">
      <c r="A120" s="332"/>
      <c r="B120" s="339"/>
      <c r="C120" s="334"/>
      <c r="D120" s="335"/>
      <c r="E120" s="325" t="s">
        <v>3162</v>
      </c>
      <c r="F120" s="345" t="s">
        <v>3161</v>
      </c>
      <c r="G120" s="343">
        <v>5</v>
      </c>
      <c r="H120" s="955"/>
      <c r="I120" s="958"/>
    </row>
    <row r="121" spans="1:9" ht="12.75">
      <c r="A121" s="332"/>
      <c r="B121" s="333"/>
      <c r="C121" s="334"/>
      <c r="D121" s="335" t="s">
        <v>3127</v>
      </c>
      <c r="E121" s="342" t="s">
        <v>3163</v>
      </c>
      <c r="F121" s="345" t="s">
        <v>3161</v>
      </c>
      <c r="G121" s="343">
        <v>5</v>
      </c>
      <c r="H121" s="955"/>
      <c r="I121" s="958"/>
    </row>
    <row r="122" spans="1:9" ht="12.75">
      <c r="A122" s="332"/>
      <c r="B122" s="333"/>
      <c r="C122" s="334"/>
      <c r="D122" s="335"/>
      <c r="E122" s="336"/>
      <c r="F122" s="337"/>
      <c r="G122" s="338"/>
      <c r="H122" s="955"/>
      <c r="I122" s="958"/>
    </row>
    <row r="123" spans="1:9" ht="12.75">
      <c r="A123" s="332"/>
      <c r="B123" s="339"/>
      <c r="C123" s="334"/>
      <c r="D123" s="335"/>
      <c r="E123" s="336" t="s">
        <v>3165</v>
      </c>
      <c r="F123" s="337"/>
      <c r="G123" s="338"/>
      <c r="H123" s="955"/>
      <c r="I123" s="958"/>
    </row>
    <row r="124" spans="1:9" ht="12.75">
      <c r="A124" s="332" t="s">
        <v>3153</v>
      </c>
      <c r="B124" s="333" t="s">
        <v>3138</v>
      </c>
      <c r="C124" s="334" t="s">
        <v>77</v>
      </c>
      <c r="D124" s="335" t="s">
        <v>3120</v>
      </c>
      <c r="E124" s="340" t="s">
        <v>3154</v>
      </c>
      <c r="F124" s="329" t="s">
        <v>266</v>
      </c>
      <c r="G124" s="341">
        <v>1</v>
      </c>
      <c r="H124" s="955"/>
      <c r="I124" s="958"/>
    </row>
    <row r="125" spans="1:9" ht="12.75">
      <c r="A125" s="332"/>
      <c r="B125" s="333"/>
      <c r="C125" s="334"/>
      <c r="D125" s="335"/>
      <c r="E125" s="342" t="s">
        <v>3155</v>
      </c>
      <c r="F125" s="329"/>
      <c r="G125" s="341"/>
      <c r="H125" s="955"/>
      <c r="I125" s="958"/>
    </row>
    <row r="126" spans="1:9" ht="12.75">
      <c r="A126" s="332"/>
      <c r="B126" s="339"/>
      <c r="C126" s="334"/>
      <c r="D126" s="335"/>
      <c r="E126" s="342" t="s">
        <v>3156</v>
      </c>
      <c r="F126" s="329" t="s">
        <v>266</v>
      </c>
      <c r="G126" s="341">
        <v>1</v>
      </c>
      <c r="H126" s="955"/>
      <c r="I126" s="958"/>
    </row>
    <row r="127" spans="1:9" ht="12.75">
      <c r="A127" s="332"/>
      <c r="B127" s="339"/>
      <c r="C127" s="334"/>
      <c r="D127" s="335"/>
      <c r="E127" s="342" t="s">
        <v>3157</v>
      </c>
      <c r="F127" s="329"/>
      <c r="G127" s="341"/>
      <c r="H127" s="955"/>
      <c r="I127" s="958"/>
    </row>
    <row r="128" spans="1:9" ht="12.75">
      <c r="A128" s="332"/>
      <c r="B128" s="339"/>
      <c r="C128" s="334"/>
      <c r="D128" s="335"/>
      <c r="E128" s="342"/>
      <c r="F128" s="329"/>
      <c r="G128" s="341"/>
      <c r="H128" s="955"/>
      <c r="I128" s="958"/>
    </row>
    <row r="129" spans="1:9" ht="12.75">
      <c r="A129" s="332" t="s">
        <v>3153</v>
      </c>
      <c r="B129" s="333" t="s">
        <v>3138</v>
      </c>
      <c r="C129" s="334" t="s">
        <v>80</v>
      </c>
      <c r="D129" s="335" t="s">
        <v>3127</v>
      </c>
      <c r="E129" s="340" t="s">
        <v>3158</v>
      </c>
      <c r="F129" s="343" t="s">
        <v>266</v>
      </c>
      <c r="G129" s="343">
        <v>1</v>
      </c>
      <c r="H129" s="955"/>
      <c r="I129" s="958"/>
    </row>
    <row r="130" spans="1:9" ht="12.75">
      <c r="A130" s="332"/>
      <c r="B130" s="333"/>
      <c r="C130" s="334"/>
      <c r="D130" s="335"/>
      <c r="E130" s="344" t="s">
        <v>3159</v>
      </c>
      <c r="F130" s="343" t="s">
        <v>266</v>
      </c>
      <c r="G130" s="343">
        <v>1</v>
      </c>
      <c r="H130" s="955"/>
      <c r="I130" s="958"/>
    </row>
    <row r="131" spans="1:9" ht="12.75">
      <c r="A131" s="332"/>
      <c r="B131" s="339"/>
      <c r="C131" s="334"/>
      <c r="D131" s="335"/>
      <c r="E131" s="342"/>
      <c r="F131" s="329"/>
      <c r="G131" s="341"/>
      <c r="H131" s="955"/>
      <c r="I131" s="958"/>
    </row>
    <row r="132" spans="1:9" ht="12.75">
      <c r="A132" s="332"/>
      <c r="B132" s="339"/>
      <c r="C132" s="334"/>
      <c r="D132" s="335"/>
      <c r="E132" s="325" t="s">
        <v>3160</v>
      </c>
      <c r="F132" s="345" t="s">
        <v>3161</v>
      </c>
      <c r="G132" s="343">
        <v>5</v>
      </c>
      <c r="H132" s="955"/>
      <c r="I132" s="958"/>
    </row>
    <row r="133" spans="1:9" ht="12.75">
      <c r="A133" s="332"/>
      <c r="B133" s="339"/>
      <c r="C133" s="334"/>
      <c r="D133" s="335"/>
      <c r="E133" s="325" t="s">
        <v>3162</v>
      </c>
      <c r="F133" s="345" t="s">
        <v>3161</v>
      </c>
      <c r="G133" s="343">
        <v>5</v>
      </c>
      <c r="H133" s="955"/>
      <c r="I133" s="958"/>
    </row>
    <row r="134" spans="1:9" ht="12.75">
      <c r="A134" s="332"/>
      <c r="B134" s="333"/>
      <c r="C134" s="334"/>
      <c r="D134" s="335" t="s">
        <v>3127</v>
      </c>
      <c r="E134" s="342" t="s">
        <v>3163</v>
      </c>
      <c r="F134" s="345" t="s">
        <v>3161</v>
      </c>
      <c r="G134" s="343">
        <v>5</v>
      </c>
      <c r="H134" s="955"/>
      <c r="I134" s="958"/>
    </row>
    <row r="135" spans="1:9" ht="12.75">
      <c r="A135" s="332"/>
      <c r="B135" s="333"/>
      <c r="C135" s="334"/>
      <c r="D135" s="335"/>
      <c r="E135" s="336"/>
      <c r="F135" s="337"/>
      <c r="G135" s="338"/>
      <c r="H135" s="955"/>
      <c r="I135" s="958"/>
    </row>
    <row r="136" spans="1:9" ht="12.75">
      <c r="A136" s="332"/>
      <c r="B136" s="339"/>
      <c r="C136" s="334"/>
      <c r="D136" s="335"/>
      <c r="E136" s="336" t="s">
        <v>3166</v>
      </c>
      <c r="F136" s="337"/>
      <c r="G136" s="338"/>
      <c r="H136" s="955"/>
      <c r="I136" s="958"/>
    </row>
    <row r="137" spans="1:9" ht="12.75">
      <c r="A137" s="332" t="s">
        <v>3153</v>
      </c>
      <c r="B137" s="333" t="s">
        <v>3144</v>
      </c>
      <c r="C137" s="334" t="s">
        <v>77</v>
      </c>
      <c r="D137" s="335" t="s">
        <v>3120</v>
      </c>
      <c r="E137" s="340" t="s">
        <v>3154</v>
      </c>
      <c r="F137" s="329" t="s">
        <v>266</v>
      </c>
      <c r="G137" s="341">
        <v>1</v>
      </c>
      <c r="H137" s="955"/>
      <c r="I137" s="958"/>
    </row>
    <row r="138" spans="1:9" ht="12.75">
      <c r="A138" s="332"/>
      <c r="B138" s="333"/>
      <c r="C138" s="334"/>
      <c r="D138" s="335"/>
      <c r="E138" s="342" t="s">
        <v>3155</v>
      </c>
      <c r="F138" s="329"/>
      <c r="G138" s="341"/>
      <c r="H138" s="955"/>
      <c r="I138" s="958"/>
    </row>
    <row r="139" spans="1:9" ht="12.75">
      <c r="A139" s="332"/>
      <c r="B139" s="339"/>
      <c r="C139" s="334"/>
      <c r="D139" s="335"/>
      <c r="E139" s="342" t="s">
        <v>3156</v>
      </c>
      <c r="F139" s="329" t="s">
        <v>266</v>
      </c>
      <c r="G139" s="341">
        <v>1</v>
      </c>
      <c r="H139" s="955"/>
      <c r="I139" s="958"/>
    </row>
    <row r="140" spans="1:9" ht="12.75">
      <c r="A140" s="332"/>
      <c r="B140" s="339"/>
      <c r="C140" s="334"/>
      <c r="D140" s="335"/>
      <c r="E140" s="342" t="s">
        <v>3157</v>
      </c>
      <c r="F140" s="329"/>
      <c r="G140" s="341"/>
      <c r="H140" s="955"/>
      <c r="I140" s="958"/>
    </row>
    <row r="141" spans="1:9" ht="12.75">
      <c r="A141" s="332"/>
      <c r="B141" s="339"/>
      <c r="C141" s="334"/>
      <c r="D141" s="335"/>
      <c r="E141" s="342"/>
      <c r="F141" s="329"/>
      <c r="G141" s="341"/>
      <c r="H141" s="955"/>
      <c r="I141" s="958"/>
    </row>
    <row r="142" spans="1:9" ht="12.75">
      <c r="A142" s="332" t="s">
        <v>3153</v>
      </c>
      <c r="B142" s="333" t="s">
        <v>3144</v>
      </c>
      <c r="C142" s="334" t="s">
        <v>80</v>
      </c>
      <c r="D142" s="335" t="s">
        <v>3127</v>
      </c>
      <c r="E142" s="340" t="s">
        <v>3158</v>
      </c>
      <c r="F142" s="343" t="s">
        <v>266</v>
      </c>
      <c r="G142" s="343">
        <v>1</v>
      </c>
      <c r="H142" s="955"/>
      <c r="I142" s="958"/>
    </row>
    <row r="143" spans="1:9" ht="12.75">
      <c r="A143" s="332"/>
      <c r="B143" s="333"/>
      <c r="C143" s="334"/>
      <c r="D143" s="335"/>
      <c r="E143" s="344" t="s">
        <v>3159</v>
      </c>
      <c r="F143" s="343" t="s">
        <v>266</v>
      </c>
      <c r="G143" s="343">
        <v>1</v>
      </c>
      <c r="H143" s="955"/>
      <c r="I143" s="958"/>
    </row>
    <row r="144" spans="1:9" ht="12.75">
      <c r="A144" s="332"/>
      <c r="B144" s="339"/>
      <c r="C144" s="334"/>
      <c r="D144" s="335"/>
      <c r="E144" s="342"/>
      <c r="F144" s="329"/>
      <c r="G144" s="341"/>
      <c r="H144" s="955"/>
      <c r="I144" s="958"/>
    </row>
    <row r="145" spans="1:9" ht="12.75">
      <c r="A145" s="332"/>
      <c r="B145" s="339"/>
      <c r="C145" s="334"/>
      <c r="D145" s="335"/>
      <c r="E145" s="325" t="s">
        <v>3160</v>
      </c>
      <c r="F145" s="345" t="s">
        <v>3161</v>
      </c>
      <c r="G145" s="343">
        <v>5</v>
      </c>
      <c r="H145" s="955"/>
      <c r="I145" s="958"/>
    </row>
    <row r="146" spans="1:9" ht="12.75">
      <c r="A146" s="332"/>
      <c r="B146" s="339"/>
      <c r="C146" s="334"/>
      <c r="D146" s="335"/>
      <c r="E146" s="325" t="s">
        <v>3162</v>
      </c>
      <c r="F146" s="345" t="s">
        <v>3161</v>
      </c>
      <c r="G146" s="343">
        <v>5</v>
      </c>
      <c r="H146" s="955"/>
      <c r="I146" s="958"/>
    </row>
    <row r="147" spans="1:9" ht="12.75">
      <c r="A147" s="332"/>
      <c r="B147" s="333"/>
      <c r="C147" s="334"/>
      <c r="D147" s="335" t="s">
        <v>3127</v>
      </c>
      <c r="E147" s="342" t="s">
        <v>3163</v>
      </c>
      <c r="F147" s="345" t="s">
        <v>3161</v>
      </c>
      <c r="G147" s="343">
        <v>5</v>
      </c>
      <c r="H147" s="955"/>
      <c r="I147" s="958"/>
    </row>
    <row r="148" spans="1:9" ht="12.75">
      <c r="A148" s="332"/>
      <c r="B148" s="339"/>
      <c r="C148" s="334"/>
      <c r="D148" s="335"/>
      <c r="E148" s="336"/>
      <c r="F148" s="337"/>
      <c r="G148" s="338"/>
      <c r="H148" s="955"/>
      <c r="I148" s="958"/>
    </row>
    <row r="149" spans="1:9" ht="12.75">
      <c r="A149" s="332"/>
      <c r="B149" s="339"/>
      <c r="C149" s="334"/>
      <c r="D149" s="335"/>
      <c r="E149" s="336" t="s">
        <v>3167</v>
      </c>
      <c r="F149" s="337"/>
      <c r="G149" s="338"/>
      <c r="H149" s="955"/>
      <c r="I149" s="958"/>
    </row>
    <row r="150" spans="1:9" ht="12.75">
      <c r="A150" s="332" t="s">
        <v>3153</v>
      </c>
      <c r="B150" s="333" t="s">
        <v>3168</v>
      </c>
      <c r="C150" s="334" t="s">
        <v>77</v>
      </c>
      <c r="D150" s="335" t="s">
        <v>3120</v>
      </c>
      <c r="E150" s="340" t="s">
        <v>3169</v>
      </c>
      <c r="F150" s="329" t="s">
        <v>266</v>
      </c>
      <c r="G150" s="341">
        <v>1</v>
      </c>
      <c r="H150" s="955"/>
      <c r="I150" s="958"/>
    </row>
    <row r="151" spans="1:9" ht="12.75">
      <c r="A151" s="332"/>
      <c r="B151" s="333"/>
      <c r="C151" s="334"/>
      <c r="D151" s="335"/>
      <c r="E151" s="342" t="s">
        <v>3170</v>
      </c>
      <c r="F151" s="329"/>
      <c r="G151" s="341"/>
      <c r="H151" s="955"/>
      <c r="I151" s="958"/>
    </row>
    <row r="152" spans="1:9" ht="12.75">
      <c r="A152" s="332"/>
      <c r="B152" s="339"/>
      <c r="C152" s="334"/>
      <c r="D152" s="335"/>
      <c r="E152" s="342" t="s">
        <v>3156</v>
      </c>
      <c r="F152" s="329" t="s">
        <v>266</v>
      </c>
      <c r="G152" s="341">
        <v>1</v>
      </c>
      <c r="H152" s="955"/>
      <c r="I152" s="958"/>
    </row>
    <row r="153" spans="1:9" ht="12.75">
      <c r="A153" s="332"/>
      <c r="B153" s="339"/>
      <c r="C153" s="334"/>
      <c r="D153" s="335"/>
      <c r="E153" s="342" t="s">
        <v>3157</v>
      </c>
      <c r="F153" s="329"/>
      <c r="G153" s="341"/>
      <c r="H153" s="955"/>
      <c r="I153" s="958"/>
    </row>
    <row r="154" spans="1:9" ht="12.75">
      <c r="A154" s="332"/>
      <c r="B154" s="339"/>
      <c r="C154" s="334"/>
      <c r="D154" s="335"/>
      <c r="E154" s="342"/>
      <c r="F154" s="329"/>
      <c r="G154" s="341"/>
      <c r="H154" s="955"/>
      <c r="I154" s="958"/>
    </row>
    <row r="155" spans="1:9" ht="12.75">
      <c r="A155" s="332" t="s">
        <v>3153</v>
      </c>
      <c r="B155" s="333" t="s">
        <v>3168</v>
      </c>
      <c r="C155" s="334" t="s">
        <v>80</v>
      </c>
      <c r="D155" s="335" t="s">
        <v>3127</v>
      </c>
      <c r="E155" s="340" t="s">
        <v>3171</v>
      </c>
      <c r="F155" s="343" t="s">
        <v>266</v>
      </c>
      <c r="G155" s="343">
        <v>1</v>
      </c>
      <c r="H155" s="955"/>
      <c r="I155" s="958"/>
    </row>
    <row r="156" spans="1:9" ht="12.75">
      <c r="A156" s="332"/>
      <c r="B156" s="333"/>
      <c r="C156" s="334"/>
      <c r="D156" s="335"/>
      <c r="E156" s="344" t="s">
        <v>3172</v>
      </c>
      <c r="F156" s="343" t="s">
        <v>266</v>
      </c>
      <c r="G156" s="343">
        <v>1</v>
      </c>
      <c r="H156" s="955"/>
      <c r="I156" s="958"/>
    </row>
    <row r="157" spans="1:9" ht="12.75">
      <c r="A157" s="332"/>
      <c r="B157" s="339"/>
      <c r="C157" s="334"/>
      <c r="D157" s="335"/>
      <c r="E157" s="342"/>
      <c r="F157" s="329"/>
      <c r="G157" s="341"/>
      <c r="H157" s="955"/>
      <c r="I157" s="958"/>
    </row>
    <row r="158" spans="1:9" ht="12.75">
      <c r="A158" s="332"/>
      <c r="B158" s="339"/>
      <c r="C158" s="334"/>
      <c r="D158" s="335"/>
      <c r="E158" s="325" t="s">
        <v>3173</v>
      </c>
      <c r="F158" s="345" t="s">
        <v>3161</v>
      </c>
      <c r="G158" s="343">
        <v>5</v>
      </c>
      <c r="H158" s="955"/>
      <c r="I158" s="958"/>
    </row>
    <row r="159" spans="1:9" ht="12.75">
      <c r="A159" s="332"/>
      <c r="B159" s="339"/>
      <c r="C159" s="334"/>
      <c r="D159" s="335"/>
      <c r="E159" s="325" t="s">
        <v>3174</v>
      </c>
      <c r="F159" s="345" t="s">
        <v>3161</v>
      </c>
      <c r="G159" s="343">
        <v>5</v>
      </c>
      <c r="H159" s="955"/>
      <c r="I159" s="958"/>
    </row>
    <row r="160" spans="1:9" ht="12.75">
      <c r="A160" s="332"/>
      <c r="B160" s="333"/>
      <c r="C160" s="334"/>
      <c r="D160" s="335" t="s">
        <v>3127</v>
      </c>
      <c r="E160" s="342" t="s">
        <v>3163</v>
      </c>
      <c r="F160" s="345" t="s">
        <v>3161</v>
      </c>
      <c r="G160" s="343">
        <v>5</v>
      </c>
      <c r="H160" s="955"/>
      <c r="I160" s="958"/>
    </row>
    <row r="161" spans="1:9" ht="12.75">
      <c r="A161" s="324"/>
      <c r="B161" s="325"/>
      <c r="C161" s="326"/>
      <c r="D161" s="327"/>
      <c r="E161" s="327"/>
      <c r="F161" s="346"/>
      <c r="G161" s="341"/>
      <c r="H161" s="955"/>
      <c r="I161" s="958"/>
    </row>
    <row r="162" spans="1:9" ht="12.75">
      <c r="A162" s="324"/>
      <c r="B162" s="325"/>
      <c r="C162" s="326"/>
      <c r="D162" s="327"/>
      <c r="E162" s="347" t="s">
        <v>3175</v>
      </c>
      <c r="F162" s="348"/>
      <c r="G162" s="341"/>
      <c r="H162" s="955"/>
      <c r="I162" s="958"/>
    </row>
    <row r="163" spans="1:9" ht="12.75">
      <c r="A163" s="324"/>
      <c r="B163" s="325"/>
      <c r="C163" s="326"/>
      <c r="D163" s="327"/>
      <c r="E163" s="327"/>
      <c r="F163" s="348"/>
      <c r="G163" s="341"/>
      <c r="H163" s="955"/>
      <c r="I163" s="958"/>
    </row>
    <row r="164" spans="1:9" ht="12.75">
      <c r="A164" s="324"/>
      <c r="B164" s="325"/>
      <c r="C164" s="326"/>
      <c r="D164" s="327"/>
      <c r="E164" s="349" t="s">
        <v>3176</v>
      </c>
      <c r="F164" s="343" t="s">
        <v>266</v>
      </c>
      <c r="G164" s="343">
        <v>4</v>
      </c>
      <c r="H164" s="955"/>
      <c r="I164" s="958"/>
    </row>
    <row r="165" spans="1:9" ht="12.75">
      <c r="A165" s="324"/>
      <c r="B165" s="325"/>
      <c r="C165" s="326"/>
      <c r="D165" s="327"/>
      <c r="E165" s="349" t="s">
        <v>3177</v>
      </c>
      <c r="F165" s="343" t="s">
        <v>266</v>
      </c>
      <c r="G165" s="343">
        <v>14</v>
      </c>
      <c r="H165" s="955"/>
      <c r="I165" s="958"/>
    </row>
    <row r="166" spans="1:9" ht="12.75">
      <c r="A166" s="324"/>
      <c r="B166" s="325"/>
      <c r="C166" s="326"/>
      <c r="D166" s="327"/>
      <c r="E166" s="327"/>
      <c r="F166" s="346"/>
      <c r="G166" s="341"/>
      <c r="H166" s="955"/>
      <c r="I166" s="958"/>
    </row>
    <row r="167" spans="1:9" ht="12.75">
      <c r="A167" s="324"/>
      <c r="B167" s="325"/>
      <c r="C167" s="326"/>
      <c r="D167" s="327"/>
      <c r="E167" s="350" t="s">
        <v>3178</v>
      </c>
      <c r="F167" s="343"/>
      <c r="G167" s="343"/>
      <c r="H167" s="955"/>
      <c r="I167" s="958"/>
    </row>
    <row r="168" spans="1:9" ht="12.75">
      <c r="A168" s="324"/>
      <c r="B168" s="325"/>
      <c r="C168" s="326"/>
      <c r="D168" s="327"/>
      <c r="E168" s="350"/>
      <c r="F168" s="343"/>
      <c r="G168" s="343"/>
      <c r="H168" s="955"/>
      <c r="I168" s="958"/>
    </row>
    <row r="169" spans="1:9" ht="12.75">
      <c r="A169" s="324"/>
      <c r="B169" s="325"/>
      <c r="C169" s="326"/>
      <c r="D169" s="327"/>
      <c r="E169" s="351" t="s">
        <v>3179</v>
      </c>
      <c r="F169" s="343" t="s">
        <v>266</v>
      </c>
      <c r="G169" s="343">
        <v>2</v>
      </c>
      <c r="H169" s="955"/>
      <c r="I169" s="958"/>
    </row>
    <row r="170" spans="1:9" ht="12.75">
      <c r="A170" s="324"/>
      <c r="B170" s="325"/>
      <c r="C170" s="326"/>
      <c r="D170" s="327"/>
      <c r="E170" s="351" t="s">
        <v>3180</v>
      </c>
      <c r="F170" s="343" t="s">
        <v>266</v>
      </c>
      <c r="G170" s="343">
        <v>4</v>
      </c>
      <c r="H170" s="955"/>
      <c r="I170" s="958"/>
    </row>
    <row r="171" spans="1:9" ht="12.75">
      <c r="A171" s="324"/>
      <c r="B171" s="325"/>
      <c r="C171" s="326"/>
      <c r="D171" s="327"/>
      <c r="E171" s="351" t="s">
        <v>3181</v>
      </c>
      <c r="F171" s="343" t="s">
        <v>266</v>
      </c>
      <c r="G171" s="343">
        <v>2</v>
      </c>
      <c r="H171" s="955"/>
      <c r="I171" s="958"/>
    </row>
    <row r="172" spans="1:9" ht="12.75">
      <c r="A172" s="324"/>
      <c r="B172" s="325"/>
      <c r="C172" s="326"/>
      <c r="D172" s="327"/>
      <c r="E172" s="351" t="s">
        <v>3182</v>
      </c>
      <c r="F172" s="343" t="s">
        <v>266</v>
      </c>
      <c r="G172" s="343">
        <v>2</v>
      </c>
      <c r="H172" s="955"/>
      <c r="I172" s="958"/>
    </row>
    <row r="173" spans="1:9" ht="12.75">
      <c r="A173" s="324"/>
      <c r="B173" s="325"/>
      <c r="C173" s="326"/>
      <c r="D173" s="327"/>
      <c r="E173" s="351" t="s">
        <v>3183</v>
      </c>
      <c r="F173" s="343" t="s">
        <v>266</v>
      </c>
      <c r="G173" s="343">
        <v>2</v>
      </c>
      <c r="H173" s="955"/>
      <c r="I173" s="958"/>
    </row>
    <row r="174" spans="1:9" ht="12.75">
      <c r="A174" s="324"/>
      <c r="B174" s="325"/>
      <c r="C174" s="326"/>
      <c r="D174" s="327"/>
      <c r="E174" s="327"/>
      <c r="F174" s="346"/>
      <c r="G174" s="341"/>
      <c r="H174" s="955"/>
      <c r="I174" s="958"/>
    </row>
    <row r="175" spans="1:9" ht="12.75">
      <c r="A175" s="324"/>
      <c r="B175" s="325"/>
      <c r="C175" s="352"/>
      <c r="D175" s="352"/>
      <c r="E175" s="353" t="s">
        <v>3184</v>
      </c>
      <c r="F175" s="343"/>
      <c r="G175" s="343"/>
      <c r="H175" s="955"/>
      <c r="I175" s="958"/>
    </row>
    <row r="176" spans="1:9" ht="12.75">
      <c r="A176" s="324"/>
      <c r="B176" s="325"/>
      <c r="C176" s="352"/>
      <c r="D176" s="352"/>
      <c r="E176" s="354"/>
      <c r="F176" s="343"/>
      <c r="G176" s="343"/>
      <c r="H176" s="955"/>
      <c r="I176" s="958"/>
    </row>
    <row r="177" spans="1:9" ht="12.75">
      <c r="A177" s="324"/>
      <c r="B177" s="325"/>
      <c r="C177" s="355"/>
      <c r="D177" s="329"/>
      <c r="E177" s="331" t="s">
        <v>3185</v>
      </c>
      <c r="F177" s="343"/>
      <c r="G177" s="343"/>
      <c r="H177" s="955"/>
      <c r="I177" s="958"/>
    </row>
    <row r="178" spans="1:9" ht="12.75">
      <c r="A178" s="324"/>
      <c r="B178" s="325"/>
      <c r="C178" s="355"/>
      <c r="D178" s="329"/>
      <c r="E178" s="331"/>
      <c r="F178" s="343"/>
      <c r="G178" s="343"/>
      <c r="H178" s="955"/>
      <c r="I178" s="958"/>
    </row>
    <row r="179" spans="1:9" ht="25.5">
      <c r="A179" s="324"/>
      <c r="B179" s="325" t="s">
        <v>3186</v>
      </c>
      <c r="C179" s="327" t="s">
        <v>77</v>
      </c>
      <c r="D179" s="356" t="s">
        <v>3187</v>
      </c>
      <c r="E179" s="357" t="s">
        <v>3188</v>
      </c>
      <c r="F179" s="343" t="s">
        <v>266</v>
      </c>
      <c r="G179" s="343">
        <v>106</v>
      </c>
      <c r="H179" s="955"/>
      <c r="I179" s="958"/>
    </row>
    <row r="180" spans="1:9" ht="12.75">
      <c r="A180" s="324"/>
      <c r="B180" s="325"/>
      <c r="C180" s="326"/>
      <c r="D180" s="327"/>
      <c r="E180" s="327"/>
      <c r="F180" s="346"/>
      <c r="G180" s="341"/>
      <c r="H180" s="955"/>
      <c r="I180" s="958"/>
    </row>
    <row r="181" spans="1:9" ht="12.75">
      <c r="A181" s="324"/>
      <c r="B181" s="325"/>
      <c r="C181" s="343" t="s">
        <v>3189</v>
      </c>
      <c r="D181" s="343"/>
      <c r="E181" s="327" t="s">
        <v>3190</v>
      </c>
      <c r="F181" s="329"/>
      <c r="G181" s="330"/>
      <c r="H181" s="955"/>
      <c r="I181" s="958"/>
    </row>
    <row r="182" spans="1:9" ht="12.75">
      <c r="A182" s="324"/>
      <c r="B182" s="325"/>
      <c r="C182" s="343"/>
      <c r="D182" s="343"/>
      <c r="E182" s="327" t="s">
        <v>3191</v>
      </c>
      <c r="F182" s="329"/>
      <c r="G182" s="330"/>
      <c r="H182" s="955"/>
      <c r="I182" s="958"/>
    </row>
    <row r="183" spans="1:9" ht="12.75">
      <c r="A183" s="324"/>
      <c r="B183" s="325"/>
      <c r="C183" s="343"/>
      <c r="D183" s="343"/>
      <c r="E183" s="327" t="s">
        <v>3192</v>
      </c>
      <c r="F183" s="329"/>
      <c r="G183" s="330"/>
      <c r="H183" s="955"/>
      <c r="I183" s="958"/>
    </row>
    <row r="184" spans="1:9" ht="12.75">
      <c r="A184" s="324"/>
      <c r="B184" s="325"/>
      <c r="C184" s="343"/>
      <c r="D184" s="343"/>
      <c r="E184" s="327" t="s">
        <v>3193</v>
      </c>
      <c r="F184" s="329"/>
      <c r="G184" s="330"/>
      <c r="H184" s="955"/>
      <c r="I184" s="958"/>
    </row>
    <row r="185" spans="1:9" ht="12.75">
      <c r="A185" s="324"/>
      <c r="B185" s="325"/>
      <c r="C185" s="343"/>
      <c r="D185" s="343"/>
      <c r="E185" s="328" t="s">
        <v>3194</v>
      </c>
      <c r="F185" s="329"/>
      <c r="G185" s="330"/>
      <c r="H185" s="955"/>
      <c r="I185" s="958"/>
    </row>
    <row r="186" spans="1:9" ht="12.75">
      <c r="A186" s="324"/>
      <c r="B186" s="325"/>
      <c r="C186" s="343"/>
      <c r="D186" s="343"/>
      <c r="E186" s="327"/>
      <c r="F186" s="329"/>
      <c r="G186" s="330"/>
      <c r="H186" s="955"/>
      <c r="I186" s="958"/>
    </row>
    <row r="187" spans="1:9" ht="12.75">
      <c r="A187" s="324"/>
      <c r="B187" s="325"/>
      <c r="C187" s="343" t="s">
        <v>3195</v>
      </c>
      <c r="D187" s="343">
        <v>2</v>
      </c>
      <c r="E187" s="327" t="s">
        <v>3196</v>
      </c>
      <c r="F187" s="329" t="s">
        <v>158</v>
      </c>
      <c r="G187" s="341">
        <v>130</v>
      </c>
      <c r="H187" s="955"/>
      <c r="I187" s="958"/>
    </row>
    <row r="188" spans="1:9" ht="12.75">
      <c r="A188" s="324"/>
      <c r="B188" s="325"/>
      <c r="C188" s="326"/>
      <c r="D188" s="327"/>
      <c r="E188" s="327"/>
      <c r="F188" s="346"/>
      <c r="G188" s="341"/>
      <c r="H188" s="955"/>
      <c r="I188" s="958"/>
    </row>
    <row r="189" spans="1:9" ht="12.75">
      <c r="A189" s="324"/>
      <c r="B189" s="325"/>
      <c r="C189" s="326"/>
      <c r="D189" s="327"/>
      <c r="E189" s="328" t="s">
        <v>3197</v>
      </c>
      <c r="F189" s="329"/>
      <c r="G189" s="330"/>
      <c r="H189" s="955"/>
      <c r="I189" s="958"/>
    </row>
    <row r="190" spans="1:9" ht="12.75">
      <c r="A190" s="324"/>
      <c r="B190" s="325"/>
      <c r="C190" s="326"/>
      <c r="D190" s="327"/>
      <c r="E190" s="328"/>
      <c r="F190" s="329"/>
      <c r="G190" s="330"/>
      <c r="H190" s="955"/>
      <c r="I190" s="958"/>
    </row>
    <row r="191" spans="1:9" ht="12.75">
      <c r="A191" s="324"/>
      <c r="B191" s="325"/>
      <c r="C191" s="326"/>
      <c r="D191" s="327"/>
      <c r="E191" s="358" t="s">
        <v>3198</v>
      </c>
      <c r="F191" s="343"/>
      <c r="G191" s="343"/>
      <c r="H191" s="955"/>
      <c r="I191" s="958"/>
    </row>
    <row r="192" spans="1:9" ht="12.75">
      <c r="A192" s="324"/>
      <c r="B192" s="325"/>
      <c r="C192" s="326"/>
      <c r="D192" s="327"/>
      <c r="E192" s="358" t="s">
        <v>3199</v>
      </c>
      <c r="F192" s="343"/>
      <c r="G192" s="343"/>
      <c r="H192" s="955"/>
      <c r="I192" s="958"/>
    </row>
    <row r="193" spans="1:9" ht="12.75">
      <c r="A193" s="324"/>
      <c r="B193" s="325"/>
      <c r="C193" s="326"/>
      <c r="D193" s="327"/>
      <c r="E193" s="358" t="s">
        <v>3200</v>
      </c>
      <c r="F193" s="343"/>
      <c r="G193" s="343"/>
      <c r="H193" s="955"/>
      <c r="I193" s="958"/>
    </row>
    <row r="194" spans="1:9" ht="12.75">
      <c r="A194" s="324"/>
      <c r="B194" s="325"/>
      <c r="C194" s="326"/>
      <c r="D194" s="327"/>
      <c r="E194" s="358" t="s">
        <v>3201</v>
      </c>
      <c r="F194" s="343"/>
      <c r="G194" s="343"/>
      <c r="H194" s="955"/>
      <c r="I194" s="958"/>
    </row>
    <row r="195" spans="1:9" ht="12.75">
      <c r="A195" s="324"/>
      <c r="B195" s="325"/>
      <c r="C195" s="326"/>
      <c r="D195" s="327"/>
      <c r="E195" s="358" t="s">
        <v>3202</v>
      </c>
      <c r="F195" s="343"/>
      <c r="G195" s="343"/>
      <c r="H195" s="955"/>
      <c r="I195" s="958"/>
    </row>
    <row r="196" spans="1:9" ht="12.75">
      <c r="A196" s="324"/>
      <c r="B196" s="325"/>
      <c r="C196" s="326"/>
      <c r="D196" s="327"/>
      <c r="E196" s="358" t="s">
        <v>3203</v>
      </c>
      <c r="F196" s="343" t="s">
        <v>3161</v>
      </c>
      <c r="G196" s="341">
        <v>14</v>
      </c>
      <c r="H196" s="955"/>
      <c r="I196" s="958"/>
    </row>
    <row r="197" spans="1:9" ht="12.75">
      <c r="A197" s="324"/>
      <c r="B197" s="325"/>
      <c r="C197" s="326"/>
      <c r="D197" s="327"/>
      <c r="E197" s="358"/>
      <c r="F197" s="343"/>
      <c r="G197" s="341"/>
      <c r="H197" s="955"/>
      <c r="I197" s="958"/>
    </row>
    <row r="198" spans="1:9" ht="12.75">
      <c r="A198" s="324"/>
      <c r="B198" s="325"/>
      <c r="C198" s="326"/>
      <c r="D198" s="327"/>
      <c r="E198" s="358" t="s">
        <v>3204</v>
      </c>
      <c r="F198" s="343"/>
      <c r="G198" s="359"/>
      <c r="H198" s="955"/>
      <c r="I198" s="958"/>
    </row>
    <row r="199" spans="1:9" ht="12.75">
      <c r="A199" s="324"/>
      <c r="B199" s="325"/>
      <c r="C199" s="326"/>
      <c r="D199" s="327"/>
      <c r="E199" s="358" t="s">
        <v>3200</v>
      </c>
      <c r="F199" s="343"/>
      <c r="G199" s="359"/>
      <c r="H199" s="955"/>
      <c r="I199" s="958"/>
    </row>
    <row r="200" spans="1:9" ht="12.75">
      <c r="A200" s="324"/>
      <c r="B200" s="325"/>
      <c r="C200" s="326"/>
      <c r="D200" s="327"/>
      <c r="E200" s="358" t="s">
        <v>3205</v>
      </c>
      <c r="F200" s="343"/>
      <c r="G200" s="359"/>
      <c r="H200" s="955"/>
      <c r="I200" s="958"/>
    </row>
    <row r="201" spans="1:9" ht="12.75">
      <c r="A201" s="324"/>
      <c r="B201" s="325"/>
      <c r="C201" s="326"/>
      <c r="D201" s="327"/>
      <c r="E201" s="358" t="s">
        <v>3206</v>
      </c>
      <c r="F201" s="360" t="s">
        <v>3161</v>
      </c>
      <c r="G201" s="341">
        <v>220</v>
      </c>
      <c r="H201" s="955"/>
      <c r="I201" s="958"/>
    </row>
    <row r="202" spans="1:9" ht="12.75">
      <c r="A202" s="324"/>
      <c r="B202" s="325"/>
      <c r="C202" s="326"/>
      <c r="D202" s="327"/>
      <c r="E202" s="358" t="s">
        <v>3207</v>
      </c>
      <c r="F202" s="360" t="s">
        <v>3161</v>
      </c>
      <c r="G202" s="341">
        <v>184</v>
      </c>
      <c r="H202" s="955"/>
      <c r="I202" s="958"/>
    </row>
    <row r="203" spans="1:9" ht="12.75">
      <c r="A203" s="324"/>
      <c r="B203" s="325"/>
      <c r="C203" s="326"/>
      <c r="D203" s="327"/>
      <c r="E203" s="358"/>
      <c r="F203" s="360"/>
      <c r="G203" s="341"/>
      <c r="H203" s="955"/>
      <c r="I203" s="958"/>
    </row>
    <row r="204" spans="1:9" ht="12.75">
      <c r="A204" s="324"/>
      <c r="B204" s="325"/>
      <c r="C204" s="326"/>
      <c r="D204" s="327"/>
      <c r="E204" s="358" t="s">
        <v>3208</v>
      </c>
      <c r="F204" s="360" t="s">
        <v>195</v>
      </c>
      <c r="G204" s="341">
        <v>1</v>
      </c>
      <c r="H204" s="955"/>
      <c r="I204" s="958"/>
    </row>
    <row r="205" spans="1:9" ht="12.75">
      <c r="A205" s="324"/>
      <c r="B205" s="325"/>
      <c r="C205" s="326"/>
      <c r="D205" s="327"/>
      <c r="E205" s="358" t="s">
        <v>3209</v>
      </c>
      <c r="F205" s="360" t="s">
        <v>195</v>
      </c>
      <c r="G205" s="341">
        <v>1</v>
      </c>
      <c r="H205" s="955"/>
      <c r="I205" s="958"/>
    </row>
    <row r="206" spans="1:9" ht="12.75">
      <c r="A206" s="324"/>
      <c r="B206" s="325"/>
      <c r="C206" s="326"/>
      <c r="D206" s="327"/>
      <c r="E206" s="327"/>
      <c r="F206" s="346"/>
      <c r="G206" s="341"/>
      <c r="H206" s="955"/>
      <c r="I206" s="958"/>
    </row>
    <row r="207" spans="1:9" ht="12.75">
      <c r="A207" s="324"/>
      <c r="B207" s="325"/>
      <c r="C207" s="326"/>
      <c r="D207" s="327"/>
      <c r="E207" s="328" t="s">
        <v>3210</v>
      </c>
      <c r="F207" s="329"/>
      <c r="G207" s="330"/>
      <c r="H207" s="955"/>
      <c r="I207" s="958"/>
    </row>
    <row r="208" spans="1:9" ht="12.75">
      <c r="A208" s="324"/>
      <c r="B208" s="325"/>
      <c r="C208" s="326"/>
      <c r="D208" s="327"/>
      <c r="E208" s="328"/>
      <c r="F208" s="329"/>
      <c r="G208" s="330"/>
      <c r="H208" s="955"/>
      <c r="I208" s="958"/>
    </row>
    <row r="209" spans="1:9" ht="12.75">
      <c r="A209" s="324"/>
      <c r="B209" s="325"/>
      <c r="C209" s="326"/>
      <c r="D209" s="327"/>
      <c r="E209" s="358" t="s">
        <v>3211</v>
      </c>
      <c r="F209" s="343"/>
      <c r="G209" s="343"/>
      <c r="H209" s="955"/>
      <c r="I209" s="958"/>
    </row>
    <row r="210" spans="1:9" ht="12.75">
      <c r="A210" s="324"/>
      <c r="B210" s="325"/>
      <c r="C210" s="326"/>
      <c r="D210" s="327"/>
      <c r="E210" s="358" t="s">
        <v>3212</v>
      </c>
      <c r="F210" s="343" t="s">
        <v>195</v>
      </c>
      <c r="G210" s="343">
        <v>1</v>
      </c>
      <c r="H210" s="955"/>
      <c r="I210" s="958"/>
    </row>
    <row r="211" spans="1:9" ht="12.75">
      <c r="A211" s="324"/>
      <c r="B211" s="325"/>
      <c r="C211" s="326"/>
      <c r="D211" s="327"/>
      <c r="E211" s="358" t="s">
        <v>3213</v>
      </c>
      <c r="F211" s="343" t="s">
        <v>195</v>
      </c>
      <c r="G211" s="343">
        <v>1</v>
      </c>
      <c r="H211" s="955"/>
      <c r="I211" s="958"/>
    </row>
    <row r="212" spans="1:9" ht="25.5">
      <c r="A212" s="324"/>
      <c r="B212" s="325"/>
      <c r="C212" s="326"/>
      <c r="D212" s="327"/>
      <c r="E212" s="349" t="s">
        <v>3214</v>
      </c>
      <c r="F212" s="343" t="s">
        <v>195</v>
      </c>
      <c r="G212" s="343">
        <v>1</v>
      </c>
      <c r="H212" s="955"/>
      <c r="I212" s="958"/>
    </row>
    <row r="213" spans="1:9" ht="51">
      <c r="A213" s="324"/>
      <c r="B213" s="325"/>
      <c r="C213" s="326"/>
      <c r="D213" s="327"/>
      <c r="E213" s="349" t="s">
        <v>3215</v>
      </c>
      <c r="F213" s="343" t="s">
        <v>195</v>
      </c>
      <c r="G213" s="343">
        <v>1</v>
      </c>
      <c r="H213" s="955"/>
      <c r="I213" s="958"/>
    </row>
    <row r="214" spans="1:9" ht="12.75">
      <c r="A214" s="324"/>
      <c r="B214" s="325"/>
      <c r="C214" s="326"/>
      <c r="D214" s="327"/>
      <c r="E214" s="358"/>
      <c r="F214" s="343"/>
      <c r="G214" s="343"/>
      <c r="H214" s="955"/>
      <c r="I214" s="958"/>
    </row>
    <row r="215" spans="1:9" ht="12.75">
      <c r="A215" s="324"/>
      <c r="B215" s="325"/>
      <c r="C215" s="326"/>
      <c r="D215" s="327"/>
      <c r="E215" s="328" t="s">
        <v>3216</v>
      </c>
      <c r="F215" s="343"/>
      <c r="G215" s="343"/>
      <c r="H215" s="955"/>
      <c r="I215" s="958"/>
    </row>
    <row r="216" spans="1:9" ht="12.75">
      <c r="A216" s="324"/>
      <c r="B216" s="325"/>
      <c r="C216" s="326"/>
      <c r="D216" s="327"/>
      <c r="E216" s="358" t="s">
        <v>3217</v>
      </c>
      <c r="F216" s="361" t="s">
        <v>195</v>
      </c>
      <c r="G216" s="361">
        <v>1</v>
      </c>
      <c r="H216" s="955"/>
      <c r="I216" s="958"/>
    </row>
    <row r="217" spans="1:9" ht="12.75">
      <c r="A217" s="324"/>
      <c r="B217" s="325"/>
      <c r="C217" s="326"/>
      <c r="D217" s="327"/>
      <c r="E217" s="358" t="s">
        <v>3218</v>
      </c>
      <c r="F217" s="361" t="s">
        <v>195</v>
      </c>
      <c r="G217" s="361">
        <v>1</v>
      </c>
      <c r="H217" s="955"/>
      <c r="I217" s="958"/>
    </row>
    <row r="218" spans="1:9" ht="12.75">
      <c r="A218" s="324"/>
      <c r="B218" s="325"/>
      <c r="C218" s="326"/>
      <c r="D218" s="327"/>
      <c r="E218" s="358" t="s">
        <v>3219</v>
      </c>
      <c r="F218" s="337"/>
      <c r="G218" s="338"/>
      <c r="H218" s="955"/>
      <c r="I218" s="958"/>
    </row>
    <row r="219" spans="1:9" ht="12.75">
      <c r="A219" s="324"/>
      <c r="B219" s="325"/>
      <c r="C219" s="326"/>
      <c r="D219" s="327"/>
      <c r="E219" s="358" t="s">
        <v>3220</v>
      </c>
      <c r="F219" s="361" t="s">
        <v>195</v>
      </c>
      <c r="G219" s="361">
        <v>1</v>
      </c>
      <c r="H219" s="955"/>
      <c r="I219" s="958"/>
    </row>
    <row r="220" spans="1:9" ht="12.75">
      <c r="A220" s="324"/>
      <c r="B220" s="325"/>
      <c r="C220" s="326"/>
      <c r="D220" s="327"/>
      <c r="E220" s="358" t="s">
        <v>3221</v>
      </c>
      <c r="F220" s="361" t="s">
        <v>195</v>
      </c>
      <c r="G220" s="361">
        <v>1</v>
      </c>
      <c r="H220" s="955"/>
      <c r="I220" s="958"/>
    </row>
    <row r="221" spans="1:9" ht="12.75">
      <c r="A221" s="324"/>
      <c r="B221" s="325"/>
      <c r="C221" s="326"/>
      <c r="D221" s="327"/>
      <c r="E221" s="358" t="s">
        <v>3222</v>
      </c>
      <c r="F221" s="361" t="s">
        <v>195</v>
      </c>
      <c r="G221" s="361">
        <v>1</v>
      </c>
      <c r="H221" s="955"/>
      <c r="I221" s="958"/>
    </row>
    <row r="222" spans="1:9" ht="12.75">
      <c r="A222" s="324"/>
      <c r="B222" s="325"/>
      <c r="C222" s="326"/>
      <c r="D222" s="327"/>
      <c r="E222" s="327" t="s">
        <v>3223</v>
      </c>
      <c r="F222" s="361" t="s">
        <v>195</v>
      </c>
      <c r="G222" s="361">
        <v>1</v>
      </c>
      <c r="H222" s="955"/>
      <c r="I222" s="958"/>
    </row>
    <row r="223" spans="1:9" ht="13.5" thickBot="1">
      <c r="A223" s="324"/>
      <c r="B223" s="325"/>
      <c r="C223" s="326"/>
      <c r="D223" s="327"/>
      <c r="E223" s="327"/>
      <c r="F223" s="346"/>
      <c r="G223" s="341"/>
      <c r="H223" s="955"/>
      <c r="I223" s="959"/>
    </row>
    <row r="224" spans="1:9" ht="13.5" thickBot="1">
      <c r="A224" s="362"/>
      <c r="B224" s="363"/>
      <c r="C224" s="364"/>
      <c r="D224" s="365"/>
      <c r="E224" s="366" t="s">
        <v>3224</v>
      </c>
      <c r="F224" s="367"/>
      <c r="G224" s="368"/>
      <c r="H224" s="956"/>
      <c r="I224" s="960"/>
    </row>
  </sheetData>
  <mergeCells count="14">
    <mergeCell ref="H7:I7"/>
    <mergeCell ref="A8:C8"/>
    <mergeCell ref="A4:C4"/>
    <mergeCell ref="F4:G4"/>
    <mergeCell ref="A5:C5"/>
    <mergeCell ref="F5:G5"/>
    <mergeCell ref="F6:G6"/>
    <mergeCell ref="A7:C7"/>
    <mergeCell ref="A1:C1"/>
    <mergeCell ref="F1:G1"/>
    <mergeCell ref="A2:C2"/>
    <mergeCell ref="F2:G2"/>
    <mergeCell ref="A3:C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546"/>
  <sheetViews>
    <sheetView showGridLines="0" topLeftCell="A19" workbookViewId="0">
      <selection activeCell="E7" sqref="E7:H7"/>
    </sheetView>
  </sheetViews>
  <sheetFormatPr defaultColWidth="9.33203125" defaultRowHeight="11.25"/>
  <cols>
    <col min="1" max="1" width="8.33203125" style="890" customWidth="1"/>
    <col min="2" max="2" width="1.1640625" style="890" customWidth="1"/>
    <col min="3" max="3" width="4.1640625" style="890" customWidth="1"/>
    <col min="4" max="4" width="4.33203125" style="890" customWidth="1"/>
    <col min="5" max="5" width="17.1640625" style="890" customWidth="1"/>
    <col min="6" max="6" width="50.83203125" style="890" customWidth="1"/>
    <col min="7" max="7" width="7.5" style="890" customWidth="1"/>
    <col min="8" max="8" width="14" style="890" customWidth="1"/>
    <col min="9" max="9" width="15.83203125" style="890" customWidth="1"/>
    <col min="10" max="10" width="22.33203125" style="890" customWidth="1"/>
    <col min="11" max="11" width="22.33203125" style="890" hidden="1" customWidth="1"/>
    <col min="12" max="12" width="9.33203125" style="890" customWidth="1"/>
    <col min="13" max="13" width="10.83203125" style="890" hidden="1" customWidth="1"/>
    <col min="14" max="14" width="0" style="890" hidden="1" customWidth="1"/>
    <col min="15" max="20" width="14.1640625" style="890" hidden="1" customWidth="1"/>
    <col min="21" max="21" width="16.33203125" style="890" hidden="1" customWidth="1"/>
    <col min="22" max="22" width="12.33203125" style="890" customWidth="1"/>
    <col min="23" max="23" width="16.33203125" style="890" customWidth="1"/>
    <col min="24" max="24" width="12.33203125" style="890" customWidth="1"/>
    <col min="25" max="25" width="15" style="890" customWidth="1"/>
    <col min="26" max="26" width="11" style="890" customWidth="1"/>
    <col min="27" max="27" width="15" style="890" customWidth="1"/>
    <col min="28" max="28" width="16.33203125" style="890" customWidth="1"/>
    <col min="29" max="29" width="11" style="890" customWidth="1"/>
    <col min="30" max="30" width="15" style="890" customWidth="1"/>
    <col min="31" max="31" width="16.33203125" style="890" customWidth="1"/>
    <col min="32" max="16384" width="9.33203125" style="890"/>
  </cols>
  <sheetData>
    <row r="2" spans="1:46" ht="36.950000000000003" customHeight="1">
      <c r="L2" s="978" t="s">
        <v>5</v>
      </c>
      <c r="M2" s="979"/>
      <c r="N2" s="979"/>
      <c r="O2" s="979"/>
      <c r="P2" s="979"/>
      <c r="Q2" s="979"/>
      <c r="R2" s="979"/>
      <c r="S2" s="979"/>
      <c r="T2" s="979"/>
      <c r="U2" s="979"/>
      <c r="V2" s="979"/>
      <c r="AT2" s="14" t="s">
        <v>3922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ht="24.95" customHeight="1">
      <c r="B4" s="17"/>
      <c r="D4" s="18" t="s">
        <v>3910</v>
      </c>
      <c r="L4" s="17"/>
      <c r="M4" s="98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898" t="s">
        <v>13</v>
      </c>
      <c r="L6" s="17"/>
    </row>
    <row r="7" spans="1:46" ht="16.5" customHeight="1">
      <c r="B7" s="17"/>
      <c r="E7" s="1020" t="s">
        <v>2739</v>
      </c>
      <c r="F7" s="1019"/>
      <c r="G7" s="1019"/>
      <c r="H7" s="1019"/>
      <c r="L7" s="17"/>
    </row>
    <row r="8" spans="1:46" ht="12" customHeight="1">
      <c r="B8" s="17"/>
      <c r="D8" s="898" t="s">
        <v>94</v>
      </c>
      <c r="L8" s="17"/>
    </row>
    <row r="9" spans="1:46" s="2" customFormat="1" ht="16.5" customHeight="1">
      <c r="A9" s="896"/>
      <c r="B9" s="29"/>
      <c r="C9" s="896"/>
      <c r="D9" s="896"/>
      <c r="E9" s="1018" t="s">
        <v>95</v>
      </c>
      <c r="F9" s="1016"/>
      <c r="G9" s="1016"/>
      <c r="H9" s="1016"/>
      <c r="I9" s="896"/>
      <c r="J9" s="896"/>
      <c r="K9" s="896"/>
      <c r="L9" s="40"/>
      <c r="S9" s="896"/>
      <c r="T9" s="896"/>
      <c r="U9" s="896"/>
      <c r="V9" s="896"/>
      <c r="W9" s="896"/>
      <c r="X9" s="896"/>
      <c r="Y9" s="896"/>
      <c r="Z9" s="896"/>
      <c r="AA9" s="896"/>
      <c r="AB9" s="896"/>
      <c r="AC9" s="896"/>
      <c r="AD9" s="896"/>
      <c r="AE9" s="896"/>
    </row>
    <row r="10" spans="1:46" s="2" customFormat="1" ht="12" customHeight="1">
      <c r="A10" s="896"/>
      <c r="B10" s="29"/>
      <c r="C10" s="896"/>
      <c r="D10" s="898" t="s">
        <v>96</v>
      </c>
      <c r="E10" s="896"/>
      <c r="F10" s="896"/>
      <c r="G10" s="896"/>
      <c r="H10" s="896"/>
      <c r="I10" s="896"/>
      <c r="J10" s="896"/>
      <c r="K10" s="896"/>
      <c r="L10" s="40"/>
      <c r="S10" s="896"/>
      <c r="T10" s="896"/>
      <c r="U10" s="896"/>
      <c r="V10" s="896"/>
      <c r="W10" s="896"/>
      <c r="X10" s="896"/>
      <c r="Y10" s="896"/>
      <c r="Z10" s="896"/>
      <c r="AA10" s="896"/>
      <c r="AB10" s="896"/>
      <c r="AC10" s="896"/>
      <c r="AD10" s="896"/>
      <c r="AE10" s="896"/>
    </row>
    <row r="11" spans="1:46" s="2" customFormat="1" ht="16.5" customHeight="1">
      <c r="A11" s="896"/>
      <c r="B11" s="29"/>
      <c r="C11" s="896"/>
      <c r="D11" s="896"/>
      <c r="E11" s="983" t="s">
        <v>1808</v>
      </c>
      <c r="F11" s="1016"/>
      <c r="G11" s="1016"/>
      <c r="H11" s="1016"/>
      <c r="I11" s="896"/>
      <c r="J11" s="896"/>
      <c r="K11" s="896"/>
      <c r="L11" s="40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</row>
    <row r="12" spans="1:46" s="2" customFormat="1">
      <c r="A12" s="896"/>
      <c r="B12" s="29"/>
      <c r="C12" s="896"/>
      <c r="D12" s="896"/>
      <c r="E12" s="896"/>
      <c r="F12" s="896"/>
      <c r="G12" s="896"/>
      <c r="H12" s="896"/>
      <c r="I12" s="896"/>
      <c r="J12" s="896"/>
      <c r="K12" s="896"/>
      <c r="L12" s="40"/>
      <c r="S12" s="896"/>
      <c r="T12" s="896"/>
      <c r="U12" s="896"/>
      <c r="V12" s="896"/>
      <c r="W12" s="896"/>
      <c r="X12" s="896"/>
      <c r="Y12" s="896"/>
      <c r="Z12" s="896"/>
      <c r="AA12" s="896"/>
      <c r="AB12" s="896"/>
      <c r="AC12" s="896"/>
      <c r="AD12" s="896"/>
      <c r="AE12" s="896"/>
    </row>
    <row r="13" spans="1:46" s="2" customFormat="1" ht="12" customHeight="1">
      <c r="A13" s="896"/>
      <c r="B13" s="29"/>
      <c r="C13" s="896"/>
      <c r="D13" s="898" t="s">
        <v>14</v>
      </c>
      <c r="E13" s="896"/>
      <c r="F13" s="891" t="s">
        <v>1</v>
      </c>
      <c r="G13" s="896"/>
      <c r="H13" s="896"/>
      <c r="I13" s="898" t="s">
        <v>15</v>
      </c>
      <c r="J13" s="891" t="s">
        <v>1</v>
      </c>
      <c r="K13" s="896"/>
      <c r="L13" s="40"/>
      <c r="S13" s="896"/>
      <c r="T13" s="896"/>
      <c r="U13" s="896"/>
      <c r="V13" s="896"/>
      <c r="W13" s="896"/>
      <c r="X13" s="896"/>
      <c r="Y13" s="896"/>
      <c r="Z13" s="896"/>
      <c r="AA13" s="896"/>
      <c r="AB13" s="896"/>
      <c r="AC13" s="896"/>
      <c r="AD13" s="896"/>
      <c r="AE13" s="896"/>
    </row>
    <row r="14" spans="1:46" s="2" customFormat="1" ht="12" customHeight="1">
      <c r="A14" s="896"/>
      <c r="B14" s="29"/>
      <c r="C14" s="896"/>
      <c r="D14" s="898" t="s">
        <v>16</v>
      </c>
      <c r="E14" s="896"/>
      <c r="F14" s="891" t="s">
        <v>98</v>
      </c>
      <c r="G14" s="896"/>
      <c r="H14" s="896"/>
      <c r="I14" s="898" t="s">
        <v>18</v>
      </c>
      <c r="J14" s="888">
        <v>44792</v>
      </c>
      <c r="K14" s="896"/>
      <c r="L14" s="40"/>
      <c r="S14" s="896"/>
      <c r="T14" s="896"/>
      <c r="U14" s="896"/>
      <c r="V14" s="896"/>
      <c r="W14" s="896"/>
      <c r="X14" s="896"/>
      <c r="Y14" s="896"/>
      <c r="Z14" s="896"/>
      <c r="AA14" s="896"/>
      <c r="AB14" s="896"/>
      <c r="AC14" s="896"/>
      <c r="AD14" s="896"/>
      <c r="AE14" s="896"/>
    </row>
    <row r="15" spans="1:46" s="2" customFormat="1" ht="10.9" customHeight="1">
      <c r="A15" s="896"/>
      <c r="B15" s="29"/>
      <c r="C15" s="896"/>
      <c r="D15" s="896"/>
      <c r="E15" s="896"/>
      <c r="F15" s="896"/>
      <c r="G15" s="896"/>
      <c r="H15" s="896"/>
      <c r="I15" s="896"/>
      <c r="J15" s="896"/>
      <c r="K15" s="896"/>
      <c r="L15" s="40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6"/>
      <c r="AD15" s="896"/>
      <c r="AE15" s="896"/>
    </row>
    <row r="16" spans="1:46" s="2" customFormat="1" ht="12" customHeight="1">
      <c r="A16" s="896"/>
      <c r="B16" s="29"/>
      <c r="C16" s="896"/>
      <c r="D16" s="898" t="s">
        <v>19</v>
      </c>
      <c r="E16" s="896"/>
      <c r="F16" s="896"/>
      <c r="G16" s="896"/>
      <c r="H16" s="896"/>
      <c r="I16" s="898" t="s">
        <v>20</v>
      </c>
      <c r="J16" s="891" t="s">
        <v>1</v>
      </c>
      <c r="K16" s="896"/>
      <c r="L16" s="40"/>
      <c r="S16" s="896"/>
      <c r="T16" s="896"/>
      <c r="U16" s="896"/>
      <c r="V16" s="896"/>
      <c r="W16" s="896"/>
      <c r="X16" s="896"/>
      <c r="Y16" s="896"/>
      <c r="Z16" s="896"/>
      <c r="AA16" s="896"/>
      <c r="AB16" s="896"/>
      <c r="AC16" s="896"/>
      <c r="AD16" s="896"/>
      <c r="AE16" s="896"/>
    </row>
    <row r="17" spans="1:31" s="2" customFormat="1" ht="18" customHeight="1">
      <c r="A17" s="896"/>
      <c r="B17" s="29"/>
      <c r="C17" s="896"/>
      <c r="D17" s="896"/>
      <c r="E17" s="891" t="s">
        <v>17</v>
      </c>
      <c r="F17" s="896"/>
      <c r="G17" s="896"/>
      <c r="H17" s="896"/>
      <c r="I17" s="898" t="s">
        <v>21</v>
      </c>
      <c r="J17" s="891" t="s">
        <v>1</v>
      </c>
      <c r="K17" s="896"/>
      <c r="L17" s="40"/>
      <c r="S17" s="896"/>
      <c r="T17" s="896"/>
      <c r="U17" s="896"/>
      <c r="V17" s="896"/>
      <c r="W17" s="896"/>
      <c r="X17" s="896"/>
      <c r="Y17" s="896"/>
      <c r="Z17" s="896"/>
      <c r="AA17" s="896"/>
      <c r="AB17" s="896"/>
      <c r="AC17" s="896"/>
      <c r="AD17" s="896"/>
      <c r="AE17" s="896"/>
    </row>
    <row r="18" spans="1:31" s="2" customFormat="1" ht="6.95" customHeight="1">
      <c r="A18" s="896"/>
      <c r="B18" s="29"/>
      <c r="C18" s="896"/>
      <c r="D18" s="896"/>
      <c r="E18" s="896"/>
      <c r="F18" s="896"/>
      <c r="G18" s="896"/>
      <c r="H18" s="896"/>
      <c r="I18" s="896"/>
      <c r="J18" s="896"/>
      <c r="K18" s="896"/>
      <c r="L18" s="40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</row>
    <row r="19" spans="1:31" s="2" customFormat="1" ht="12" customHeight="1">
      <c r="A19" s="896"/>
      <c r="B19" s="29"/>
      <c r="C19" s="896"/>
      <c r="D19" s="898" t="s">
        <v>22</v>
      </c>
      <c r="E19" s="896"/>
      <c r="F19" s="896"/>
      <c r="G19" s="896"/>
      <c r="H19" s="896"/>
      <c r="I19" s="898" t="s">
        <v>20</v>
      </c>
      <c r="J19" s="899"/>
      <c r="K19" s="896"/>
      <c r="L19" s="40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</row>
    <row r="20" spans="1:31" s="2" customFormat="1" ht="18" customHeight="1">
      <c r="A20" s="896"/>
      <c r="B20" s="29"/>
      <c r="C20" s="896"/>
      <c r="D20" s="896"/>
      <c r="E20" s="1021"/>
      <c r="F20" s="988"/>
      <c r="G20" s="988"/>
      <c r="H20" s="988"/>
      <c r="I20" s="898" t="s">
        <v>21</v>
      </c>
      <c r="J20" s="899"/>
      <c r="K20" s="896"/>
      <c r="L20" s="40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</row>
    <row r="21" spans="1:31" s="2" customFormat="1" ht="6.95" customHeight="1">
      <c r="A21" s="896"/>
      <c r="B21" s="29"/>
      <c r="C21" s="896"/>
      <c r="D21" s="896"/>
      <c r="E21" s="896"/>
      <c r="F21" s="896"/>
      <c r="G21" s="896"/>
      <c r="H21" s="896"/>
      <c r="I21" s="896"/>
      <c r="J21" s="896"/>
      <c r="K21" s="896"/>
      <c r="L21" s="40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</row>
    <row r="22" spans="1:31" s="2" customFormat="1" ht="12" customHeight="1">
      <c r="A22" s="896"/>
      <c r="B22" s="29"/>
      <c r="C22" s="896"/>
      <c r="D22" s="898" t="s">
        <v>23</v>
      </c>
      <c r="E22" s="896"/>
      <c r="F22" s="896"/>
      <c r="G22" s="896"/>
      <c r="H22" s="896"/>
      <c r="I22" s="898" t="s">
        <v>20</v>
      </c>
      <c r="J22" s="891" t="s">
        <v>1</v>
      </c>
      <c r="K22" s="896"/>
      <c r="L22" s="40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  <c r="AD22" s="896"/>
      <c r="AE22" s="896"/>
    </row>
    <row r="23" spans="1:31" s="2" customFormat="1" ht="18" customHeight="1">
      <c r="A23" s="896"/>
      <c r="B23" s="29"/>
      <c r="C23" s="896"/>
      <c r="D23" s="896"/>
      <c r="E23" s="891" t="s">
        <v>99</v>
      </c>
      <c r="F23" s="896"/>
      <c r="G23" s="896"/>
      <c r="H23" s="896"/>
      <c r="I23" s="898" t="s">
        <v>21</v>
      </c>
      <c r="J23" s="891" t="s">
        <v>1</v>
      </c>
      <c r="K23" s="896"/>
      <c r="L23" s="40"/>
      <c r="S23" s="896"/>
      <c r="T23" s="896"/>
      <c r="U23" s="896"/>
      <c r="V23" s="896"/>
      <c r="W23" s="896"/>
      <c r="X23" s="896"/>
      <c r="Y23" s="896"/>
      <c r="Z23" s="896"/>
      <c r="AA23" s="896"/>
      <c r="AB23" s="896"/>
      <c r="AC23" s="896"/>
      <c r="AD23" s="896"/>
      <c r="AE23" s="896"/>
    </row>
    <row r="24" spans="1:31" s="2" customFormat="1" ht="6.95" customHeight="1">
      <c r="A24" s="896"/>
      <c r="B24" s="29"/>
      <c r="C24" s="896"/>
      <c r="D24" s="896"/>
      <c r="E24" s="896"/>
      <c r="F24" s="896"/>
      <c r="G24" s="896"/>
      <c r="H24" s="896"/>
      <c r="I24" s="896"/>
      <c r="J24" s="896"/>
      <c r="K24" s="896"/>
      <c r="L24" s="40"/>
      <c r="S24" s="896"/>
      <c r="T24" s="896"/>
      <c r="U24" s="896"/>
      <c r="V24" s="896"/>
      <c r="W24" s="896"/>
      <c r="X24" s="896"/>
      <c r="Y24" s="896"/>
      <c r="Z24" s="896"/>
      <c r="AA24" s="896"/>
      <c r="AB24" s="896"/>
      <c r="AC24" s="896"/>
      <c r="AD24" s="896"/>
      <c r="AE24" s="896"/>
    </row>
    <row r="25" spans="1:31" s="2" customFormat="1" ht="12" customHeight="1">
      <c r="A25" s="896"/>
      <c r="B25" s="29"/>
      <c r="C25" s="896"/>
      <c r="D25" s="898" t="s">
        <v>26</v>
      </c>
      <c r="E25" s="896"/>
      <c r="F25" s="896"/>
      <c r="G25" s="896"/>
      <c r="H25" s="896"/>
      <c r="I25" s="898" t="s">
        <v>20</v>
      </c>
      <c r="J25" s="891" t="s">
        <v>1</v>
      </c>
      <c r="K25" s="896"/>
      <c r="L25" s="40"/>
      <c r="S25" s="896"/>
      <c r="T25" s="896"/>
      <c r="U25" s="896"/>
      <c r="V25" s="896"/>
      <c r="W25" s="896"/>
      <c r="X25" s="896"/>
      <c r="Y25" s="896"/>
      <c r="Z25" s="896"/>
      <c r="AA25" s="896"/>
      <c r="AB25" s="896"/>
      <c r="AC25" s="896"/>
      <c r="AD25" s="896"/>
      <c r="AE25" s="896"/>
    </row>
    <row r="26" spans="1:31" s="2" customFormat="1" ht="18" customHeight="1">
      <c r="A26" s="896"/>
      <c r="B26" s="29"/>
      <c r="C26" s="896"/>
      <c r="D26" s="896"/>
      <c r="E26" s="891" t="s">
        <v>100</v>
      </c>
      <c r="F26" s="896"/>
      <c r="G26" s="896"/>
      <c r="H26" s="896"/>
      <c r="I26" s="898" t="s">
        <v>21</v>
      </c>
      <c r="J26" s="891" t="s">
        <v>1</v>
      </c>
      <c r="K26" s="896"/>
      <c r="L26" s="40"/>
      <c r="S26" s="896"/>
      <c r="T26" s="896"/>
      <c r="U26" s="896"/>
      <c r="V26" s="896"/>
      <c r="W26" s="896"/>
      <c r="X26" s="896"/>
      <c r="Y26" s="896"/>
      <c r="Z26" s="896"/>
      <c r="AA26" s="896"/>
      <c r="AB26" s="896"/>
      <c r="AC26" s="896"/>
      <c r="AD26" s="896"/>
      <c r="AE26" s="896"/>
    </row>
    <row r="27" spans="1:31" s="2" customFormat="1" ht="6.95" customHeight="1">
      <c r="A27" s="896"/>
      <c r="B27" s="29"/>
      <c r="C27" s="896"/>
      <c r="D27" s="896"/>
      <c r="E27" s="896"/>
      <c r="F27" s="896"/>
      <c r="G27" s="896"/>
      <c r="H27" s="896"/>
      <c r="I27" s="896"/>
      <c r="J27" s="896"/>
      <c r="K27" s="896"/>
      <c r="L27" s="40"/>
      <c r="S27" s="896"/>
      <c r="T27" s="896"/>
      <c r="U27" s="896"/>
      <c r="V27" s="896"/>
      <c r="W27" s="896"/>
      <c r="X27" s="896"/>
      <c r="Y27" s="896"/>
      <c r="Z27" s="896"/>
      <c r="AA27" s="896"/>
      <c r="AB27" s="896"/>
      <c r="AC27" s="896"/>
      <c r="AD27" s="896"/>
      <c r="AE27" s="896"/>
    </row>
    <row r="28" spans="1:31" s="2" customFormat="1" ht="12" customHeight="1">
      <c r="A28" s="896"/>
      <c r="B28" s="29"/>
      <c r="C28" s="896"/>
      <c r="D28" s="898" t="s">
        <v>27</v>
      </c>
      <c r="E28" s="896"/>
      <c r="F28" s="896"/>
      <c r="G28" s="896"/>
      <c r="H28" s="896"/>
      <c r="I28" s="896"/>
      <c r="J28" s="896"/>
      <c r="K28" s="896"/>
      <c r="L28" s="40"/>
      <c r="S28" s="896"/>
      <c r="T28" s="896"/>
      <c r="U28" s="896"/>
      <c r="V28" s="896"/>
      <c r="W28" s="896"/>
      <c r="X28" s="896"/>
      <c r="Y28" s="896"/>
      <c r="Z28" s="896"/>
      <c r="AA28" s="896"/>
      <c r="AB28" s="896"/>
      <c r="AC28" s="896"/>
      <c r="AD28" s="896"/>
      <c r="AE28" s="896"/>
    </row>
    <row r="29" spans="1:31" s="8" customFormat="1" ht="218.25" customHeight="1">
      <c r="A29" s="99"/>
      <c r="B29" s="100"/>
      <c r="C29" s="99"/>
      <c r="D29" s="99"/>
      <c r="E29" s="992" t="s">
        <v>2741</v>
      </c>
      <c r="F29" s="992"/>
      <c r="G29" s="992"/>
      <c r="H29" s="99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896"/>
      <c r="B30" s="29"/>
      <c r="C30" s="896"/>
      <c r="D30" s="896"/>
      <c r="E30" s="896"/>
      <c r="F30" s="896"/>
      <c r="G30" s="896"/>
      <c r="H30" s="896"/>
      <c r="I30" s="896"/>
      <c r="J30" s="896"/>
      <c r="K30" s="896"/>
      <c r="L30" s="40"/>
      <c r="S30" s="896"/>
      <c r="T30" s="896"/>
      <c r="U30" s="896"/>
      <c r="V30" s="896"/>
      <c r="W30" s="896"/>
      <c r="X30" s="896"/>
      <c r="Y30" s="896"/>
      <c r="Z30" s="896"/>
      <c r="AA30" s="896"/>
      <c r="AB30" s="896"/>
      <c r="AC30" s="896"/>
      <c r="AD30" s="896"/>
      <c r="AE30" s="896"/>
    </row>
    <row r="31" spans="1:31" s="2" customFormat="1" ht="6.95" customHeight="1">
      <c r="A31" s="896"/>
      <c r="B31" s="29"/>
      <c r="C31" s="896"/>
      <c r="D31" s="63"/>
      <c r="E31" s="63"/>
      <c r="F31" s="63"/>
      <c r="G31" s="63"/>
      <c r="H31" s="63"/>
      <c r="I31" s="63"/>
      <c r="J31" s="63"/>
      <c r="K31" s="63"/>
      <c r="L31" s="40"/>
      <c r="S31" s="896"/>
      <c r="T31" s="896"/>
      <c r="U31" s="896"/>
      <c r="V31" s="896"/>
      <c r="W31" s="896"/>
      <c r="X31" s="896"/>
      <c r="Y31" s="896"/>
      <c r="Z31" s="896"/>
      <c r="AA31" s="896"/>
      <c r="AB31" s="896"/>
      <c r="AC31" s="896"/>
      <c r="AD31" s="896"/>
      <c r="AE31" s="896"/>
    </row>
    <row r="32" spans="1:31" s="2" customFormat="1" ht="14.45" customHeight="1">
      <c r="A32" s="896"/>
      <c r="B32" s="29"/>
      <c r="C32" s="896"/>
      <c r="D32" s="891" t="s">
        <v>101</v>
      </c>
      <c r="E32" s="896"/>
      <c r="F32" s="896"/>
      <c r="G32" s="896"/>
      <c r="H32" s="896"/>
      <c r="I32" s="896"/>
      <c r="J32" s="893">
        <f>J98</f>
        <v>0</v>
      </c>
      <c r="K32" s="896"/>
      <c r="L32" s="40"/>
      <c r="S32" s="896"/>
      <c r="T32" s="896"/>
      <c r="U32" s="896"/>
      <c r="V32" s="896"/>
      <c r="W32" s="896"/>
      <c r="X32" s="896"/>
      <c r="Y32" s="896"/>
      <c r="Z32" s="896"/>
      <c r="AA32" s="896"/>
      <c r="AB32" s="896"/>
      <c r="AC32" s="896"/>
      <c r="AD32" s="896"/>
      <c r="AE32" s="896"/>
    </row>
    <row r="33" spans="1:31" s="2" customFormat="1" ht="14.45" customHeight="1">
      <c r="A33" s="896"/>
      <c r="B33" s="29"/>
      <c r="C33" s="896"/>
      <c r="D33" s="27" t="s">
        <v>88</v>
      </c>
      <c r="E33" s="896"/>
      <c r="F33" s="896"/>
      <c r="G33" s="896"/>
      <c r="H33" s="896"/>
      <c r="I33" s="896"/>
      <c r="J33" s="893">
        <f>J124</f>
        <v>0</v>
      </c>
      <c r="K33" s="896"/>
      <c r="L33" s="40"/>
      <c r="S33" s="896"/>
      <c r="T33" s="896"/>
      <c r="U33" s="896"/>
      <c r="V33" s="896"/>
      <c r="W33" s="896"/>
      <c r="X33" s="896"/>
      <c r="Y33" s="896"/>
      <c r="Z33" s="896"/>
      <c r="AA33" s="896"/>
      <c r="AB33" s="896"/>
      <c r="AC33" s="896"/>
      <c r="AD33" s="896"/>
      <c r="AE33" s="896"/>
    </row>
    <row r="34" spans="1:31" s="2" customFormat="1" ht="25.35" customHeight="1">
      <c r="A34" s="896"/>
      <c r="B34" s="29"/>
      <c r="C34" s="896"/>
      <c r="D34" s="102" t="s">
        <v>30</v>
      </c>
      <c r="E34" s="896"/>
      <c r="F34" s="896"/>
      <c r="G34" s="896"/>
      <c r="H34" s="896"/>
      <c r="I34" s="896"/>
      <c r="J34" s="889">
        <f>ROUND(J32 + J33, 2)</f>
        <v>0</v>
      </c>
      <c r="K34" s="896"/>
      <c r="L34" s="40"/>
      <c r="S34" s="896"/>
      <c r="T34" s="896"/>
      <c r="U34" s="896"/>
      <c r="V34" s="896"/>
      <c r="W34" s="896"/>
      <c r="X34" s="896"/>
      <c r="Y34" s="896"/>
      <c r="Z34" s="896"/>
      <c r="AA34" s="896"/>
      <c r="AB34" s="896"/>
      <c r="AC34" s="896"/>
      <c r="AD34" s="896"/>
      <c r="AE34" s="896"/>
    </row>
    <row r="35" spans="1:31" s="2" customFormat="1" ht="6.95" customHeight="1">
      <c r="A35" s="896"/>
      <c r="B35" s="29"/>
      <c r="C35" s="896"/>
      <c r="D35" s="63"/>
      <c r="E35" s="63"/>
      <c r="F35" s="63"/>
      <c r="G35" s="63"/>
      <c r="H35" s="63"/>
      <c r="I35" s="63"/>
      <c r="J35" s="63"/>
      <c r="K35" s="63"/>
      <c r="L35" s="40"/>
      <c r="S35" s="896"/>
      <c r="T35" s="896"/>
      <c r="U35" s="896"/>
      <c r="V35" s="896"/>
      <c r="W35" s="896"/>
      <c r="X35" s="896"/>
      <c r="Y35" s="896"/>
      <c r="Z35" s="896"/>
      <c r="AA35" s="896"/>
      <c r="AB35" s="896"/>
      <c r="AC35" s="896"/>
      <c r="AD35" s="896"/>
      <c r="AE35" s="896"/>
    </row>
    <row r="36" spans="1:31" s="2" customFormat="1" ht="14.45" customHeight="1">
      <c r="A36" s="896"/>
      <c r="B36" s="29"/>
      <c r="C36" s="896"/>
      <c r="D36" s="896"/>
      <c r="E36" s="896"/>
      <c r="F36" s="895" t="s">
        <v>32</v>
      </c>
      <c r="G36" s="896"/>
      <c r="H36" s="896"/>
      <c r="I36" s="895" t="s">
        <v>31</v>
      </c>
      <c r="J36" s="895" t="s">
        <v>33</v>
      </c>
      <c r="K36" s="896"/>
      <c r="L36" s="40"/>
      <c r="S36" s="896"/>
      <c r="T36" s="896"/>
      <c r="U36" s="896"/>
      <c r="V36" s="896"/>
      <c r="W36" s="896"/>
      <c r="X36" s="896"/>
      <c r="Y36" s="896"/>
      <c r="Z36" s="896"/>
      <c r="AA36" s="896"/>
      <c r="AB36" s="896"/>
      <c r="AC36" s="896"/>
      <c r="AD36" s="896"/>
      <c r="AE36" s="896"/>
    </row>
    <row r="37" spans="1:31" s="2" customFormat="1" ht="14.45" customHeight="1">
      <c r="A37" s="896"/>
      <c r="B37" s="29"/>
      <c r="C37" s="896"/>
      <c r="D37" s="103" t="s">
        <v>34</v>
      </c>
      <c r="E37" s="33" t="s">
        <v>35</v>
      </c>
      <c r="F37" s="104">
        <f>ROUND((SUM(BE124:BE131) + SUM(BE153:BE541)),  2)</f>
        <v>0</v>
      </c>
      <c r="G37" s="105"/>
      <c r="H37" s="105"/>
      <c r="I37" s="106">
        <v>0.2</v>
      </c>
      <c r="J37" s="104">
        <f>ROUND(((SUM(BE124:BE131) + SUM(BE153:BE541))*I37),  2)</f>
        <v>0</v>
      </c>
      <c r="K37" s="896"/>
      <c r="L37" s="40"/>
      <c r="S37" s="896"/>
      <c r="T37" s="896"/>
      <c r="U37" s="896"/>
      <c r="V37" s="896"/>
      <c r="W37" s="896"/>
      <c r="X37" s="896"/>
      <c r="Y37" s="896"/>
      <c r="Z37" s="896"/>
      <c r="AA37" s="896"/>
      <c r="AB37" s="896"/>
      <c r="AC37" s="896"/>
      <c r="AD37" s="896"/>
      <c r="AE37" s="896"/>
    </row>
    <row r="38" spans="1:31" s="2" customFormat="1" ht="14.45" customHeight="1">
      <c r="A38" s="896"/>
      <c r="B38" s="29"/>
      <c r="C38" s="896"/>
      <c r="D38" s="896"/>
      <c r="E38" s="33" t="s">
        <v>36</v>
      </c>
      <c r="F38" s="104">
        <f>ROUND((SUM(BF124:BF131) + SUM(BF153:BF541)),  2)</f>
        <v>0</v>
      </c>
      <c r="G38" s="105"/>
      <c r="H38" s="105"/>
      <c r="I38" s="106">
        <v>0.2</v>
      </c>
      <c r="J38" s="104">
        <f>ROUND(((SUM(BF124:BF131) + SUM(BF153:BF541))*I38),  2)</f>
        <v>0</v>
      </c>
      <c r="K38" s="896"/>
      <c r="L38" s="40"/>
      <c r="S38" s="896"/>
      <c r="T38" s="896"/>
      <c r="U38" s="896"/>
      <c r="V38" s="896"/>
      <c r="W38" s="896"/>
      <c r="X38" s="896"/>
      <c r="Y38" s="896"/>
      <c r="Z38" s="896"/>
      <c r="AA38" s="896"/>
      <c r="AB38" s="896"/>
      <c r="AC38" s="896"/>
      <c r="AD38" s="896"/>
      <c r="AE38" s="896"/>
    </row>
    <row r="39" spans="1:31" s="2" customFormat="1" ht="14.45" hidden="1" customHeight="1">
      <c r="A39" s="896"/>
      <c r="B39" s="29"/>
      <c r="C39" s="896"/>
      <c r="D39" s="896"/>
      <c r="E39" s="898" t="s">
        <v>37</v>
      </c>
      <c r="F39" s="107">
        <f>ROUND((SUM(BG124:BG131) + SUM(BG153:BG541)),  2)</f>
        <v>0</v>
      </c>
      <c r="G39" s="896"/>
      <c r="H39" s="896"/>
      <c r="I39" s="108">
        <v>0.2</v>
      </c>
      <c r="J39" s="107">
        <f>0</f>
        <v>0</v>
      </c>
      <c r="K39" s="896"/>
      <c r="L39" s="40"/>
      <c r="S39" s="896"/>
      <c r="T39" s="896"/>
      <c r="U39" s="896"/>
      <c r="V39" s="896"/>
      <c r="W39" s="896"/>
      <c r="X39" s="896"/>
      <c r="Y39" s="896"/>
      <c r="Z39" s="896"/>
      <c r="AA39" s="896"/>
      <c r="AB39" s="896"/>
      <c r="AC39" s="896"/>
      <c r="AD39" s="896"/>
      <c r="AE39" s="896"/>
    </row>
    <row r="40" spans="1:31" s="2" customFormat="1" ht="14.45" hidden="1" customHeight="1">
      <c r="A40" s="896"/>
      <c r="B40" s="29"/>
      <c r="C40" s="896"/>
      <c r="D40" s="896"/>
      <c r="E40" s="898" t="s">
        <v>38</v>
      </c>
      <c r="F40" s="107">
        <f>ROUND((SUM(BH124:BH131) + SUM(BH153:BH541)),  2)</f>
        <v>0</v>
      </c>
      <c r="G40" s="896"/>
      <c r="H40" s="896"/>
      <c r="I40" s="108">
        <v>0.2</v>
      </c>
      <c r="J40" s="107">
        <f>0</f>
        <v>0</v>
      </c>
      <c r="K40" s="896"/>
      <c r="L40" s="40"/>
      <c r="S40" s="896"/>
      <c r="T40" s="896"/>
      <c r="U40" s="896"/>
      <c r="V40" s="896"/>
      <c r="W40" s="896"/>
      <c r="X40" s="896"/>
      <c r="Y40" s="896"/>
      <c r="Z40" s="896"/>
      <c r="AA40" s="896"/>
      <c r="AB40" s="896"/>
      <c r="AC40" s="896"/>
      <c r="AD40" s="896"/>
      <c r="AE40" s="896"/>
    </row>
    <row r="41" spans="1:31" s="2" customFormat="1" ht="14.45" hidden="1" customHeight="1">
      <c r="A41" s="896"/>
      <c r="B41" s="29"/>
      <c r="C41" s="896"/>
      <c r="D41" s="896"/>
      <c r="E41" s="33" t="s">
        <v>39</v>
      </c>
      <c r="F41" s="104">
        <f>ROUND((SUM(BI124:BI131) + SUM(BI153:BI541)),  2)</f>
        <v>0</v>
      </c>
      <c r="G41" s="105"/>
      <c r="H41" s="105"/>
      <c r="I41" s="106">
        <v>0</v>
      </c>
      <c r="J41" s="104">
        <f>0</f>
        <v>0</v>
      </c>
      <c r="K41" s="896"/>
      <c r="L41" s="40"/>
      <c r="S41" s="896"/>
      <c r="T41" s="896"/>
      <c r="U41" s="896"/>
      <c r="V41" s="896"/>
      <c r="W41" s="896"/>
      <c r="X41" s="896"/>
      <c r="Y41" s="896"/>
      <c r="Z41" s="896"/>
      <c r="AA41" s="896"/>
      <c r="AB41" s="896"/>
      <c r="AC41" s="896"/>
      <c r="AD41" s="896"/>
      <c r="AE41" s="896"/>
    </row>
    <row r="42" spans="1:31" s="2" customFormat="1" ht="6.95" customHeight="1">
      <c r="A42" s="896"/>
      <c r="B42" s="29"/>
      <c r="C42" s="896"/>
      <c r="D42" s="896"/>
      <c r="E42" s="896"/>
      <c r="F42" s="896"/>
      <c r="G42" s="896"/>
      <c r="H42" s="896"/>
      <c r="I42" s="896"/>
      <c r="J42" s="896"/>
      <c r="K42" s="896"/>
      <c r="L42" s="40"/>
      <c r="S42" s="896"/>
      <c r="T42" s="896"/>
      <c r="U42" s="896"/>
      <c r="V42" s="896"/>
      <c r="W42" s="896"/>
      <c r="X42" s="896"/>
      <c r="Y42" s="896"/>
      <c r="Z42" s="896"/>
      <c r="AA42" s="896"/>
      <c r="AB42" s="896"/>
      <c r="AC42" s="896"/>
      <c r="AD42" s="896"/>
      <c r="AE42" s="896"/>
    </row>
    <row r="43" spans="1:31" s="2" customFormat="1" ht="25.35" customHeight="1">
      <c r="A43" s="896"/>
      <c r="B43" s="29"/>
      <c r="C43" s="97"/>
      <c r="D43" s="109" t="s">
        <v>40</v>
      </c>
      <c r="E43" s="57"/>
      <c r="F43" s="57"/>
      <c r="G43" s="110" t="s">
        <v>41</v>
      </c>
      <c r="H43" s="111" t="s">
        <v>42</v>
      </c>
      <c r="I43" s="57"/>
      <c r="J43" s="112">
        <f>SUM(J34:J41)</f>
        <v>0</v>
      </c>
      <c r="K43" s="113"/>
      <c r="L43" s="40"/>
      <c r="S43" s="896"/>
      <c r="T43" s="896"/>
      <c r="U43" s="896"/>
      <c r="V43" s="896"/>
      <c r="W43" s="896"/>
      <c r="X43" s="896"/>
      <c r="Y43" s="896"/>
      <c r="Z43" s="896"/>
      <c r="AA43" s="896"/>
      <c r="AB43" s="896"/>
      <c r="AC43" s="896"/>
      <c r="AD43" s="896"/>
      <c r="AE43" s="896"/>
    </row>
    <row r="44" spans="1:31" s="2" customFormat="1" ht="14.45" customHeight="1">
      <c r="A44" s="896"/>
      <c r="B44" s="29"/>
      <c r="C44" s="896"/>
      <c r="D44" s="896"/>
      <c r="E44" s="896"/>
      <c r="F44" s="896"/>
      <c r="G44" s="896"/>
      <c r="H44" s="896"/>
      <c r="I44" s="896"/>
      <c r="J44" s="896"/>
      <c r="K44" s="896"/>
      <c r="L44" s="40"/>
      <c r="S44" s="896"/>
      <c r="T44" s="896"/>
      <c r="U44" s="896"/>
      <c r="V44" s="896"/>
      <c r="W44" s="896"/>
      <c r="X44" s="896"/>
      <c r="Y44" s="896"/>
      <c r="Z44" s="896"/>
      <c r="AA44" s="896"/>
      <c r="AB44" s="896"/>
      <c r="AC44" s="896"/>
      <c r="AD44" s="896"/>
      <c r="AE44" s="896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40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896"/>
      <c r="B61" s="29"/>
      <c r="C61" s="896"/>
      <c r="D61" s="43" t="s">
        <v>45</v>
      </c>
      <c r="E61" s="894"/>
      <c r="F61" s="114" t="s">
        <v>46</v>
      </c>
      <c r="G61" s="43" t="s">
        <v>45</v>
      </c>
      <c r="H61" s="894"/>
      <c r="I61" s="894"/>
      <c r="J61" s="115" t="s">
        <v>46</v>
      </c>
      <c r="K61" s="894"/>
      <c r="L61" s="40"/>
      <c r="S61" s="896"/>
      <c r="T61" s="896"/>
      <c r="U61" s="896"/>
      <c r="V61" s="896"/>
      <c r="W61" s="896"/>
      <c r="X61" s="896"/>
      <c r="Y61" s="896"/>
      <c r="Z61" s="896"/>
      <c r="AA61" s="896"/>
      <c r="AB61" s="896"/>
      <c r="AC61" s="896"/>
      <c r="AD61" s="896"/>
      <c r="AE61" s="89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896"/>
      <c r="B65" s="29"/>
      <c r="C65" s="896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896"/>
      <c r="T65" s="896"/>
      <c r="U65" s="896"/>
      <c r="V65" s="896"/>
      <c r="W65" s="896"/>
      <c r="X65" s="896"/>
      <c r="Y65" s="896"/>
      <c r="Z65" s="896"/>
      <c r="AA65" s="896"/>
      <c r="AB65" s="896"/>
      <c r="AC65" s="896"/>
      <c r="AD65" s="896"/>
      <c r="AE65" s="89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896"/>
      <c r="B76" s="29"/>
      <c r="C76" s="896"/>
      <c r="D76" s="43" t="s">
        <v>45</v>
      </c>
      <c r="E76" s="894"/>
      <c r="F76" s="114" t="s">
        <v>46</v>
      </c>
      <c r="G76" s="43" t="s">
        <v>45</v>
      </c>
      <c r="H76" s="894"/>
      <c r="I76" s="894"/>
      <c r="J76" s="115" t="s">
        <v>46</v>
      </c>
      <c r="K76" s="894"/>
      <c r="L76" s="40"/>
      <c r="S76" s="896"/>
      <c r="T76" s="896"/>
      <c r="U76" s="896"/>
      <c r="V76" s="896"/>
      <c r="W76" s="896"/>
      <c r="X76" s="896"/>
      <c r="Y76" s="896"/>
      <c r="Z76" s="896"/>
      <c r="AA76" s="896"/>
      <c r="AB76" s="896"/>
      <c r="AC76" s="896"/>
      <c r="AD76" s="896"/>
      <c r="AE76" s="896"/>
    </row>
    <row r="77" spans="1:31" s="2" customFormat="1" ht="14.45" customHeight="1">
      <c r="A77" s="896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896"/>
      <c r="T77" s="896"/>
      <c r="U77" s="896"/>
      <c r="V77" s="896"/>
      <c r="W77" s="896"/>
      <c r="X77" s="896"/>
      <c r="Y77" s="896"/>
      <c r="Z77" s="896"/>
      <c r="AA77" s="896"/>
      <c r="AB77" s="896"/>
      <c r="AC77" s="896"/>
      <c r="AD77" s="896"/>
      <c r="AE77" s="896"/>
    </row>
    <row r="81" spans="1:31" s="2" customFormat="1" ht="6.95" customHeight="1">
      <c r="A81" s="896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896"/>
      <c r="T81" s="896"/>
      <c r="U81" s="896"/>
      <c r="V81" s="896"/>
      <c r="W81" s="896"/>
      <c r="X81" s="896"/>
      <c r="Y81" s="896"/>
      <c r="Z81" s="896"/>
      <c r="AA81" s="896"/>
      <c r="AB81" s="896"/>
      <c r="AC81" s="896"/>
      <c r="AD81" s="896"/>
      <c r="AE81" s="896"/>
    </row>
    <row r="82" spans="1:31" s="2" customFormat="1" ht="24.95" customHeight="1">
      <c r="A82" s="896"/>
      <c r="B82" s="29"/>
      <c r="C82" s="18" t="s">
        <v>3909</v>
      </c>
      <c r="D82" s="896"/>
      <c r="E82" s="896"/>
      <c r="F82" s="896"/>
      <c r="G82" s="896"/>
      <c r="H82" s="896"/>
      <c r="I82" s="896"/>
      <c r="J82" s="896"/>
      <c r="K82" s="896"/>
      <c r="L82" s="40"/>
      <c r="S82" s="896"/>
      <c r="T82" s="896"/>
      <c r="U82" s="896"/>
      <c r="V82" s="896"/>
      <c r="W82" s="896"/>
      <c r="X82" s="896"/>
      <c r="Y82" s="896"/>
      <c r="Z82" s="896"/>
      <c r="AA82" s="896"/>
      <c r="AB82" s="896"/>
      <c r="AC82" s="896"/>
      <c r="AD82" s="896"/>
      <c r="AE82" s="896"/>
    </row>
    <row r="83" spans="1:31" s="2" customFormat="1" ht="6.95" customHeight="1">
      <c r="A83" s="896"/>
      <c r="B83" s="29"/>
      <c r="C83" s="896"/>
      <c r="D83" s="896"/>
      <c r="E83" s="896"/>
      <c r="F83" s="896"/>
      <c r="G83" s="896"/>
      <c r="H83" s="896"/>
      <c r="I83" s="896"/>
      <c r="J83" s="896"/>
      <c r="K83" s="896"/>
      <c r="L83" s="40"/>
      <c r="S83" s="896"/>
      <c r="T83" s="896"/>
      <c r="U83" s="896"/>
      <c r="V83" s="896"/>
      <c r="W83" s="896"/>
      <c r="X83" s="896"/>
      <c r="Y83" s="896"/>
      <c r="Z83" s="896"/>
      <c r="AA83" s="896"/>
      <c r="AB83" s="896"/>
      <c r="AC83" s="896"/>
      <c r="AD83" s="896"/>
      <c r="AE83" s="896"/>
    </row>
    <row r="84" spans="1:31" s="2" customFormat="1" ht="12" customHeight="1">
      <c r="A84" s="896"/>
      <c r="B84" s="29"/>
      <c r="C84" s="898" t="s">
        <v>13</v>
      </c>
      <c r="D84" s="896"/>
      <c r="E84" s="896"/>
      <c r="F84" s="896"/>
      <c r="G84" s="896"/>
      <c r="H84" s="896"/>
      <c r="I84" s="896"/>
      <c r="J84" s="896"/>
      <c r="K84" s="896"/>
      <c r="L84" s="40"/>
      <c r="S84" s="896"/>
      <c r="T84" s="896"/>
      <c r="U84" s="896"/>
      <c r="V84" s="896"/>
      <c r="W84" s="896"/>
      <c r="X84" s="896"/>
      <c r="Y84" s="896"/>
      <c r="Z84" s="896"/>
      <c r="AA84" s="896"/>
      <c r="AB84" s="896"/>
      <c r="AC84" s="896"/>
      <c r="AD84" s="896"/>
      <c r="AE84" s="896"/>
    </row>
    <row r="85" spans="1:31" s="2" customFormat="1" ht="16.5" customHeight="1">
      <c r="A85" s="896"/>
      <c r="B85" s="29"/>
      <c r="C85" s="896"/>
      <c r="D85" s="896"/>
      <c r="E85" s="1018" t="str">
        <f>E7</f>
        <v>KFA - Košická futbalová aréna II. a III. etapa</v>
      </c>
      <c r="F85" s="1019"/>
      <c r="G85" s="1019"/>
      <c r="H85" s="1019"/>
      <c r="I85" s="896"/>
      <c r="J85" s="896"/>
      <c r="K85" s="896"/>
      <c r="L85" s="40"/>
      <c r="S85" s="896"/>
      <c r="T85" s="896"/>
      <c r="U85" s="896"/>
      <c r="V85" s="896"/>
      <c r="W85" s="896"/>
      <c r="X85" s="896"/>
      <c r="Y85" s="896"/>
      <c r="Z85" s="896"/>
      <c r="AA85" s="896"/>
      <c r="AB85" s="896"/>
      <c r="AC85" s="896"/>
      <c r="AD85" s="896"/>
      <c r="AE85" s="896"/>
    </row>
    <row r="86" spans="1:31" ht="12" customHeight="1">
      <c r="B86" s="17"/>
      <c r="C86" s="898" t="s">
        <v>94</v>
      </c>
      <c r="L86" s="17"/>
    </row>
    <row r="87" spans="1:31" s="2" customFormat="1" ht="16.5" customHeight="1">
      <c r="A87" s="896"/>
      <c r="B87" s="29"/>
      <c r="C87" s="896"/>
      <c r="D87" s="896"/>
      <c r="E87" s="1018" t="s">
        <v>95</v>
      </c>
      <c r="F87" s="1016"/>
      <c r="G87" s="1016"/>
      <c r="H87" s="1016"/>
      <c r="I87" s="896"/>
      <c r="J87" s="896"/>
      <c r="K87" s="896"/>
      <c r="L87" s="40"/>
      <c r="S87" s="896"/>
      <c r="T87" s="896"/>
      <c r="U87" s="896"/>
      <c r="V87" s="896"/>
      <c r="W87" s="896"/>
      <c r="X87" s="896"/>
      <c r="Y87" s="896"/>
      <c r="Z87" s="896"/>
      <c r="AA87" s="896"/>
      <c r="AB87" s="896"/>
      <c r="AC87" s="896"/>
      <c r="AD87" s="896"/>
      <c r="AE87" s="896"/>
    </row>
    <row r="88" spans="1:31" s="2" customFormat="1" ht="12" customHeight="1">
      <c r="A88" s="896"/>
      <c r="B88" s="29"/>
      <c r="C88" s="898" t="s">
        <v>96</v>
      </c>
      <c r="D88" s="896"/>
      <c r="E88" s="896"/>
      <c r="F88" s="896"/>
      <c r="G88" s="896"/>
      <c r="H88" s="896"/>
      <c r="I88" s="896"/>
      <c r="J88" s="896"/>
      <c r="K88" s="896"/>
      <c r="L88" s="40"/>
      <c r="S88" s="896"/>
      <c r="T88" s="896"/>
      <c r="U88" s="896"/>
      <c r="V88" s="896"/>
      <c r="W88" s="896"/>
      <c r="X88" s="896"/>
      <c r="Y88" s="896"/>
      <c r="Z88" s="896"/>
      <c r="AA88" s="896"/>
      <c r="AB88" s="896"/>
      <c r="AC88" s="896"/>
      <c r="AD88" s="896"/>
      <c r="AE88" s="896"/>
    </row>
    <row r="89" spans="1:31" s="2" customFormat="1" ht="16.5" customHeight="1">
      <c r="A89" s="896"/>
      <c r="B89" s="29"/>
      <c r="C89" s="896"/>
      <c r="D89" s="896"/>
      <c r="E89" s="983" t="str">
        <f>E11</f>
        <v>003 - SO 10.1-3.etapa</v>
      </c>
      <c r="F89" s="1016"/>
      <c r="G89" s="1016"/>
      <c r="H89" s="1016"/>
      <c r="I89" s="896"/>
      <c r="J89" s="896"/>
      <c r="K89" s="896"/>
      <c r="L89" s="40"/>
      <c r="S89" s="896"/>
      <c r="T89" s="896"/>
      <c r="U89" s="896"/>
      <c r="V89" s="896"/>
      <c r="W89" s="896"/>
      <c r="X89" s="896"/>
      <c r="Y89" s="896"/>
      <c r="Z89" s="896"/>
      <c r="AA89" s="896"/>
      <c r="AB89" s="896"/>
      <c r="AC89" s="896"/>
      <c r="AD89" s="896"/>
      <c r="AE89" s="896"/>
    </row>
    <row r="90" spans="1:31" s="2" customFormat="1" ht="6.95" customHeight="1">
      <c r="A90" s="896"/>
      <c r="B90" s="29"/>
      <c r="C90" s="896"/>
      <c r="D90" s="896"/>
      <c r="E90" s="896"/>
      <c r="F90" s="896"/>
      <c r="G90" s="896"/>
      <c r="H90" s="896"/>
      <c r="I90" s="896"/>
      <c r="J90" s="896"/>
      <c r="K90" s="896"/>
      <c r="L90" s="40"/>
      <c r="S90" s="896"/>
      <c r="T90" s="896"/>
      <c r="U90" s="896"/>
      <c r="V90" s="896"/>
      <c r="W90" s="896"/>
      <c r="X90" s="896"/>
      <c r="Y90" s="896"/>
      <c r="Z90" s="896"/>
      <c r="AA90" s="896"/>
      <c r="AB90" s="896"/>
      <c r="AC90" s="896"/>
      <c r="AD90" s="896"/>
      <c r="AE90" s="896"/>
    </row>
    <row r="91" spans="1:31" s="2" customFormat="1" ht="12" customHeight="1">
      <c r="A91" s="896"/>
      <c r="B91" s="29"/>
      <c r="C91" s="898" t="s">
        <v>16</v>
      </c>
      <c r="D91" s="896"/>
      <c r="E91" s="896"/>
      <c r="F91" s="891" t="str">
        <f>F14</f>
        <v xml:space="preserve">Košice IV, Košice </v>
      </c>
      <c r="G91" s="896"/>
      <c r="H91" s="896"/>
      <c r="I91" s="898" t="s">
        <v>18</v>
      </c>
      <c r="J91" s="888">
        <f>IF(J14="","",J14)</f>
        <v>44792</v>
      </c>
      <c r="K91" s="896"/>
      <c r="L91" s="40"/>
      <c r="S91" s="896"/>
      <c r="T91" s="896"/>
      <c r="U91" s="896"/>
      <c r="V91" s="896"/>
      <c r="W91" s="896"/>
      <c r="X91" s="896"/>
      <c r="Y91" s="896"/>
      <c r="Z91" s="896"/>
      <c r="AA91" s="896"/>
      <c r="AB91" s="896"/>
      <c r="AC91" s="896"/>
      <c r="AD91" s="896"/>
      <c r="AE91" s="896"/>
    </row>
    <row r="92" spans="1:31" s="2" customFormat="1" ht="6.95" customHeight="1">
      <c r="A92" s="896"/>
      <c r="B92" s="29"/>
      <c r="C92" s="896"/>
      <c r="D92" s="896"/>
      <c r="E92" s="896"/>
      <c r="F92" s="896"/>
      <c r="G92" s="896"/>
      <c r="H92" s="896"/>
      <c r="I92" s="896"/>
      <c r="J92" s="896"/>
      <c r="K92" s="896"/>
      <c r="L92" s="40"/>
      <c r="S92" s="896"/>
      <c r="T92" s="896"/>
      <c r="U92" s="896"/>
      <c r="V92" s="896"/>
      <c r="W92" s="896"/>
      <c r="X92" s="896"/>
      <c r="Y92" s="896"/>
      <c r="Z92" s="896"/>
      <c r="AA92" s="896"/>
      <c r="AB92" s="896"/>
      <c r="AC92" s="896"/>
      <c r="AD92" s="896"/>
      <c r="AE92" s="896"/>
    </row>
    <row r="93" spans="1:31" s="2" customFormat="1" ht="15.2" customHeight="1">
      <c r="A93" s="896"/>
      <c r="B93" s="29"/>
      <c r="C93" s="898" t="s">
        <v>19</v>
      </c>
      <c r="D93" s="896"/>
      <c r="E93" s="896"/>
      <c r="F93" s="891" t="str">
        <f>E17</f>
        <v xml:space="preserve"> </v>
      </c>
      <c r="G93" s="896"/>
      <c r="H93" s="896"/>
      <c r="I93" s="898" t="s">
        <v>23</v>
      </c>
      <c r="J93" s="892" t="str">
        <f>E23</f>
        <v>HESCON,s.r.o.</v>
      </c>
      <c r="K93" s="896"/>
      <c r="L93" s="40"/>
      <c r="S93" s="896"/>
      <c r="T93" s="896"/>
      <c r="U93" s="896"/>
      <c r="V93" s="896"/>
      <c r="W93" s="896"/>
      <c r="X93" s="896"/>
      <c r="Y93" s="896"/>
      <c r="Z93" s="896"/>
      <c r="AA93" s="896"/>
      <c r="AB93" s="896"/>
      <c r="AC93" s="896"/>
      <c r="AD93" s="896"/>
      <c r="AE93" s="896"/>
    </row>
    <row r="94" spans="1:31" s="2" customFormat="1" ht="15.2" customHeight="1">
      <c r="A94" s="896"/>
      <c r="B94" s="29"/>
      <c r="C94" s="898" t="s">
        <v>22</v>
      </c>
      <c r="D94" s="896"/>
      <c r="E94" s="896"/>
      <c r="F94" s="891" t="str">
        <f>IF(E20="","",E20)</f>
        <v/>
      </c>
      <c r="G94" s="896"/>
      <c r="H94" s="896"/>
      <c r="I94" s="898" t="s">
        <v>26</v>
      </c>
      <c r="J94" s="892" t="str">
        <f>E26</f>
        <v>Rosoft,s.r.o.</v>
      </c>
      <c r="K94" s="896"/>
      <c r="L94" s="40"/>
      <c r="S94" s="896"/>
      <c r="T94" s="896"/>
      <c r="U94" s="896"/>
      <c r="V94" s="896"/>
      <c r="W94" s="896"/>
      <c r="X94" s="896"/>
      <c r="Y94" s="896"/>
      <c r="Z94" s="896"/>
      <c r="AA94" s="896"/>
      <c r="AB94" s="896"/>
      <c r="AC94" s="896"/>
      <c r="AD94" s="896"/>
      <c r="AE94" s="896"/>
    </row>
    <row r="95" spans="1:31" s="2" customFormat="1" ht="10.35" customHeight="1">
      <c r="A95" s="896"/>
      <c r="B95" s="29"/>
      <c r="C95" s="896"/>
      <c r="D95" s="896"/>
      <c r="E95" s="896"/>
      <c r="F95" s="896"/>
      <c r="G95" s="896"/>
      <c r="H95" s="896"/>
      <c r="I95" s="896"/>
      <c r="J95" s="896"/>
      <c r="K95" s="896"/>
      <c r="L95" s="40"/>
      <c r="S95" s="896"/>
      <c r="T95" s="896"/>
      <c r="U95" s="896"/>
      <c r="V95" s="896"/>
      <c r="W95" s="896"/>
      <c r="X95" s="896"/>
      <c r="Y95" s="896"/>
      <c r="Z95" s="896"/>
      <c r="AA95" s="896"/>
      <c r="AB95" s="896"/>
      <c r="AC95" s="896"/>
      <c r="AD95" s="896"/>
      <c r="AE95" s="896"/>
    </row>
    <row r="96" spans="1:31" s="2" customFormat="1" ht="29.25" customHeight="1">
      <c r="A96" s="896"/>
      <c r="B96" s="29"/>
      <c r="C96" s="116" t="s">
        <v>102</v>
      </c>
      <c r="D96" s="97"/>
      <c r="E96" s="97"/>
      <c r="F96" s="97"/>
      <c r="G96" s="97"/>
      <c r="H96" s="97"/>
      <c r="I96" s="97"/>
      <c r="J96" s="117" t="s">
        <v>103</v>
      </c>
      <c r="K96" s="97"/>
      <c r="L96" s="40"/>
      <c r="S96" s="896"/>
      <c r="T96" s="896"/>
      <c r="U96" s="896"/>
      <c r="V96" s="896"/>
      <c r="W96" s="896"/>
      <c r="X96" s="896"/>
      <c r="Y96" s="896"/>
      <c r="Z96" s="896"/>
      <c r="AA96" s="896"/>
      <c r="AB96" s="896"/>
      <c r="AC96" s="896"/>
      <c r="AD96" s="896"/>
      <c r="AE96" s="896"/>
    </row>
    <row r="97" spans="1:47" s="2" customFormat="1" ht="10.35" customHeight="1">
      <c r="A97" s="896"/>
      <c r="B97" s="29"/>
      <c r="C97" s="896"/>
      <c r="D97" s="896"/>
      <c r="E97" s="896"/>
      <c r="F97" s="896"/>
      <c r="G97" s="896"/>
      <c r="H97" s="896"/>
      <c r="I97" s="896"/>
      <c r="J97" s="896"/>
      <c r="K97" s="896"/>
      <c r="L97" s="40"/>
      <c r="S97" s="896"/>
      <c r="T97" s="896"/>
      <c r="U97" s="896"/>
      <c r="V97" s="896"/>
      <c r="W97" s="896"/>
      <c r="X97" s="896"/>
      <c r="Y97" s="896"/>
      <c r="Z97" s="896"/>
      <c r="AA97" s="896"/>
      <c r="AB97" s="896"/>
      <c r="AC97" s="896"/>
      <c r="AD97" s="896"/>
      <c r="AE97" s="896"/>
    </row>
    <row r="98" spans="1:47" s="2" customFormat="1" ht="22.9" customHeight="1">
      <c r="A98" s="896"/>
      <c r="B98" s="29"/>
      <c r="C98" s="118" t="s">
        <v>104</v>
      </c>
      <c r="D98" s="896"/>
      <c r="E98" s="896"/>
      <c r="F98" s="896"/>
      <c r="G98" s="896"/>
      <c r="H98" s="896"/>
      <c r="I98" s="896"/>
      <c r="J98" s="889">
        <f>J153</f>
        <v>0</v>
      </c>
      <c r="K98" s="896"/>
      <c r="L98" s="40"/>
      <c r="S98" s="896"/>
      <c r="T98" s="896"/>
      <c r="U98" s="896"/>
      <c r="V98" s="896"/>
      <c r="W98" s="896"/>
      <c r="X98" s="896"/>
      <c r="Y98" s="896"/>
      <c r="Z98" s="896"/>
      <c r="AA98" s="896"/>
      <c r="AB98" s="896"/>
      <c r="AC98" s="896"/>
      <c r="AD98" s="896"/>
      <c r="AE98" s="896"/>
      <c r="AU98" s="14" t="s">
        <v>105</v>
      </c>
    </row>
    <row r="99" spans="1:47" s="9" customFormat="1" ht="24.95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J154</f>
        <v>0</v>
      </c>
      <c r="L99" s="119"/>
    </row>
    <row r="100" spans="1:47" s="886" customFormat="1" ht="19.899999999999999" customHeight="1">
      <c r="B100" s="123"/>
      <c r="D100" s="124" t="s">
        <v>107</v>
      </c>
      <c r="E100" s="125"/>
      <c r="F100" s="125"/>
      <c r="G100" s="125"/>
      <c r="H100" s="125"/>
      <c r="I100" s="125"/>
      <c r="J100" s="126">
        <f>J155</f>
        <v>0</v>
      </c>
      <c r="L100" s="123"/>
    </row>
    <row r="101" spans="1:47" s="886" customFormat="1" ht="19.899999999999999" customHeight="1">
      <c r="B101" s="123"/>
      <c r="D101" s="124" t="s">
        <v>108</v>
      </c>
      <c r="E101" s="125"/>
      <c r="F101" s="125"/>
      <c r="G101" s="125"/>
      <c r="H101" s="125"/>
      <c r="I101" s="125"/>
      <c r="J101" s="126">
        <f>J161</f>
        <v>0</v>
      </c>
      <c r="L101" s="123"/>
    </row>
    <row r="102" spans="1:47" s="886" customFormat="1" ht="19.899999999999999" customHeight="1">
      <c r="B102" s="123"/>
      <c r="D102" s="124" t="s">
        <v>109</v>
      </c>
      <c r="E102" s="125"/>
      <c r="F102" s="125"/>
      <c r="G102" s="125"/>
      <c r="H102" s="125"/>
      <c r="I102" s="125"/>
      <c r="J102" s="126">
        <f>J171</f>
        <v>0</v>
      </c>
      <c r="L102" s="123"/>
    </row>
    <row r="103" spans="1:47" s="886" customFormat="1" ht="19.899999999999999" customHeight="1">
      <c r="B103" s="123"/>
      <c r="D103" s="124" t="s">
        <v>110</v>
      </c>
      <c r="E103" s="125"/>
      <c r="F103" s="125"/>
      <c r="G103" s="125"/>
      <c r="H103" s="125"/>
      <c r="I103" s="125"/>
      <c r="J103" s="126">
        <f>J246</f>
        <v>0</v>
      </c>
      <c r="L103" s="123"/>
    </row>
    <row r="104" spans="1:47" s="886" customFormat="1" ht="19.899999999999999" customHeight="1">
      <c r="B104" s="123"/>
      <c r="D104" s="124" t="s">
        <v>111</v>
      </c>
      <c r="E104" s="125"/>
      <c r="F104" s="125"/>
      <c r="G104" s="125"/>
      <c r="H104" s="125"/>
      <c r="I104" s="125"/>
      <c r="J104" s="126">
        <f>J338</f>
        <v>0</v>
      </c>
      <c r="L104" s="123"/>
    </row>
    <row r="105" spans="1:47" s="886" customFormat="1" ht="19.899999999999999" customHeight="1">
      <c r="B105" s="123"/>
      <c r="D105" s="124" t="s">
        <v>112</v>
      </c>
      <c r="E105" s="125"/>
      <c r="F105" s="125"/>
      <c r="G105" s="125"/>
      <c r="H105" s="125"/>
      <c r="I105" s="125"/>
      <c r="J105" s="126">
        <f>J343</f>
        <v>0</v>
      </c>
      <c r="L105" s="123"/>
    </row>
    <row r="106" spans="1:47" s="886" customFormat="1" ht="19.899999999999999" customHeight="1">
      <c r="B106" s="123"/>
      <c r="D106" s="124" t="s">
        <v>113</v>
      </c>
      <c r="E106" s="125"/>
      <c r="F106" s="125"/>
      <c r="G106" s="125"/>
      <c r="H106" s="125"/>
      <c r="I106" s="125"/>
      <c r="J106" s="126">
        <f>J361</f>
        <v>0</v>
      </c>
      <c r="L106" s="123"/>
    </row>
    <row r="107" spans="1:47" s="886" customFormat="1" ht="19.899999999999999" customHeight="1">
      <c r="B107" s="123"/>
      <c r="D107" s="124" t="s">
        <v>114</v>
      </c>
      <c r="E107" s="125"/>
      <c r="F107" s="125"/>
      <c r="G107" s="125"/>
      <c r="H107" s="125"/>
      <c r="I107" s="125"/>
      <c r="J107" s="126">
        <f>J388</f>
        <v>0</v>
      </c>
      <c r="L107" s="123"/>
    </row>
    <row r="108" spans="1:47" s="9" customFormat="1" ht="24.95" customHeight="1">
      <c r="B108" s="119"/>
      <c r="D108" s="120" t="s">
        <v>115</v>
      </c>
      <c r="E108" s="121"/>
      <c r="F108" s="121"/>
      <c r="G108" s="121"/>
      <c r="H108" s="121"/>
      <c r="I108" s="121"/>
      <c r="J108" s="122">
        <f>J390</f>
        <v>0</v>
      </c>
      <c r="L108" s="119"/>
    </row>
    <row r="109" spans="1:47" s="886" customFormat="1" ht="19.899999999999999" customHeight="1">
      <c r="B109" s="123"/>
      <c r="D109" s="124" t="s">
        <v>116</v>
      </c>
      <c r="E109" s="125"/>
      <c r="F109" s="125"/>
      <c r="G109" s="125"/>
      <c r="H109" s="125"/>
      <c r="I109" s="125"/>
      <c r="J109" s="126">
        <f>J391</f>
        <v>0</v>
      </c>
      <c r="L109" s="123"/>
    </row>
    <row r="110" spans="1:47" s="886" customFormat="1" ht="19.899999999999999" customHeight="1">
      <c r="B110" s="123"/>
      <c r="D110" s="124" t="s">
        <v>117</v>
      </c>
      <c r="E110" s="125"/>
      <c r="F110" s="125"/>
      <c r="G110" s="125"/>
      <c r="H110" s="125"/>
      <c r="I110" s="125"/>
      <c r="J110" s="126">
        <f>J403</f>
        <v>0</v>
      </c>
      <c r="L110" s="123"/>
    </row>
    <row r="111" spans="1:47" s="886" customFormat="1" ht="19.899999999999999" customHeight="1">
      <c r="B111" s="123"/>
      <c r="D111" s="124" t="s">
        <v>118</v>
      </c>
      <c r="E111" s="125"/>
      <c r="F111" s="125"/>
      <c r="G111" s="125"/>
      <c r="H111" s="125"/>
      <c r="I111" s="125"/>
      <c r="J111" s="126">
        <f>J418</f>
        <v>0</v>
      </c>
      <c r="L111" s="123"/>
    </row>
    <row r="112" spans="1:47" s="886" customFormat="1" ht="19.899999999999999" customHeight="1">
      <c r="B112" s="123"/>
      <c r="D112" s="124" t="s">
        <v>1809</v>
      </c>
      <c r="E112" s="125"/>
      <c r="F112" s="125"/>
      <c r="G112" s="125"/>
      <c r="H112" s="125"/>
      <c r="I112" s="125"/>
      <c r="J112" s="126">
        <f>J433</f>
        <v>0</v>
      </c>
      <c r="L112" s="123"/>
    </row>
    <row r="113" spans="1:65" s="886" customFormat="1" ht="19.899999999999999" customHeight="1">
      <c r="B113" s="123"/>
      <c r="D113" s="124" t="s">
        <v>121</v>
      </c>
      <c r="E113" s="125"/>
      <c r="F113" s="125"/>
      <c r="G113" s="125"/>
      <c r="H113" s="125"/>
      <c r="I113" s="125"/>
      <c r="J113" s="126">
        <f>J437</f>
        <v>0</v>
      </c>
      <c r="L113" s="123"/>
    </row>
    <row r="114" spans="1:65" s="886" customFormat="1" ht="19.899999999999999" customHeight="1">
      <c r="B114" s="123"/>
      <c r="D114" s="124" t="s">
        <v>122</v>
      </c>
      <c r="E114" s="125"/>
      <c r="F114" s="125"/>
      <c r="G114" s="125"/>
      <c r="H114" s="125"/>
      <c r="I114" s="125"/>
      <c r="J114" s="126">
        <f>J443</f>
        <v>0</v>
      </c>
      <c r="L114" s="123"/>
    </row>
    <row r="115" spans="1:65" s="886" customFormat="1" ht="19.899999999999999" customHeight="1">
      <c r="B115" s="123"/>
      <c r="D115" s="124" t="s">
        <v>123</v>
      </c>
      <c r="E115" s="125"/>
      <c r="F115" s="125"/>
      <c r="G115" s="125"/>
      <c r="H115" s="125"/>
      <c r="I115" s="125"/>
      <c r="J115" s="126">
        <f>J457</f>
        <v>0</v>
      </c>
      <c r="L115" s="123"/>
    </row>
    <row r="116" spans="1:65" s="886" customFormat="1" ht="19.899999999999999" customHeight="1">
      <c r="B116" s="123"/>
      <c r="D116" s="124" t="s">
        <v>124</v>
      </c>
      <c r="E116" s="125"/>
      <c r="F116" s="125"/>
      <c r="G116" s="125"/>
      <c r="H116" s="125"/>
      <c r="I116" s="125"/>
      <c r="J116" s="126">
        <f>J474</f>
        <v>0</v>
      </c>
      <c r="L116" s="123"/>
    </row>
    <row r="117" spans="1:65" s="886" customFormat="1" ht="19.899999999999999" customHeight="1">
      <c r="B117" s="123"/>
      <c r="D117" s="124" t="s">
        <v>125</v>
      </c>
      <c r="E117" s="125"/>
      <c r="F117" s="125"/>
      <c r="G117" s="125"/>
      <c r="H117" s="125"/>
      <c r="I117" s="125"/>
      <c r="J117" s="126">
        <f>J485</f>
        <v>0</v>
      </c>
      <c r="L117" s="123"/>
    </row>
    <row r="118" spans="1:65" s="886" customFormat="1" ht="19.899999999999999" customHeight="1">
      <c r="B118" s="123"/>
      <c r="D118" s="124" t="s">
        <v>126</v>
      </c>
      <c r="E118" s="125"/>
      <c r="F118" s="125"/>
      <c r="G118" s="125"/>
      <c r="H118" s="125"/>
      <c r="I118" s="125"/>
      <c r="J118" s="126">
        <f>J528</f>
        <v>0</v>
      </c>
      <c r="L118" s="123"/>
    </row>
    <row r="119" spans="1:65" s="886" customFormat="1" ht="19.899999999999999" customHeight="1">
      <c r="B119" s="123"/>
      <c r="D119" s="124" t="s">
        <v>128</v>
      </c>
      <c r="E119" s="125"/>
      <c r="F119" s="125"/>
      <c r="G119" s="125"/>
      <c r="H119" s="125"/>
      <c r="I119" s="125"/>
      <c r="J119" s="126">
        <f>J533</f>
        <v>0</v>
      </c>
      <c r="L119" s="123"/>
    </row>
    <row r="120" spans="1:65" s="886" customFormat="1" ht="19.899999999999999" customHeight="1">
      <c r="B120" s="123"/>
      <c r="D120" s="124" t="s">
        <v>129</v>
      </c>
      <c r="E120" s="125"/>
      <c r="F120" s="125"/>
      <c r="G120" s="125"/>
      <c r="H120" s="125"/>
      <c r="I120" s="125"/>
      <c r="J120" s="126">
        <f>J537</f>
        <v>0</v>
      </c>
      <c r="L120" s="123"/>
    </row>
    <row r="121" spans="1:65" s="9" customFormat="1" ht="24.95" customHeight="1">
      <c r="B121" s="119"/>
      <c r="D121" s="120" t="s">
        <v>130</v>
      </c>
      <c r="E121" s="121"/>
      <c r="F121" s="121"/>
      <c r="G121" s="121"/>
      <c r="H121" s="121"/>
      <c r="I121" s="121"/>
      <c r="J121" s="122">
        <f>J540</f>
        <v>0</v>
      </c>
      <c r="L121" s="119"/>
    </row>
    <row r="122" spans="1:65" s="2" customFormat="1" ht="21.75" customHeight="1">
      <c r="A122" s="896"/>
      <c r="B122" s="29"/>
      <c r="C122" s="896"/>
      <c r="D122" s="896"/>
      <c r="E122" s="896"/>
      <c r="F122" s="896"/>
      <c r="G122" s="896"/>
      <c r="H122" s="896"/>
      <c r="I122" s="896"/>
      <c r="J122" s="896"/>
      <c r="K122" s="896"/>
      <c r="L122" s="40"/>
      <c r="S122" s="896"/>
      <c r="T122" s="896"/>
      <c r="U122" s="896"/>
      <c r="V122" s="896"/>
      <c r="W122" s="896"/>
      <c r="X122" s="896"/>
      <c r="Y122" s="896"/>
      <c r="Z122" s="896"/>
      <c r="AA122" s="896"/>
      <c r="AB122" s="896"/>
      <c r="AC122" s="896"/>
      <c r="AD122" s="896"/>
      <c r="AE122" s="896"/>
    </row>
    <row r="123" spans="1:65" s="2" customFormat="1" ht="6.95" customHeight="1">
      <c r="A123" s="896"/>
      <c r="B123" s="29"/>
      <c r="C123" s="896"/>
      <c r="D123" s="896"/>
      <c r="E123" s="896"/>
      <c r="F123" s="896"/>
      <c r="G123" s="896"/>
      <c r="H123" s="896"/>
      <c r="I123" s="896"/>
      <c r="J123" s="896"/>
      <c r="K123" s="896"/>
      <c r="L123" s="40"/>
      <c r="S123" s="896"/>
      <c r="T123" s="896"/>
      <c r="U123" s="896"/>
      <c r="V123" s="896"/>
      <c r="W123" s="896"/>
      <c r="X123" s="896"/>
      <c r="Y123" s="896"/>
      <c r="Z123" s="896"/>
      <c r="AA123" s="896"/>
      <c r="AB123" s="896"/>
      <c r="AC123" s="896"/>
      <c r="AD123" s="896"/>
      <c r="AE123" s="896"/>
    </row>
    <row r="124" spans="1:65" s="2" customFormat="1" ht="29.25" customHeight="1">
      <c r="A124" s="896"/>
      <c r="B124" s="29"/>
      <c r="C124" s="118" t="s">
        <v>131</v>
      </c>
      <c r="D124" s="896"/>
      <c r="E124" s="896"/>
      <c r="F124" s="896"/>
      <c r="G124" s="896"/>
      <c r="H124" s="896"/>
      <c r="I124" s="896"/>
      <c r="J124" s="127">
        <f>ROUND(J125 + J126 + J127 + J128 + J129 + J130,2)</f>
        <v>0</v>
      </c>
      <c r="K124" s="896"/>
      <c r="L124" s="40"/>
      <c r="N124" s="128" t="s">
        <v>34</v>
      </c>
      <c r="S124" s="896"/>
      <c r="T124" s="896"/>
      <c r="U124" s="896"/>
      <c r="V124" s="896"/>
      <c r="W124" s="896"/>
      <c r="X124" s="896"/>
      <c r="Y124" s="896"/>
      <c r="Z124" s="896"/>
      <c r="AA124" s="896"/>
      <c r="AB124" s="896"/>
      <c r="AC124" s="896"/>
      <c r="AD124" s="896"/>
      <c r="AE124" s="896"/>
    </row>
    <row r="125" spans="1:65" s="2" customFormat="1" ht="18" customHeight="1">
      <c r="A125" s="896"/>
      <c r="B125" s="129"/>
      <c r="C125" s="130"/>
      <c r="D125" s="1014" t="s">
        <v>132</v>
      </c>
      <c r="E125" s="1017"/>
      <c r="F125" s="1017"/>
      <c r="G125" s="130"/>
      <c r="H125" s="130"/>
      <c r="I125" s="130"/>
      <c r="J125" s="887">
        <v>0</v>
      </c>
      <c r="K125" s="130"/>
      <c r="L125" s="131"/>
      <c r="M125" s="132"/>
      <c r="N125" s="133" t="s">
        <v>36</v>
      </c>
      <c r="O125" s="132"/>
      <c r="P125" s="132"/>
      <c r="Q125" s="132"/>
      <c r="R125" s="132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4" t="s">
        <v>133</v>
      </c>
      <c r="AZ125" s="132"/>
      <c r="BA125" s="132"/>
      <c r="BB125" s="132"/>
      <c r="BC125" s="132"/>
      <c r="BD125" s="132"/>
      <c r="BE125" s="135">
        <f t="shared" ref="BE125:BE130" si="0">IF(N125="základná",J125,0)</f>
        <v>0</v>
      </c>
      <c r="BF125" s="135">
        <f t="shared" ref="BF125:BF130" si="1">IF(N125="znížená",J125,0)</f>
        <v>0</v>
      </c>
      <c r="BG125" s="135">
        <f t="shared" ref="BG125:BG130" si="2">IF(N125="zákl. prenesená",J125,0)</f>
        <v>0</v>
      </c>
      <c r="BH125" s="135">
        <f t="shared" ref="BH125:BH130" si="3">IF(N125="zníž. prenesená",J125,0)</f>
        <v>0</v>
      </c>
      <c r="BI125" s="135">
        <f t="shared" ref="BI125:BI130" si="4">IF(N125="nulová",J125,0)</f>
        <v>0</v>
      </c>
      <c r="BJ125" s="134" t="s">
        <v>80</v>
      </c>
      <c r="BK125" s="132"/>
      <c r="BL125" s="132"/>
      <c r="BM125" s="132"/>
    </row>
    <row r="126" spans="1:65" s="2" customFormat="1" ht="18" customHeight="1">
      <c r="A126" s="896"/>
      <c r="B126" s="129"/>
      <c r="C126" s="130"/>
      <c r="D126" s="1014" t="s">
        <v>134</v>
      </c>
      <c r="E126" s="1017"/>
      <c r="F126" s="1017"/>
      <c r="G126" s="130"/>
      <c r="H126" s="130"/>
      <c r="I126" s="130"/>
      <c r="J126" s="887">
        <v>0</v>
      </c>
      <c r="K126" s="130"/>
      <c r="L126" s="131"/>
      <c r="M126" s="132"/>
      <c r="N126" s="133" t="s">
        <v>36</v>
      </c>
      <c r="O126" s="132"/>
      <c r="P126" s="132"/>
      <c r="Q126" s="132"/>
      <c r="R126" s="132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133</v>
      </c>
      <c r="AZ126" s="132"/>
      <c r="BA126" s="132"/>
      <c r="BB126" s="132"/>
      <c r="BC126" s="132"/>
      <c r="BD126" s="132"/>
      <c r="BE126" s="135">
        <f t="shared" si="0"/>
        <v>0</v>
      </c>
      <c r="BF126" s="135">
        <f t="shared" si="1"/>
        <v>0</v>
      </c>
      <c r="BG126" s="135">
        <f t="shared" si="2"/>
        <v>0</v>
      </c>
      <c r="BH126" s="135">
        <f t="shared" si="3"/>
        <v>0</v>
      </c>
      <c r="BI126" s="135">
        <f t="shared" si="4"/>
        <v>0</v>
      </c>
      <c r="BJ126" s="134" t="s">
        <v>80</v>
      </c>
      <c r="BK126" s="132"/>
      <c r="BL126" s="132"/>
      <c r="BM126" s="132"/>
    </row>
    <row r="127" spans="1:65" s="2" customFormat="1" ht="18" customHeight="1">
      <c r="A127" s="896"/>
      <c r="B127" s="129"/>
      <c r="C127" s="130"/>
      <c r="D127" s="1014" t="s">
        <v>135</v>
      </c>
      <c r="E127" s="1017"/>
      <c r="F127" s="1017"/>
      <c r="G127" s="130"/>
      <c r="H127" s="130"/>
      <c r="I127" s="130"/>
      <c r="J127" s="887">
        <v>0</v>
      </c>
      <c r="K127" s="130"/>
      <c r="L127" s="131"/>
      <c r="M127" s="132"/>
      <c r="N127" s="133" t="s">
        <v>36</v>
      </c>
      <c r="O127" s="132"/>
      <c r="P127" s="132"/>
      <c r="Q127" s="132"/>
      <c r="R127" s="132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133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80</v>
      </c>
      <c r="BK127" s="132"/>
      <c r="BL127" s="132"/>
      <c r="BM127" s="132"/>
    </row>
    <row r="128" spans="1:65" s="2" customFormat="1" ht="18" customHeight="1">
      <c r="A128" s="896"/>
      <c r="B128" s="129"/>
      <c r="C128" s="130"/>
      <c r="D128" s="1014" t="s">
        <v>136</v>
      </c>
      <c r="E128" s="1017"/>
      <c r="F128" s="1017"/>
      <c r="G128" s="130"/>
      <c r="H128" s="130"/>
      <c r="I128" s="130"/>
      <c r="J128" s="887">
        <v>0</v>
      </c>
      <c r="K128" s="130"/>
      <c r="L128" s="131"/>
      <c r="M128" s="132"/>
      <c r="N128" s="133" t="s">
        <v>36</v>
      </c>
      <c r="O128" s="132"/>
      <c r="P128" s="132"/>
      <c r="Q128" s="132"/>
      <c r="R128" s="132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133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80</v>
      </c>
      <c r="BK128" s="132"/>
      <c r="BL128" s="132"/>
      <c r="BM128" s="132"/>
    </row>
    <row r="129" spans="1:65" s="2" customFormat="1" ht="18" customHeight="1">
      <c r="A129" s="896"/>
      <c r="B129" s="129"/>
      <c r="C129" s="130"/>
      <c r="D129" s="1014" t="s">
        <v>137</v>
      </c>
      <c r="E129" s="1017"/>
      <c r="F129" s="1017"/>
      <c r="G129" s="130"/>
      <c r="H129" s="130"/>
      <c r="I129" s="130"/>
      <c r="J129" s="887">
        <v>0</v>
      </c>
      <c r="K129" s="130"/>
      <c r="L129" s="131"/>
      <c r="M129" s="132"/>
      <c r="N129" s="133" t="s">
        <v>36</v>
      </c>
      <c r="O129" s="132"/>
      <c r="P129" s="132"/>
      <c r="Q129" s="132"/>
      <c r="R129" s="132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133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80</v>
      </c>
      <c r="BK129" s="132"/>
      <c r="BL129" s="132"/>
      <c r="BM129" s="132"/>
    </row>
    <row r="130" spans="1:65" s="2" customFormat="1" ht="18" customHeight="1">
      <c r="A130" s="896"/>
      <c r="B130" s="129"/>
      <c r="C130" s="130"/>
      <c r="D130" s="897" t="s">
        <v>138</v>
      </c>
      <c r="E130" s="130"/>
      <c r="F130" s="130"/>
      <c r="G130" s="130"/>
      <c r="H130" s="130"/>
      <c r="I130" s="130"/>
      <c r="J130" s="887">
        <f>ROUND(J32*T130,2)</f>
        <v>0</v>
      </c>
      <c r="K130" s="130"/>
      <c r="L130" s="131"/>
      <c r="M130" s="132"/>
      <c r="N130" s="133" t="s">
        <v>36</v>
      </c>
      <c r="O130" s="132"/>
      <c r="P130" s="132"/>
      <c r="Q130" s="132"/>
      <c r="R130" s="132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139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80</v>
      </c>
      <c r="BK130" s="132"/>
      <c r="BL130" s="132"/>
      <c r="BM130" s="132"/>
    </row>
    <row r="131" spans="1:65" s="2" customFormat="1">
      <c r="A131" s="896"/>
      <c r="B131" s="29"/>
      <c r="C131" s="896"/>
      <c r="D131" s="896"/>
      <c r="E131" s="896"/>
      <c r="F131" s="896"/>
      <c r="G131" s="896"/>
      <c r="H131" s="896"/>
      <c r="I131" s="896"/>
      <c r="J131" s="896"/>
      <c r="K131" s="896"/>
      <c r="L131" s="40"/>
      <c r="S131" s="896"/>
      <c r="T131" s="896"/>
      <c r="U131" s="896"/>
      <c r="V131" s="896"/>
      <c r="W131" s="896"/>
      <c r="X131" s="896"/>
      <c r="Y131" s="896"/>
      <c r="Z131" s="896"/>
      <c r="AA131" s="896"/>
      <c r="AB131" s="896"/>
      <c r="AC131" s="896"/>
      <c r="AD131" s="896"/>
      <c r="AE131" s="896"/>
    </row>
    <row r="132" spans="1:65" s="2" customFormat="1" ht="29.25" customHeight="1">
      <c r="A132" s="896"/>
      <c r="B132" s="29"/>
      <c r="C132" s="96" t="s">
        <v>93</v>
      </c>
      <c r="D132" s="97"/>
      <c r="E132" s="97"/>
      <c r="F132" s="97"/>
      <c r="G132" s="97"/>
      <c r="H132" s="97"/>
      <c r="I132" s="97"/>
      <c r="J132" s="885">
        <f>ROUND(J98+J124,2)</f>
        <v>0</v>
      </c>
      <c r="K132" s="97"/>
      <c r="L132" s="40"/>
      <c r="S132" s="896"/>
      <c r="T132" s="896"/>
      <c r="U132" s="896"/>
      <c r="V132" s="896"/>
      <c r="W132" s="896"/>
      <c r="X132" s="896"/>
      <c r="Y132" s="896"/>
      <c r="Z132" s="896"/>
      <c r="AA132" s="896"/>
      <c r="AB132" s="896"/>
      <c r="AC132" s="896"/>
      <c r="AD132" s="896"/>
      <c r="AE132" s="896"/>
    </row>
    <row r="133" spans="1:65" s="2" customFormat="1" ht="6.95" customHeight="1">
      <c r="A133" s="896"/>
      <c r="B133" s="45"/>
      <c r="C133" s="46"/>
      <c r="D133" s="46"/>
      <c r="E133" s="46"/>
      <c r="F133" s="46"/>
      <c r="G133" s="46"/>
      <c r="H133" s="46"/>
      <c r="I133" s="46"/>
      <c r="J133" s="46"/>
      <c r="K133" s="46"/>
      <c r="L133" s="40"/>
      <c r="S133" s="896"/>
      <c r="T133" s="896"/>
      <c r="U133" s="896"/>
      <c r="V133" s="896"/>
      <c r="W133" s="896"/>
      <c r="X133" s="896"/>
      <c r="Y133" s="896"/>
      <c r="Z133" s="896"/>
      <c r="AA133" s="896"/>
      <c r="AB133" s="896"/>
      <c r="AC133" s="896"/>
      <c r="AD133" s="896"/>
      <c r="AE133" s="896"/>
    </row>
    <row r="137" spans="1:65" s="2" customFormat="1" ht="6.95" customHeight="1">
      <c r="A137" s="896"/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0"/>
      <c r="S137" s="896"/>
      <c r="T137" s="896"/>
      <c r="U137" s="896"/>
      <c r="V137" s="896"/>
      <c r="W137" s="896"/>
      <c r="X137" s="896"/>
      <c r="Y137" s="896"/>
      <c r="Z137" s="896"/>
      <c r="AA137" s="896"/>
      <c r="AB137" s="896"/>
      <c r="AC137" s="896"/>
      <c r="AD137" s="896"/>
      <c r="AE137" s="896"/>
    </row>
    <row r="138" spans="1:65" s="2" customFormat="1" ht="24.95" customHeight="1">
      <c r="A138" s="896"/>
      <c r="B138" s="29"/>
      <c r="C138" s="18" t="s">
        <v>3908</v>
      </c>
      <c r="D138" s="896"/>
      <c r="E138" s="896"/>
      <c r="F138" s="896"/>
      <c r="G138" s="896"/>
      <c r="H138" s="896"/>
      <c r="I138" s="896"/>
      <c r="J138" s="896"/>
      <c r="K138" s="896"/>
      <c r="L138" s="40"/>
      <c r="S138" s="896"/>
      <c r="T138" s="896"/>
      <c r="U138" s="896"/>
      <c r="V138" s="896"/>
      <c r="W138" s="896"/>
      <c r="X138" s="896"/>
      <c r="Y138" s="896"/>
      <c r="Z138" s="896"/>
      <c r="AA138" s="896"/>
      <c r="AB138" s="896"/>
      <c r="AC138" s="896"/>
      <c r="AD138" s="896"/>
      <c r="AE138" s="896"/>
    </row>
    <row r="139" spans="1:65" s="2" customFormat="1" ht="6.95" customHeight="1">
      <c r="A139" s="896"/>
      <c r="B139" s="29"/>
      <c r="C139" s="896"/>
      <c r="D139" s="896"/>
      <c r="E139" s="896"/>
      <c r="F139" s="896"/>
      <c r="G139" s="896"/>
      <c r="H139" s="896"/>
      <c r="I139" s="896"/>
      <c r="J139" s="896"/>
      <c r="K139" s="896"/>
      <c r="L139" s="40"/>
      <c r="S139" s="896"/>
      <c r="T139" s="896"/>
      <c r="U139" s="896"/>
      <c r="V139" s="896"/>
      <c r="W139" s="896"/>
      <c r="X139" s="896"/>
      <c r="Y139" s="896"/>
      <c r="Z139" s="896"/>
      <c r="AA139" s="896"/>
      <c r="AB139" s="896"/>
      <c r="AC139" s="896"/>
      <c r="AD139" s="896"/>
      <c r="AE139" s="896"/>
    </row>
    <row r="140" spans="1:65" s="2" customFormat="1" ht="12" customHeight="1">
      <c r="A140" s="896"/>
      <c r="B140" s="29"/>
      <c r="C140" s="898" t="s">
        <v>13</v>
      </c>
      <c r="D140" s="896"/>
      <c r="E140" s="896"/>
      <c r="F140" s="896"/>
      <c r="G140" s="896"/>
      <c r="H140" s="896"/>
      <c r="I140" s="896"/>
      <c r="J140" s="896"/>
      <c r="K140" s="896"/>
      <c r="L140" s="40"/>
      <c r="S140" s="896"/>
      <c r="T140" s="896"/>
      <c r="U140" s="896"/>
      <c r="V140" s="896"/>
      <c r="W140" s="896"/>
      <c r="X140" s="896"/>
      <c r="Y140" s="896"/>
      <c r="Z140" s="896"/>
      <c r="AA140" s="896"/>
      <c r="AB140" s="896"/>
      <c r="AC140" s="896"/>
      <c r="AD140" s="896"/>
      <c r="AE140" s="896"/>
    </row>
    <row r="141" spans="1:65" s="2" customFormat="1" ht="16.5" customHeight="1">
      <c r="A141" s="896"/>
      <c r="B141" s="29"/>
      <c r="C141" s="896"/>
      <c r="D141" s="896"/>
      <c r="E141" s="1018" t="str">
        <f>E7</f>
        <v>KFA - Košická futbalová aréna II. a III. etapa</v>
      </c>
      <c r="F141" s="1019"/>
      <c r="G141" s="1019"/>
      <c r="H141" s="1019"/>
      <c r="I141" s="896"/>
      <c r="J141" s="896"/>
      <c r="K141" s="896"/>
      <c r="L141" s="40"/>
      <c r="S141" s="896"/>
      <c r="T141" s="896"/>
      <c r="U141" s="896"/>
      <c r="V141" s="896"/>
      <c r="W141" s="896"/>
      <c r="X141" s="896"/>
      <c r="Y141" s="896"/>
      <c r="Z141" s="896"/>
      <c r="AA141" s="896"/>
      <c r="AB141" s="896"/>
      <c r="AC141" s="896"/>
      <c r="AD141" s="896"/>
      <c r="AE141" s="896"/>
    </row>
    <row r="142" spans="1:65" ht="12" customHeight="1">
      <c r="B142" s="17"/>
      <c r="C142" s="898" t="s">
        <v>94</v>
      </c>
      <c r="L142" s="17"/>
    </row>
    <row r="143" spans="1:65" s="2" customFormat="1" ht="16.5" customHeight="1">
      <c r="A143" s="896"/>
      <c r="B143" s="29"/>
      <c r="C143" s="896"/>
      <c r="D143" s="896"/>
      <c r="E143" s="1018" t="s">
        <v>95</v>
      </c>
      <c r="F143" s="1016"/>
      <c r="G143" s="1016"/>
      <c r="H143" s="1016"/>
      <c r="I143" s="896"/>
      <c r="J143" s="896"/>
      <c r="K143" s="896"/>
      <c r="L143" s="40"/>
      <c r="S143" s="896"/>
      <c r="T143" s="896"/>
      <c r="U143" s="896"/>
      <c r="V143" s="896"/>
      <c r="W143" s="896"/>
      <c r="X143" s="896"/>
      <c r="Y143" s="896"/>
      <c r="Z143" s="896"/>
      <c r="AA143" s="896"/>
      <c r="AB143" s="896"/>
      <c r="AC143" s="896"/>
      <c r="AD143" s="896"/>
      <c r="AE143" s="896"/>
    </row>
    <row r="144" spans="1:65" s="2" customFormat="1" ht="12" customHeight="1">
      <c r="A144" s="896"/>
      <c r="B144" s="29"/>
      <c r="C144" s="898" t="s">
        <v>96</v>
      </c>
      <c r="D144" s="896"/>
      <c r="E144" s="896"/>
      <c r="F144" s="896"/>
      <c r="G144" s="896"/>
      <c r="H144" s="896"/>
      <c r="I144" s="896"/>
      <c r="J144" s="896"/>
      <c r="K144" s="896"/>
      <c r="L144" s="40"/>
      <c r="S144" s="896"/>
      <c r="T144" s="896"/>
      <c r="U144" s="896"/>
      <c r="V144" s="896"/>
      <c r="W144" s="896"/>
      <c r="X144" s="896"/>
      <c r="Y144" s="896"/>
      <c r="Z144" s="896"/>
      <c r="AA144" s="896"/>
      <c r="AB144" s="896"/>
      <c r="AC144" s="896"/>
      <c r="AD144" s="896"/>
      <c r="AE144" s="896"/>
    </row>
    <row r="145" spans="1:65" s="2" customFormat="1" ht="16.5" customHeight="1">
      <c r="A145" s="896"/>
      <c r="B145" s="29"/>
      <c r="C145" s="896"/>
      <c r="D145" s="896"/>
      <c r="E145" s="983" t="str">
        <f>E11</f>
        <v>003 - SO 10.1-3.etapa</v>
      </c>
      <c r="F145" s="1016"/>
      <c r="G145" s="1016"/>
      <c r="H145" s="1016"/>
      <c r="I145" s="896"/>
      <c r="J145" s="896"/>
      <c r="K145" s="896"/>
      <c r="L145" s="40"/>
      <c r="S145" s="896"/>
      <c r="T145" s="896"/>
      <c r="U145" s="896"/>
      <c r="V145" s="896"/>
      <c r="W145" s="896"/>
      <c r="X145" s="896"/>
      <c r="Y145" s="896"/>
      <c r="Z145" s="896"/>
      <c r="AA145" s="896"/>
      <c r="AB145" s="896"/>
      <c r="AC145" s="896"/>
      <c r="AD145" s="896"/>
      <c r="AE145" s="896"/>
    </row>
    <row r="146" spans="1:65" s="2" customFormat="1" ht="6.95" customHeight="1">
      <c r="A146" s="896"/>
      <c r="B146" s="29"/>
      <c r="C146" s="896"/>
      <c r="D146" s="896"/>
      <c r="E146" s="896"/>
      <c r="F146" s="896"/>
      <c r="G146" s="896"/>
      <c r="H146" s="896"/>
      <c r="I146" s="896"/>
      <c r="J146" s="896"/>
      <c r="K146" s="896"/>
      <c r="L146" s="40"/>
      <c r="S146" s="896"/>
      <c r="T146" s="896"/>
      <c r="U146" s="896"/>
      <c r="V146" s="896"/>
      <c r="W146" s="896"/>
      <c r="X146" s="896"/>
      <c r="Y146" s="896"/>
      <c r="Z146" s="896"/>
      <c r="AA146" s="896"/>
      <c r="AB146" s="896"/>
      <c r="AC146" s="896"/>
      <c r="AD146" s="896"/>
      <c r="AE146" s="896"/>
    </row>
    <row r="147" spans="1:65" s="2" customFormat="1" ht="12" customHeight="1">
      <c r="A147" s="896"/>
      <c r="B147" s="29"/>
      <c r="C147" s="898" t="s">
        <v>16</v>
      </c>
      <c r="D147" s="896"/>
      <c r="E147" s="896"/>
      <c r="F147" s="891" t="str">
        <f>F14</f>
        <v xml:space="preserve">Košice IV, Košice </v>
      </c>
      <c r="G147" s="896"/>
      <c r="H147" s="896"/>
      <c r="I147" s="898" t="s">
        <v>18</v>
      </c>
      <c r="J147" s="888">
        <f>IF(J14="","",J14)</f>
        <v>44792</v>
      </c>
      <c r="K147" s="896"/>
      <c r="L147" s="40"/>
      <c r="S147" s="896"/>
      <c r="T147" s="896"/>
      <c r="U147" s="896"/>
      <c r="V147" s="896"/>
      <c r="W147" s="896"/>
      <c r="X147" s="896"/>
      <c r="Y147" s="896"/>
      <c r="Z147" s="896"/>
      <c r="AA147" s="896"/>
      <c r="AB147" s="896"/>
      <c r="AC147" s="896"/>
      <c r="AD147" s="896"/>
      <c r="AE147" s="896"/>
    </row>
    <row r="148" spans="1:65" s="2" customFormat="1" ht="6.95" customHeight="1">
      <c r="A148" s="896"/>
      <c r="B148" s="29"/>
      <c r="C148" s="896"/>
      <c r="D148" s="896"/>
      <c r="E148" s="896"/>
      <c r="F148" s="896"/>
      <c r="G148" s="896"/>
      <c r="H148" s="896"/>
      <c r="I148" s="896"/>
      <c r="J148" s="896"/>
      <c r="K148" s="896"/>
      <c r="L148" s="40"/>
      <c r="S148" s="896"/>
      <c r="T148" s="896"/>
      <c r="U148" s="896"/>
      <c r="V148" s="896"/>
      <c r="W148" s="896"/>
      <c r="X148" s="896"/>
      <c r="Y148" s="896"/>
      <c r="Z148" s="896"/>
      <c r="AA148" s="896"/>
      <c r="AB148" s="896"/>
      <c r="AC148" s="896"/>
      <c r="AD148" s="896"/>
      <c r="AE148" s="896"/>
    </row>
    <row r="149" spans="1:65" s="2" customFormat="1" ht="15.2" customHeight="1">
      <c r="A149" s="896"/>
      <c r="B149" s="29"/>
      <c r="C149" s="898" t="s">
        <v>19</v>
      </c>
      <c r="D149" s="896"/>
      <c r="E149" s="896"/>
      <c r="F149" s="891" t="str">
        <f>E17</f>
        <v xml:space="preserve"> </v>
      </c>
      <c r="G149" s="896"/>
      <c r="H149" s="896"/>
      <c r="I149" s="898" t="s">
        <v>23</v>
      </c>
      <c r="J149" s="892" t="str">
        <f>E23</f>
        <v>HESCON,s.r.o.</v>
      </c>
      <c r="K149" s="896"/>
      <c r="L149" s="40"/>
      <c r="S149" s="896"/>
      <c r="T149" s="896"/>
      <c r="U149" s="896"/>
      <c r="V149" s="896"/>
      <c r="W149" s="896"/>
      <c r="X149" s="896"/>
      <c r="Y149" s="896"/>
      <c r="Z149" s="896"/>
      <c r="AA149" s="896"/>
      <c r="AB149" s="896"/>
      <c r="AC149" s="896"/>
      <c r="AD149" s="896"/>
      <c r="AE149" s="896"/>
    </row>
    <row r="150" spans="1:65" s="2" customFormat="1" ht="15.2" customHeight="1">
      <c r="A150" s="896"/>
      <c r="B150" s="29"/>
      <c r="C150" s="898" t="s">
        <v>22</v>
      </c>
      <c r="D150" s="896"/>
      <c r="E150" s="896"/>
      <c r="F150" s="891" t="str">
        <f>IF(E20="","",E20)</f>
        <v/>
      </c>
      <c r="G150" s="896"/>
      <c r="H150" s="896"/>
      <c r="I150" s="898" t="s">
        <v>26</v>
      </c>
      <c r="J150" s="892" t="str">
        <f>E26</f>
        <v>Rosoft,s.r.o.</v>
      </c>
      <c r="K150" s="896"/>
      <c r="L150" s="40"/>
      <c r="S150" s="896"/>
      <c r="T150" s="896"/>
      <c r="U150" s="896"/>
      <c r="V150" s="896"/>
      <c r="W150" s="896"/>
      <c r="X150" s="896"/>
      <c r="Y150" s="896"/>
      <c r="Z150" s="896"/>
      <c r="AA150" s="896"/>
      <c r="AB150" s="896"/>
      <c r="AC150" s="896"/>
      <c r="AD150" s="896"/>
      <c r="AE150" s="896"/>
    </row>
    <row r="151" spans="1:65" s="2" customFormat="1" ht="10.35" customHeight="1">
      <c r="A151" s="896"/>
      <c r="B151" s="29"/>
      <c r="C151" s="896"/>
      <c r="D151" s="896"/>
      <c r="E151" s="896"/>
      <c r="F151" s="896"/>
      <c r="G151" s="896"/>
      <c r="H151" s="896"/>
      <c r="I151" s="896"/>
      <c r="J151" s="896"/>
      <c r="K151" s="896"/>
      <c r="L151" s="40"/>
      <c r="S151" s="896"/>
      <c r="T151" s="896"/>
      <c r="U151" s="896"/>
      <c r="V151" s="896"/>
      <c r="W151" s="896"/>
      <c r="X151" s="896"/>
      <c r="Y151" s="896"/>
      <c r="Z151" s="896"/>
      <c r="AA151" s="896"/>
      <c r="AB151" s="896"/>
      <c r="AC151" s="896"/>
      <c r="AD151" s="896"/>
      <c r="AE151" s="896"/>
    </row>
    <row r="152" spans="1:65" s="11" customFormat="1" ht="29.25" customHeight="1">
      <c r="A152" s="136"/>
      <c r="B152" s="137"/>
      <c r="C152" s="138" t="s">
        <v>140</v>
      </c>
      <c r="D152" s="139" t="s">
        <v>55</v>
      </c>
      <c r="E152" s="139" t="s">
        <v>51</v>
      </c>
      <c r="F152" s="139" t="s">
        <v>52</v>
      </c>
      <c r="G152" s="139" t="s">
        <v>141</v>
      </c>
      <c r="H152" s="139" t="s">
        <v>142</v>
      </c>
      <c r="I152" s="139" t="s">
        <v>143</v>
      </c>
      <c r="J152" s="140" t="s">
        <v>103</v>
      </c>
      <c r="K152" s="141" t="s">
        <v>144</v>
      </c>
      <c r="L152" s="142"/>
      <c r="M152" s="59" t="s">
        <v>1</v>
      </c>
      <c r="N152" s="60" t="s">
        <v>34</v>
      </c>
      <c r="O152" s="60" t="s">
        <v>145</v>
      </c>
      <c r="P152" s="60" t="s">
        <v>146</v>
      </c>
      <c r="Q152" s="60" t="s">
        <v>147</v>
      </c>
      <c r="R152" s="60" t="s">
        <v>148</v>
      </c>
      <c r="S152" s="60" t="s">
        <v>149</v>
      </c>
      <c r="T152" s="61" t="s">
        <v>150</v>
      </c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</row>
    <row r="153" spans="1:65" s="2" customFormat="1" ht="22.9" customHeight="1">
      <c r="A153" s="896"/>
      <c r="B153" s="29"/>
      <c r="C153" s="66" t="s">
        <v>101</v>
      </c>
      <c r="D153" s="896"/>
      <c r="E153" s="896"/>
      <c r="F153" s="896"/>
      <c r="G153" s="896"/>
      <c r="H153" s="896"/>
      <c r="I153" s="896"/>
      <c r="J153" s="908">
        <f>BK153</f>
        <v>0</v>
      </c>
      <c r="K153" s="896"/>
      <c r="L153" s="29"/>
      <c r="M153" s="62"/>
      <c r="N153" s="53"/>
      <c r="O153" s="63"/>
      <c r="P153" s="143">
        <f>P154+P390+P540</f>
        <v>0</v>
      </c>
      <c r="Q153" s="63"/>
      <c r="R153" s="143">
        <f>R154+R390+R540</f>
        <v>2644.0875643500003</v>
      </c>
      <c r="S153" s="63"/>
      <c r="T153" s="144">
        <f>T154+T390+T540</f>
        <v>10.643275200000001</v>
      </c>
      <c r="U153" s="896"/>
      <c r="V153" s="896"/>
      <c r="W153" s="896"/>
      <c r="X153" s="896"/>
      <c r="Y153" s="896"/>
      <c r="Z153" s="896"/>
      <c r="AA153" s="896"/>
      <c r="AB153" s="896"/>
      <c r="AC153" s="896"/>
      <c r="AD153" s="896"/>
      <c r="AE153" s="896"/>
      <c r="AT153" s="14" t="s">
        <v>69</v>
      </c>
      <c r="AU153" s="14" t="s">
        <v>105</v>
      </c>
      <c r="BK153" s="907">
        <f>BK154+BK390+BK540</f>
        <v>0</v>
      </c>
    </row>
    <row r="154" spans="1:65" s="12" customFormat="1" ht="25.9" customHeight="1">
      <c r="B154" s="145"/>
      <c r="D154" s="146" t="s">
        <v>69</v>
      </c>
      <c r="E154" s="147" t="s">
        <v>151</v>
      </c>
      <c r="F154" s="147" t="s">
        <v>152</v>
      </c>
      <c r="I154" s="148"/>
      <c r="J154" s="903">
        <f>BK154</f>
        <v>0</v>
      </c>
      <c r="L154" s="145"/>
      <c r="M154" s="149"/>
      <c r="N154" s="150"/>
      <c r="O154" s="150"/>
      <c r="P154" s="151">
        <f>P155+P161+P171+P246+P338+P343+P361+P388</f>
        <v>0</v>
      </c>
      <c r="Q154" s="150"/>
      <c r="R154" s="151">
        <f>R155+R161+R171+R246+R338+R343+R361+R388</f>
        <v>2632.7121880600002</v>
      </c>
      <c r="S154" s="150"/>
      <c r="T154" s="152">
        <f>T155+T161+T171+T246+T338+T343+T361+T388</f>
        <v>8.6337940000000017</v>
      </c>
      <c r="AR154" s="146" t="s">
        <v>77</v>
      </c>
      <c r="AT154" s="153" t="s">
        <v>69</v>
      </c>
      <c r="AU154" s="153" t="s">
        <v>70</v>
      </c>
      <c r="AY154" s="146" t="s">
        <v>153</v>
      </c>
      <c r="BK154" s="902">
        <f>BK155+BK161+BK171+BK246+BK338+BK343+BK361+BK388</f>
        <v>0</v>
      </c>
    </row>
    <row r="155" spans="1:65" s="12" customFormat="1" ht="22.9" customHeight="1">
      <c r="B155" s="145"/>
      <c r="D155" s="146" t="s">
        <v>69</v>
      </c>
      <c r="E155" s="154" t="s">
        <v>77</v>
      </c>
      <c r="F155" s="154" t="s">
        <v>154</v>
      </c>
      <c r="I155" s="148"/>
      <c r="J155" s="904">
        <f>BK155</f>
        <v>0</v>
      </c>
      <c r="L155" s="145"/>
      <c r="M155" s="149"/>
      <c r="N155" s="150"/>
      <c r="O155" s="150"/>
      <c r="P155" s="151">
        <f>SUM(P156:P160)</f>
        <v>0</v>
      </c>
      <c r="Q155" s="150"/>
      <c r="R155" s="151">
        <f>SUM(R156:R160)</f>
        <v>774.29700000000003</v>
      </c>
      <c r="S155" s="150"/>
      <c r="T155" s="152">
        <f>SUM(T156:T160)</f>
        <v>0</v>
      </c>
      <c r="AR155" s="146" t="s">
        <v>77</v>
      </c>
      <c r="AT155" s="153" t="s">
        <v>69</v>
      </c>
      <c r="AU155" s="153" t="s">
        <v>77</v>
      </c>
      <c r="AY155" s="146" t="s">
        <v>153</v>
      </c>
      <c r="BK155" s="902">
        <f>SUM(BK156:BK160)</f>
        <v>0</v>
      </c>
    </row>
    <row r="156" spans="1:65" s="2" customFormat="1" ht="21.75" customHeight="1">
      <c r="A156" s="896"/>
      <c r="B156" s="129"/>
      <c r="C156" s="155" t="s">
        <v>77</v>
      </c>
      <c r="D156" s="155" t="s">
        <v>155</v>
      </c>
      <c r="E156" s="156" t="s">
        <v>161</v>
      </c>
      <c r="F156" s="157" t="s">
        <v>162</v>
      </c>
      <c r="G156" s="158" t="s">
        <v>163</v>
      </c>
      <c r="H156" s="159">
        <v>2.3380000000000001</v>
      </c>
      <c r="I156" s="901"/>
      <c r="J156" s="900">
        <f>ROUND(I156*H156,2)</f>
        <v>0</v>
      </c>
      <c r="K156" s="161"/>
      <c r="L156" s="29"/>
      <c r="M156" s="162" t="s">
        <v>1</v>
      </c>
      <c r="N156" s="163" t="s">
        <v>36</v>
      </c>
      <c r="O156" s="55"/>
      <c r="P156" s="164">
        <f>O156*H156</f>
        <v>0</v>
      </c>
      <c r="Q156" s="164">
        <v>0</v>
      </c>
      <c r="R156" s="164">
        <f>Q156*H156</f>
        <v>0</v>
      </c>
      <c r="S156" s="164">
        <v>0</v>
      </c>
      <c r="T156" s="165">
        <f>S156*H156</f>
        <v>0</v>
      </c>
      <c r="U156" s="896"/>
      <c r="V156" s="896"/>
      <c r="W156" s="896"/>
      <c r="X156" s="896"/>
      <c r="Y156" s="896"/>
      <c r="Z156" s="896"/>
      <c r="AA156" s="896"/>
      <c r="AB156" s="896"/>
      <c r="AC156" s="896"/>
      <c r="AD156" s="896"/>
      <c r="AE156" s="896"/>
      <c r="AR156" s="166" t="s">
        <v>159</v>
      </c>
      <c r="AT156" s="166" t="s">
        <v>155</v>
      </c>
      <c r="AU156" s="166" t="s">
        <v>80</v>
      </c>
      <c r="AY156" s="14" t="s">
        <v>153</v>
      </c>
      <c r="BE156" s="93">
        <f>IF(N156="základná",J156,0)</f>
        <v>0</v>
      </c>
      <c r="BF156" s="93">
        <f>IF(N156="znížená",J156,0)</f>
        <v>0</v>
      </c>
      <c r="BG156" s="93">
        <f>IF(N156="zákl. prenesená",J156,0)</f>
        <v>0</v>
      </c>
      <c r="BH156" s="93">
        <f>IF(N156="zníž. prenesená",J156,0)</f>
        <v>0</v>
      </c>
      <c r="BI156" s="93">
        <f>IF(N156="nulová",J156,0)</f>
        <v>0</v>
      </c>
      <c r="BJ156" s="14" t="s">
        <v>80</v>
      </c>
      <c r="BK156" s="93">
        <f>ROUND(I156*H156,2)</f>
        <v>0</v>
      </c>
      <c r="BL156" s="14" t="s">
        <v>159</v>
      </c>
      <c r="BM156" s="166" t="s">
        <v>1810</v>
      </c>
    </row>
    <row r="157" spans="1:65" s="2" customFormat="1" ht="24.2" customHeight="1">
      <c r="A157" s="896"/>
      <c r="B157" s="129"/>
      <c r="C157" s="155" t="s">
        <v>80</v>
      </c>
      <c r="D157" s="155" t="s">
        <v>155</v>
      </c>
      <c r="E157" s="156" t="s">
        <v>166</v>
      </c>
      <c r="F157" s="157" t="s">
        <v>167</v>
      </c>
      <c r="G157" s="158" t="s">
        <v>163</v>
      </c>
      <c r="H157" s="159">
        <v>2.3380000000000001</v>
      </c>
      <c r="I157" s="901"/>
      <c r="J157" s="900">
        <f>ROUND(I157*H157,2)</f>
        <v>0</v>
      </c>
      <c r="K157" s="161"/>
      <c r="L157" s="29"/>
      <c r="M157" s="162" t="s">
        <v>1</v>
      </c>
      <c r="N157" s="163" t="s">
        <v>36</v>
      </c>
      <c r="O157" s="55"/>
      <c r="P157" s="164">
        <f>O157*H157</f>
        <v>0</v>
      </c>
      <c r="Q157" s="164">
        <v>0</v>
      </c>
      <c r="R157" s="164">
        <f>Q157*H157</f>
        <v>0</v>
      </c>
      <c r="S157" s="164">
        <v>0</v>
      </c>
      <c r="T157" s="165">
        <f>S157*H157</f>
        <v>0</v>
      </c>
      <c r="U157" s="896"/>
      <c r="V157" s="896"/>
      <c r="W157" s="896"/>
      <c r="X157" s="896"/>
      <c r="Y157" s="896"/>
      <c r="Z157" s="896"/>
      <c r="AA157" s="896"/>
      <c r="AB157" s="896"/>
      <c r="AC157" s="896"/>
      <c r="AD157" s="896"/>
      <c r="AE157" s="896"/>
      <c r="AR157" s="166" t="s">
        <v>159</v>
      </c>
      <c r="AT157" s="166" t="s">
        <v>155</v>
      </c>
      <c r="AU157" s="166" t="s">
        <v>80</v>
      </c>
      <c r="AY157" s="14" t="s">
        <v>153</v>
      </c>
      <c r="BE157" s="93">
        <f>IF(N157="základná",J157,0)</f>
        <v>0</v>
      </c>
      <c r="BF157" s="93">
        <f>IF(N157="znížená",J157,0)</f>
        <v>0</v>
      </c>
      <c r="BG157" s="93">
        <f>IF(N157="zákl. prenesená",J157,0)</f>
        <v>0</v>
      </c>
      <c r="BH157" s="93">
        <f>IF(N157="zníž. prenesená",J157,0)</f>
        <v>0</v>
      </c>
      <c r="BI157" s="93">
        <f>IF(N157="nulová",J157,0)</f>
        <v>0</v>
      </c>
      <c r="BJ157" s="14" t="s">
        <v>80</v>
      </c>
      <c r="BK157" s="93">
        <f>ROUND(I157*H157,2)</f>
        <v>0</v>
      </c>
      <c r="BL157" s="14" t="s">
        <v>159</v>
      </c>
      <c r="BM157" s="166" t="s">
        <v>1811</v>
      </c>
    </row>
    <row r="158" spans="1:65" s="2" customFormat="1" ht="24.2" customHeight="1">
      <c r="A158" s="896"/>
      <c r="B158" s="129"/>
      <c r="C158" s="155" t="s">
        <v>165</v>
      </c>
      <c r="D158" s="155" t="s">
        <v>155</v>
      </c>
      <c r="E158" s="156" t="s">
        <v>185</v>
      </c>
      <c r="F158" s="157" t="s">
        <v>186</v>
      </c>
      <c r="G158" s="158" t="s">
        <v>163</v>
      </c>
      <c r="H158" s="159">
        <v>457.80700000000002</v>
      </c>
      <c r="I158" s="901"/>
      <c r="J158" s="900">
        <f>ROUND(I158*H158,2)</f>
        <v>0</v>
      </c>
      <c r="K158" s="161"/>
      <c r="L158" s="29"/>
      <c r="M158" s="162" t="s">
        <v>1</v>
      </c>
      <c r="N158" s="163" t="s">
        <v>36</v>
      </c>
      <c r="O158" s="55"/>
      <c r="P158" s="164">
        <f>O158*H158</f>
        <v>0</v>
      </c>
      <c r="Q158" s="164">
        <v>0</v>
      </c>
      <c r="R158" s="164">
        <f>Q158*H158</f>
        <v>0</v>
      </c>
      <c r="S158" s="164">
        <v>0</v>
      </c>
      <c r="T158" s="165">
        <f>S158*H158</f>
        <v>0</v>
      </c>
      <c r="U158" s="896"/>
      <c r="V158" s="896"/>
      <c r="W158" s="896"/>
      <c r="X158" s="896"/>
      <c r="Y158" s="896"/>
      <c r="Z158" s="896"/>
      <c r="AA158" s="896"/>
      <c r="AB158" s="896"/>
      <c r="AC158" s="896"/>
      <c r="AD158" s="896"/>
      <c r="AE158" s="896"/>
      <c r="AR158" s="166" t="s">
        <v>159</v>
      </c>
      <c r="AT158" s="166" t="s">
        <v>155</v>
      </c>
      <c r="AU158" s="166" t="s">
        <v>80</v>
      </c>
      <c r="AY158" s="14" t="s">
        <v>153</v>
      </c>
      <c r="BE158" s="93">
        <f>IF(N158="základná",J158,0)</f>
        <v>0</v>
      </c>
      <c r="BF158" s="93">
        <f>IF(N158="znížená",J158,0)</f>
        <v>0</v>
      </c>
      <c r="BG158" s="93">
        <f>IF(N158="zákl. prenesená",J158,0)</f>
        <v>0</v>
      </c>
      <c r="BH158" s="93">
        <f>IF(N158="zníž. prenesená",J158,0)</f>
        <v>0</v>
      </c>
      <c r="BI158" s="93">
        <f>IF(N158="nulová",J158,0)</f>
        <v>0</v>
      </c>
      <c r="BJ158" s="14" t="s">
        <v>80</v>
      </c>
      <c r="BK158" s="93">
        <f>ROUND(I158*H158,2)</f>
        <v>0</v>
      </c>
      <c r="BL158" s="14" t="s">
        <v>159</v>
      </c>
      <c r="BM158" s="166" t="s">
        <v>1812</v>
      </c>
    </row>
    <row r="159" spans="1:65" s="2" customFormat="1" ht="21.75" customHeight="1">
      <c r="A159" s="896"/>
      <c r="B159" s="129"/>
      <c r="C159" s="167" t="s">
        <v>159</v>
      </c>
      <c r="D159" s="167" t="s">
        <v>189</v>
      </c>
      <c r="E159" s="168" t="s">
        <v>190</v>
      </c>
      <c r="F159" s="169" t="s">
        <v>3921</v>
      </c>
      <c r="G159" s="170" t="s">
        <v>191</v>
      </c>
      <c r="H159" s="171">
        <v>774.29700000000003</v>
      </c>
      <c r="I159" s="906"/>
      <c r="J159" s="905">
        <f>ROUND(I159*H159,2)</f>
        <v>0</v>
      </c>
      <c r="K159" s="172"/>
      <c r="L159" s="173"/>
      <c r="M159" s="174" t="s">
        <v>1</v>
      </c>
      <c r="N159" s="175" t="s">
        <v>36</v>
      </c>
      <c r="O159" s="55"/>
      <c r="P159" s="164">
        <f>O159*H159</f>
        <v>0</v>
      </c>
      <c r="Q159" s="164">
        <v>1</v>
      </c>
      <c r="R159" s="164">
        <f>Q159*H159</f>
        <v>774.29700000000003</v>
      </c>
      <c r="S159" s="164">
        <v>0</v>
      </c>
      <c r="T159" s="165">
        <f>S159*H159</f>
        <v>0</v>
      </c>
      <c r="U159" s="896"/>
      <c r="V159" s="896"/>
      <c r="W159" s="896"/>
      <c r="X159" s="896"/>
      <c r="Y159" s="896"/>
      <c r="Z159" s="896"/>
      <c r="AA159" s="896"/>
      <c r="AB159" s="896"/>
      <c r="AC159" s="896"/>
      <c r="AD159" s="896"/>
      <c r="AE159" s="896"/>
      <c r="AR159" s="166" t="s">
        <v>184</v>
      </c>
      <c r="AT159" s="166" t="s">
        <v>189</v>
      </c>
      <c r="AU159" s="166" t="s">
        <v>80</v>
      </c>
      <c r="AY159" s="14" t="s">
        <v>153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14" t="s">
        <v>80</v>
      </c>
      <c r="BK159" s="93">
        <f>ROUND(I159*H159,2)</f>
        <v>0</v>
      </c>
      <c r="BL159" s="14" t="s">
        <v>159</v>
      </c>
      <c r="BM159" s="166" t="s">
        <v>1813</v>
      </c>
    </row>
    <row r="160" spans="1:65" s="2" customFormat="1" ht="37.9" customHeight="1">
      <c r="A160" s="896"/>
      <c r="B160" s="129"/>
      <c r="C160" s="155" t="s">
        <v>172</v>
      </c>
      <c r="D160" s="155" t="s">
        <v>155</v>
      </c>
      <c r="E160" s="156" t="s">
        <v>194</v>
      </c>
      <c r="F160" s="157" t="s">
        <v>3906</v>
      </c>
      <c r="G160" s="158" t="s">
        <v>163</v>
      </c>
      <c r="H160" s="159">
        <v>1</v>
      </c>
      <c r="I160" s="901"/>
      <c r="J160" s="900">
        <f>ROUND(I160*H160,2)</f>
        <v>0</v>
      </c>
      <c r="K160" s="161"/>
      <c r="L160" s="29"/>
      <c r="M160" s="162" t="s">
        <v>1</v>
      </c>
      <c r="N160" s="163" t="s">
        <v>36</v>
      </c>
      <c r="O160" s="55"/>
      <c r="P160" s="164">
        <f>O160*H160</f>
        <v>0</v>
      </c>
      <c r="Q160" s="164">
        <v>0</v>
      </c>
      <c r="R160" s="164">
        <f>Q160*H160</f>
        <v>0</v>
      </c>
      <c r="S160" s="164">
        <v>0</v>
      </c>
      <c r="T160" s="165">
        <f>S160*H160</f>
        <v>0</v>
      </c>
      <c r="U160" s="896"/>
      <c r="V160" s="896"/>
      <c r="W160" s="896"/>
      <c r="X160" s="896"/>
      <c r="Y160" s="896"/>
      <c r="Z160" s="896"/>
      <c r="AA160" s="896"/>
      <c r="AB160" s="896"/>
      <c r="AC160" s="896"/>
      <c r="AD160" s="896"/>
      <c r="AE160" s="896"/>
      <c r="AR160" s="166" t="s">
        <v>159</v>
      </c>
      <c r="AT160" s="166" t="s">
        <v>155</v>
      </c>
      <c r="AU160" s="166" t="s">
        <v>80</v>
      </c>
      <c r="AY160" s="14" t="s">
        <v>153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14" t="s">
        <v>80</v>
      </c>
      <c r="BK160" s="93">
        <f>ROUND(I160*H160,2)</f>
        <v>0</v>
      </c>
      <c r="BL160" s="14" t="s">
        <v>159</v>
      </c>
      <c r="BM160" s="166" t="s">
        <v>1814</v>
      </c>
    </row>
    <row r="161" spans="1:65" s="12" customFormat="1" ht="22.9" customHeight="1">
      <c r="B161" s="145"/>
      <c r="D161" s="146" t="s">
        <v>69</v>
      </c>
      <c r="E161" s="154" t="s">
        <v>80</v>
      </c>
      <c r="F161" s="154" t="s">
        <v>197</v>
      </c>
      <c r="I161" s="148"/>
      <c r="J161" s="904">
        <f>BK161</f>
        <v>0</v>
      </c>
      <c r="L161" s="145"/>
      <c r="M161" s="149"/>
      <c r="N161" s="150"/>
      <c r="O161" s="150"/>
      <c r="P161" s="151">
        <f>SUM(P162:P170)</f>
        <v>0</v>
      </c>
      <c r="Q161" s="150"/>
      <c r="R161" s="151">
        <f>SUM(R162:R170)</f>
        <v>151.94251856</v>
      </c>
      <c r="S161" s="150"/>
      <c r="T161" s="152">
        <f>SUM(T162:T170)</f>
        <v>0</v>
      </c>
      <c r="AR161" s="146" t="s">
        <v>77</v>
      </c>
      <c r="AT161" s="153" t="s">
        <v>69</v>
      </c>
      <c r="AU161" s="153" t="s">
        <v>77</v>
      </c>
      <c r="AY161" s="146" t="s">
        <v>153</v>
      </c>
      <c r="BK161" s="902">
        <f>SUM(BK162:BK170)</f>
        <v>0</v>
      </c>
    </row>
    <row r="162" spans="1:65" s="2" customFormat="1" ht="16.5" customHeight="1">
      <c r="A162" s="896"/>
      <c r="B162" s="129"/>
      <c r="C162" s="155" t="s">
        <v>176</v>
      </c>
      <c r="D162" s="155" t="s">
        <v>155</v>
      </c>
      <c r="E162" s="156" t="s">
        <v>203</v>
      </c>
      <c r="F162" s="157" t="s">
        <v>204</v>
      </c>
      <c r="G162" s="158" t="s">
        <v>163</v>
      </c>
      <c r="H162" s="159">
        <v>19.128</v>
      </c>
      <c r="I162" s="901"/>
      <c r="J162" s="900">
        <f t="shared" ref="J162:J170" si="5">ROUND(I162*H162,2)</f>
        <v>0</v>
      </c>
      <c r="K162" s="161"/>
      <c r="L162" s="29"/>
      <c r="M162" s="162" t="s">
        <v>1</v>
      </c>
      <c r="N162" s="163" t="s">
        <v>36</v>
      </c>
      <c r="O162" s="55"/>
      <c r="P162" s="164">
        <f t="shared" ref="P162:P170" si="6">O162*H162</f>
        <v>0</v>
      </c>
      <c r="Q162" s="164">
        <v>2.0659999999999998</v>
      </c>
      <c r="R162" s="164">
        <f t="shared" ref="R162:R170" si="7">Q162*H162</f>
        <v>39.518447999999999</v>
      </c>
      <c r="S162" s="164">
        <v>0</v>
      </c>
      <c r="T162" s="165">
        <f t="shared" ref="T162:T170" si="8">S162*H162</f>
        <v>0</v>
      </c>
      <c r="U162" s="896"/>
      <c r="V162" s="896"/>
      <c r="W162" s="896"/>
      <c r="X162" s="896"/>
      <c r="Y162" s="896"/>
      <c r="Z162" s="896"/>
      <c r="AA162" s="896"/>
      <c r="AB162" s="896"/>
      <c r="AC162" s="896"/>
      <c r="AD162" s="896"/>
      <c r="AE162" s="896"/>
      <c r="AR162" s="166" t="s">
        <v>159</v>
      </c>
      <c r="AT162" s="166" t="s">
        <v>155</v>
      </c>
      <c r="AU162" s="166" t="s">
        <v>80</v>
      </c>
      <c r="AY162" s="14" t="s">
        <v>153</v>
      </c>
      <c r="BE162" s="93">
        <f t="shared" ref="BE162:BE170" si="9">IF(N162="základná",J162,0)</f>
        <v>0</v>
      </c>
      <c r="BF162" s="93">
        <f t="shared" ref="BF162:BF170" si="10">IF(N162="znížená",J162,0)</f>
        <v>0</v>
      </c>
      <c r="BG162" s="93">
        <f t="shared" ref="BG162:BG170" si="11">IF(N162="zákl. prenesená",J162,0)</f>
        <v>0</v>
      </c>
      <c r="BH162" s="93">
        <f t="shared" ref="BH162:BH170" si="12">IF(N162="zníž. prenesená",J162,0)</f>
        <v>0</v>
      </c>
      <c r="BI162" s="93">
        <f t="shared" ref="BI162:BI170" si="13">IF(N162="nulová",J162,0)</f>
        <v>0</v>
      </c>
      <c r="BJ162" s="14" t="s">
        <v>80</v>
      </c>
      <c r="BK162" s="93">
        <f t="shared" ref="BK162:BK170" si="14">ROUND(I162*H162,2)</f>
        <v>0</v>
      </c>
      <c r="BL162" s="14" t="s">
        <v>159</v>
      </c>
      <c r="BM162" s="166" t="s">
        <v>1815</v>
      </c>
    </row>
    <row r="163" spans="1:65" s="2" customFormat="1" ht="24.2" customHeight="1">
      <c r="A163" s="896"/>
      <c r="B163" s="129"/>
      <c r="C163" s="155" t="s">
        <v>180</v>
      </c>
      <c r="D163" s="155" t="s">
        <v>155</v>
      </c>
      <c r="E163" s="156" t="s">
        <v>207</v>
      </c>
      <c r="F163" s="157" t="s">
        <v>208</v>
      </c>
      <c r="G163" s="158" t="s">
        <v>163</v>
      </c>
      <c r="H163" s="159">
        <v>6.2759999999999998</v>
      </c>
      <c r="I163" s="901"/>
      <c r="J163" s="900">
        <f t="shared" si="5"/>
        <v>0</v>
      </c>
      <c r="K163" s="161"/>
      <c r="L163" s="29"/>
      <c r="M163" s="162" t="s">
        <v>1</v>
      </c>
      <c r="N163" s="163" t="s">
        <v>36</v>
      </c>
      <c r="O163" s="55"/>
      <c r="P163" s="164">
        <f t="shared" si="6"/>
        <v>0</v>
      </c>
      <c r="Q163" s="164">
        <v>2.23543</v>
      </c>
      <c r="R163" s="164">
        <f t="shared" si="7"/>
        <v>14.029558679999999</v>
      </c>
      <c r="S163" s="164">
        <v>0</v>
      </c>
      <c r="T163" s="165">
        <f t="shared" si="8"/>
        <v>0</v>
      </c>
      <c r="U163" s="896"/>
      <c r="V163" s="896"/>
      <c r="W163" s="896"/>
      <c r="X163" s="896"/>
      <c r="Y163" s="896"/>
      <c r="Z163" s="896"/>
      <c r="AA163" s="896"/>
      <c r="AB163" s="896"/>
      <c r="AC163" s="896"/>
      <c r="AD163" s="896"/>
      <c r="AE163" s="896"/>
      <c r="AR163" s="166" t="s">
        <v>159</v>
      </c>
      <c r="AT163" s="166" t="s">
        <v>155</v>
      </c>
      <c r="AU163" s="166" t="s">
        <v>80</v>
      </c>
      <c r="AY163" s="14" t="s">
        <v>153</v>
      </c>
      <c r="BE163" s="93">
        <f t="shared" si="9"/>
        <v>0</v>
      </c>
      <c r="BF163" s="93">
        <f t="shared" si="10"/>
        <v>0</v>
      </c>
      <c r="BG163" s="93">
        <f t="shared" si="11"/>
        <v>0</v>
      </c>
      <c r="BH163" s="93">
        <f t="shared" si="12"/>
        <v>0</v>
      </c>
      <c r="BI163" s="93">
        <f t="shared" si="13"/>
        <v>0</v>
      </c>
      <c r="BJ163" s="14" t="s">
        <v>80</v>
      </c>
      <c r="BK163" s="93">
        <f t="shared" si="14"/>
        <v>0</v>
      </c>
      <c r="BL163" s="14" t="s">
        <v>159</v>
      </c>
      <c r="BM163" s="166" t="s">
        <v>1816</v>
      </c>
    </row>
    <row r="164" spans="1:65" s="2" customFormat="1" ht="33" customHeight="1">
      <c r="A164" s="896"/>
      <c r="B164" s="129"/>
      <c r="C164" s="155" t="s">
        <v>184</v>
      </c>
      <c r="D164" s="155" t="s">
        <v>155</v>
      </c>
      <c r="E164" s="156" t="s">
        <v>211</v>
      </c>
      <c r="F164" s="157" t="s">
        <v>212</v>
      </c>
      <c r="G164" s="158" t="s">
        <v>163</v>
      </c>
      <c r="H164" s="159">
        <v>37</v>
      </c>
      <c r="I164" s="901"/>
      <c r="J164" s="900">
        <f t="shared" si="5"/>
        <v>0</v>
      </c>
      <c r="K164" s="161"/>
      <c r="L164" s="29"/>
      <c r="M164" s="162" t="s">
        <v>1</v>
      </c>
      <c r="N164" s="163" t="s">
        <v>36</v>
      </c>
      <c r="O164" s="55"/>
      <c r="P164" s="164">
        <f t="shared" si="6"/>
        <v>0</v>
      </c>
      <c r="Q164" s="164">
        <v>2.4157199999999999</v>
      </c>
      <c r="R164" s="164">
        <f t="shared" si="7"/>
        <v>89.38163999999999</v>
      </c>
      <c r="S164" s="164">
        <v>0</v>
      </c>
      <c r="T164" s="165">
        <f t="shared" si="8"/>
        <v>0</v>
      </c>
      <c r="U164" s="896"/>
      <c r="V164" s="896"/>
      <c r="W164" s="896"/>
      <c r="X164" s="896"/>
      <c r="Y164" s="896"/>
      <c r="Z164" s="896"/>
      <c r="AA164" s="896"/>
      <c r="AB164" s="896"/>
      <c r="AC164" s="896"/>
      <c r="AD164" s="896"/>
      <c r="AE164" s="896"/>
      <c r="AR164" s="166" t="s">
        <v>159</v>
      </c>
      <c r="AT164" s="166" t="s">
        <v>155</v>
      </c>
      <c r="AU164" s="166" t="s">
        <v>80</v>
      </c>
      <c r="AY164" s="14" t="s">
        <v>153</v>
      </c>
      <c r="BE164" s="93">
        <f t="shared" si="9"/>
        <v>0</v>
      </c>
      <c r="BF164" s="93">
        <f t="shared" si="10"/>
        <v>0</v>
      </c>
      <c r="BG164" s="93">
        <f t="shared" si="11"/>
        <v>0</v>
      </c>
      <c r="BH164" s="93">
        <f t="shared" si="12"/>
        <v>0</v>
      </c>
      <c r="BI164" s="93">
        <f t="shared" si="13"/>
        <v>0</v>
      </c>
      <c r="BJ164" s="14" t="s">
        <v>80</v>
      </c>
      <c r="BK164" s="93">
        <f t="shared" si="14"/>
        <v>0</v>
      </c>
      <c r="BL164" s="14" t="s">
        <v>159</v>
      </c>
      <c r="BM164" s="166" t="s">
        <v>1817</v>
      </c>
    </row>
    <row r="165" spans="1:65" s="2" customFormat="1" ht="21.75" customHeight="1">
      <c r="A165" s="896"/>
      <c r="B165" s="129"/>
      <c r="C165" s="155" t="s">
        <v>188</v>
      </c>
      <c r="D165" s="155" t="s">
        <v>155</v>
      </c>
      <c r="E165" s="156" t="s">
        <v>215</v>
      </c>
      <c r="F165" s="157" t="s">
        <v>216</v>
      </c>
      <c r="G165" s="158" t="s">
        <v>158</v>
      </c>
      <c r="H165" s="159">
        <v>48.308</v>
      </c>
      <c r="I165" s="901"/>
      <c r="J165" s="900">
        <f t="shared" si="5"/>
        <v>0</v>
      </c>
      <c r="K165" s="161"/>
      <c r="L165" s="29"/>
      <c r="M165" s="162" t="s">
        <v>1</v>
      </c>
      <c r="N165" s="163" t="s">
        <v>36</v>
      </c>
      <c r="O165" s="55"/>
      <c r="P165" s="164">
        <f t="shared" si="6"/>
        <v>0</v>
      </c>
      <c r="Q165" s="164">
        <v>6.7000000000000002E-4</v>
      </c>
      <c r="R165" s="164">
        <f t="shared" si="7"/>
        <v>3.2366360000000004E-2</v>
      </c>
      <c r="S165" s="164">
        <v>0</v>
      </c>
      <c r="T165" s="165">
        <f t="shared" si="8"/>
        <v>0</v>
      </c>
      <c r="U165" s="896"/>
      <c r="V165" s="896"/>
      <c r="W165" s="896"/>
      <c r="X165" s="896"/>
      <c r="Y165" s="896"/>
      <c r="Z165" s="896"/>
      <c r="AA165" s="896"/>
      <c r="AB165" s="896"/>
      <c r="AC165" s="896"/>
      <c r="AD165" s="896"/>
      <c r="AE165" s="896"/>
      <c r="AR165" s="166" t="s">
        <v>159</v>
      </c>
      <c r="AT165" s="166" t="s">
        <v>155</v>
      </c>
      <c r="AU165" s="166" t="s">
        <v>80</v>
      </c>
      <c r="AY165" s="14" t="s">
        <v>153</v>
      </c>
      <c r="BE165" s="93">
        <f t="shared" si="9"/>
        <v>0</v>
      </c>
      <c r="BF165" s="93">
        <f t="shared" si="10"/>
        <v>0</v>
      </c>
      <c r="BG165" s="93">
        <f t="shared" si="11"/>
        <v>0</v>
      </c>
      <c r="BH165" s="93">
        <f t="shared" si="12"/>
        <v>0</v>
      </c>
      <c r="BI165" s="93">
        <f t="shared" si="13"/>
        <v>0</v>
      </c>
      <c r="BJ165" s="14" t="s">
        <v>80</v>
      </c>
      <c r="BK165" s="93">
        <f t="shared" si="14"/>
        <v>0</v>
      </c>
      <c r="BL165" s="14" t="s">
        <v>159</v>
      </c>
      <c r="BM165" s="166" t="s">
        <v>1818</v>
      </c>
    </row>
    <row r="166" spans="1:65" s="2" customFormat="1" ht="21.75" customHeight="1">
      <c r="A166" s="896"/>
      <c r="B166" s="129"/>
      <c r="C166" s="155" t="s">
        <v>193</v>
      </c>
      <c r="D166" s="155" t="s">
        <v>155</v>
      </c>
      <c r="E166" s="156" t="s">
        <v>219</v>
      </c>
      <c r="F166" s="157" t="s">
        <v>220</v>
      </c>
      <c r="G166" s="158" t="s">
        <v>158</v>
      </c>
      <c r="H166" s="159">
        <v>48.308</v>
      </c>
      <c r="I166" s="901"/>
      <c r="J166" s="900">
        <f t="shared" si="5"/>
        <v>0</v>
      </c>
      <c r="K166" s="161"/>
      <c r="L166" s="29"/>
      <c r="M166" s="162" t="s">
        <v>1</v>
      </c>
      <c r="N166" s="163" t="s">
        <v>36</v>
      </c>
      <c r="O166" s="55"/>
      <c r="P166" s="164">
        <f t="shared" si="6"/>
        <v>0</v>
      </c>
      <c r="Q166" s="164">
        <v>0</v>
      </c>
      <c r="R166" s="164">
        <f t="shared" si="7"/>
        <v>0</v>
      </c>
      <c r="S166" s="164">
        <v>0</v>
      </c>
      <c r="T166" s="165">
        <f t="shared" si="8"/>
        <v>0</v>
      </c>
      <c r="U166" s="896"/>
      <c r="V166" s="896"/>
      <c r="W166" s="896"/>
      <c r="X166" s="896"/>
      <c r="Y166" s="896"/>
      <c r="Z166" s="896"/>
      <c r="AA166" s="896"/>
      <c r="AB166" s="896"/>
      <c r="AC166" s="896"/>
      <c r="AD166" s="896"/>
      <c r="AE166" s="896"/>
      <c r="AR166" s="166" t="s">
        <v>159</v>
      </c>
      <c r="AT166" s="166" t="s">
        <v>155</v>
      </c>
      <c r="AU166" s="166" t="s">
        <v>80</v>
      </c>
      <c r="AY166" s="14" t="s">
        <v>153</v>
      </c>
      <c r="BE166" s="93">
        <f t="shared" si="9"/>
        <v>0</v>
      </c>
      <c r="BF166" s="93">
        <f t="shared" si="10"/>
        <v>0</v>
      </c>
      <c r="BG166" s="93">
        <f t="shared" si="11"/>
        <v>0</v>
      </c>
      <c r="BH166" s="93">
        <f t="shared" si="12"/>
        <v>0</v>
      </c>
      <c r="BI166" s="93">
        <f t="shared" si="13"/>
        <v>0</v>
      </c>
      <c r="BJ166" s="14" t="s">
        <v>80</v>
      </c>
      <c r="BK166" s="93">
        <f t="shared" si="14"/>
        <v>0</v>
      </c>
      <c r="BL166" s="14" t="s">
        <v>159</v>
      </c>
      <c r="BM166" s="166" t="s">
        <v>1819</v>
      </c>
    </row>
    <row r="167" spans="1:65" s="2" customFormat="1" ht="16.5" customHeight="1">
      <c r="A167" s="896"/>
      <c r="B167" s="129"/>
      <c r="C167" s="155" t="s">
        <v>198</v>
      </c>
      <c r="D167" s="155" t="s">
        <v>155</v>
      </c>
      <c r="E167" s="156" t="s">
        <v>223</v>
      </c>
      <c r="F167" s="157" t="s">
        <v>224</v>
      </c>
      <c r="G167" s="158" t="s">
        <v>191</v>
      </c>
      <c r="H167" s="159">
        <v>1.738</v>
      </c>
      <c r="I167" s="901"/>
      <c r="J167" s="900">
        <f t="shared" si="5"/>
        <v>0</v>
      </c>
      <c r="K167" s="161"/>
      <c r="L167" s="29"/>
      <c r="M167" s="162" t="s">
        <v>1</v>
      </c>
      <c r="N167" s="163" t="s">
        <v>36</v>
      </c>
      <c r="O167" s="55"/>
      <c r="P167" s="164">
        <f t="shared" si="6"/>
        <v>0</v>
      </c>
      <c r="Q167" s="164">
        <v>1.01895</v>
      </c>
      <c r="R167" s="164">
        <f t="shared" si="7"/>
        <v>1.7709351</v>
      </c>
      <c r="S167" s="164">
        <v>0</v>
      </c>
      <c r="T167" s="165">
        <f t="shared" si="8"/>
        <v>0</v>
      </c>
      <c r="U167" s="896"/>
      <c r="V167" s="896"/>
      <c r="W167" s="896"/>
      <c r="X167" s="896"/>
      <c r="Y167" s="896"/>
      <c r="Z167" s="896"/>
      <c r="AA167" s="896"/>
      <c r="AB167" s="896"/>
      <c r="AC167" s="896"/>
      <c r="AD167" s="896"/>
      <c r="AE167" s="896"/>
      <c r="AR167" s="166" t="s">
        <v>159</v>
      </c>
      <c r="AT167" s="166" t="s">
        <v>155</v>
      </c>
      <c r="AU167" s="166" t="s">
        <v>80</v>
      </c>
      <c r="AY167" s="14" t="s">
        <v>153</v>
      </c>
      <c r="BE167" s="93">
        <f t="shared" si="9"/>
        <v>0</v>
      </c>
      <c r="BF167" s="93">
        <f t="shared" si="10"/>
        <v>0</v>
      </c>
      <c r="BG167" s="93">
        <f t="shared" si="11"/>
        <v>0</v>
      </c>
      <c r="BH167" s="93">
        <f t="shared" si="12"/>
        <v>0</v>
      </c>
      <c r="BI167" s="93">
        <f t="shared" si="13"/>
        <v>0</v>
      </c>
      <c r="BJ167" s="14" t="s">
        <v>80</v>
      </c>
      <c r="BK167" s="93">
        <f t="shared" si="14"/>
        <v>0</v>
      </c>
      <c r="BL167" s="14" t="s">
        <v>159</v>
      </c>
      <c r="BM167" s="166" t="s">
        <v>1820</v>
      </c>
    </row>
    <row r="168" spans="1:65" s="2" customFormat="1" ht="16.5" customHeight="1">
      <c r="A168" s="896"/>
      <c r="B168" s="129"/>
      <c r="C168" s="155" t="s">
        <v>202</v>
      </c>
      <c r="D168" s="155" t="s">
        <v>155</v>
      </c>
      <c r="E168" s="156" t="s">
        <v>227</v>
      </c>
      <c r="F168" s="157" t="s">
        <v>228</v>
      </c>
      <c r="G168" s="158" t="s">
        <v>191</v>
      </c>
      <c r="H168" s="159">
        <v>1.6879999999999999</v>
      </c>
      <c r="I168" s="901"/>
      <c r="J168" s="900">
        <f t="shared" si="5"/>
        <v>0</v>
      </c>
      <c r="K168" s="161"/>
      <c r="L168" s="29"/>
      <c r="M168" s="162" t="s">
        <v>1</v>
      </c>
      <c r="N168" s="163" t="s">
        <v>36</v>
      </c>
      <c r="O168" s="55"/>
      <c r="P168" s="164">
        <f t="shared" si="6"/>
        <v>0</v>
      </c>
      <c r="Q168" s="164">
        <v>1.20296</v>
      </c>
      <c r="R168" s="164">
        <f t="shared" si="7"/>
        <v>2.0305964799999998</v>
      </c>
      <c r="S168" s="164">
        <v>0</v>
      </c>
      <c r="T168" s="165">
        <f t="shared" si="8"/>
        <v>0</v>
      </c>
      <c r="U168" s="896"/>
      <c r="V168" s="896"/>
      <c r="W168" s="896"/>
      <c r="X168" s="896"/>
      <c r="Y168" s="896"/>
      <c r="Z168" s="896"/>
      <c r="AA168" s="896"/>
      <c r="AB168" s="896"/>
      <c r="AC168" s="896"/>
      <c r="AD168" s="896"/>
      <c r="AE168" s="896"/>
      <c r="AR168" s="166" t="s">
        <v>159</v>
      </c>
      <c r="AT168" s="166" t="s">
        <v>155</v>
      </c>
      <c r="AU168" s="166" t="s">
        <v>80</v>
      </c>
      <c r="AY168" s="14" t="s">
        <v>153</v>
      </c>
      <c r="BE168" s="93">
        <f t="shared" si="9"/>
        <v>0</v>
      </c>
      <c r="BF168" s="93">
        <f t="shared" si="10"/>
        <v>0</v>
      </c>
      <c r="BG168" s="93">
        <f t="shared" si="11"/>
        <v>0</v>
      </c>
      <c r="BH168" s="93">
        <f t="shared" si="12"/>
        <v>0</v>
      </c>
      <c r="BI168" s="93">
        <f t="shared" si="13"/>
        <v>0</v>
      </c>
      <c r="BJ168" s="14" t="s">
        <v>80</v>
      </c>
      <c r="BK168" s="93">
        <f t="shared" si="14"/>
        <v>0</v>
      </c>
      <c r="BL168" s="14" t="s">
        <v>159</v>
      </c>
      <c r="BM168" s="166" t="s">
        <v>1821</v>
      </c>
    </row>
    <row r="169" spans="1:65" s="2" customFormat="1" ht="33" customHeight="1">
      <c r="A169" s="896"/>
      <c r="B169" s="129"/>
      <c r="C169" s="155" t="s">
        <v>206</v>
      </c>
      <c r="D169" s="155" t="s">
        <v>155</v>
      </c>
      <c r="E169" s="156" t="s">
        <v>242</v>
      </c>
      <c r="F169" s="157" t="s">
        <v>243</v>
      </c>
      <c r="G169" s="158" t="s">
        <v>244</v>
      </c>
      <c r="H169" s="159">
        <v>0.9</v>
      </c>
      <c r="I169" s="901"/>
      <c r="J169" s="900">
        <f t="shared" si="5"/>
        <v>0</v>
      </c>
      <c r="K169" s="161"/>
      <c r="L169" s="29"/>
      <c r="M169" s="162" t="s">
        <v>1</v>
      </c>
      <c r="N169" s="163" t="s">
        <v>36</v>
      </c>
      <c r="O169" s="55"/>
      <c r="P169" s="164">
        <f t="shared" si="6"/>
        <v>0</v>
      </c>
      <c r="Q169" s="164">
        <v>0</v>
      </c>
      <c r="R169" s="164">
        <f t="shared" si="7"/>
        <v>0</v>
      </c>
      <c r="S169" s="164">
        <v>0</v>
      </c>
      <c r="T169" s="165">
        <f t="shared" si="8"/>
        <v>0</v>
      </c>
      <c r="U169" s="896"/>
      <c r="V169" s="896"/>
      <c r="W169" s="896"/>
      <c r="X169" s="896"/>
      <c r="Y169" s="896"/>
      <c r="Z169" s="896"/>
      <c r="AA169" s="896"/>
      <c r="AB169" s="896"/>
      <c r="AC169" s="896"/>
      <c r="AD169" s="896"/>
      <c r="AE169" s="896"/>
      <c r="AR169" s="166" t="s">
        <v>159</v>
      </c>
      <c r="AT169" s="166" t="s">
        <v>155</v>
      </c>
      <c r="AU169" s="166" t="s">
        <v>80</v>
      </c>
      <c r="AY169" s="14" t="s">
        <v>153</v>
      </c>
      <c r="BE169" s="93">
        <f t="shared" si="9"/>
        <v>0</v>
      </c>
      <c r="BF169" s="93">
        <f t="shared" si="10"/>
        <v>0</v>
      </c>
      <c r="BG169" s="93">
        <f t="shared" si="11"/>
        <v>0</v>
      </c>
      <c r="BH169" s="93">
        <f t="shared" si="12"/>
        <v>0</v>
      </c>
      <c r="BI169" s="93">
        <f t="shared" si="13"/>
        <v>0</v>
      </c>
      <c r="BJ169" s="14" t="s">
        <v>80</v>
      </c>
      <c r="BK169" s="93">
        <f t="shared" si="14"/>
        <v>0</v>
      </c>
      <c r="BL169" s="14" t="s">
        <v>159</v>
      </c>
      <c r="BM169" s="166" t="s">
        <v>1822</v>
      </c>
    </row>
    <row r="170" spans="1:65" s="2" customFormat="1" ht="24.2" customHeight="1">
      <c r="A170" s="896"/>
      <c r="B170" s="129"/>
      <c r="C170" s="155" t="s">
        <v>210</v>
      </c>
      <c r="D170" s="155" t="s">
        <v>155</v>
      </c>
      <c r="E170" s="156" t="s">
        <v>247</v>
      </c>
      <c r="F170" s="157" t="s">
        <v>248</v>
      </c>
      <c r="G170" s="158" t="s">
        <v>163</v>
      </c>
      <c r="H170" s="159">
        <v>2.3380000000000001</v>
      </c>
      <c r="I170" s="901"/>
      <c r="J170" s="900">
        <f t="shared" si="5"/>
        <v>0</v>
      </c>
      <c r="K170" s="161"/>
      <c r="L170" s="29"/>
      <c r="M170" s="162" t="s">
        <v>1</v>
      </c>
      <c r="N170" s="163" t="s">
        <v>36</v>
      </c>
      <c r="O170" s="55"/>
      <c r="P170" s="164">
        <f t="shared" si="6"/>
        <v>0</v>
      </c>
      <c r="Q170" s="164">
        <v>2.2151299999999998</v>
      </c>
      <c r="R170" s="164">
        <f t="shared" si="7"/>
        <v>5.1789739399999997</v>
      </c>
      <c r="S170" s="164">
        <v>0</v>
      </c>
      <c r="T170" s="165">
        <f t="shared" si="8"/>
        <v>0</v>
      </c>
      <c r="U170" s="896"/>
      <c r="V170" s="896"/>
      <c r="W170" s="896"/>
      <c r="X170" s="896"/>
      <c r="Y170" s="896"/>
      <c r="Z170" s="896"/>
      <c r="AA170" s="896"/>
      <c r="AB170" s="896"/>
      <c r="AC170" s="896"/>
      <c r="AD170" s="896"/>
      <c r="AE170" s="896"/>
      <c r="AR170" s="166" t="s">
        <v>159</v>
      </c>
      <c r="AT170" s="166" t="s">
        <v>155</v>
      </c>
      <c r="AU170" s="166" t="s">
        <v>80</v>
      </c>
      <c r="AY170" s="14" t="s">
        <v>153</v>
      </c>
      <c r="BE170" s="93">
        <f t="shared" si="9"/>
        <v>0</v>
      </c>
      <c r="BF170" s="93">
        <f t="shared" si="10"/>
        <v>0</v>
      </c>
      <c r="BG170" s="93">
        <f t="shared" si="11"/>
        <v>0</v>
      </c>
      <c r="BH170" s="93">
        <f t="shared" si="12"/>
        <v>0</v>
      </c>
      <c r="BI170" s="93">
        <f t="shared" si="13"/>
        <v>0</v>
      </c>
      <c r="BJ170" s="14" t="s">
        <v>80</v>
      </c>
      <c r="BK170" s="93">
        <f t="shared" si="14"/>
        <v>0</v>
      </c>
      <c r="BL170" s="14" t="s">
        <v>159</v>
      </c>
      <c r="BM170" s="166" t="s">
        <v>1823</v>
      </c>
    </row>
    <row r="171" spans="1:65" s="12" customFormat="1" ht="22.9" customHeight="1">
      <c r="B171" s="145"/>
      <c r="D171" s="146" t="s">
        <v>69</v>
      </c>
      <c r="E171" s="154" t="s">
        <v>165</v>
      </c>
      <c r="F171" s="154" t="s">
        <v>250</v>
      </c>
      <c r="I171" s="148"/>
      <c r="J171" s="904">
        <f>BK171</f>
        <v>0</v>
      </c>
      <c r="L171" s="145"/>
      <c r="M171" s="149"/>
      <c r="N171" s="150"/>
      <c r="O171" s="150"/>
      <c r="P171" s="151">
        <f>SUM(P172:P245)</f>
        <v>0</v>
      </c>
      <c r="Q171" s="150"/>
      <c r="R171" s="151">
        <f>SUM(R172:R245)</f>
        <v>462.97864907999997</v>
      </c>
      <c r="S171" s="150"/>
      <c r="T171" s="152">
        <f>SUM(T172:T245)</f>
        <v>0</v>
      </c>
      <c r="AR171" s="146" t="s">
        <v>77</v>
      </c>
      <c r="AT171" s="153" t="s">
        <v>69</v>
      </c>
      <c r="AU171" s="153" t="s">
        <v>77</v>
      </c>
      <c r="AY171" s="146" t="s">
        <v>153</v>
      </c>
      <c r="BK171" s="902">
        <f>SUM(BK172:BK245)</f>
        <v>0</v>
      </c>
    </row>
    <row r="172" spans="1:65" s="2" customFormat="1" ht="33" customHeight="1">
      <c r="A172" s="896"/>
      <c r="B172" s="129"/>
      <c r="C172" s="155" t="s">
        <v>214</v>
      </c>
      <c r="D172" s="155" t="s">
        <v>155</v>
      </c>
      <c r="E172" s="156" t="s">
        <v>1824</v>
      </c>
      <c r="F172" s="157" t="s">
        <v>1825</v>
      </c>
      <c r="G172" s="158" t="s">
        <v>163</v>
      </c>
      <c r="H172" s="159">
        <v>4.3460000000000001</v>
      </c>
      <c r="I172" s="901"/>
      <c r="J172" s="900">
        <f t="shared" ref="J172:J203" si="15">ROUND(I172*H172,2)</f>
        <v>0</v>
      </c>
      <c r="K172" s="161"/>
      <c r="L172" s="29"/>
      <c r="M172" s="162" t="s">
        <v>1</v>
      </c>
      <c r="N172" s="163" t="s">
        <v>36</v>
      </c>
      <c r="O172" s="55"/>
      <c r="P172" s="164">
        <f t="shared" ref="P172:P203" si="16">O172*H172</f>
        <v>0</v>
      </c>
      <c r="Q172" s="164">
        <v>1.6780600000000001</v>
      </c>
      <c r="R172" s="164">
        <f t="shared" ref="R172:R203" si="17">Q172*H172</f>
        <v>7.2928487600000009</v>
      </c>
      <c r="S172" s="164">
        <v>0</v>
      </c>
      <c r="T172" s="165">
        <f t="shared" ref="T172:T203" si="18">S172*H172</f>
        <v>0</v>
      </c>
      <c r="U172" s="896"/>
      <c r="V172" s="896"/>
      <c r="W172" s="896"/>
      <c r="X172" s="896"/>
      <c r="Y172" s="896"/>
      <c r="Z172" s="896"/>
      <c r="AA172" s="896"/>
      <c r="AB172" s="896"/>
      <c r="AC172" s="896"/>
      <c r="AD172" s="896"/>
      <c r="AE172" s="896"/>
      <c r="AR172" s="166" t="s">
        <v>159</v>
      </c>
      <c r="AT172" s="166" t="s">
        <v>155</v>
      </c>
      <c r="AU172" s="166" t="s">
        <v>80</v>
      </c>
      <c r="AY172" s="14" t="s">
        <v>153</v>
      </c>
      <c r="BE172" s="93">
        <f t="shared" ref="BE172:BE203" si="19">IF(N172="základná",J172,0)</f>
        <v>0</v>
      </c>
      <c r="BF172" s="93">
        <f t="shared" ref="BF172:BF203" si="20">IF(N172="znížená",J172,0)</f>
        <v>0</v>
      </c>
      <c r="BG172" s="93">
        <f t="shared" ref="BG172:BG203" si="21">IF(N172="zákl. prenesená",J172,0)</f>
        <v>0</v>
      </c>
      <c r="BH172" s="93">
        <f t="shared" ref="BH172:BH203" si="22">IF(N172="zníž. prenesená",J172,0)</f>
        <v>0</v>
      </c>
      <c r="BI172" s="93">
        <f t="shared" ref="BI172:BI203" si="23">IF(N172="nulová",J172,0)</f>
        <v>0</v>
      </c>
      <c r="BJ172" s="14" t="s">
        <v>80</v>
      </c>
      <c r="BK172" s="93">
        <f t="shared" ref="BK172:BK203" si="24">ROUND(I172*H172,2)</f>
        <v>0</v>
      </c>
      <c r="BL172" s="14" t="s">
        <v>159</v>
      </c>
      <c r="BM172" s="166" t="s">
        <v>1826</v>
      </c>
    </row>
    <row r="173" spans="1:65" s="2" customFormat="1" ht="24.2" customHeight="1">
      <c r="A173" s="896"/>
      <c r="B173" s="129"/>
      <c r="C173" s="155" t="s">
        <v>218</v>
      </c>
      <c r="D173" s="155" t="s">
        <v>155</v>
      </c>
      <c r="E173" s="156" t="s">
        <v>256</v>
      </c>
      <c r="F173" s="157" t="s">
        <v>257</v>
      </c>
      <c r="G173" s="158" t="s">
        <v>163</v>
      </c>
      <c r="H173" s="159">
        <v>15.984</v>
      </c>
      <c r="I173" s="901"/>
      <c r="J173" s="900">
        <f t="shared" si="15"/>
        <v>0</v>
      </c>
      <c r="K173" s="161"/>
      <c r="L173" s="29"/>
      <c r="M173" s="162" t="s">
        <v>1</v>
      </c>
      <c r="N173" s="163" t="s">
        <v>36</v>
      </c>
      <c r="O173" s="55"/>
      <c r="P173" s="164">
        <f t="shared" si="16"/>
        <v>0</v>
      </c>
      <c r="Q173" s="164">
        <v>0.84748000000000001</v>
      </c>
      <c r="R173" s="164">
        <f t="shared" si="17"/>
        <v>13.54612032</v>
      </c>
      <c r="S173" s="164">
        <v>0</v>
      </c>
      <c r="T173" s="165">
        <f t="shared" si="18"/>
        <v>0</v>
      </c>
      <c r="U173" s="896"/>
      <c r="V173" s="896"/>
      <c r="W173" s="896"/>
      <c r="X173" s="896"/>
      <c r="Y173" s="896"/>
      <c r="Z173" s="896"/>
      <c r="AA173" s="896"/>
      <c r="AB173" s="896"/>
      <c r="AC173" s="896"/>
      <c r="AD173" s="896"/>
      <c r="AE173" s="896"/>
      <c r="AR173" s="166" t="s">
        <v>159</v>
      </c>
      <c r="AT173" s="166" t="s">
        <v>155</v>
      </c>
      <c r="AU173" s="166" t="s">
        <v>80</v>
      </c>
      <c r="AY173" s="14" t="s">
        <v>153</v>
      </c>
      <c r="BE173" s="93">
        <f t="shared" si="19"/>
        <v>0</v>
      </c>
      <c r="BF173" s="93">
        <f t="shared" si="20"/>
        <v>0</v>
      </c>
      <c r="BG173" s="93">
        <f t="shared" si="21"/>
        <v>0</v>
      </c>
      <c r="BH173" s="93">
        <f t="shared" si="22"/>
        <v>0</v>
      </c>
      <c r="BI173" s="93">
        <f t="shared" si="23"/>
        <v>0</v>
      </c>
      <c r="BJ173" s="14" t="s">
        <v>80</v>
      </c>
      <c r="BK173" s="93">
        <f t="shared" si="24"/>
        <v>0</v>
      </c>
      <c r="BL173" s="14" t="s">
        <v>159</v>
      </c>
      <c r="BM173" s="166" t="s">
        <v>1827</v>
      </c>
    </row>
    <row r="174" spans="1:65" s="2" customFormat="1" ht="44.25" customHeight="1">
      <c r="A174" s="896"/>
      <c r="B174" s="129"/>
      <c r="C174" s="155" t="s">
        <v>222</v>
      </c>
      <c r="D174" s="155" t="s">
        <v>155</v>
      </c>
      <c r="E174" s="156" t="s">
        <v>269</v>
      </c>
      <c r="F174" s="157" t="s">
        <v>270</v>
      </c>
      <c r="G174" s="158" t="s">
        <v>266</v>
      </c>
      <c r="H174" s="159">
        <v>8</v>
      </c>
      <c r="I174" s="901"/>
      <c r="J174" s="900">
        <f t="shared" si="15"/>
        <v>0</v>
      </c>
      <c r="K174" s="161"/>
      <c r="L174" s="29"/>
      <c r="M174" s="162" t="s">
        <v>1</v>
      </c>
      <c r="N174" s="163" t="s">
        <v>36</v>
      </c>
      <c r="O174" s="55"/>
      <c r="P174" s="164">
        <f t="shared" si="16"/>
        <v>0</v>
      </c>
      <c r="Q174" s="164">
        <v>0.01</v>
      </c>
      <c r="R174" s="164">
        <f t="shared" si="17"/>
        <v>0.08</v>
      </c>
      <c r="S174" s="164">
        <v>0</v>
      </c>
      <c r="T174" s="165">
        <f t="shared" si="18"/>
        <v>0</v>
      </c>
      <c r="U174" s="896"/>
      <c r="V174" s="896"/>
      <c r="W174" s="896"/>
      <c r="X174" s="896"/>
      <c r="Y174" s="896"/>
      <c r="Z174" s="896"/>
      <c r="AA174" s="896"/>
      <c r="AB174" s="896"/>
      <c r="AC174" s="896"/>
      <c r="AD174" s="896"/>
      <c r="AE174" s="896"/>
      <c r="AR174" s="166" t="s">
        <v>218</v>
      </c>
      <c r="AT174" s="166" t="s">
        <v>155</v>
      </c>
      <c r="AU174" s="166" t="s">
        <v>80</v>
      </c>
      <c r="AY174" s="14" t="s">
        <v>153</v>
      </c>
      <c r="BE174" s="93">
        <f t="shared" si="19"/>
        <v>0</v>
      </c>
      <c r="BF174" s="93">
        <f t="shared" si="20"/>
        <v>0</v>
      </c>
      <c r="BG174" s="93">
        <f t="shared" si="21"/>
        <v>0</v>
      </c>
      <c r="BH174" s="93">
        <f t="shared" si="22"/>
        <v>0</v>
      </c>
      <c r="BI174" s="93">
        <f t="shared" si="23"/>
        <v>0</v>
      </c>
      <c r="BJ174" s="14" t="s">
        <v>80</v>
      </c>
      <c r="BK174" s="93">
        <f t="shared" si="24"/>
        <v>0</v>
      </c>
      <c r="BL174" s="14" t="s">
        <v>218</v>
      </c>
      <c r="BM174" s="166" t="s">
        <v>1828</v>
      </c>
    </row>
    <row r="175" spans="1:65" s="2" customFormat="1" ht="33" customHeight="1">
      <c r="A175" s="896"/>
      <c r="B175" s="129"/>
      <c r="C175" s="155" t="s">
        <v>226</v>
      </c>
      <c r="D175" s="155" t="s">
        <v>155</v>
      </c>
      <c r="E175" s="156" t="s">
        <v>1829</v>
      </c>
      <c r="F175" s="157" t="s">
        <v>1830</v>
      </c>
      <c r="G175" s="158" t="s">
        <v>266</v>
      </c>
      <c r="H175" s="159">
        <v>2</v>
      </c>
      <c r="I175" s="901"/>
      <c r="J175" s="900">
        <f t="shared" si="15"/>
        <v>0</v>
      </c>
      <c r="K175" s="161"/>
      <c r="L175" s="29"/>
      <c r="M175" s="162" t="s">
        <v>1</v>
      </c>
      <c r="N175" s="163" t="s">
        <v>36</v>
      </c>
      <c r="O175" s="55"/>
      <c r="P175" s="164">
        <f t="shared" si="16"/>
        <v>0</v>
      </c>
      <c r="Q175" s="164">
        <v>5.1749999999999998</v>
      </c>
      <c r="R175" s="164">
        <f t="shared" si="17"/>
        <v>10.35</v>
      </c>
      <c r="S175" s="164">
        <v>0</v>
      </c>
      <c r="T175" s="165">
        <f t="shared" si="18"/>
        <v>0</v>
      </c>
      <c r="U175" s="896"/>
      <c r="V175" s="896"/>
      <c r="W175" s="896"/>
      <c r="X175" s="896"/>
      <c r="Y175" s="896"/>
      <c r="Z175" s="896"/>
      <c r="AA175" s="896"/>
      <c r="AB175" s="896"/>
      <c r="AC175" s="896"/>
      <c r="AD175" s="896"/>
      <c r="AE175" s="896"/>
      <c r="AR175" s="166" t="s">
        <v>159</v>
      </c>
      <c r="AT175" s="166" t="s">
        <v>155</v>
      </c>
      <c r="AU175" s="166" t="s">
        <v>80</v>
      </c>
      <c r="AY175" s="14" t="s">
        <v>153</v>
      </c>
      <c r="BE175" s="93">
        <f t="shared" si="19"/>
        <v>0</v>
      </c>
      <c r="BF175" s="93">
        <f t="shared" si="20"/>
        <v>0</v>
      </c>
      <c r="BG175" s="93">
        <f t="shared" si="21"/>
        <v>0</v>
      </c>
      <c r="BH175" s="93">
        <f t="shared" si="22"/>
        <v>0</v>
      </c>
      <c r="BI175" s="93">
        <f t="shared" si="23"/>
        <v>0</v>
      </c>
      <c r="BJ175" s="14" t="s">
        <v>80</v>
      </c>
      <c r="BK175" s="93">
        <f t="shared" si="24"/>
        <v>0</v>
      </c>
      <c r="BL175" s="14" t="s">
        <v>159</v>
      </c>
      <c r="BM175" s="166" t="s">
        <v>1831</v>
      </c>
    </row>
    <row r="176" spans="1:65" s="2" customFormat="1" ht="33" customHeight="1">
      <c r="A176" s="896"/>
      <c r="B176" s="129"/>
      <c r="C176" s="155" t="s">
        <v>230</v>
      </c>
      <c r="D176" s="155" t="s">
        <v>155</v>
      </c>
      <c r="E176" s="156" t="s">
        <v>1832</v>
      </c>
      <c r="F176" s="157" t="s">
        <v>1833</v>
      </c>
      <c r="G176" s="158" t="s">
        <v>266</v>
      </c>
      <c r="H176" s="159">
        <v>2</v>
      </c>
      <c r="I176" s="901"/>
      <c r="J176" s="900">
        <f t="shared" si="15"/>
        <v>0</v>
      </c>
      <c r="K176" s="161"/>
      <c r="L176" s="29"/>
      <c r="M176" s="162" t="s">
        <v>1</v>
      </c>
      <c r="N176" s="163" t="s">
        <v>36</v>
      </c>
      <c r="O176" s="55"/>
      <c r="P176" s="164">
        <f t="shared" si="16"/>
        <v>0</v>
      </c>
      <c r="Q176" s="164">
        <v>2.4750000000000001</v>
      </c>
      <c r="R176" s="164">
        <f t="shared" si="17"/>
        <v>4.95</v>
      </c>
      <c r="S176" s="164">
        <v>0</v>
      </c>
      <c r="T176" s="165">
        <f t="shared" si="18"/>
        <v>0</v>
      </c>
      <c r="U176" s="896"/>
      <c r="V176" s="896"/>
      <c r="W176" s="896"/>
      <c r="X176" s="896"/>
      <c r="Y176" s="896"/>
      <c r="Z176" s="896"/>
      <c r="AA176" s="896"/>
      <c r="AB176" s="896"/>
      <c r="AC176" s="896"/>
      <c r="AD176" s="896"/>
      <c r="AE176" s="896"/>
      <c r="AR176" s="166" t="s">
        <v>159</v>
      </c>
      <c r="AT176" s="166" t="s">
        <v>155</v>
      </c>
      <c r="AU176" s="166" t="s">
        <v>80</v>
      </c>
      <c r="AY176" s="14" t="s">
        <v>153</v>
      </c>
      <c r="BE176" s="93">
        <f t="shared" si="19"/>
        <v>0</v>
      </c>
      <c r="BF176" s="93">
        <f t="shared" si="20"/>
        <v>0</v>
      </c>
      <c r="BG176" s="93">
        <f t="shared" si="21"/>
        <v>0</v>
      </c>
      <c r="BH176" s="93">
        <f t="shared" si="22"/>
        <v>0</v>
      </c>
      <c r="BI176" s="93">
        <f t="shared" si="23"/>
        <v>0</v>
      </c>
      <c r="BJ176" s="14" t="s">
        <v>80</v>
      </c>
      <c r="BK176" s="93">
        <f t="shared" si="24"/>
        <v>0</v>
      </c>
      <c r="BL176" s="14" t="s">
        <v>159</v>
      </c>
      <c r="BM176" s="166" t="s">
        <v>1834</v>
      </c>
    </row>
    <row r="177" spans="1:65" s="2" customFormat="1" ht="33" customHeight="1">
      <c r="A177" s="896"/>
      <c r="B177" s="129"/>
      <c r="C177" s="155" t="s">
        <v>7</v>
      </c>
      <c r="D177" s="155" t="s">
        <v>155</v>
      </c>
      <c r="E177" s="156" t="s">
        <v>1835</v>
      </c>
      <c r="F177" s="157" t="s">
        <v>1836</v>
      </c>
      <c r="G177" s="158" t="s">
        <v>266</v>
      </c>
      <c r="H177" s="159">
        <v>2</v>
      </c>
      <c r="I177" s="901"/>
      <c r="J177" s="900">
        <f t="shared" si="15"/>
        <v>0</v>
      </c>
      <c r="K177" s="161"/>
      <c r="L177" s="29"/>
      <c r="M177" s="162" t="s">
        <v>1</v>
      </c>
      <c r="N177" s="163" t="s">
        <v>36</v>
      </c>
      <c r="O177" s="55"/>
      <c r="P177" s="164">
        <f t="shared" si="16"/>
        <v>0</v>
      </c>
      <c r="Q177" s="164">
        <v>2.4750000000000001</v>
      </c>
      <c r="R177" s="164">
        <f t="shared" si="17"/>
        <v>4.95</v>
      </c>
      <c r="S177" s="164">
        <v>0</v>
      </c>
      <c r="T177" s="165">
        <f t="shared" si="18"/>
        <v>0</v>
      </c>
      <c r="U177" s="896"/>
      <c r="V177" s="896"/>
      <c r="W177" s="896"/>
      <c r="X177" s="896"/>
      <c r="Y177" s="896"/>
      <c r="Z177" s="896"/>
      <c r="AA177" s="896"/>
      <c r="AB177" s="896"/>
      <c r="AC177" s="896"/>
      <c r="AD177" s="896"/>
      <c r="AE177" s="896"/>
      <c r="AR177" s="166" t="s">
        <v>159</v>
      </c>
      <c r="AT177" s="166" t="s">
        <v>155</v>
      </c>
      <c r="AU177" s="166" t="s">
        <v>80</v>
      </c>
      <c r="AY177" s="14" t="s">
        <v>153</v>
      </c>
      <c r="BE177" s="93">
        <f t="shared" si="19"/>
        <v>0</v>
      </c>
      <c r="BF177" s="93">
        <f t="shared" si="20"/>
        <v>0</v>
      </c>
      <c r="BG177" s="93">
        <f t="shared" si="21"/>
        <v>0</v>
      </c>
      <c r="BH177" s="93">
        <f t="shared" si="22"/>
        <v>0</v>
      </c>
      <c r="BI177" s="93">
        <f t="shared" si="23"/>
        <v>0</v>
      </c>
      <c r="BJ177" s="14" t="s">
        <v>80</v>
      </c>
      <c r="BK177" s="93">
        <f t="shared" si="24"/>
        <v>0</v>
      </c>
      <c r="BL177" s="14" t="s">
        <v>159</v>
      </c>
      <c r="BM177" s="166" t="s">
        <v>1837</v>
      </c>
    </row>
    <row r="178" spans="1:65" s="2" customFormat="1" ht="33" customHeight="1">
      <c r="A178" s="896"/>
      <c r="B178" s="129"/>
      <c r="C178" s="155" t="s">
        <v>237</v>
      </c>
      <c r="D178" s="155" t="s">
        <v>155</v>
      </c>
      <c r="E178" s="156" t="s">
        <v>1838</v>
      </c>
      <c r="F178" s="157" t="s">
        <v>1839</v>
      </c>
      <c r="G178" s="158" t="s">
        <v>266</v>
      </c>
      <c r="H178" s="159">
        <v>2</v>
      </c>
      <c r="I178" s="901"/>
      <c r="J178" s="900">
        <f t="shared" si="15"/>
        <v>0</v>
      </c>
      <c r="K178" s="161"/>
      <c r="L178" s="29"/>
      <c r="M178" s="162" t="s">
        <v>1</v>
      </c>
      <c r="N178" s="163" t="s">
        <v>36</v>
      </c>
      <c r="O178" s="55"/>
      <c r="P178" s="164">
        <f t="shared" si="16"/>
        <v>0</v>
      </c>
      <c r="Q178" s="164">
        <v>2.4750000000000001</v>
      </c>
      <c r="R178" s="164">
        <f t="shared" si="17"/>
        <v>4.95</v>
      </c>
      <c r="S178" s="164">
        <v>0</v>
      </c>
      <c r="T178" s="165">
        <f t="shared" si="18"/>
        <v>0</v>
      </c>
      <c r="U178" s="896"/>
      <c r="V178" s="896"/>
      <c r="W178" s="896"/>
      <c r="X178" s="896"/>
      <c r="Y178" s="896"/>
      <c r="Z178" s="896"/>
      <c r="AA178" s="896"/>
      <c r="AB178" s="896"/>
      <c r="AC178" s="896"/>
      <c r="AD178" s="896"/>
      <c r="AE178" s="896"/>
      <c r="AR178" s="166" t="s">
        <v>159</v>
      </c>
      <c r="AT178" s="166" t="s">
        <v>155</v>
      </c>
      <c r="AU178" s="166" t="s">
        <v>80</v>
      </c>
      <c r="AY178" s="14" t="s">
        <v>153</v>
      </c>
      <c r="BE178" s="93">
        <f t="shared" si="19"/>
        <v>0</v>
      </c>
      <c r="BF178" s="93">
        <f t="shared" si="20"/>
        <v>0</v>
      </c>
      <c r="BG178" s="93">
        <f t="shared" si="21"/>
        <v>0</v>
      </c>
      <c r="BH178" s="93">
        <f t="shared" si="22"/>
        <v>0</v>
      </c>
      <c r="BI178" s="93">
        <f t="shared" si="23"/>
        <v>0</v>
      </c>
      <c r="BJ178" s="14" t="s">
        <v>80</v>
      </c>
      <c r="BK178" s="93">
        <f t="shared" si="24"/>
        <v>0</v>
      </c>
      <c r="BL178" s="14" t="s">
        <v>159</v>
      </c>
      <c r="BM178" s="166" t="s">
        <v>1840</v>
      </c>
    </row>
    <row r="179" spans="1:65" s="2" customFormat="1" ht="33" customHeight="1">
      <c r="A179" s="896"/>
      <c r="B179" s="129"/>
      <c r="C179" s="155" t="s">
        <v>241</v>
      </c>
      <c r="D179" s="155" t="s">
        <v>155</v>
      </c>
      <c r="E179" s="156" t="s">
        <v>1841</v>
      </c>
      <c r="F179" s="157" t="s">
        <v>1842</v>
      </c>
      <c r="G179" s="158" t="s">
        <v>266</v>
      </c>
      <c r="H179" s="159">
        <v>2</v>
      </c>
      <c r="I179" s="901"/>
      <c r="J179" s="900">
        <f t="shared" si="15"/>
        <v>0</v>
      </c>
      <c r="K179" s="161"/>
      <c r="L179" s="29"/>
      <c r="M179" s="162" t="s">
        <v>1</v>
      </c>
      <c r="N179" s="163" t="s">
        <v>36</v>
      </c>
      <c r="O179" s="55"/>
      <c r="P179" s="164">
        <f t="shared" si="16"/>
        <v>0</v>
      </c>
      <c r="Q179" s="164">
        <v>6.2249999999999996</v>
      </c>
      <c r="R179" s="164">
        <f t="shared" si="17"/>
        <v>12.45</v>
      </c>
      <c r="S179" s="164">
        <v>0</v>
      </c>
      <c r="T179" s="165">
        <f t="shared" si="18"/>
        <v>0</v>
      </c>
      <c r="U179" s="896"/>
      <c r="V179" s="896"/>
      <c r="W179" s="896"/>
      <c r="X179" s="896"/>
      <c r="Y179" s="896"/>
      <c r="Z179" s="896"/>
      <c r="AA179" s="896"/>
      <c r="AB179" s="896"/>
      <c r="AC179" s="896"/>
      <c r="AD179" s="896"/>
      <c r="AE179" s="896"/>
      <c r="AR179" s="166" t="s">
        <v>159</v>
      </c>
      <c r="AT179" s="166" t="s">
        <v>155</v>
      </c>
      <c r="AU179" s="166" t="s">
        <v>80</v>
      </c>
      <c r="AY179" s="14" t="s">
        <v>153</v>
      </c>
      <c r="BE179" s="93">
        <f t="shared" si="19"/>
        <v>0</v>
      </c>
      <c r="BF179" s="93">
        <f t="shared" si="20"/>
        <v>0</v>
      </c>
      <c r="BG179" s="93">
        <f t="shared" si="21"/>
        <v>0</v>
      </c>
      <c r="BH179" s="93">
        <f t="shared" si="22"/>
        <v>0</v>
      </c>
      <c r="BI179" s="93">
        <f t="shared" si="23"/>
        <v>0</v>
      </c>
      <c r="BJ179" s="14" t="s">
        <v>80</v>
      </c>
      <c r="BK179" s="93">
        <f t="shared" si="24"/>
        <v>0</v>
      </c>
      <c r="BL179" s="14" t="s">
        <v>159</v>
      </c>
      <c r="BM179" s="166" t="s">
        <v>1843</v>
      </c>
    </row>
    <row r="180" spans="1:65" s="2" customFormat="1" ht="33" customHeight="1">
      <c r="A180" s="896"/>
      <c r="B180" s="129"/>
      <c r="C180" s="155" t="s">
        <v>246</v>
      </c>
      <c r="D180" s="155" t="s">
        <v>155</v>
      </c>
      <c r="E180" s="156" t="s">
        <v>1844</v>
      </c>
      <c r="F180" s="157" t="s">
        <v>1845</v>
      </c>
      <c r="G180" s="158" t="s">
        <v>266</v>
      </c>
      <c r="H180" s="159">
        <v>2</v>
      </c>
      <c r="I180" s="901"/>
      <c r="J180" s="900">
        <f t="shared" si="15"/>
        <v>0</v>
      </c>
      <c r="K180" s="161"/>
      <c r="L180" s="29"/>
      <c r="M180" s="162" t="s">
        <v>1</v>
      </c>
      <c r="N180" s="163" t="s">
        <v>36</v>
      </c>
      <c r="O180" s="55"/>
      <c r="P180" s="164">
        <f t="shared" si="16"/>
        <v>0</v>
      </c>
      <c r="Q180" s="164">
        <v>6.2249999999999996</v>
      </c>
      <c r="R180" s="164">
        <f t="shared" si="17"/>
        <v>12.45</v>
      </c>
      <c r="S180" s="164">
        <v>0</v>
      </c>
      <c r="T180" s="165">
        <f t="shared" si="18"/>
        <v>0</v>
      </c>
      <c r="U180" s="896"/>
      <c r="V180" s="896"/>
      <c r="W180" s="896"/>
      <c r="X180" s="896"/>
      <c r="Y180" s="896"/>
      <c r="Z180" s="896"/>
      <c r="AA180" s="896"/>
      <c r="AB180" s="896"/>
      <c r="AC180" s="896"/>
      <c r="AD180" s="896"/>
      <c r="AE180" s="896"/>
      <c r="AR180" s="166" t="s">
        <v>159</v>
      </c>
      <c r="AT180" s="166" t="s">
        <v>155</v>
      </c>
      <c r="AU180" s="166" t="s">
        <v>80</v>
      </c>
      <c r="AY180" s="14" t="s">
        <v>153</v>
      </c>
      <c r="BE180" s="93">
        <f t="shared" si="19"/>
        <v>0</v>
      </c>
      <c r="BF180" s="93">
        <f t="shared" si="20"/>
        <v>0</v>
      </c>
      <c r="BG180" s="93">
        <f t="shared" si="21"/>
        <v>0</v>
      </c>
      <c r="BH180" s="93">
        <f t="shared" si="22"/>
        <v>0</v>
      </c>
      <c r="BI180" s="93">
        <f t="shared" si="23"/>
        <v>0</v>
      </c>
      <c r="BJ180" s="14" t="s">
        <v>80</v>
      </c>
      <c r="BK180" s="93">
        <f t="shared" si="24"/>
        <v>0</v>
      </c>
      <c r="BL180" s="14" t="s">
        <v>159</v>
      </c>
      <c r="BM180" s="166" t="s">
        <v>1846</v>
      </c>
    </row>
    <row r="181" spans="1:65" s="2" customFormat="1" ht="33" customHeight="1">
      <c r="A181" s="896"/>
      <c r="B181" s="129"/>
      <c r="C181" s="155" t="s">
        <v>251</v>
      </c>
      <c r="D181" s="155" t="s">
        <v>155</v>
      </c>
      <c r="E181" s="156" t="s">
        <v>1847</v>
      </c>
      <c r="F181" s="157" t="s">
        <v>1848</v>
      </c>
      <c r="G181" s="158" t="s">
        <v>266</v>
      </c>
      <c r="H181" s="159">
        <v>2</v>
      </c>
      <c r="I181" s="901"/>
      <c r="J181" s="900">
        <f t="shared" si="15"/>
        <v>0</v>
      </c>
      <c r="K181" s="161"/>
      <c r="L181" s="29"/>
      <c r="M181" s="162" t="s">
        <v>1</v>
      </c>
      <c r="N181" s="163" t="s">
        <v>36</v>
      </c>
      <c r="O181" s="55"/>
      <c r="P181" s="164">
        <f t="shared" si="16"/>
        <v>0</v>
      </c>
      <c r="Q181" s="164">
        <v>6.2249999999999996</v>
      </c>
      <c r="R181" s="164">
        <f t="shared" si="17"/>
        <v>12.45</v>
      </c>
      <c r="S181" s="164">
        <v>0</v>
      </c>
      <c r="T181" s="165">
        <f t="shared" si="18"/>
        <v>0</v>
      </c>
      <c r="U181" s="896"/>
      <c r="V181" s="896"/>
      <c r="W181" s="896"/>
      <c r="X181" s="896"/>
      <c r="Y181" s="896"/>
      <c r="Z181" s="896"/>
      <c r="AA181" s="896"/>
      <c r="AB181" s="896"/>
      <c r="AC181" s="896"/>
      <c r="AD181" s="896"/>
      <c r="AE181" s="896"/>
      <c r="AR181" s="166" t="s">
        <v>159</v>
      </c>
      <c r="AT181" s="166" t="s">
        <v>155</v>
      </c>
      <c r="AU181" s="166" t="s">
        <v>80</v>
      </c>
      <c r="AY181" s="14" t="s">
        <v>153</v>
      </c>
      <c r="BE181" s="93">
        <f t="shared" si="19"/>
        <v>0</v>
      </c>
      <c r="BF181" s="93">
        <f t="shared" si="20"/>
        <v>0</v>
      </c>
      <c r="BG181" s="93">
        <f t="shared" si="21"/>
        <v>0</v>
      </c>
      <c r="BH181" s="93">
        <f t="shared" si="22"/>
        <v>0</v>
      </c>
      <c r="BI181" s="93">
        <f t="shared" si="23"/>
        <v>0</v>
      </c>
      <c r="BJ181" s="14" t="s">
        <v>80</v>
      </c>
      <c r="BK181" s="93">
        <f t="shared" si="24"/>
        <v>0</v>
      </c>
      <c r="BL181" s="14" t="s">
        <v>159</v>
      </c>
      <c r="BM181" s="166" t="s">
        <v>1849</v>
      </c>
    </row>
    <row r="182" spans="1:65" s="2" customFormat="1" ht="33" customHeight="1">
      <c r="A182" s="896"/>
      <c r="B182" s="129"/>
      <c r="C182" s="155" t="s">
        <v>255</v>
      </c>
      <c r="D182" s="155" t="s">
        <v>155</v>
      </c>
      <c r="E182" s="156" t="s">
        <v>1850</v>
      </c>
      <c r="F182" s="157" t="s">
        <v>1851</v>
      </c>
      <c r="G182" s="158" t="s">
        <v>266</v>
      </c>
      <c r="H182" s="159">
        <v>2</v>
      </c>
      <c r="I182" s="901"/>
      <c r="J182" s="900">
        <f t="shared" si="15"/>
        <v>0</v>
      </c>
      <c r="K182" s="161"/>
      <c r="L182" s="29"/>
      <c r="M182" s="162" t="s">
        <v>1</v>
      </c>
      <c r="N182" s="163" t="s">
        <v>36</v>
      </c>
      <c r="O182" s="55"/>
      <c r="P182" s="164">
        <f t="shared" si="16"/>
        <v>0</v>
      </c>
      <c r="Q182" s="164">
        <v>6.2249999999999996</v>
      </c>
      <c r="R182" s="164">
        <f t="shared" si="17"/>
        <v>12.45</v>
      </c>
      <c r="S182" s="164">
        <v>0</v>
      </c>
      <c r="T182" s="165">
        <f t="shared" si="18"/>
        <v>0</v>
      </c>
      <c r="U182" s="896"/>
      <c r="V182" s="896"/>
      <c r="W182" s="896"/>
      <c r="X182" s="896"/>
      <c r="Y182" s="896"/>
      <c r="Z182" s="896"/>
      <c r="AA182" s="896"/>
      <c r="AB182" s="896"/>
      <c r="AC182" s="896"/>
      <c r="AD182" s="896"/>
      <c r="AE182" s="896"/>
      <c r="AR182" s="166" t="s">
        <v>159</v>
      </c>
      <c r="AT182" s="166" t="s">
        <v>155</v>
      </c>
      <c r="AU182" s="166" t="s">
        <v>80</v>
      </c>
      <c r="AY182" s="14" t="s">
        <v>153</v>
      </c>
      <c r="BE182" s="93">
        <f t="shared" si="19"/>
        <v>0</v>
      </c>
      <c r="BF182" s="93">
        <f t="shared" si="20"/>
        <v>0</v>
      </c>
      <c r="BG182" s="93">
        <f t="shared" si="21"/>
        <v>0</v>
      </c>
      <c r="BH182" s="93">
        <f t="shared" si="22"/>
        <v>0</v>
      </c>
      <c r="BI182" s="93">
        <f t="shared" si="23"/>
        <v>0</v>
      </c>
      <c r="BJ182" s="14" t="s">
        <v>80</v>
      </c>
      <c r="BK182" s="93">
        <f t="shared" si="24"/>
        <v>0</v>
      </c>
      <c r="BL182" s="14" t="s">
        <v>159</v>
      </c>
      <c r="BM182" s="166" t="s">
        <v>1852</v>
      </c>
    </row>
    <row r="183" spans="1:65" s="2" customFormat="1" ht="33" customHeight="1">
      <c r="A183" s="896"/>
      <c r="B183" s="129"/>
      <c r="C183" s="155" t="s">
        <v>259</v>
      </c>
      <c r="D183" s="155" t="s">
        <v>155</v>
      </c>
      <c r="E183" s="156" t="s">
        <v>1853</v>
      </c>
      <c r="F183" s="157" t="s">
        <v>1854</v>
      </c>
      <c r="G183" s="158" t="s">
        <v>266</v>
      </c>
      <c r="H183" s="159">
        <v>2</v>
      </c>
      <c r="I183" s="901"/>
      <c r="J183" s="900">
        <f t="shared" si="15"/>
        <v>0</v>
      </c>
      <c r="K183" s="161"/>
      <c r="L183" s="29"/>
      <c r="M183" s="162" t="s">
        <v>1</v>
      </c>
      <c r="N183" s="163" t="s">
        <v>36</v>
      </c>
      <c r="O183" s="55"/>
      <c r="P183" s="164">
        <f t="shared" si="16"/>
        <v>0</v>
      </c>
      <c r="Q183" s="164">
        <v>4.6749999999999998</v>
      </c>
      <c r="R183" s="164">
        <f t="shared" si="17"/>
        <v>9.35</v>
      </c>
      <c r="S183" s="164">
        <v>0</v>
      </c>
      <c r="T183" s="165">
        <f t="shared" si="18"/>
        <v>0</v>
      </c>
      <c r="U183" s="896"/>
      <c r="V183" s="896"/>
      <c r="W183" s="896"/>
      <c r="X183" s="896"/>
      <c r="Y183" s="896"/>
      <c r="Z183" s="896"/>
      <c r="AA183" s="896"/>
      <c r="AB183" s="896"/>
      <c r="AC183" s="896"/>
      <c r="AD183" s="896"/>
      <c r="AE183" s="896"/>
      <c r="AR183" s="166" t="s">
        <v>159</v>
      </c>
      <c r="AT183" s="166" t="s">
        <v>155</v>
      </c>
      <c r="AU183" s="166" t="s">
        <v>80</v>
      </c>
      <c r="AY183" s="14" t="s">
        <v>153</v>
      </c>
      <c r="BE183" s="93">
        <f t="shared" si="19"/>
        <v>0</v>
      </c>
      <c r="BF183" s="93">
        <f t="shared" si="20"/>
        <v>0</v>
      </c>
      <c r="BG183" s="93">
        <f t="shared" si="21"/>
        <v>0</v>
      </c>
      <c r="BH183" s="93">
        <f t="shared" si="22"/>
        <v>0</v>
      </c>
      <c r="BI183" s="93">
        <f t="shared" si="23"/>
        <v>0</v>
      </c>
      <c r="BJ183" s="14" t="s">
        <v>80</v>
      </c>
      <c r="BK183" s="93">
        <f t="shared" si="24"/>
        <v>0</v>
      </c>
      <c r="BL183" s="14" t="s">
        <v>159</v>
      </c>
      <c r="BM183" s="166" t="s">
        <v>1855</v>
      </c>
    </row>
    <row r="184" spans="1:65" s="2" customFormat="1" ht="33" customHeight="1">
      <c r="A184" s="896"/>
      <c r="B184" s="129"/>
      <c r="C184" s="155" t="s">
        <v>263</v>
      </c>
      <c r="D184" s="155" t="s">
        <v>155</v>
      </c>
      <c r="E184" s="156" t="s">
        <v>1856</v>
      </c>
      <c r="F184" s="157" t="s">
        <v>1857</v>
      </c>
      <c r="G184" s="158" t="s">
        <v>266</v>
      </c>
      <c r="H184" s="159">
        <v>2</v>
      </c>
      <c r="I184" s="901"/>
      <c r="J184" s="900">
        <f t="shared" si="15"/>
        <v>0</v>
      </c>
      <c r="K184" s="161"/>
      <c r="L184" s="29"/>
      <c r="M184" s="162" t="s">
        <v>1</v>
      </c>
      <c r="N184" s="163" t="s">
        <v>36</v>
      </c>
      <c r="O184" s="55"/>
      <c r="P184" s="164">
        <f t="shared" si="16"/>
        <v>0</v>
      </c>
      <c r="Q184" s="164">
        <v>4.6749999999999998</v>
      </c>
      <c r="R184" s="164">
        <f t="shared" si="17"/>
        <v>9.35</v>
      </c>
      <c r="S184" s="164">
        <v>0</v>
      </c>
      <c r="T184" s="165">
        <f t="shared" si="18"/>
        <v>0</v>
      </c>
      <c r="U184" s="896"/>
      <c r="V184" s="896"/>
      <c r="W184" s="896"/>
      <c r="X184" s="896"/>
      <c r="Y184" s="896"/>
      <c r="Z184" s="896"/>
      <c r="AA184" s="896"/>
      <c r="AB184" s="896"/>
      <c r="AC184" s="896"/>
      <c r="AD184" s="896"/>
      <c r="AE184" s="896"/>
      <c r="AR184" s="166" t="s">
        <v>159</v>
      </c>
      <c r="AT184" s="166" t="s">
        <v>155</v>
      </c>
      <c r="AU184" s="166" t="s">
        <v>80</v>
      </c>
      <c r="AY184" s="14" t="s">
        <v>153</v>
      </c>
      <c r="BE184" s="93">
        <f t="shared" si="19"/>
        <v>0</v>
      </c>
      <c r="BF184" s="93">
        <f t="shared" si="20"/>
        <v>0</v>
      </c>
      <c r="BG184" s="93">
        <f t="shared" si="21"/>
        <v>0</v>
      </c>
      <c r="BH184" s="93">
        <f t="shared" si="22"/>
        <v>0</v>
      </c>
      <c r="BI184" s="93">
        <f t="shared" si="23"/>
        <v>0</v>
      </c>
      <c r="BJ184" s="14" t="s">
        <v>80</v>
      </c>
      <c r="BK184" s="93">
        <f t="shared" si="24"/>
        <v>0</v>
      </c>
      <c r="BL184" s="14" t="s">
        <v>159</v>
      </c>
      <c r="BM184" s="166" t="s">
        <v>1858</v>
      </c>
    </row>
    <row r="185" spans="1:65" s="2" customFormat="1" ht="33" customHeight="1">
      <c r="A185" s="896"/>
      <c r="B185" s="129"/>
      <c r="C185" s="155" t="s">
        <v>268</v>
      </c>
      <c r="D185" s="155" t="s">
        <v>155</v>
      </c>
      <c r="E185" s="156" t="s">
        <v>1859</v>
      </c>
      <c r="F185" s="157" t="s">
        <v>1860</v>
      </c>
      <c r="G185" s="158" t="s">
        <v>266</v>
      </c>
      <c r="H185" s="159">
        <v>2</v>
      </c>
      <c r="I185" s="901"/>
      <c r="J185" s="900">
        <f t="shared" si="15"/>
        <v>0</v>
      </c>
      <c r="K185" s="161"/>
      <c r="L185" s="29"/>
      <c r="M185" s="162" t="s">
        <v>1</v>
      </c>
      <c r="N185" s="163" t="s">
        <v>36</v>
      </c>
      <c r="O185" s="55"/>
      <c r="P185" s="164">
        <f t="shared" si="16"/>
        <v>0</v>
      </c>
      <c r="Q185" s="164">
        <v>4.6749999999999998</v>
      </c>
      <c r="R185" s="164">
        <f t="shared" si="17"/>
        <v>9.35</v>
      </c>
      <c r="S185" s="164">
        <v>0</v>
      </c>
      <c r="T185" s="165">
        <f t="shared" si="18"/>
        <v>0</v>
      </c>
      <c r="U185" s="896"/>
      <c r="V185" s="896"/>
      <c r="W185" s="896"/>
      <c r="X185" s="896"/>
      <c r="Y185" s="896"/>
      <c r="Z185" s="896"/>
      <c r="AA185" s="896"/>
      <c r="AB185" s="896"/>
      <c r="AC185" s="896"/>
      <c r="AD185" s="896"/>
      <c r="AE185" s="896"/>
      <c r="AR185" s="166" t="s">
        <v>159</v>
      </c>
      <c r="AT185" s="166" t="s">
        <v>155</v>
      </c>
      <c r="AU185" s="166" t="s">
        <v>80</v>
      </c>
      <c r="AY185" s="14" t="s">
        <v>153</v>
      </c>
      <c r="BE185" s="93">
        <f t="shared" si="19"/>
        <v>0</v>
      </c>
      <c r="BF185" s="93">
        <f t="shared" si="20"/>
        <v>0</v>
      </c>
      <c r="BG185" s="93">
        <f t="shared" si="21"/>
        <v>0</v>
      </c>
      <c r="BH185" s="93">
        <f t="shared" si="22"/>
        <v>0</v>
      </c>
      <c r="BI185" s="93">
        <f t="shared" si="23"/>
        <v>0</v>
      </c>
      <c r="BJ185" s="14" t="s">
        <v>80</v>
      </c>
      <c r="BK185" s="93">
        <f t="shared" si="24"/>
        <v>0</v>
      </c>
      <c r="BL185" s="14" t="s">
        <v>159</v>
      </c>
      <c r="BM185" s="166" t="s">
        <v>1861</v>
      </c>
    </row>
    <row r="186" spans="1:65" s="2" customFormat="1" ht="33" customHeight="1">
      <c r="A186" s="896"/>
      <c r="B186" s="129"/>
      <c r="C186" s="155" t="s">
        <v>272</v>
      </c>
      <c r="D186" s="155" t="s">
        <v>155</v>
      </c>
      <c r="E186" s="156" t="s">
        <v>1862</v>
      </c>
      <c r="F186" s="157" t="s">
        <v>1863</v>
      </c>
      <c r="G186" s="158" t="s">
        <v>266</v>
      </c>
      <c r="H186" s="159">
        <v>2</v>
      </c>
      <c r="I186" s="901"/>
      <c r="J186" s="900">
        <f t="shared" si="15"/>
        <v>0</v>
      </c>
      <c r="K186" s="161"/>
      <c r="L186" s="29"/>
      <c r="M186" s="162" t="s">
        <v>1</v>
      </c>
      <c r="N186" s="163" t="s">
        <v>36</v>
      </c>
      <c r="O186" s="55"/>
      <c r="P186" s="164">
        <f t="shared" si="16"/>
        <v>0</v>
      </c>
      <c r="Q186" s="164">
        <v>5.1749999999999998</v>
      </c>
      <c r="R186" s="164">
        <f t="shared" si="17"/>
        <v>10.35</v>
      </c>
      <c r="S186" s="164">
        <v>0</v>
      </c>
      <c r="T186" s="165">
        <f t="shared" si="18"/>
        <v>0</v>
      </c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96"/>
      <c r="AR186" s="166" t="s">
        <v>159</v>
      </c>
      <c r="AT186" s="166" t="s">
        <v>155</v>
      </c>
      <c r="AU186" s="166" t="s">
        <v>80</v>
      </c>
      <c r="AY186" s="14" t="s">
        <v>153</v>
      </c>
      <c r="BE186" s="93">
        <f t="shared" si="19"/>
        <v>0</v>
      </c>
      <c r="BF186" s="93">
        <f t="shared" si="20"/>
        <v>0</v>
      </c>
      <c r="BG186" s="93">
        <f t="shared" si="21"/>
        <v>0</v>
      </c>
      <c r="BH186" s="93">
        <f t="shared" si="22"/>
        <v>0</v>
      </c>
      <c r="BI186" s="93">
        <f t="shared" si="23"/>
        <v>0</v>
      </c>
      <c r="BJ186" s="14" t="s">
        <v>80</v>
      </c>
      <c r="BK186" s="93">
        <f t="shared" si="24"/>
        <v>0</v>
      </c>
      <c r="BL186" s="14" t="s">
        <v>159</v>
      </c>
      <c r="BM186" s="166" t="s">
        <v>1864</v>
      </c>
    </row>
    <row r="187" spans="1:65" s="2" customFormat="1" ht="33" customHeight="1">
      <c r="A187" s="896"/>
      <c r="B187" s="129"/>
      <c r="C187" s="155" t="s">
        <v>276</v>
      </c>
      <c r="D187" s="155" t="s">
        <v>155</v>
      </c>
      <c r="E187" s="156" t="s">
        <v>1865</v>
      </c>
      <c r="F187" s="157" t="s">
        <v>1866</v>
      </c>
      <c r="G187" s="158" t="s">
        <v>266</v>
      </c>
      <c r="H187" s="159">
        <v>2</v>
      </c>
      <c r="I187" s="901"/>
      <c r="J187" s="900">
        <f t="shared" si="15"/>
        <v>0</v>
      </c>
      <c r="K187" s="161"/>
      <c r="L187" s="29"/>
      <c r="M187" s="162" t="s">
        <v>1</v>
      </c>
      <c r="N187" s="163" t="s">
        <v>36</v>
      </c>
      <c r="O187" s="55"/>
      <c r="P187" s="164">
        <f t="shared" si="16"/>
        <v>0</v>
      </c>
      <c r="Q187" s="164">
        <v>4.6749999999999998</v>
      </c>
      <c r="R187" s="164">
        <f t="shared" si="17"/>
        <v>9.35</v>
      </c>
      <c r="S187" s="164">
        <v>0</v>
      </c>
      <c r="T187" s="165">
        <f t="shared" si="18"/>
        <v>0</v>
      </c>
      <c r="U187" s="896"/>
      <c r="V187" s="896"/>
      <c r="W187" s="896"/>
      <c r="X187" s="896"/>
      <c r="Y187" s="896"/>
      <c r="Z187" s="896"/>
      <c r="AA187" s="896"/>
      <c r="AB187" s="896"/>
      <c r="AC187" s="896"/>
      <c r="AD187" s="896"/>
      <c r="AE187" s="896"/>
      <c r="AR187" s="166" t="s">
        <v>159</v>
      </c>
      <c r="AT187" s="166" t="s">
        <v>155</v>
      </c>
      <c r="AU187" s="166" t="s">
        <v>80</v>
      </c>
      <c r="AY187" s="14" t="s">
        <v>153</v>
      </c>
      <c r="BE187" s="93">
        <f t="shared" si="19"/>
        <v>0</v>
      </c>
      <c r="BF187" s="93">
        <f t="shared" si="20"/>
        <v>0</v>
      </c>
      <c r="BG187" s="93">
        <f t="shared" si="21"/>
        <v>0</v>
      </c>
      <c r="BH187" s="93">
        <f t="shared" si="22"/>
        <v>0</v>
      </c>
      <c r="BI187" s="93">
        <f t="shared" si="23"/>
        <v>0</v>
      </c>
      <c r="BJ187" s="14" t="s">
        <v>80</v>
      </c>
      <c r="BK187" s="93">
        <f t="shared" si="24"/>
        <v>0</v>
      </c>
      <c r="BL187" s="14" t="s">
        <v>159</v>
      </c>
      <c r="BM187" s="166" t="s">
        <v>1867</v>
      </c>
    </row>
    <row r="188" spans="1:65" s="2" customFormat="1" ht="33" customHeight="1">
      <c r="A188" s="896"/>
      <c r="B188" s="129"/>
      <c r="C188" s="155" t="s">
        <v>280</v>
      </c>
      <c r="D188" s="155" t="s">
        <v>155</v>
      </c>
      <c r="E188" s="156" t="s">
        <v>1868</v>
      </c>
      <c r="F188" s="157" t="s">
        <v>1869</v>
      </c>
      <c r="G188" s="158" t="s">
        <v>266</v>
      </c>
      <c r="H188" s="159">
        <v>2</v>
      </c>
      <c r="I188" s="901"/>
      <c r="J188" s="900">
        <f t="shared" si="15"/>
        <v>0</v>
      </c>
      <c r="K188" s="161"/>
      <c r="L188" s="29"/>
      <c r="M188" s="162" t="s">
        <v>1</v>
      </c>
      <c r="N188" s="163" t="s">
        <v>36</v>
      </c>
      <c r="O188" s="55"/>
      <c r="P188" s="164">
        <f t="shared" si="16"/>
        <v>0</v>
      </c>
      <c r="Q188" s="164">
        <v>3.85</v>
      </c>
      <c r="R188" s="164">
        <f t="shared" si="17"/>
        <v>7.7</v>
      </c>
      <c r="S188" s="164">
        <v>0</v>
      </c>
      <c r="T188" s="165">
        <f t="shared" si="18"/>
        <v>0</v>
      </c>
      <c r="U188" s="896"/>
      <c r="V188" s="896"/>
      <c r="W188" s="896"/>
      <c r="X188" s="896"/>
      <c r="Y188" s="896"/>
      <c r="Z188" s="896"/>
      <c r="AA188" s="896"/>
      <c r="AB188" s="896"/>
      <c r="AC188" s="896"/>
      <c r="AD188" s="896"/>
      <c r="AE188" s="896"/>
      <c r="AR188" s="166" t="s">
        <v>159</v>
      </c>
      <c r="AT188" s="166" t="s">
        <v>155</v>
      </c>
      <c r="AU188" s="166" t="s">
        <v>80</v>
      </c>
      <c r="AY188" s="14" t="s">
        <v>153</v>
      </c>
      <c r="BE188" s="93">
        <f t="shared" si="19"/>
        <v>0</v>
      </c>
      <c r="BF188" s="93">
        <f t="shared" si="20"/>
        <v>0</v>
      </c>
      <c r="BG188" s="93">
        <f t="shared" si="21"/>
        <v>0</v>
      </c>
      <c r="BH188" s="93">
        <f t="shared" si="22"/>
        <v>0</v>
      </c>
      <c r="BI188" s="93">
        <f t="shared" si="23"/>
        <v>0</v>
      </c>
      <c r="BJ188" s="14" t="s">
        <v>80</v>
      </c>
      <c r="BK188" s="93">
        <f t="shared" si="24"/>
        <v>0</v>
      </c>
      <c r="BL188" s="14" t="s">
        <v>159</v>
      </c>
      <c r="BM188" s="166" t="s">
        <v>1870</v>
      </c>
    </row>
    <row r="189" spans="1:65" s="2" customFormat="1" ht="33" customHeight="1">
      <c r="A189" s="896"/>
      <c r="B189" s="129"/>
      <c r="C189" s="155" t="s">
        <v>284</v>
      </c>
      <c r="D189" s="155" t="s">
        <v>155</v>
      </c>
      <c r="E189" s="156" t="s">
        <v>1871</v>
      </c>
      <c r="F189" s="157" t="s">
        <v>1872</v>
      </c>
      <c r="G189" s="158" t="s">
        <v>266</v>
      </c>
      <c r="H189" s="159">
        <v>2</v>
      </c>
      <c r="I189" s="901"/>
      <c r="J189" s="900">
        <f t="shared" si="15"/>
        <v>0</v>
      </c>
      <c r="K189" s="161"/>
      <c r="L189" s="29"/>
      <c r="M189" s="162" t="s">
        <v>1</v>
      </c>
      <c r="N189" s="163" t="s">
        <v>36</v>
      </c>
      <c r="O189" s="55"/>
      <c r="P189" s="164">
        <f t="shared" si="16"/>
        <v>0</v>
      </c>
      <c r="Q189" s="164">
        <v>3.85</v>
      </c>
      <c r="R189" s="164">
        <f t="shared" si="17"/>
        <v>7.7</v>
      </c>
      <c r="S189" s="164">
        <v>0</v>
      </c>
      <c r="T189" s="165">
        <f t="shared" si="18"/>
        <v>0</v>
      </c>
      <c r="U189" s="896"/>
      <c r="V189" s="896"/>
      <c r="W189" s="896"/>
      <c r="X189" s="896"/>
      <c r="Y189" s="896"/>
      <c r="Z189" s="896"/>
      <c r="AA189" s="896"/>
      <c r="AB189" s="896"/>
      <c r="AC189" s="896"/>
      <c r="AD189" s="896"/>
      <c r="AE189" s="896"/>
      <c r="AR189" s="166" t="s">
        <v>159</v>
      </c>
      <c r="AT189" s="166" t="s">
        <v>155</v>
      </c>
      <c r="AU189" s="166" t="s">
        <v>80</v>
      </c>
      <c r="AY189" s="14" t="s">
        <v>153</v>
      </c>
      <c r="BE189" s="93">
        <f t="shared" si="19"/>
        <v>0</v>
      </c>
      <c r="BF189" s="93">
        <f t="shared" si="20"/>
        <v>0</v>
      </c>
      <c r="BG189" s="93">
        <f t="shared" si="21"/>
        <v>0</v>
      </c>
      <c r="BH189" s="93">
        <f t="shared" si="22"/>
        <v>0</v>
      </c>
      <c r="BI189" s="93">
        <f t="shared" si="23"/>
        <v>0</v>
      </c>
      <c r="BJ189" s="14" t="s">
        <v>80</v>
      </c>
      <c r="BK189" s="93">
        <f t="shared" si="24"/>
        <v>0</v>
      </c>
      <c r="BL189" s="14" t="s">
        <v>159</v>
      </c>
      <c r="BM189" s="166" t="s">
        <v>1873</v>
      </c>
    </row>
    <row r="190" spans="1:65" s="2" customFormat="1" ht="33" customHeight="1">
      <c r="A190" s="896"/>
      <c r="B190" s="129"/>
      <c r="C190" s="155" t="s">
        <v>288</v>
      </c>
      <c r="D190" s="155" t="s">
        <v>155</v>
      </c>
      <c r="E190" s="156" t="s">
        <v>1874</v>
      </c>
      <c r="F190" s="157" t="s">
        <v>1875</v>
      </c>
      <c r="G190" s="158" t="s">
        <v>266</v>
      </c>
      <c r="H190" s="159">
        <v>2</v>
      </c>
      <c r="I190" s="901"/>
      <c r="J190" s="900">
        <f t="shared" si="15"/>
        <v>0</v>
      </c>
      <c r="K190" s="161"/>
      <c r="L190" s="29"/>
      <c r="M190" s="162" t="s">
        <v>1</v>
      </c>
      <c r="N190" s="163" t="s">
        <v>36</v>
      </c>
      <c r="O190" s="55"/>
      <c r="P190" s="164">
        <f t="shared" si="16"/>
        <v>0</v>
      </c>
      <c r="Q190" s="164">
        <v>3.85</v>
      </c>
      <c r="R190" s="164">
        <f t="shared" si="17"/>
        <v>7.7</v>
      </c>
      <c r="S190" s="164">
        <v>0</v>
      </c>
      <c r="T190" s="165">
        <f t="shared" si="18"/>
        <v>0</v>
      </c>
      <c r="U190" s="896"/>
      <c r="V190" s="896"/>
      <c r="W190" s="896"/>
      <c r="X190" s="896"/>
      <c r="Y190" s="896"/>
      <c r="Z190" s="896"/>
      <c r="AA190" s="896"/>
      <c r="AB190" s="896"/>
      <c r="AC190" s="896"/>
      <c r="AD190" s="896"/>
      <c r="AE190" s="896"/>
      <c r="AR190" s="166" t="s">
        <v>159</v>
      </c>
      <c r="AT190" s="166" t="s">
        <v>155</v>
      </c>
      <c r="AU190" s="166" t="s">
        <v>80</v>
      </c>
      <c r="AY190" s="14" t="s">
        <v>153</v>
      </c>
      <c r="BE190" s="93">
        <f t="shared" si="19"/>
        <v>0</v>
      </c>
      <c r="BF190" s="93">
        <f t="shared" si="20"/>
        <v>0</v>
      </c>
      <c r="BG190" s="93">
        <f t="shared" si="21"/>
        <v>0</v>
      </c>
      <c r="BH190" s="93">
        <f t="shared" si="22"/>
        <v>0</v>
      </c>
      <c r="BI190" s="93">
        <f t="shared" si="23"/>
        <v>0</v>
      </c>
      <c r="BJ190" s="14" t="s">
        <v>80</v>
      </c>
      <c r="BK190" s="93">
        <f t="shared" si="24"/>
        <v>0</v>
      </c>
      <c r="BL190" s="14" t="s">
        <v>159</v>
      </c>
      <c r="BM190" s="166" t="s">
        <v>1876</v>
      </c>
    </row>
    <row r="191" spans="1:65" s="2" customFormat="1" ht="33" customHeight="1">
      <c r="A191" s="896"/>
      <c r="B191" s="129"/>
      <c r="C191" s="155" t="s">
        <v>292</v>
      </c>
      <c r="D191" s="155" t="s">
        <v>155</v>
      </c>
      <c r="E191" s="156" t="s">
        <v>1877</v>
      </c>
      <c r="F191" s="157" t="s">
        <v>1878</v>
      </c>
      <c r="G191" s="158" t="s">
        <v>266</v>
      </c>
      <c r="H191" s="159">
        <v>2</v>
      </c>
      <c r="I191" s="901"/>
      <c r="J191" s="900">
        <f t="shared" si="15"/>
        <v>0</v>
      </c>
      <c r="K191" s="161"/>
      <c r="L191" s="29"/>
      <c r="M191" s="162" t="s">
        <v>1</v>
      </c>
      <c r="N191" s="163" t="s">
        <v>36</v>
      </c>
      <c r="O191" s="55"/>
      <c r="P191" s="164">
        <f t="shared" si="16"/>
        <v>0</v>
      </c>
      <c r="Q191" s="164">
        <v>3.85</v>
      </c>
      <c r="R191" s="164">
        <f t="shared" si="17"/>
        <v>7.7</v>
      </c>
      <c r="S191" s="164">
        <v>0</v>
      </c>
      <c r="T191" s="165">
        <f t="shared" si="18"/>
        <v>0</v>
      </c>
      <c r="U191" s="896"/>
      <c r="V191" s="896"/>
      <c r="W191" s="896"/>
      <c r="X191" s="896"/>
      <c r="Y191" s="896"/>
      <c r="Z191" s="896"/>
      <c r="AA191" s="896"/>
      <c r="AB191" s="896"/>
      <c r="AC191" s="896"/>
      <c r="AD191" s="896"/>
      <c r="AE191" s="896"/>
      <c r="AR191" s="166" t="s">
        <v>159</v>
      </c>
      <c r="AT191" s="166" t="s">
        <v>155</v>
      </c>
      <c r="AU191" s="166" t="s">
        <v>80</v>
      </c>
      <c r="AY191" s="14" t="s">
        <v>153</v>
      </c>
      <c r="BE191" s="93">
        <f t="shared" si="19"/>
        <v>0</v>
      </c>
      <c r="BF191" s="93">
        <f t="shared" si="20"/>
        <v>0</v>
      </c>
      <c r="BG191" s="93">
        <f t="shared" si="21"/>
        <v>0</v>
      </c>
      <c r="BH191" s="93">
        <f t="shared" si="22"/>
        <v>0</v>
      </c>
      <c r="BI191" s="93">
        <f t="shared" si="23"/>
        <v>0</v>
      </c>
      <c r="BJ191" s="14" t="s">
        <v>80</v>
      </c>
      <c r="BK191" s="93">
        <f t="shared" si="24"/>
        <v>0</v>
      </c>
      <c r="BL191" s="14" t="s">
        <v>159</v>
      </c>
      <c r="BM191" s="166" t="s">
        <v>1879</v>
      </c>
    </row>
    <row r="192" spans="1:65" s="2" customFormat="1" ht="33" customHeight="1">
      <c r="A192" s="896"/>
      <c r="B192" s="129"/>
      <c r="C192" s="155" t="s">
        <v>296</v>
      </c>
      <c r="D192" s="155" t="s">
        <v>155</v>
      </c>
      <c r="E192" s="156" t="s">
        <v>1880</v>
      </c>
      <c r="F192" s="157" t="s">
        <v>1881</v>
      </c>
      <c r="G192" s="158" t="s">
        <v>266</v>
      </c>
      <c r="H192" s="159">
        <v>2</v>
      </c>
      <c r="I192" s="901"/>
      <c r="J192" s="900">
        <f t="shared" si="15"/>
        <v>0</v>
      </c>
      <c r="K192" s="161"/>
      <c r="L192" s="29"/>
      <c r="M192" s="162" t="s">
        <v>1</v>
      </c>
      <c r="N192" s="163" t="s">
        <v>36</v>
      </c>
      <c r="O192" s="55"/>
      <c r="P192" s="164">
        <f t="shared" si="16"/>
        <v>0</v>
      </c>
      <c r="Q192" s="164">
        <v>3.0750000000000002</v>
      </c>
      <c r="R192" s="164">
        <f t="shared" si="17"/>
        <v>6.15</v>
      </c>
      <c r="S192" s="164">
        <v>0</v>
      </c>
      <c r="T192" s="165">
        <f t="shared" si="18"/>
        <v>0</v>
      </c>
      <c r="U192" s="896"/>
      <c r="V192" s="896"/>
      <c r="W192" s="896"/>
      <c r="X192" s="896"/>
      <c r="Y192" s="896"/>
      <c r="Z192" s="896"/>
      <c r="AA192" s="896"/>
      <c r="AB192" s="896"/>
      <c r="AC192" s="896"/>
      <c r="AD192" s="896"/>
      <c r="AE192" s="896"/>
      <c r="AR192" s="166" t="s">
        <v>159</v>
      </c>
      <c r="AT192" s="166" t="s">
        <v>155</v>
      </c>
      <c r="AU192" s="166" t="s">
        <v>80</v>
      </c>
      <c r="AY192" s="14" t="s">
        <v>153</v>
      </c>
      <c r="BE192" s="93">
        <f t="shared" si="19"/>
        <v>0</v>
      </c>
      <c r="BF192" s="93">
        <f t="shared" si="20"/>
        <v>0</v>
      </c>
      <c r="BG192" s="93">
        <f t="shared" si="21"/>
        <v>0</v>
      </c>
      <c r="BH192" s="93">
        <f t="shared" si="22"/>
        <v>0</v>
      </c>
      <c r="BI192" s="93">
        <f t="shared" si="23"/>
        <v>0</v>
      </c>
      <c r="BJ192" s="14" t="s">
        <v>80</v>
      </c>
      <c r="BK192" s="93">
        <f t="shared" si="24"/>
        <v>0</v>
      </c>
      <c r="BL192" s="14" t="s">
        <v>159</v>
      </c>
      <c r="BM192" s="166" t="s">
        <v>1882</v>
      </c>
    </row>
    <row r="193" spans="1:65" s="2" customFormat="1" ht="33" customHeight="1">
      <c r="A193" s="896"/>
      <c r="B193" s="129"/>
      <c r="C193" s="155" t="s">
        <v>300</v>
      </c>
      <c r="D193" s="155" t="s">
        <v>155</v>
      </c>
      <c r="E193" s="156" t="s">
        <v>1883</v>
      </c>
      <c r="F193" s="157" t="s">
        <v>1884</v>
      </c>
      <c r="G193" s="158" t="s">
        <v>266</v>
      </c>
      <c r="H193" s="159">
        <v>2</v>
      </c>
      <c r="I193" s="901"/>
      <c r="J193" s="900">
        <f t="shared" si="15"/>
        <v>0</v>
      </c>
      <c r="K193" s="161"/>
      <c r="L193" s="29"/>
      <c r="M193" s="162" t="s">
        <v>1</v>
      </c>
      <c r="N193" s="163" t="s">
        <v>36</v>
      </c>
      <c r="O193" s="55"/>
      <c r="P193" s="164">
        <f t="shared" si="16"/>
        <v>0</v>
      </c>
      <c r="Q193" s="164">
        <v>3.0750000000000002</v>
      </c>
      <c r="R193" s="164">
        <f t="shared" si="17"/>
        <v>6.15</v>
      </c>
      <c r="S193" s="164">
        <v>0</v>
      </c>
      <c r="T193" s="165">
        <f t="shared" si="18"/>
        <v>0</v>
      </c>
      <c r="U193" s="896"/>
      <c r="V193" s="896"/>
      <c r="W193" s="896"/>
      <c r="X193" s="896"/>
      <c r="Y193" s="896"/>
      <c r="Z193" s="896"/>
      <c r="AA193" s="896"/>
      <c r="AB193" s="896"/>
      <c r="AC193" s="896"/>
      <c r="AD193" s="896"/>
      <c r="AE193" s="896"/>
      <c r="AR193" s="166" t="s">
        <v>159</v>
      </c>
      <c r="AT193" s="166" t="s">
        <v>155</v>
      </c>
      <c r="AU193" s="166" t="s">
        <v>80</v>
      </c>
      <c r="AY193" s="14" t="s">
        <v>153</v>
      </c>
      <c r="BE193" s="93">
        <f t="shared" si="19"/>
        <v>0</v>
      </c>
      <c r="BF193" s="93">
        <f t="shared" si="20"/>
        <v>0</v>
      </c>
      <c r="BG193" s="93">
        <f t="shared" si="21"/>
        <v>0</v>
      </c>
      <c r="BH193" s="93">
        <f t="shared" si="22"/>
        <v>0</v>
      </c>
      <c r="BI193" s="93">
        <f t="shared" si="23"/>
        <v>0</v>
      </c>
      <c r="BJ193" s="14" t="s">
        <v>80</v>
      </c>
      <c r="BK193" s="93">
        <f t="shared" si="24"/>
        <v>0</v>
      </c>
      <c r="BL193" s="14" t="s">
        <v>159</v>
      </c>
      <c r="BM193" s="166" t="s">
        <v>1885</v>
      </c>
    </row>
    <row r="194" spans="1:65" s="2" customFormat="1" ht="33" customHeight="1">
      <c r="A194" s="896"/>
      <c r="B194" s="129"/>
      <c r="C194" s="155" t="s">
        <v>304</v>
      </c>
      <c r="D194" s="155" t="s">
        <v>155</v>
      </c>
      <c r="E194" s="156" t="s">
        <v>1886</v>
      </c>
      <c r="F194" s="157" t="s">
        <v>1887</v>
      </c>
      <c r="G194" s="158" t="s">
        <v>266</v>
      </c>
      <c r="H194" s="159">
        <v>2</v>
      </c>
      <c r="I194" s="901"/>
      <c r="J194" s="900">
        <f t="shared" si="15"/>
        <v>0</v>
      </c>
      <c r="K194" s="161"/>
      <c r="L194" s="29"/>
      <c r="M194" s="162" t="s">
        <v>1</v>
      </c>
      <c r="N194" s="163" t="s">
        <v>36</v>
      </c>
      <c r="O194" s="55"/>
      <c r="P194" s="164">
        <f t="shared" si="16"/>
        <v>0</v>
      </c>
      <c r="Q194" s="164">
        <v>3.0750000000000002</v>
      </c>
      <c r="R194" s="164">
        <f t="shared" si="17"/>
        <v>6.15</v>
      </c>
      <c r="S194" s="164">
        <v>0</v>
      </c>
      <c r="T194" s="165">
        <f t="shared" si="18"/>
        <v>0</v>
      </c>
      <c r="U194" s="896"/>
      <c r="V194" s="896"/>
      <c r="W194" s="896"/>
      <c r="X194" s="896"/>
      <c r="Y194" s="896"/>
      <c r="Z194" s="896"/>
      <c r="AA194" s="896"/>
      <c r="AB194" s="896"/>
      <c r="AC194" s="896"/>
      <c r="AD194" s="896"/>
      <c r="AE194" s="896"/>
      <c r="AR194" s="166" t="s">
        <v>159</v>
      </c>
      <c r="AT194" s="166" t="s">
        <v>155</v>
      </c>
      <c r="AU194" s="166" t="s">
        <v>80</v>
      </c>
      <c r="AY194" s="14" t="s">
        <v>153</v>
      </c>
      <c r="BE194" s="93">
        <f t="shared" si="19"/>
        <v>0</v>
      </c>
      <c r="BF194" s="93">
        <f t="shared" si="20"/>
        <v>0</v>
      </c>
      <c r="BG194" s="93">
        <f t="shared" si="21"/>
        <v>0</v>
      </c>
      <c r="BH194" s="93">
        <f t="shared" si="22"/>
        <v>0</v>
      </c>
      <c r="BI194" s="93">
        <f t="shared" si="23"/>
        <v>0</v>
      </c>
      <c r="BJ194" s="14" t="s">
        <v>80</v>
      </c>
      <c r="BK194" s="93">
        <f t="shared" si="24"/>
        <v>0</v>
      </c>
      <c r="BL194" s="14" t="s">
        <v>159</v>
      </c>
      <c r="BM194" s="166" t="s">
        <v>1888</v>
      </c>
    </row>
    <row r="195" spans="1:65" s="2" customFormat="1" ht="33" customHeight="1">
      <c r="A195" s="896"/>
      <c r="B195" s="129"/>
      <c r="C195" s="155" t="s">
        <v>308</v>
      </c>
      <c r="D195" s="155" t="s">
        <v>155</v>
      </c>
      <c r="E195" s="156" t="s">
        <v>1889</v>
      </c>
      <c r="F195" s="157" t="s">
        <v>1890</v>
      </c>
      <c r="G195" s="158" t="s">
        <v>266</v>
      </c>
      <c r="H195" s="159">
        <v>2</v>
      </c>
      <c r="I195" s="901"/>
      <c r="J195" s="900">
        <f t="shared" si="15"/>
        <v>0</v>
      </c>
      <c r="K195" s="161"/>
      <c r="L195" s="29"/>
      <c r="M195" s="162" t="s">
        <v>1</v>
      </c>
      <c r="N195" s="163" t="s">
        <v>36</v>
      </c>
      <c r="O195" s="55"/>
      <c r="P195" s="164">
        <f t="shared" si="16"/>
        <v>0</v>
      </c>
      <c r="Q195" s="164">
        <v>3.0750000000000002</v>
      </c>
      <c r="R195" s="164">
        <f t="shared" si="17"/>
        <v>6.15</v>
      </c>
      <c r="S195" s="164">
        <v>0</v>
      </c>
      <c r="T195" s="165">
        <f t="shared" si="18"/>
        <v>0</v>
      </c>
      <c r="U195" s="896"/>
      <c r="V195" s="896"/>
      <c r="W195" s="896"/>
      <c r="X195" s="896"/>
      <c r="Y195" s="896"/>
      <c r="Z195" s="896"/>
      <c r="AA195" s="896"/>
      <c r="AB195" s="896"/>
      <c r="AC195" s="896"/>
      <c r="AD195" s="896"/>
      <c r="AE195" s="896"/>
      <c r="AR195" s="166" t="s">
        <v>159</v>
      </c>
      <c r="AT195" s="166" t="s">
        <v>155</v>
      </c>
      <c r="AU195" s="166" t="s">
        <v>80</v>
      </c>
      <c r="AY195" s="14" t="s">
        <v>153</v>
      </c>
      <c r="BE195" s="93">
        <f t="shared" si="19"/>
        <v>0</v>
      </c>
      <c r="BF195" s="93">
        <f t="shared" si="20"/>
        <v>0</v>
      </c>
      <c r="BG195" s="93">
        <f t="shared" si="21"/>
        <v>0</v>
      </c>
      <c r="BH195" s="93">
        <f t="shared" si="22"/>
        <v>0</v>
      </c>
      <c r="BI195" s="93">
        <f t="shared" si="23"/>
        <v>0</v>
      </c>
      <c r="BJ195" s="14" t="s">
        <v>80</v>
      </c>
      <c r="BK195" s="93">
        <f t="shared" si="24"/>
        <v>0</v>
      </c>
      <c r="BL195" s="14" t="s">
        <v>159</v>
      </c>
      <c r="BM195" s="166" t="s">
        <v>1891</v>
      </c>
    </row>
    <row r="196" spans="1:65" s="2" customFormat="1" ht="33" customHeight="1">
      <c r="A196" s="896"/>
      <c r="B196" s="129"/>
      <c r="C196" s="155" t="s">
        <v>312</v>
      </c>
      <c r="D196" s="155" t="s">
        <v>155</v>
      </c>
      <c r="E196" s="156" t="s">
        <v>1892</v>
      </c>
      <c r="F196" s="157" t="s">
        <v>1893</v>
      </c>
      <c r="G196" s="158" t="s">
        <v>266</v>
      </c>
      <c r="H196" s="159">
        <v>2</v>
      </c>
      <c r="I196" s="901"/>
      <c r="J196" s="900">
        <f t="shared" si="15"/>
        <v>0</v>
      </c>
      <c r="K196" s="161"/>
      <c r="L196" s="29"/>
      <c r="M196" s="162" t="s">
        <v>1</v>
      </c>
      <c r="N196" s="163" t="s">
        <v>36</v>
      </c>
      <c r="O196" s="55"/>
      <c r="P196" s="164">
        <f t="shared" si="16"/>
        <v>0</v>
      </c>
      <c r="Q196" s="164">
        <v>2.35</v>
      </c>
      <c r="R196" s="164">
        <f t="shared" si="17"/>
        <v>4.7</v>
      </c>
      <c r="S196" s="164">
        <v>0</v>
      </c>
      <c r="T196" s="165">
        <f t="shared" si="18"/>
        <v>0</v>
      </c>
      <c r="U196" s="896"/>
      <c r="V196" s="896"/>
      <c r="W196" s="896"/>
      <c r="X196" s="896"/>
      <c r="Y196" s="896"/>
      <c r="Z196" s="896"/>
      <c r="AA196" s="896"/>
      <c r="AB196" s="896"/>
      <c r="AC196" s="896"/>
      <c r="AD196" s="896"/>
      <c r="AE196" s="896"/>
      <c r="AR196" s="166" t="s">
        <v>159</v>
      </c>
      <c r="AT196" s="166" t="s">
        <v>155</v>
      </c>
      <c r="AU196" s="166" t="s">
        <v>80</v>
      </c>
      <c r="AY196" s="14" t="s">
        <v>153</v>
      </c>
      <c r="BE196" s="93">
        <f t="shared" si="19"/>
        <v>0</v>
      </c>
      <c r="BF196" s="93">
        <f t="shared" si="20"/>
        <v>0</v>
      </c>
      <c r="BG196" s="93">
        <f t="shared" si="21"/>
        <v>0</v>
      </c>
      <c r="BH196" s="93">
        <f t="shared" si="22"/>
        <v>0</v>
      </c>
      <c r="BI196" s="93">
        <f t="shared" si="23"/>
        <v>0</v>
      </c>
      <c r="BJ196" s="14" t="s">
        <v>80</v>
      </c>
      <c r="BK196" s="93">
        <f t="shared" si="24"/>
        <v>0</v>
      </c>
      <c r="BL196" s="14" t="s">
        <v>159</v>
      </c>
      <c r="BM196" s="166" t="s">
        <v>1894</v>
      </c>
    </row>
    <row r="197" spans="1:65" s="2" customFormat="1" ht="33" customHeight="1">
      <c r="A197" s="896"/>
      <c r="B197" s="129"/>
      <c r="C197" s="155" t="s">
        <v>316</v>
      </c>
      <c r="D197" s="155" t="s">
        <v>155</v>
      </c>
      <c r="E197" s="156" t="s">
        <v>1895</v>
      </c>
      <c r="F197" s="157" t="s">
        <v>1896</v>
      </c>
      <c r="G197" s="158" t="s">
        <v>266</v>
      </c>
      <c r="H197" s="159">
        <v>2</v>
      </c>
      <c r="I197" s="901"/>
      <c r="J197" s="900">
        <f t="shared" si="15"/>
        <v>0</v>
      </c>
      <c r="K197" s="161"/>
      <c r="L197" s="29"/>
      <c r="M197" s="162" t="s">
        <v>1</v>
      </c>
      <c r="N197" s="163" t="s">
        <v>36</v>
      </c>
      <c r="O197" s="55"/>
      <c r="P197" s="164">
        <f t="shared" si="16"/>
        <v>0</v>
      </c>
      <c r="Q197" s="164">
        <v>5.1749999999999998</v>
      </c>
      <c r="R197" s="164">
        <f t="shared" si="17"/>
        <v>10.35</v>
      </c>
      <c r="S197" s="164">
        <v>0</v>
      </c>
      <c r="T197" s="165">
        <f t="shared" si="18"/>
        <v>0</v>
      </c>
      <c r="U197" s="896"/>
      <c r="V197" s="896"/>
      <c r="W197" s="896"/>
      <c r="X197" s="896"/>
      <c r="Y197" s="896"/>
      <c r="Z197" s="896"/>
      <c r="AA197" s="896"/>
      <c r="AB197" s="896"/>
      <c r="AC197" s="896"/>
      <c r="AD197" s="896"/>
      <c r="AE197" s="896"/>
      <c r="AR197" s="166" t="s">
        <v>159</v>
      </c>
      <c r="AT197" s="166" t="s">
        <v>155</v>
      </c>
      <c r="AU197" s="166" t="s">
        <v>80</v>
      </c>
      <c r="AY197" s="14" t="s">
        <v>153</v>
      </c>
      <c r="BE197" s="93">
        <f t="shared" si="19"/>
        <v>0</v>
      </c>
      <c r="BF197" s="93">
        <f t="shared" si="20"/>
        <v>0</v>
      </c>
      <c r="BG197" s="93">
        <f t="shared" si="21"/>
        <v>0</v>
      </c>
      <c r="BH197" s="93">
        <f t="shared" si="22"/>
        <v>0</v>
      </c>
      <c r="BI197" s="93">
        <f t="shared" si="23"/>
        <v>0</v>
      </c>
      <c r="BJ197" s="14" t="s">
        <v>80</v>
      </c>
      <c r="BK197" s="93">
        <f t="shared" si="24"/>
        <v>0</v>
      </c>
      <c r="BL197" s="14" t="s">
        <v>159</v>
      </c>
      <c r="BM197" s="166" t="s">
        <v>1897</v>
      </c>
    </row>
    <row r="198" spans="1:65" s="2" customFormat="1" ht="33" customHeight="1">
      <c r="A198" s="896"/>
      <c r="B198" s="129"/>
      <c r="C198" s="155" t="s">
        <v>320</v>
      </c>
      <c r="D198" s="155" t="s">
        <v>155</v>
      </c>
      <c r="E198" s="156" t="s">
        <v>1898</v>
      </c>
      <c r="F198" s="157" t="s">
        <v>1899</v>
      </c>
      <c r="G198" s="158" t="s">
        <v>266</v>
      </c>
      <c r="H198" s="159">
        <v>2</v>
      </c>
      <c r="I198" s="901"/>
      <c r="J198" s="900">
        <f t="shared" si="15"/>
        <v>0</v>
      </c>
      <c r="K198" s="161"/>
      <c r="L198" s="29"/>
      <c r="M198" s="162" t="s">
        <v>1</v>
      </c>
      <c r="N198" s="163" t="s">
        <v>36</v>
      </c>
      <c r="O198" s="55"/>
      <c r="P198" s="164">
        <f t="shared" si="16"/>
        <v>0</v>
      </c>
      <c r="Q198" s="164">
        <v>2.35</v>
      </c>
      <c r="R198" s="164">
        <f t="shared" si="17"/>
        <v>4.7</v>
      </c>
      <c r="S198" s="164">
        <v>0</v>
      </c>
      <c r="T198" s="165">
        <f t="shared" si="18"/>
        <v>0</v>
      </c>
      <c r="U198" s="896"/>
      <c r="V198" s="896"/>
      <c r="W198" s="896"/>
      <c r="X198" s="896"/>
      <c r="Y198" s="896"/>
      <c r="Z198" s="896"/>
      <c r="AA198" s="896"/>
      <c r="AB198" s="896"/>
      <c r="AC198" s="896"/>
      <c r="AD198" s="896"/>
      <c r="AE198" s="896"/>
      <c r="AR198" s="166" t="s">
        <v>159</v>
      </c>
      <c r="AT198" s="166" t="s">
        <v>155</v>
      </c>
      <c r="AU198" s="166" t="s">
        <v>80</v>
      </c>
      <c r="AY198" s="14" t="s">
        <v>153</v>
      </c>
      <c r="BE198" s="93">
        <f t="shared" si="19"/>
        <v>0</v>
      </c>
      <c r="BF198" s="93">
        <f t="shared" si="20"/>
        <v>0</v>
      </c>
      <c r="BG198" s="93">
        <f t="shared" si="21"/>
        <v>0</v>
      </c>
      <c r="BH198" s="93">
        <f t="shared" si="22"/>
        <v>0</v>
      </c>
      <c r="BI198" s="93">
        <f t="shared" si="23"/>
        <v>0</v>
      </c>
      <c r="BJ198" s="14" t="s">
        <v>80</v>
      </c>
      <c r="BK198" s="93">
        <f t="shared" si="24"/>
        <v>0</v>
      </c>
      <c r="BL198" s="14" t="s">
        <v>159</v>
      </c>
      <c r="BM198" s="166" t="s">
        <v>1900</v>
      </c>
    </row>
    <row r="199" spans="1:65" s="2" customFormat="1" ht="33" customHeight="1">
      <c r="A199" s="896"/>
      <c r="B199" s="129"/>
      <c r="C199" s="155" t="s">
        <v>324</v>
      </c>
      <c r="D199" s="155" t="s">
        <v>155</v>
      </c>
      <c r="E199" s="156" t="s">
        <v>1901</v>
      </c>
      <c r="F199" s="157" t="s">
        <v>1902</v>
      </c>
      <c r="G199" s="158" t="s">
        <v>266</v>
      </c>
      <c r="H199" s="159">
        <v>2</v>
      </c>
      <c r="I199" s="901"/>
      <c r="J199" s="900">
        <f t="shared" si="15"/>
        <v>0</v>
      </c>
      <c r="K199" s="161"/>
      <c r="L199" s="29"/>
      <c r="M199" s="162" t="s">
        <v>1</v>
      </c>
      <c r="N199" s="163" t="s">
        <v>36</v>
      </c>
      <c r="O199" s="55"/>
      <c r="P199" s="164">
        <f t="shared" si="16"/>
        <v>0</v>
      </c>
      <c r="Q199" s="164">
        <v>2.35</v>
      </c>
      <c r="R199" s="164">
        <f t="shared" si="17"/>
        <v>4.7</v>
      </c>
      <c r="S199" s="164">
        <v>0</v>
      </c>
      <c r="T199" s="165">
        <f t="shared" si="18"/>
        <v>0</v>
      </c>
      <c r="U199" s="896"/>
      <c r="V199" s="896"/>
      <c r="W199" s="896"/>
      <c r="X199" s="896"/>
      <c r="Y199" s="896"/>
      <c r="Z199" s="896"/>
      <c r="AA199" s="896"/>
      <c r="AB199" s="896"/>
      <c r="AC199" s="896"/>
      <c r="AD199" s="896"/>
      <c r="AE199" s="896"/>
      <c r="AR199" s="166" t="s">
        <v>159</v>
      </c>
      <c r="AT199" s="166" t="s">
        <v>155</v>
      </c>
      <c r="AU199" s="166" t="s">
        <v>80</v>
      </c>
      <c r="AY199" s="14" t="s">
        <v>153</v>
      </c>
      <c r="BE199" s="93">
        <f t="shared" si="19"/>
        <v>0</v>
      </c>
      <c r="BF199" s="93">
        <f t="shared" si="20"/>
        <v>0</v>
      </c>
      <c r="BG199" s="93">
        <f t="shared" si="21"/>
        <v>0</v>
      </c>
      <c r="BH199" s="93">
        <f t="shared" si="22"/>
        <v>0</v>
      </c>
      <c r="BI199" s="93">
        <f t="shared" si="23"/>
        <v>0</v>
      </c>
      <c r="BJ199" s="14" t="s">
        <v>80</v>
      </c>
      <c r="BK199" s="93">
        <f t="shared" si="24"/>
        <v>0</v>
      </c>
      <c r="BL199" s="14" t="s">
        <v>159</v>
      </c>
      <c r="BM199" s="166" t="s">
        <v>1903</v>
      </c>
    </row>
    <row r="200" spans="1:65" s="2" customFormat="1" ht="33" customHeight="1">
      <c r="A200" s="896"/>
      <c r="B200" s="129"/>
      <c r="C200" s="155" t="s">
        <v>328</v>
      </c>
      <c r="D200" s="155" t="s">
        <v>155</v>
      </c>
      <c r="E200" s="156" t="s">
        <v>1904</v>
      </c>
      <c r="F200" s="157" t="s">
        <v>1905</v>
      </c>
      <c r="G200" s="158" t="s">
        <v>266</v>
      </c>
      <c r="H200" s="159">
        <v>2</v>
      </c>
      <c r="I200" s="901"/>
      <c r="J200" s="900">
        <f t="shared" si="15"/>
        <v>0</v>
      </c>
      <c r="K200" s="161"/>
      <c r="L200" s="29"/>
      <c r="M200" s="162" t="s">
        <v>1</v>
      </c>
      <c r="N200" s="163" t="s">
        <v>36</v>
      </c>
      <c r="O200" s="55"/>
      <c r="P200" s="164">
        <f t="shared" si="16"/>
        <v>0</v>
      </c>
      <c r="Q200" s="164">
        <v>2.35</v>
      </c>
      <c r="R200" s="164">
        <f t="shared" si="17"/>
        <v>4.7</v>
      </c>
      <c r="S200" s="164">
        <v>0</v>
      </c>
      <c r="T200" s="165">
        <f t="shared" si="18"/>
        <v>0</v>
      </c>
      <c r="U200" s="896"/>
      <c r="V200" s="896"/>
      <c r="W200" s="896"/>
      <c r="X200" s="896"/>
      <c r="Y200" s="896"/>
      <c r="Z200" s="896"/>
      <c r="AA200" s="896"/>
      <c r="AB200" s="896"/>
      <c r="AC200" s="896"/>
      <c r="AD200" s="896"/>
      <c r="AE200" s="896"/>
      <c r="AR200" s="166" t="s">
        <v>159</v>
      </c>
      <c r="AT200" s="166" t="s">
        <v>155</v>
      </c>
      <c r="AU200" s="166" t="s">
        <v>80</v>
      </c>
      <c r="AY200" s="14" t="s">
        <v>153</v>
      </c>
      <c r="BE200" s="93">
        <f t="shared" si="19"/>
        <v>0</v>
      </c>
      <c r="BF200" s="93">
        <f t="shared" si="20"/>
        <v>0</v>
      </c>
      <c r="BG200" s="93">
        <f t="shared" si="21"/>
        <v>0</v>
      </c>
      <c r="BH200" s="93">
        <f t="shared" si="22"/>
        <v>0</v>
      </c>
      <c r="BI200" s="93">
        <f t="shared" si="23"/>
        <v>0</v>
      </c>
      <c r="BJ200" s="14" t="s">
        <v>80</v>
      </c>
      <c r="BK200" s="93">
        <f t="shared" si="24"/>
        <v>0</v>
      </c>
      <c r="BL200" s="14" t="s">
        <v>159</v>
      </c>
      <c r="BM200" s="166" t="s">
        <v>1906</v>
      </c>
    </row>
    <row r="201" spans="1:65" s="2" customFormat="1" ht="33" customHeight="1">
      <c r="A201" s="896"/>
      <c r="B201" s="129"/>
      <c r="C201" s="155" t="s">
        <v>332</v>
      </c>
      <c r="D201" s="155" t="s">
        <v>155</v>
      </c>
      <c r="E201" s="156" t="s">
        <v>1907</v>
      </c>
      <c r="F201" s="157" t="s">
        <v>1908</v>
      </c>
      <c r="G201" s="158" t="s">
        <v>266</v>
      </c>
      <c r="H201" s="159">
        <v>2</v>
      </c>
      <c r="I201" s="901"/>
      <c r="J201" s="900">
        <f t="shared" si="15"/>
        <v>0</v>
      </c>
      <c r="K201" s="161"/>
      <c r="L201" s="29"/>
      <c r="M201" s="162" t="s">
        <v>1</v>
      </c>
      <c r="N201" s="163" t="s">
        <v>36</v>
      </c>
      <c r="O201" s="55"/>
      <c r="P201" s="164">
        <f t="shared" si="16"/>
        <v>0</v>
      </c>
      <c r="Q201" s="164">
        <v>2.85</v>
      </c>
      <c r="R201" s="164">
        <f t="shared" si="17"/>
        <v>5.7</v>
      </c>
      <c r="S201" s="164">
        <v>0</v>
      </c>
      <c r="T201" s="165">
        <f t="shared" si="18"/>
        <v>0</v>
      </c>
      <c r="U201" s="896"/>
      <c r="V201" s="896"/>
      <c r="W201" s="896"/>
      <c r="X201" s="896"/>
      <c r="Y201" s="896"/>
      <c r="Z201" s="896"/>
      <c r="AA201" s="896"/>
      <c r="AB201" s="896"/>
      <c r="AC201" s="896"/>
      <c r="AD201" s="896"/>
      <c r="AE201" s="896"/>
      <c r="AR201" s="166" t="s">
        <v>159</v>
      </c>
      <c r="AT201" s="166" t="s">
        <v>155</v>
      </c>
      <c r="AU201" s="166" t="s">
        <v>80</v>
      </c>
      <c r="AY201" s="14" t="s">
        <v>153</v>
      </c>
      <c r="BE201" s="93">
        <f t="shared" si="19"/>
        <v>0</v>
      </c>
      <c r="BF201" s="93">
        <f t="shared" si="20"/>
        <v>0</v>
      </c>
      <c r="BG201" s="93">
        <f t="shared" si="21"/>
        <v>0</v>
      </c>
      <c r="BH201" s="93">
        <f t="shared" si="22"/>
        <v>0</v>
      </c>
      <c r="BI201" s="93">
        <f t="shared" si="23"/>
        <v>0</v>
      </c>
      <c r="BJ201" s="14" t="s">
        <v>80</v>
      </c>
      <c r="BK201" s="93">
        <f t="shared" si="24"/>
        <v>0</v>
      </c>
      <c r="BL201" s="14" t="s">
        <v>159</v>
      </c>
      <c r="BM201" s="166" t="s">
        <v>1909</v>
      </c>
    </row>
    <row r="202" spans="1:65" s="2" customFormat="1" ht="33" customHeight="1">
      <c r="A202" s="896"/>
      <c r="B202" s="129"/>
      <c r="C202" s="155" t="s">
        <v>336</v>
      </c>
      <c r="D202" s="155" t="s">
        <v>155</v>
      </c>
      <c r="E202" s="156" t="s">
        <v>1910</v>
      </c>
      <c r="F202" s="157" t="s">
        <v>1911</v>
      </c>
      <c r="G202" s="158" t="s">
        <v>266</v>
      </c>
      <c r="H202" s="159">
        <v>2</v>
      </c>
      <c r="I202" s="901"/>
      <c r="J202" s="900">
        <f t="shared" si="15"/>
        <v>0</v>
      </c>
      <c r="K202" s="161"/>
      <c r="L202" s="29"/>
      <c r="M202" s="162" t="s">
        <v>1</v>
      </c>
      <c r="N202" s="163" t="s">
        <v>36</v>
      </c>
      <c r="O202" s="55"/>
      <c r="P202" s="164">
        <f t="shared" si="16"/>
        <v>0</v>
      </c>
      <c r="Q202" s="164">
        <v>2.85</v>
      </c>
      <c r="R202" s="164">
        <f t="shared" si="17"/>
        <v>5.7</v>
      </c>
      <c r="S202" s="164">
        <v>0</v>
      </c>
      <c r="T202" s="165">
        <f t="shared" si="18"/>
        <v>0</v>
      </c>
      <c r="U202" s="896"/>
      <c r="V202" s="896"/>
      <c r="W202" s="896"/>
      <c r="X202" s="896"/>
      <c r="Y202" s="896"/>
      <c r="Z202" s="896"/>
      <c r="AA202" s="896"/>
      <c r="AB202" s="896"/>
      <c r="AC202" s="896"/>
      <c r="AD202" s="896"/>
      <c r="AE202" s="896"/>
      <c r="AR202" s="166" t="s">
        <v>159</v>
      </c>
      <c r="AT202" s="166" t="s">
        <v>155</v>
      </c>
      <c r="AU202" s="166" t="s">
        <v>80</v>
      </c>
      <c r="AY202" s="14" t="s">
        <v>153</v>
      </c>
      <c r="BE202" s="93">
        <f t="shared" si="19"/>
        <v>0</v>
      </c>
      <c r="BF202" s="93">
        <f t="shared" si="20"/>
        <v>0</v>
      </c>
      <c r="BG202" s="93">
        <f t="shared" si="21"/>
        <v>0</v>
      </c>
      <c r="BH202" s="93">
        <f t="shared" si="22"/>
        <v>0</v>
      </c>
      <c r="BI202" s="93">
        <f t="shared" si="23"/>
        <v>0</v>
      </c>
      <c r="BJ202" s="14" t="s">
        <v>80</v>
      </c>
      <c r="BK202" s="93">
        <f t="shared" si="24"/>
        <v>0</v>
      </c>
      <c r="BL202" s="14" t="s">
        <v>159</v>
      </c>
      <c r="BM202" s="166" t="s">
        <v>1912</v>
      </c>
    </row>
    <row r="203" spans="1:65" s="2" customFormat="1" ht="33" customHeight="1">
      <c r="A203" s="896"/>
      <c r="B203" s="129"/>
      <c r="C203" s="155" t="s">
        <v>340</v>
      </c>
      <c r="D203" s="155" t="s">
        <v>155</v>
      </c>
      <c r="E203" s="156" t="s">
        <v>1913</v>
      </c>
      <c r="F203" s="157" t="s">
        <v>1914</v>
      </c>
      <c r="G203" s="158" t="s">
        <v>266</v>
      </c>
      <c r="H203" s="159">
        <v>2</v>
      </c>
      <c r="I203" s="901"/>
      <c r="J203" s="900">
        <f t="shared" si="15"/>
        <v>0</v>
      </c>
      <c r="K203" s="161"/>
      <c r="L203" s="29"/>
      <c r="M203" s="162" t="s">
        <v>1</v>
      </c>
      <c r="N203" s="163" t="s">
        <v>36</v>
      </c>
      <c r="O203" s="55"/>
      <c r="P203" s="164">
        <f t="shared" si="16"/>
        <v>0</v>
      </c>
      <c r="Q203" s="164">
        <v>2.85</v>
      </c>
      <c r="R203" s="164">
        <f t="shared" si="17"/>
        <v>5.7</v>
      </c>
      <c r="S203" s="164">
        <v>0</v>
      </c>
      <c r="T203" s="165">
        <f t="shared" si="18"/>
        <v>0</v>
      </c>
      <c r="U203" s="896"/>
      <c r="V203" s="896"/>
      <c r="W203" s="896"/>
      <c r="X203" s="896"/>
      <c r="Y203" s="896"/>
      <c r="Z203" s="896"/>
      <c r="AA203" s="896"/>
      <c r="AB203" s="896"/>
      <c r="AC203" s="896"/>
      <c r="AD203" s="896"/>
      <c r="AE203" s="896"/>
      <c r="AR203" s="166" t="s">
        <v>159</v>
      </c>
      <c r="AT203" s="166" t="s">
        <v>155</v>
      </c>
      <c r="AU203" s="166" t="s">
        <v>80</v>
      </c>
      <c r="AY203" s="14" t="s">
        <v>153</v>
      </c>
      <c r="BE203" s="93">
        <f t="shared" si="19"/>
        <v>0</v>
      </c>
      <c r="BF203" s="93">
        <f t="shared" si="20"/>
        <v>0</v>
      </c>
      <c r="BG203" s="93">
        <f t="shared" si="21"/>
        <v>0</v>
      </c>
      <c r="BH203" s="93">
        <f t="shared" si="22"/>
        <v>0</v>
      </c>
      <c r="BI203" s="93">
        <f t="shared" si="23"/>
        <v>0</v>
      </c>
      <c r="BJ203" s="14" t="s">
        <v>80</v>
      </c>
      <c r="BK203" s="93">
        <f t="shared" si="24"/>
        <v>0</v>
      </c>
      <c r="BL203" s="14" t="s">
        <v>159</v>
      </c>
      <c r="BM203" s="166" t="s">
        <v>1915</v>
      </c>
    </row>
    <row r="204" spans="1:65" s="2" customFormat="1" ht="33" customHeight="1">
      <c r="A204" s="896"/>
      <c r="B204" s="129"/>
      <c r="C204" s="155" t="s">
        <v>344</v>
      </c>
      <c r="D204" s="155" t="s">
        <v>155</v>
      </c>
      <c r="E204" s="156" t="s">
        <v>1916</v>
      </c>
      <c r="F204" s="157" t="s">
        <v>1917</v>
      </c>
      <c r="G204" s="158" t="s">
        <v>266</v>
      </c>
      <c r="H204" s="159">
        <v>2</v>
      </c>
      <c r="I204" s="901"/>
      <c r="J204" s="900">
        <f t="shared" ref="J204:J235" si="25">ROUND(I204*H204,2)</f>
        <v>0</v>
      </c>
      <c r="K204" s="161"/>
      <c r="L204" s="29"/>
      <c r="M204" s="162" t="s">
        <v>1</v>
      </c>
      <c r="N204" s="163" t="s">
        <v>36</v>
      </c>
      <c r="O204" s="55"/>
      <c r="P204" s="164">
        <f t="shared" ref="P204:P235" si="26">O204*H204</f>
        <v>0</v>
      </c>
      <c r="Q204" s="164">
        <v>2.85</v>
      </c>
      <c r="R204" s="164">
        <f t="shared" ref="R204:R235" si="27">Q204*H204</f>
        <v>5.7</v>
      </c>
      <c r="S204" s="164">
        <v>0</v>
      </c>
      <c r="T204" s="165">
        <f t="shared" ref="T204:T235" si="28">S204*H204</f>
        <v>0</v>
      </c>
      <c r="U204" s="896"/>
      <c r="V204" s="896"/>
      <c r="W204" s="896"/>
      <c r="X204" s="896"/>
      <c r="Y204" s="896"/>
      <c r="Z204" s="896"/>
      <c r="AA204" s="896"/>
      <c r="AB204" s="896"/>
      <c r="AC204" s="896"/>
      <c r="AD204" s="896"/>
      <c r="AE204" s="896"/>
      <c r="AR204" s="166" t="s">
        <v>159</v>
      </c>
      <c r="AT204" s="166" t="s">
        <v>155</v>
      </c>
      <c r="AU204" s="166" t="s">
        <v>80</v>
      </c>
      <c r="AY204" s="14" t="s">
        <v>153</v>
      </c>
      <c r="BE204" s="93">
        <f t="shared" ref="BE204:BE235" si="29">IF(N204="základná",J204,0)</f>
        <v>0</v>
      </c>
      <c r="BF204" s="93">
        <f t="shared" ref="BF204:BF235" si="30">IF(N204="znížená",J204,0)</f>
        <v>0</v>
      </c>
      <c r="BG204" s="93">
        <f t="shared" ref="BG204:BG235" si="31">IF(N204="zákl. prenesená",J204,0)</f>
        <v>0</v>
      </c>
      <c r="BH204" s="93">
        <f t="shared" ref="BH204:BH235" si="32">IF(N204="zníž. prenesená",J204,0)</f>
        <v>0</v>
      </c>
      <c r="BI204" s="93">
        <f t="shared" ref="BI204:BI235" si="33">IF(N204="nulová",J204,0)</f>
        <v>0</v>
      </c>
      <c r="BJ204" s="14" t="s">
        <v>80</v>
      </c>
      <c r="BK204" s="93">
        <f t="shared" ref="BK204:BK235" si="34">ROUND(I204*H204,2)</f>
        <v>0</v>
      </c>
      <c r="BL204" s="14" t="s">
        <v>159</v>
      </c>
      <c r="BM204" s="166" t="s">
        <v>1918</v>
      </c>
    </row>
    <row r="205" spans="1:65" s="2" customFormat="1" ht="33" customHeight="1">
      <c r="A205" s="896"/>
      <c r="B205" s="129"/>
      <c r="C205" s="155" t="s">
        <v>348</v>
      </c>
      <c r="D205" s="155" t="s">
        <v>155</v>
      </c>
      <c r="E205" s="156" t="s">
        <v>1919</v>
      </c>
      <c r="F205" s="157" t="s">
        <v>1920</v>
      </c>
      <c r="G205" s="158" t="s">
        <v>266</v>
      </c>
      <c r="H205" s="159">
        <v>1</v>
      </c>
      <c r="I205" s="901"/>
      <c r="J205" s="900">
        <f t="shared" si="25"/>
        <v>0</v>
      </c>
      <c r="K205" s="161"/>
      <c r="L205" s="29"/>
      <c r="M205" s="162" t="s">
        <v>1</v>
      </c>
      <c r="N205" s="163" t="s">
        <v>36</v>
      </c>
      <c r="O205" s="55"/>
      <c r="P205" s="164">
        <f t="shared" si="26"/>
        <v>0</v>
      </c>
      <c r="Q205" s="164">
        <v>1.7749999999999999</v>
      </c>
      <c r="R205" s="164">
        <f t="shared" si="27"/>
        <v>1.7749999999999999</v>
      </c>
      <c r="S205" s="164">
        <v>0</v>
      </c>
      <c r="T205" s="165">
        <f t="shared" si="28"/>
        <v>0</v>
      </c>
      <c r="U205" s="896"/>
      <c r="V205" s="896"/>
      <c r="W205" s="896"/>
      <c r="X205" s="896"/>
      <c r="Y205" s="896"/>
      <c r="Z205" s="896"/>
      <c r="AA205" s="896"/>
      <c r="AB205" s="896"/>
      <c r="AC205" s="896"/>
      <c r="AD205" s="896"/>
      <c r="AE205" s="896"/>
      <c r="AR205" s="166" t="s">
        <v>159</v>
      </c>
      <c r="AT205" s="166" t="s">
        <v>155</v>
      </c>
      <c r="AU205" s="166" t="s">
        <v>80</v>
      </c>
      <c r="AY205" s="14" t="s">
        <v>153</v>
      </c>
      <c r="BE205" s="93">
        <f t="shared" si="29"/>
        <v>0</v>
      </c>
      <c r="BF205" s="93">
        <f t="shared" si="30"/>
        <v>0</v>
      </c>
      <c r="BG205" s="93">
        <f t="shared" si="31"/>
        <v>0</v>
      </c>
      <c r="BH205" s="93">
        <f t="shared" si="32"/>
        <v>0</v>
      </c>
      <c r="BI205" s="93">
        <f t="shared" si="33"/>
        <v>0</v>
      </c>
      <c r="BJ205" s="14" t="s">
        <v>80</v>
      </c>
      <c r="BK205" s="93">
        <f t="shared" si="34"/>
        <v>0</v>
      </c>
      <c r="BL205" s="14" t="s">
        <v>159</v>
      </c>
      <c r="BM205" s="166" t="s">
        <v>1921</v>
      </c>
    </row>
    <row r="206" spans="1:65" s="2" customFormat="1" ht="33" customHeight="1">
      <c r="A206" s="896"/>
      <c r="B206" s="129"/>
      <c r="C206" s="155" t="s">
        <v>352</v>
      </c>
      <c r="D206" s="155" t="s">
        <v>155</v>
      </c>
      <c r="E206" s="156" t="s">
        <v>1922</v>
      </c>
      <c r="F206" s="157" t="s">
        <v>1923</v>
      </c>
      <c r="G206" s="158" t="s">
        <v>266</v>
      </c>
      <c r="H206" s="159">
        <v>2</v>
      </c>
      <c r="I206" s="901"/>
      <c r="J206" s="900">
        <f t="shared" si="25"/>
        <v>0</v>
      </c>
      <c r="K206" s="161"/>
      <c r="L206" s="29"/>
      <c r="M206" s="162" t="s">
        <v>1</v>
      </c>
      <c r="N206" s="163" t="s">
        <v>36</v>
      </c>
      <c r="O206" s="55"/>
      <c r="P206" s="164">
        <f t="shared" si="26"/>
        <v>0</v>
      </c>
      <c r="Q206" s="164">
        <v>5.1749999999999998</v>
      </c>
      <c r="R206" s="164">
        <f t="shared" si="27"/>
        <v>10.35</v>
      </c>
      <c r="S206" s="164">
        <v>0</v>
      </c>
      <c r="T206" s="165">
        <f t="shared" si="28"/>
        <v>0</v>
      </c>
      <c r="U206" s="896"/>
      <c r="V206" s="896"/>
      <c r="W206" s="896"/>
      <c r="X206" s="896"/>
      <c r="Y206" s="896"/>
      <c r="Z206" s="896"/>
      <c r="AA206" s="896"/>
      <c r="AB206" s="896"/>
      <c r="AC206" s="896"/>
      <c r="AD206" s="896"/>
      <c r="AE206" s="896"/>
      <c r="AR206" s="166" t="s">
        <v>159</v>
      </c>
      <c r="AT206" s="166" t="s">
        <v>155</v>
      </c>
      <c r="AU206" s="166" t="s">
        <v>80</v>
      </c>
      <c r="AY206" s="14" t="s">
        <v>153</v>
      </c>
      <c r="BE206" s="93">
        <f t="shared" si="29"/>
        <v>0</v>
      </c>
      <c r="BF206" s="93">
        <f t="shared" si="30"/>
        <v>0</v>
      </c>
      <c r="BG206" s="93">
        <f t="shared" si="31"/>
        <v>0</v>
      </c>
      <c r="BH206" s="93">
        <f t="shared" si="32"/>
        <v>0</v>
      </c>
      <c r="BI206" s="93">
        <f t="shared" si="33"/>
        <v>0</v>
      </c>
      <c r="BJ206" s="14" t="s">
        <v>80</v>
      </c>
      <c r="BK206" s="93">
        <f t="shared" si="34"/>
        <v>0</v>
      </c>
      <c r="BL206" s="14" t="s">
        <v>159</v>
      </c>
      <c r="BM206" s="166" t="s">
        <v>1924</v>
      </c>
    </row>
    <row r="207" spans="1:65" s="2" customFormat="1" ht="33" customHeight="1">
      <c r="A207" s="896"/>
      <c r="B207" s="129"/>
      <c r="C207" s="155" t="s">
        <v>356</v>
      </c>
      <c r="D207" s="155" t="s">
        <v>155</v>
      </c>
      <c r="E207" s="156" t="s">
        <v>1925</v>
      </c>
      <c r="F207" s="157" t="s">
        <v>1926</v>
      </c>
      <c r="G207" s="158" t="s">
        <v>266</v>
      </c>
      <c r="H207" s="159">
        <v>1</v>
      </c>
      <c r="I207" s="901"/>
      <c r="J207" s="900">
        <f t="shared" si="25"/>
        <v>0</v>
      </c>
      <c r="K207" s="161"/>
      <c r="L207" s="29"/>
      <c r="M207" s="162" t="s">
        <v>1</v>
      </c>
      <c r="N207" s="163" t="s">
        <v>36</v>
      </c>
      <c r="O207" s="55"/>
      <c r="P207" s="164">
        <f t="shared" si="26"/>
        <v>0</v>
      </c>
      <c r="Q207" s="164">
        <v>1.7749999999999999</v>
      </c>
      <c r="R207" s="164">
        <f t="shared" si="27"/>
        <v>1.7749999999999999</v>
      </c>
      <c r="S207" s="164">
        <v>0</v>
      </c>
      <c r="T207" s="165">
        <f t="shared" si="28"/>
        <v>0</v>
      </c>
      <c r="U207" s="896"/>
      <c r="V207" s="896"/>
      <c r="W207" s="896"/>
      <c r="X207" s="896"/>
      <c r="Y207" s="896"/>
      <c r="Z207" s="896"/>
      <c r="AA207" s="896"/>
      <c r="AB207" s="896"/>
      <c r="AC207" s="896"/>
      <c r="AD207" s="896"/>
      <c r="AE207" s="896"/>
      <c r="AR207" s="166" t="s">
        <v>159</v>
      </c>
      <c r="AT207" s="166" t="s">
        <v>155</v>
      </c>
      <c r="AU207" s="166" t="s">
        <v>80</v>
      </c>
      <c r="AY207" s="14" t="s">
        <v>153</v>
      </c>
      <c r="BE207" s="93">
        <f t="shared" si="29"/>
        <v>0</v>
      </c>
      <c r="BF207" s="93">
        <f t="shared" si="30"/>
        <v>0</v>
      </c>
      <c r="BG207" s="93">
        <f t="shared" si="31"/>
        <v>0</v>
      </c>
      <c r="BH207" s="93">
        <f t="shared" si="32"/>
        <v>0</v>
      </c>
      <c r="BI207" s="93">
        <f t="shared" si="33"/>
        <v>0</v>
      </c>
      <c r="BJ207" s="14" t="s">
        <v>80</v>
      </c>
      <c r="BK207" s="93">
        <f t="shared" si="34"/>
        <v>0</v>
      </c>
      <c r="BL207" s="14" t="s">
        <v>159</v>
      </c>
      <c r="BM207" s="166" t="s">
        <v>1927</v>
      </c>
    </row>
    <row r="208" spans="1:65" s="2" customFormat="1" ht="33" customHeight="1">
      <c r="A208" s="896"/>
      <c r="B208" s="129"/>
      <c r="C208" s="155" t="s">
        <v>360</v>
      </c>
      <c r="D208" s="155" t="s">
        <v>155</v>
      </c>
      <c r="E208" s="156" t="s">
        <v>1928</v>
      </c>
      <c r="F208" s="157" t="s">
        <v>1929</v>
      </c>
      <c r="G208" s="158" t="s">
        <v>266</v>
      </c>
      <c r="H208" s="159">
        <v>1</v>
      </c>
      <c r="I208" s="901"/>
      <c r="J208" s="900">
        <f t="shared" si="25"/>
        <v>0</v>
      </c>
      <c r="K208" s="161"/>
      <c r="L208" s="29"/>
      <c r="M208" s="162" t="s">
        <v>1</v>
      </c>
      <c r="N208" s="163" t="s">
        <v>36</v>
      </c>
      <c r="O208" s="55"/>
      <c r="P208" s="164">
        <f t="shared" si="26"/>
        <v>0</v>
      </c>
      <c r="Q208" s="164">
        <v>1.7749999999999999</v>
      </c>
      <c r="R208" s="164">
        <f t="shared" si="27"/>
        <v>1.7749999999999999</v>
      </c>
      <c r="S208" s="164">
        <v>0</v>
      </c>
      <c r="T208" s="165">
        <f t="shared" si="28"/>
        <v>0</v>
      </c>
      <c r="U208" s="896"/>
      <c r="V208" s="896"/>
      <c r="W208" s="896"/>
      <c r="X208" s="896"/>
      <c r="Y208" s="896"/>
      <c r="Z208" s="896"/>
      <c r="AA208" s="896"/>
      <c r="AB208" s="896"/>
      <c r="AC208" s="896"/>
      <c r="AD208" s="896"/>
      <c r="AE208" s="896"/>
      <c r="AR208" s="166" t="s">
        <v>159</v>
      </c>
      <c r="AT208" s="166" t="s">
        <v>155</v>
      </c>
      <c r="AU208" s="166" t="s">
        <v>80</v>
      </c>
      <c r="AY208" s="14" t="s">
        <v>153</v>
      </c>
      <c r="BE208" s="93">
        <f t="shared" si="29"/>
        <v>0</v>
      </c>
      <c r="BF208" s="93">
        <f t="shared" si="30"/>
        <v>0</v>
      </c>
      <c r="BG208" s="93">
        <f t="shared" si="31"/>
        <v>0</v>
      </c>
      <c r="BH208" s="93">
        <f t="shared" si="32"/>
        <v>0</v>
      </c>
      <c r="BI208" s="93">
        <f t="shared" si="33"/>
        <v>0</v>
      </c>
      <c r="BJ208" s="14" t="s">
        <v>80</v>
      </c>
      <c r="BK208" s="93">
        <f t="shared" si="34"/>
        <v>0</v>
      </c>
      <c r="BL208" s="14" t="s">
        <v>159</v>
      </c>
      <c r="BM208" s="166" t="s">
        <v>1930</v>
      </c>
    </row>
    <row r="209" spans="1:65" s="2" customFormat="1" ht="33" customHeight="1">
      <c r="A209" s="896"/>
      <c r="B209" s="129"/>
      <c r="C209" s="155" t="s">
        <v>364</v>
      </c>
      <c r="D209" s="155" t="s">
        <v>155</v>
      </c>
      <c r="E209" s="156" t="s">
        <v>1931</v>
      </c>
      <c r="F209" s="157" t="s">
        <v>1932</v>
      </c>
      <c r="G209" s="158" t="s">
        <v>266</v>
      </c>
      <c r="H209" s="159">
        <v>1</v>
      </c>
      <c r="I209" s="901"/>
      <c r="J209" s="900">
        <f t="shared" si="25"/>
        <v>0</v>
      </c>
      <c r="K209" s="161"/>
      <c r="L209" s="29"/>
      <c r="M209" s="162" t="s">
        <v>1</v>
      </c>
      <c r="N209" s="163" t="s">
        <v>36</v>
      </c>
      <c r="O209" s="55"/>
      <c r="P209" s="164">
        <f t="shared" si="26"/>
        <v>0</v>
      </c>
      <c r="Q209" s="164">
        <v>1.7749999999999999</v>
      </c>
      <c r="R209" s="164">
        <f t="shared" si="27"/>
        <v>1.7749999999999999</v>
      </c>
      <c r="S209" s="164">
        <v>0</v>
      </c>
      <c r="T209" s="165">
        <f t="shared" si="28"/>
        <v>0</v>
      </c>
      <c r="U209" s="896"/>
      <c r="V209" s="896"/>
      <c r="W209" s="896"/>
      <c r="X209" s="896"/>
      <c r="Y209" s="896"/>
      <c r="Z209" s="896"/>
      <c r="AA209" s="896"/>
      <c r="AB209" s="896"/>
      <c r="AC209" s="896"/>
      <c r="AD209" s="896"/>
      <c r="AE209" s="896"/>
      <c r="AR209" s="166" t="s">
        <v>159</v>
      </c>
      <c r="AT209" s="166" t="s">
        <v>155</v>
      </c>
      <c r="AU209" s="166" t="s">
        <v>80</v>
      </c>
      <c r="AY209" s="14" t="s">
        <v>153</v>
      </c>
      <c r="BE209" s="93">
        <f t="shared" si="29"/>
        <v>0</v>
      </c>
      <c r="BF209" s="93">
        <f t="shared" si="30"/>
        <v>0</v>
      </c>
      <c r="BG209" s="93">
        <f t="shared" si="31"/>
        <v>0</v>
      </c>
      <c r="BH209" s="93">
        <f t="shared" si="32"/>
        <v>0</v>
      </c>
      <c r="BI209" s="93">
        <f t="shared" si="33"/>
        <v>0</v>
      </c>
      <c r="BJ209" s="14" t="s">
        <v>80</v>
      </c>
      <c r="BK209" s="93">
        <f t="shared" si="34"/>
        <v>0</v>
      </c>
      <c r="BL209" s="14" t="s">
        <v>159</v>
      </c>
      <c r="BM209" s="166" t="s">
        <v>1933</v>
      </c>
    </row>
    <row r="210" spans="1:65" s="2" customFormat="1" ht="33" customHeight="1">
      <c r="A210" s="896"/>
      <c r="B210" s="129"/>
      <c r="C210" s="155" t="s">
        <v>368</v>
      </c>
      <c r="D210" s="155" t="s">
        <v>155</v>
      </c>
      <c r="E210" s="156" t="s">
        <v>1934</v>
      </c>
      <c r="F210" s="157" t="s">
        <v>1935</v>
      </c>
      <c r="G210" s="158" t="s">
        <v>266</v>
      </c>
      <c r="H210" s="159">
        <v>2</v>
      </c>
      <c r="I210" s="901"/>
      <c r="J210" s="900">
        <f t="shared" si="25"/>
        <v>0</v>
      </c>
      <c r="K210" s="161"/>
      <c r="L210" s="29"/>
      <c r="M210" s="162" t="s">
        <v>1</v>
      </c>
      <c r="N210" s="163" t="s">
        <v>36</v>
      </c>
      <c r="O210" s="55"/>
      <c r="P210" s="164">
        <f t="shared" si="26"/>
        <v>0</v>
      </c>
      <c r="Q210" s="164">
        <v>0.42499999999999999</v>
      </c>
      <c r="R210" s="164">
        <f t="shared" si="27"/>
        <v>0.85</v>
      </c>
      <c r="S210" s="164">
        <v>0</v>
      </c>
      <c r="T210" s="165">
        <f t="shared" si="28"/>
        <v>0</v>
      </c>
      <c r="U210" s="896"/>
      <c r="V210" s="896"/>
      <c r="W210" s="896"/>
      <c r="X210" s="896"/>
      <c r="Y210" s="896"/>
      <c r="Z210" s="896"/>
      <c r="AA210" s="896"/>
      <c r="AB210" s="896"/>
      <c r="AC210" s="896"/>
      <c r="AD210" s="896"/>
      <c r="AE210" s="896"/>
      <c r="AR210" s="166" t="s">
        <v>159</v>
      </c>
      <c r="AT210" s="166" t="s">
        <v>155</v>
      </c>
      <c r="AU210" s="166" t="s">
        <v>80</v>
      </c>
      <c r="AY210" s="14" t="s">
        <v>153</v>
      </c>
      <c r="BE210" s="93">
        <f t="shared" si="29"/>
        <v>0</v>
      </c>
      <c r="BF210" s="93">
        <f t="shared" si="30"/>
        <v>0</v>
      </c>
      <c r="BG210" s="93">
        <f t="shared" si="31"/>
        <v>0</v>
      </c>
      <c r="BH210" s="93">
        <f t="shared" si="32"/>
        <v>0</v>
      </c>
      <c r="BI210" s="93">
        <f t="shared" si="33"/>
        <v>0</v>
      </c>
      <c r="BJ210" s="14" t="s">
        <v>80</v>
      </c>
      <c r="BK210" s="93">
        <f t="shared" si="34"/>
        <v>0</v>
      </c>
      <c r="BL210" s="14" t="s">
        <v>159</v>
      </c>
      <c r="BM210" s="166" t="s">
        <v>1936</v>
      </c>
    </row>
    <row r="211" spans="1:65" s="2" customFormat="1" ht="33" customHeight="1">
      <c r="A211" s="896"/>
      <c r="B211" s="129"/>
      <c r="C211" s="155" t="s">
        <v>372</v>
      </c>
      <c r="D211" s="155" t="s">
        <v>155</v>
      </c>
      <c r="E211" s="156" t="s">
        <v>1937</v>
      </c>
      <c r="F211" s="157" t="s">
        <v>1938</v>
      </c>
      <c r="G211" s="158" t="s">
        <v>266</v>
      </c>
      <c r="H211" s="159">
        <v>2</v>
      </c>
      <c r="I211" s="901"/>
      <c r="J211" s="900">
        <f t="shared" si="25"/>
        <v>0</v>
      </c>
      <c r="K211" s="161"/>
      <c r="L211" s="29"/>
      <c r="M211" s="162" t="s">
        <v>1</v>
      </c>
      <c r="N211" s="163" t="s">
        <v>36</v>
      </c>
      <c r="O211" s="55"/>
      <c r="P211" s="164">
        <f t="shared" si="26"/>
        <v>0</v>
      </c>
      <c r="Q211" s="164">
        <v>0.42499999999999999</v>
      </c>
      <c r="R211" s="164">
        <f t="shared" si="27"/>
        <v>0.85</v>
      </c>
      <c r="S211" s="164">
        <v>0</v>
      </c>
      <c r="T211" s="165">
        <f t="shared" si="28"/>
        <v>0</v>
      </c>
      <c r="U211" s="896"/>
      <c r="V211" s="896"/>
      <c r="W211" s="896"/>
      <c r="X211" s="896"/>
      <c r="Y211" s="896"/>
      <c r="Z211" s="896"/>
      <c r="AA211" s="896"/>
      <c r="AB211" s="896"/>
      <c r="AC211" s="896"/>
      <c r="AD211" s="896"/>
      <c r="AE211" s="896"/>
      <c r="AR211" s="166" t="s">
        <v>159</v>
      </c>
      <c r="AT211" s="166" t="s">
        <v>155</v>
      </c>
      <c r="AU211" s="166" t="s">
        <v>80</v>
      </c>
      <c r="AY211" s="14" t="s">
        <v>153</v>
      </c>
      <c r="BE211" s="93">
        <f t="shared" si="29"/>
        <v>0</v>
      </c>
      <c r="BF211" s="93">
        <f t="shared" si="30"/>
        <v>0</v>
      </c>
      <c r="BG211" s="93">
        <f t="shared" si="31"/>
        <v>0</v>
      </c>
      <c r="BH211" s="93">
        <f t="shared" si="32"/>
        <v>0</v>
      </c>
      <c r="BI211" s="93">
        <f t="shared" si="33"/>
        <v>0</v>
      </c>
      <c r="BJ211" s="14" t="s">
        <v>80</v>
      </c>
      <c r="BK211" s="93">
        <f t="shared" si="34"/>
        <v>0</v>
      </c>
      <c r="BL211" s="14" t="s">
        <v>159</v>
      </c>
      <c r="BM211" s="166" t="s">
        <v>1939</v>
      </c>
    </row>
    <row r="212" spans="1:65" s="2" customFormat="1" ht="33" customHeight="1">
      <c r="A212" s="896"/>
      <c r="B212" s="129"/>
      <c r="C212" s="155" t="s">
        <v>376</v>
      </c>
      <c r="D212" s="155" t="s">
        <v>155</v>
      </c>
      <c r="E212" s="156" t="s">
        <v>1940</v>
      </c>
      <c r="F212" s="157" t="s">
        <v>1941</v>
      </c>
      <c r="G212" s="158" t="s">
        <v>266</v>
      </c>
      <c r="H212" s="159">
        <v>2</v>
      </c>
      <c r="I212" s="901"/>
      <c r="J212" s="900">
        <f t="shared" si="25"/>
        <v>0</v>
      </c>
      <c r="K212" s="161"/>
      <c r="L212" s="29"/>
      <c r="M212" s="162" t="s">
        <v>1</v>
      </c>
      <c r="N212" s="163" t="s">
        <v>36</v>
      </c>
      <c r="O212" s="55"/>
      <c r="P212" s="164">
        <f t="shared" si="26"/>
        <v>0</v>
      </c>
      <c r="Q212" s="164">
        <v>0.42499999999999999</v>
      </c>
      <c r="R212" s="164">
        <f t="shared" si="27"/>
        <v>0.85</v>
      </c>
      <c r="S212" s="164">
        <v>0</v>
      </c>
      <c r="T212" s="165">
        <f t="shared" si="28"/>
        <v>0</v>
      </c>
      <c r="U212" s="896"/>
      <c r="V212" s="896"/>
      <c r="W212" s="896"/>
      <c r="X212" s="896"/>
      <c r="Y212" s="896"/>
      <c r="Z212" s="896"/>
      <c r="AA212" s="896"/>
      <c r="AB212" s="896"/>
      <c r="AC212" s="896"/>
      <c r="AD212" s="896"/>
      <c r="AE212" s="896"/>
      <c r="AR212" s="166" t="s">
        <v>159</v>
      </c>
      <c r="AT212" s="166" t="s">
        <v>155</v>
      </c>
      <c r="AU212" s="166" t="s">
        <v>80</v>
      </c>
      <c r="AY212" s="14" t="s">
        <v>153</v>
      </c>
      <c r="BE212" s="93">
        <f t="shared" si="29"/>
        <v>0</v>
      </c>
      <c r="BF212" s="93">
        <f t="shared" si="30"/>
        <v>0</v>
      </c>
      <c r="BG212" s="93">
        <f t="shared" si="31"/>
        <v>0</v>
      </c>
      <c r="BH212" s="93">
        <f t="shared" si="32"/>
        <v>0</v>
      </c>
      <c r="BI212" s="93">
        <f t="shared" si="33"/>
        <v>0</v>
      </c>
      <c r="BJ212" s="14" t="s">
        <v>80</v>
      </c>
      <c r="BK212" s="93">
        <f t="shared" si="34"/>
        <v>0</v>
      </c>
      <c r="BL212" s="14" t="s">
        <v>159</v>
      </c>
      <c r="BM212" s="166" t="s">
        <v>1942</v>
      </c>
    </row>
    <row r="213" spans="1:65" s="2" customFormat="1" ht="33" customHeight="1">
      <c r="A213" s="896"/>
      <c r="B213" s="129"/>
      <c r="C213" s="155" t="s">
        <v>380</v>
      </c>
      <c r="D213" s="155" t="s">
        <v>155</v>
      </c>
      <c r="E213" s="156" t="s">
        <v>1943</v>
      </c>
      <c r="F213" s="157" t="s">
        <v>1944</v>
      </c>
      <c r="G213" s="158" t="s">
        <v>266</v>
      </c>
      <c r="H213" s="159">
        <v>2</v>
      </c>
      <c r="I213" s="901"/>
      <c r="J213" s="900">
        <f t="shared" si="25"/>
        <v>0</v>
      </c>
      <c r="K213" s="161"/>
      <c r="L213" s="29"/>
      <c r="M213" s="162" t="s">
        <v>1</v>
      </c>
      <c r="N213" s="163" t="s">
        <v>36</v>
      </c>
      <c r="O213" s="55"/>
      <c r="P213" s="164">
        <f t="shared" si="26"/>
        <v>0</v>
      </c>
      <c r="Q213" s="164">
        <v>0.42499999999999999</v>
      </c>
      <c r="R213" s="164">
        <f t="shared" si="27"/>
        <v>0.85</v>
      </c>
      <c r="S213" s="164">
        <v>0</v>
      </c>
      <c r="T213" s="165">
        <f t="shared" si="28"/>
        <v>0</v>
      </c>
      <c r="U213" s="896"/>
      <c r="V213" s="896"/>
      <c r="W213" s="896"/>
      <c r="X213" s="896"/>
      <c r="Y213" s="896"/>
      <c r="Z213" s="896"/>
      <c r="AA213" s="896"/>
      <c r="AB213" s="896"/>
      <c r="AC213" s="896"/>
      <c r="AD213" s="896"/>
      <c r="AE213" s="896"/>
      <c r="AR213" s="166" t="s">
        <v>159</v>
      </c>
      <c r="AT213" s="166" t="s">
        <v>155</v>
      </c>
      <c r="AU213" s="166" t="s">
        <v>80</v>
      </c>
      <c r="AY213" s="14" t="s">
        <v>153</v>
      </c>
      <c r="BE213" s="93">
        <f t="shared" si="29"/>
        <v>0</v>
      </c>
      <c r="BF213" s="93">
        <f t="shared" si="30"/>
        <v>0</v>
      </c>
      <c r="BG213" s="93">
        <f t="shared" si="31"/>
        <v>0</v>
      </c>
      <c r="BH213" s="93">
        <f t="shared" si="32"/>
        <v>0</v>
      </c>
      <c r="BI213" s="93">
        <f t="shared" si="33"/>
        <v>0</v>
      </c>
      <c r="BJ213" s="14" t="s">
        <v>80</v>
      </c>
      <c r="BK213" s="93">
        <f t="shared" si="34"/>
        <v>0</v>
      </c>
      <c r="BL213" s="14" t="s">
        <v>159</v>
      </c>
      <c r="BM213" s="166" t="s">
        <v>1945</v>
      </c>
    </row>
    <row r="214" spans="1:65" s="2" customFormat="1" ht="33" customHeight="1">
      <c r="A214" s="896"/>
      <c r="B214" s="129"/>
      <c r="C214" s="155" t="s">
        <v>384</v>
      </c>
      <c r="D214" s="155" t="s">
        <v>155</v>
      </c>
      <c r="E214" s="156" t="s">
        <v>1946</v>
      </c>
      <c r="F214" s="157" t="s">
        <v>1947</v>
      </c>
      <c r="G214" s="158" t="s">
        <v>266</v>
      </c>
      <c r="H214" s="159">
        <v>2</v>
      </c>
      <c r="I214" s="901"/>
      <c r="J214" s="900">
        <f t="shared" si="25"/>
        <v>0</v>
      </c>
      <c r="K214" s="161"/>
      <c r="L214" s="29"/>
      <c r="M214" s="162" t="s">
        <v>1</v>
      </c>
      <c r="N214" s="163" t="s">
        <v>36</v>
      </c>
      <c r="O214" s="55"/>
      <c r="P214" s="164">
        <f t="shared" si="26"/>
        <v>0</v>
      </c>
      <c r="Q214" s="164">
        <v>3.55</v>
      </c>
      <c r="R214" s="164">
        <f t="shared" si="27"/>
        <v>7.1</v>
      </c>
      <c r="S214" s="164">
        <v>0</v>
      </c>
      <c r="T214" s="165">
        <f t="shared" si="28"/>
        <v>0</v>
      </c>
      <c r="U214" s="896"/>
      <c r="V214" s="896"/>
      <c r="W214" s="896"/>
      <c r="X214" s="896"/>
      <c r="Y214" s="896"/>
      <c r="Z214" s="896"/>
      <c r="AA214" s="896"/>
      <c r="AB214" s="896"/>
      <c r="AC214" s="896"/>
      <c r="AD214" s="896"/>
      <c r="AE214" s="896"/>
      <c r="AR214" s="166" t="s">
        <v>159</v>
      </c>
      <c r="AT214" s="166" t="s">
        <v>155</v>
      </c>
      <c r="AU214" s="166" t="s">
        <v>80</v>
      </c>
      <c r="AY214" s="14" t="s">
        <v>153</v>
      </c>
      <c r="BE214" s="93">
        <f t="shared" si="29"/>
        <v>0</v>
      </c>
      <c r="BF214" s="93">
        <f t="shared" si="30"/>
        <v>0</v>
      </c>
      <c r="BG214" s="93">
        <f t="shared" si="31"/>
        <v>0</v>
      </c>
      <c r="BH214" s="93">
        <f t="shared" si="32"/>
        <v>0</v>
      </c>
      <c r="BI214" s="93">
        <f t="shared" si="33"/>
        <v>0</v>
      </c>
      <c r="BJ214" s="14" t="s">
        <v>80</v>
      </c>
      <c r="BK214" s="93">
        <f t="shared" si="34"/>
        <v>0</v>
      </c>
      <c r="BL214" s="14" t="s">
        <v>159</v>
      </c>
      <c r="BM214" s="166" t="s">
        <v>1948</v>
      </c>
    </row>
    <row r="215" spans="1:65" s="2" customFormat="1" ht="33" customHeight="1">
      <c r="A215" s="896"/>
      <c r="B215" s="129"/>
      <c r="C215" s="155" t="s">
        <v>388</v>
      </c>
      <c r="D215" s="155" t="s">
        <v>155</v>
      </c>
      <c r="E215" s="156" t="s">
        <v>1949</v>
      </c>
      <c r="F215" s="157" t="s">
        <v>1950</v>
      </c>
      <c r="G215" s="158" t="s">
        <v>266</v>
      </c>
      <c r="H215" s="159">
        <v>2</v>
      </c>
      <c r="I215" s="901"/>
      <c r="J215" s="900">
        <f t="shared" si="25"/>
        <v>0</v>
      </c>
      <c r="K215" s="161"/>
      <c r="L215" s="29"/>
      <c r="M215" s="162" t="s">
        <v>1</v>
      </c>
      <c r="N215" s="163" t="s">
        <v>36</v>
      </c>
      <c r="O215" s="55"/>
      <c r="P215" s="164">
        <f t="shared" si="26"/>
        <v>0</v>
      </c>
      <c r="Q215" s="164">
        <v>3.55</v>
      </c>
      <c r="R215" s="164">
        <f t="shared" si="27"/>
        <v>7.1</v>
      </c>
      <c r="S215" s="164">
        <v>0</v>
      </c>
      <c r="T215" s="165">
        <f t="shared" si="28"/>
        <v>0</v>
      </c>
      <c r="U215" s="896"/>
      <c r="V215" s="896"/>
      <c r="W215" s="896"/>
      <c r="X215" s="896"/>
      <c r="Y215" s="896"/>
      <c r="Z215" s="896"/>
      <c r="AA215" s="896"/>
      <c r="AB215" s="896"/>
      <c r="AC215" s="896"/>
      <c r="AD215" s="896"/>
      <c r="AE215" s="896"/>
      <c r="AR215" s="166" t="s">
        <v>159</v>
      </c>
      <c r="AT215" s="166" t="s">
        <v>155</v>
      </c>
      <c r="AU215" s="166" t="s">
        <v>80</v>
      </c>
      <c r="AY215" s="14" t="s">
        <v>153</v>
      </c>
      <c r="BE215" s="93">
        <f t="shared" si="29"/>
        <v>0</v>
      </c>
      <c r="BF215" s="93">
        <f t="shared" si="30"/>
        <v>0</v>
      </c>
      <c r="BG215" s="93">
        <f t="shared" si="31"/>
        <v>0</v>
      </c>
      <c r="BH215" s="93">
        <f t="shared" si="32"/>
        <v>0</v>
      </c>
      <c r="BI215" s="93">
        <f t="shared" si="33"/>
        <v>0</v>
      </c>
      <c r="BJ215" s="14" t="s">
        <v>80</v>
      </c>
      <c r="BK215" s="93">
        <f t="shared" si="34"/>
        <v>0</v>
      </c>
      <c r="BL215" s="14" t="s">
        <v>159</v>
      </c>
      <c r="BM215" s="166" t="s">
        <v>1951</v>
      </c>
    </row>
    <row r="216" spans="1:65" s="2" customFormat="1" ht="33" customHeight="1">
      <c r="A216" s="896"/>
      <c r="B216" s="129"/>
      <c r="C216" s="155" t="s">
        <v>392</v>
      </c>
      <c r="D216" s="155" t="s">
        <v>155</v>
      </c>
      <c r="E216" s="156" t="s">
        <v>1952</v>
      </c>
      <c r="F216" s="157" t="s">
        <v>1953</v>
      </c>
      <c r="G216" s="158" t="s">
        <v>266</v>
      </c>
      <c r="H216" s="159">
        <v>2</v>
      </c>
      <c r="I216" s="901"/>
      <c r="J216" s="900">
        <f t="shared" si="25"/>
        <v>0</v>
      </c>
      <c r="K216" s="161"/>
      <c r="L216" s="29"/>
      <c r="M216" s="162" t="s">
        <v>1</v>
      </c>
      <c r="N216" s="163" t="s">
        <v>36</v>
      </c>
      <c r="O216" s="55"/>
      <c r="P216" s="164">
        <f t="shared" si="26"/>
        <v>0</v>
      </c>
      <c r="Q216" s="164">
        <v>3.55</v>
      </c>
      <c r="R216" s="164">
        <f t="shared" si="27"/>
        <v>7.1</v>
      </c>
      <c r="S216" s="164">
        <v>0</v>
      </c>
      <c r="T216" s="165">
        <f t="shared" si="28"/>
        <v>0</v>
      </c>
      <c r="U216" s="896"/>
      <c r="V216" s="896"/>
      <c r="W216" s="896"/>
      <c r="X216" s="896"/>
      <c r="Y216" s="896"/>
      <c r="Z216" s="896"/>
      <c r="AA216" s="896"/>
      <c r="AB216" s="896"/>
      <c r="AC216" s="896"/>
      <c r="AD216" s="896"/>
      <c r="AE216" s="896"/>
      <c r="AR216" s="166" t="s">
        <v>159</v>
      </c>
      <c r="AT216" s="166" t="s">
        <v>155</v>
      </c>
      <c r="AU216" s="166" t="s">
        <v>80</v>
      </c>
      <c r="AY216" s="14" t="s">
        <v>153</v>
      </c>
      <c r="BE216" s="93">
        <f t="shared" si="29"/>
        <v>0</v>
      </c>
      <c r="BF216" s="93">
        <f t="shared" si="30"/>
        <v>0</v>
      </c>
      <c r="BG216" s="93">
        <f t="shared" si="31"/>
        <v>0</v>
      </c>
      <c r="BH216" s="93">
        <f t="shared" si="32"/>
        <v>0</v>
      </c>
      <c r="BI216" s="93">
        <f t="shared" si="33"/>
        <v>0</v>
      </c>
      <c r="BJ216" s="14" t="s">
        <v>80</v>
      </c>
      <c r="BK216" s="93">
        <f t="shared" si="34"/>
        <v>0</v>
      </c>
      <c r="BL216" s="14" t="s">
        <v>159</v>
      </c>
      <c r="BM216" s="166" t="s">
        <v>1954</v>
      </c>
    </row>
    <row r="217" spans="1:65" s="2" customFormat="1" ht="33" customHeight="1">
      <c r="A217" s="896"/>
      <c r="B217" s="129"/>
      <c r="C217" s="155" t="s">
        <v>396</v>
      </c>
      <c r="D217" s="155" t="s">
        <v>155</v>
      </c>
      <c r="E217" s="156" t="s">
        <v>1955</v>
      </c>
      <c r="F217" s="157" t="s">
        <v>1956</v>
      </c>
      <c r="G217" s="158" t="s">
        <v>266</v>
      </c>
      <c r="H217" s="159">
        <v>2</v>
      </c>
      <c r="I217" s="901"/>
      <c r="J217" s="900">
        <f t="shared" si="25"/>
        <v>0</v>
      </c>
      <c r="K217" s="161"/>
      <c r="L217" s="29"/>
      <c r="M217" s="162" t="s">
        <v>1</v>
      </c>
      <c r="N217" s="163" t="s">
        <v>36</v>
      </c>
      <c r="O217" s="55"/>
      <c r="P217" s="164">
        <f t="shared" si="26"/>
        <v>0</v>
      </c>
      <c r="Q217" s="164">
        <v>3.55</v>
      </c>
      <c r="R217" s="164">
        <f t="shared" si="27"/>
        <v>7.1</v>
      </c>
      <c r="S217" s="164">
        <v>0</v>
      </c>
      <c r="T217" s="165">
        <f t="shared" si="28"/>
        <v>0</v>
      </c>
      <c r="U217" s="896"/>
      <c r="V217" s="896"/>
      <c r="W217" s="896"/>
      <c r="X217" s="896"/>
      <c r="Y217" s="896"/>
      <c r="Z217" s="896"/>
      <c r="AA217" s="896"/>
      <c r="AB217" s="896"/>
      <c r="AC217" s="896"/>
      <c r="AD217" s="896"/>
      <c r="AE217" s="896"/>
      <c r="AR217" s="166" t="s">
        <v>159</v>
      </c>
      <c r="AT217" s="166" t="s">
        <v>155</v>
      </c>
      <c r="AU217" s="166" t="s">
        <v>80</v>
      </c>
      <c r="AY217" s="14" t="s">
        <v>153</v>
      </c>
      <c r="BE217" s="93">
        <f t="shared" si="29"/>
        <v>0</v>
      </c>
      <c r="BF217" s="93">
        <f t="shared" si="30"/>
        <v>0</v>
      </c>
      <c r="BG217" s="93">
        <f t="shared" si="31"/>
        <v>0</v>
      </c>
      <c r="BH217" s="93">
        <f t="shared" si="32"/>
        <v>0</v>
      </c>
      <c r="BI217" s="93">
        <f t="shared" si="33"/>
        <v>0</v>
      </c>
      <c r="BJ217" s="14" t="s">
        <v>80</v>
      </c>
      <c r="BK217" s="93">
        <f t="shared" si="34"/>
        <v>0</v>
      </c>
      <c r="BL217" s="14" t="s">
        <v>159</v>
      </c>
      <c r="BM217" s="166" t="s">
        <v>1957</v>
      </c>
    </row>
    <row r="218" spans="1:65" s="2" customFormat="1" ht="33" customHeight="1">
      <c r="A218" s="896"/>
      <c r="B218" s="129"/>
      <c r="C218" s="155" t="s">
        <v>400</v>
      </c>
      <c r="D218" s="155" t="s">
        <v>155</v>
      </c>
      <c r="E218" s="156" t="s">
        <v>1958</v>
      </c>
      <c r="F218" s="157" t="s">
        <v>1959</v>
      </c>
      <c r="G218" s="158" t="s">
        <v>266</v>
      </c>
      <c r="H218" s="159">
        <v>2</v>
      </c>
      <c r="I218" s="901"/>
      <c r="J218" s="900">
        <f t="shared" si="25"/>
        <v>0</v>
      </c>
      <c r="K218" s="161"/>
      <c r="L218" s="29"/>
      <c r="M218" s="162" t="s">
        <v>1</v>
      </c>
      <c r="N218" s="163" t="s">
        <v>36</v>
      </c>
      <c r="O218" s="55"/>
      <c r="P218" s="164">
        <f t="shared" si="26"/>
        <v>0</v>
      </c>
      <c r="Q218" s="164">
        <v>0.16</v>
      </c>
      <c r="R218" s="164">
        <f t="shared" si="27"/>
        <v>0.32</v>
      </c>
      <c r="S218" s="164">
        <v>0</v>
      </c>
      <c r="T218" s="165">
        <f t="shared" si="28"/>
        <v>0</v>
      </c>
      <c r="U218" s="896"/>
      <c r="V218" s="896"/>
      <c r="W218" s="896"/>
      <c r="X218" s="896"/>
      <c r="Y218" s="896"/>
      <c r="Z218" s="896"/>
      <c r="AA218" s="896"/>
      <c r="AB218" s="896"/>
      <c r="AC218" s="896"/>
      <c r="AD218" s="896"/>
      <c r="AE218" s="896"/>
      <c r="AR218" s="166" t="s">
        <v>159</v>
      </c>
      <c r="AT218" s="166" t="s">
        <v>155</v>
      </c>
      <c r="AU218" s="166" t="s">
        <v>80</v>
      </c>
      <c r="AY218" s="14" t="s">
        <v>153</v>
      </c>
      <c r="BE218" s="93">
        <f t="shared" si="29"/>
        <v>0</v>
      </c>
      <c r="BF218" s="93">
        <f t="shared" si="30"/>
        <v>0</v>
      </c>
      <c r="BG218" s="93">
        <f t="shared" si="31"/>
        <v>0</v>
      </c>
      <c r="BH218" s="93">
        <f t="shared" si="32"/>
        <v>0</v>
      </c>
      <c r="BI218" s="93">
        <f t="shared" si="33"/>
        <v>0</v>
      </c>
      <c r="BJ218" s="14" t="s">
        <v>80</v>
      </c>
      <c r="BK218" s="93">
        <f t="shared" si="34"/>
        <v>0</v>
      </c>
      <c r="BL218" s="14" t="s">
        <v>159</v>
      </c>
      <c r="BM218" s="166" t="s">
        <v>1960</v>
      </c>
    </row>
    <row r="219" spans="1:65" s="2" customFormat="1" ht="33" customHeight="1">
      <c r="A219" s="896"/>
      <c r="B219" s="129"/>
      <c r="C219" s="155" t="s">
        <v>404</v>
      </c>
      <c r="D219" s="155" t="s">
        <v>155</v>
      </c>
      <c r="E219" s="156" t="s">
        <v>1961</v>
      </c>
      <c r="F219" s="157" t="s">
        <v>1962</v>
      </c>
      <c r="G219" s="158" t="s">
        <v>266</v>
      </c>
      <c r="H219" s="159">
        <v>2</v>
      </c>
      <c r="I219" s="901"/>
      <c r="J219" s="900">
        <f t="shared" si="25"/>
        <v>0</v>
      </c>
      <c r="K219" s="161"/>
      <c r="L219" s="29"/>
      <c r="M219" s="162" t="s">
        <v>1</v>
      </c>
      <c r="N219" s="163" t="s">
        <v>36</v>
      </c>
      <c r="O219" s="55"/>
      <c r="P219" s="164">
        <f t="shared" si="26"/>
        <v>0</v>
      </c>
      <c r="Q219" s="164">
        <v>0.16</v>
      </c>
      <c r="R219" s="164">
        <f t="shared" si="27"/>
        <v>0.32</v>
      </c>
      <c r="S219" s="164">
        <v>0</v>
      </c>
      <c r="T219" s="165">
        <f t="shared" si="28"/>
        <v>0</v>
      </c>
      <c r="U219" s="896"/>
      <c r="V219" s="896"/>
      <c r="W219" s="896"/>
      <c r="X219" s="896"/>
      <c r="Y219" s="896"/>
      <c r="Z219" s="896"/>
      <c r="AA219" s="896"/>
      <c r="AB219" s="896"/>
      <c r="AC219" s="896"/>
      <c r="AD219" s="896"/>
      <c r="AE219" s="896"/>
      <c r="AR219" s="166" t="s">
        <v>159</v>
      </c>
      <c r="AT219" s="166" t="s">
        <v>155</v>
      </c>
      <c r="AU219" s="166" t="s">
        <v>80</v>
      </c>
      <c r="AY219" s="14" t="s">
        <v>153</v>
      </c>
      <c r="BE219" s="93">
        <f t="shared" si="29"/>
        <v>0</v>
      </c>
      <c r="BF219" s="93">
        <f t="shared" si="30"/>
        <v>0</v>
      </c>
      <c r="BG219" s="93">
        <f t="shared" si="31"/>
        <v>0</v>
      </c>
      <c r="BH219" s="93">
        <f t="shared" si="32"/>
        <v>0</v>
      </c>
      <c r="BI219" s="93">
        <f t="shared" si="33"/>
        <v>0</v>
      </c>
      <c r="BJ219" s="14" t="s">
        <v>80</v>
      </c>
      <c r="BK219" s="93">
        <f t="shared" si="34"/>
        <v>0</v>
      </c>
      <c r="BL219" s="14" t="s">
        <v>159</v>
      </c>
      <c r="BM219" s="166" t="s">
        <v>1963</v>
      </c>
    </row>
    <row r="220" spans="1:65" s="2" customFormat="1" ht="33" customHeight="1">
      <c r="A220" s="896"/>
      <c r="B220" s="129"/>
      <c r="C220" s="155" t="s">
        <v>408</v>
      </c>
      <c r="D220" s="155" t="s">
        <v>155</v>
      </c>
      <c r="E220" s="156" t="s">
        <v>1964</v>
      </c>
      <c r="F220" s="157" t="s">
        <v>1965</v>
      </c>
      <c r="G220" s="158" t="s">
        <v>266</v>
      </c>
      <c r="H220" s="159">
        <v>2</v>
      </c>
      <c r="I220" s="901"/>
      <c r="J220" s="900">
        <f t="shared" si="25"/>
        <v>0</v>
      </c>
      <c r="K220" s="161"/>
      <c r="L220" s="29"/>
      <c r="M220" s="162" t="s">
        <v>1</v>
      </c>
      <c r="N220" s="163" t="s">
        <v>36</v>
      </c>
      <c r="O220" s="55"/>
      <c r="P220" s="164">
        <f t="shared" si="26"/>
        <v>0</v>
      </c>
      <c r="Q220" s="164">
        <v>0.16</v>
      </c>
      <c r="R220" s="164">
        <f t="shared" si="27"/>
        <v>0.32</v>
      </c>
      <c r="S220" s="164">
        <v>0</v>
      </c>
      <c r="T220" s="165">
        <f t="shared" si="28"/>
        <v>0</v>
      </c>
      <c r="U220" s="896"/>
      <c r="V220" s="896"/>
      <c r="W220" s="896"/>
      <c r="X220" s="896"/>
      <c r="Y220" s="896"/>
      <c r="Z220" s="896"/>
      <c r="AA220" s="896"/>
      <c r="AB220" s="896"/>
      <c r="AC220" s="896"/>
      <c r="AD220" s="896"/>
      <c r="AE220" s="896"/>
      <c r="AR220" s="166" t="s">
        <v>159</v>
      </c>
      <c r="AT220" s="166" t="s">
        <v>155</v>
      </c>
      <c r="AU220" s="166" t="s">
        <v>80</v>
      </c>
      <c r="AY220" s="14" t="s">
        <v>153</v>
      </c>
      <c r="BE220" s="93">
        <f t="shared" si="29"/>
        <v>0</v>
      </c>
      <c r="BF220" s="93">
        <f t="shared" si="30"/>
        <v>0</v>
      </c>
      <c r="BG220" s="93">
        <f t="shared" si="31"/>
        <v>0</v>
      </c>
      <c r="BH220" s="93">
        <f t="shared" si="32"/>
        <v>0</v>
      </c>
      <c r="BI220" s="93">
        <f t="shared" si="33"/>
        <v>0</v>
      </c>
      <c r="BJ220" s="14" t="s">
        <v>80</v>
      </c>
      <c r="BK220" s="93">
        <f t="shared" si="34"/>
        <v>0</v>
      </c>
      <c r="BL220" s="14" t="s">
        <v>159</v>
      </c>
      <c r="BM220" s="166" t="s">
        <v>1966</v>
      </c>
    </row>
    <row r="221" spans="1:65" s="2" customFormat="1" ht="33" customHeight="1">
      <c r="A221" s="896"/>
      <c r="B221" s="129"/>
      <c r="C221" s="155" t="s">
        <v>412</v>
      </c>
      <c r="D221" s="155" t="s">
        <v>155</v>
      </c>
      <c r="E221" s="156" t="s">
        <v>1967</v>
      </c>
      <c r="F221" s="157" t="s">
        <v>1968</v>
      </c>
      <c r="G221" s="158" t="s">
        <v>266</v>
      </c>
      <c r="H221" s="159">
        <v>2</v>
      </c>
      <c r="I221" s="901"/>
      <c r="J221" s="900">
        <f t="shared" si="25"/>
        <v>0</v>
      </c>
      <c r="K221" s="161"/>
      <c r="L221" s="29"/>
      <c r="M221" s="162" t="s">
        <v>1</v>
      </c>
      <c r="N221" s="163" t="s">
        <v>36</v>
      </c>
      <c r="O221" s="55"/>
      <c r="P221" s="164">
        <f t="shared" si="26"/>
        <v>0</v>
      </c>
      <c r="Q221" s="164">
        <v>0.16</v>
      </c>
      <c r="R221" s="164">
        <f t="shared" si="27"/>
        <v>0.32</v>
      </c>
      <c r="S221" s="164">
        <v>0</v>
      </c>
      <c r="T221" s="165">
        <f t="shared" si="28"/>
        <v>0</v>
      </c>
      <c r="U221" s="896"/>
      <c r="V221" s="896"/>
      <c r="W221" s="896"/>
      <c r="X221" s="896"/>
      <c r="Y221" s="896"/>
      <c r="Z221" s="896"/>
      <c r="AA221" s="896"/>
      <c r="AB221" s="896"/>
      <c r="AC221" s="896"/>
      <c r="AD221" s="896"/>
      <c r="AE221" s="896"/>
      <c r="AR221" s="166" t="s">
        <v>159</v>
      </c>
      <c r="AT221" s="166" t="s">
        <v>155</v>
      </c>
      <c r="AU221" s="166" t="s">
        <v>80</v>
      </c>
      <c r="AY221" s="14" t="s">
        <v>153</v>
      </c>
      <c r="BE221" s="93">
        <f t="shared" si="29"/>
        <v>0</v>
      </c>
      <c r="BF221" s="93">
        <f t="shared" si="30"/>
        <v>0</v>
      </c>
      <c r="BG221" s="93">
        <f t="shared" si="31"/>
        <v>0</v>
      </c>
      <c r="BH221" s="93">
        <f t="shared" si="32"/>
        <v>0</v>
      </c>
      <c r="BI221" s="93">
        <f t="shared" si="33"/>
        <v>0</v>
      </c>
      <c r="BJ221" s="14" t="s">
        <v>80</v>
      </c>
      <c r="BK221" s="93">
        <f t="shared" si="34"/>
        <v>0</v>
      </c>
      <c r="BL221" s="14" t="s">
        <v>159</v>
      </c>
      <c r="BM221" s="166" t="s">
        <v>1969</v>
      </c>
    </row>
    <row r="222" spans="1:65" s="2" customFormat="1" ht="33" customHeight="1">
      <c r="A222" s="896"/>
      <c r="B222" s="129"/>
      <c r="C222" s="155" t="s">
        <v>416</v>
      </c>
      <c r="D222" s="155" t="s">
        <v>155</v>
      </c>
      <c r="E222" s="156" t="s">
        <v>1970</v>
      </c>
      <c r="F222" s="157" t="s">
        <v>1971</v>
      </c>
      <c r="G222" s="158" t="s">
        <v>266</v>
      </c>
      <c r="H222" s="159">
        <v>2</v>
      </c>
      <c r="I222" s="901"/>
      <c r="J222" s="900">
        <f t="shared" si="25"/>
        <v>0</v>
      </c>
      <c r="K222" s="161"/>
      <c r="L222" s="29"/>
      <c r="M222" s="162" t="s">
        <v>1</v>
      </c>
      <c r="N222" s="163" t="s">
        <v>36</v>
      </c>
      <c r="O222" s="55"/>
      <c r="P222" s="164">
        <f t="shared" si="26"/>
        <v>0</v>
      </c>
      <c r="Q222" s="164">
        <v>0.65</v>
      </c>
      <c r="R222" s="164">
        <f t="shared" si="27"/>
        <v>1.3</v>
      </c>
      <c r="S222" s="164">
        <v>0</v>
      </c>
      <c r="T222" s="165">
        <f t="shared" si="28"/>
        <v>0</v>
      </c>
      <c r="U222" s="896"/>
      <c r="V222" s="896"/>
      <c r="W222" s="896"/>
      <c r="X222" s="896"/>
      <c r="Y222" s="896"/>
      <c r="Z222" s="896"/>
      <c r="AA222" s="896"/>
      <c r="AB222" s="896"/>
      <c r="AC222" s="896"/>
      <c r="AD222" s="896"/>
      <c r="AE222" s="896"/>
      <c r="AR222" s="166" t="s">
        <v>159</v>
      </c>
      <c r="AT222" s="166" t="s">
        <v>155</v>
      </c>
      <c r="AU222" s="166" t="s">
        <v>80</v>
      </c>
      <c r="AY222" s="14" t="s">
        <v>153</v>
      </c>
      <c r="BE222" s="93">
        <f t="shared" si="29"/>
        <v>0</v>
      </c>
      <c r="BF222" s="93">
        <f t="shared" si="30"/>
        <v>0</v>
      </c>
      <c r="BG222" s="93">
        <f t="shared" si="31"/>
        <v>0</v>
      </c>
      <c r="BH222" s="93">
        <f t="shared" si="32"/>
        <v>0</v>
      </c>
      <c r="BI222" s="93">
        <f t="shared" si="33"/>
        <v>0</v>
      </c>
      <c r="BJ222" s="14" t="s">
        <v>80</v>
      </c>
      <c r="BK222" s="93">
        <f t="shared" si="34"/>
        <v>0</v>
      </c>
      <c r="BL222" s="14" t="s">
        <v>159</v>
      </c>
      <c r="BM222" s="166" t="s">
        <v>1972</v>
      </c>
    </row>
    <row r="223" spans="1:65" s="2" customFormat="1" ht="33" customHeight="1">
      <c r="A223" s="896"/>
      <c r="B223" s="129"/>
      <c r="C223" s="155" t="s">
        <v>420</v>
      </c>
      <c r="D223" s="155" t="s">
        <v>155</v>
      </c>
      <c r="E223" s="156" t="s">
        <v>1973</v>
      </c>
      <c r="F223" s="157" t="s">
        <v>1974</v>
      </c>
      <c r="G223" s="158" t="s">
        <v>266</v>
      </c>
      <c r="H223" s="159">
        <v>2</v>
      </c>
      <c r="I223" s="901"/>
      <c r="J223" s="900">
        <f t="shared" si="25"/>
        <v>0</v>
      </c>
      <c r="K223" s="161"/>
      <c r="L223" s="29"/>
      <c r="M223" s="162" t="s">
        <v>1</v>
      </c>
      <c r="N223" s="163" t="s">
        <v>36</v>
      </c>
      <c r="O223" s="55"/>
      <c r="P223" s="164">
        <f t="shared" si="26"/>
        <v>0</v>
      </c>
      <c r="Q223" s="164">
        <v>0.65</v>
      </c>
      <c r="R223" s="164">
        <f t="shared" si="27"/>
        <v>1.3</v>
      </c>
      <c r="S223" s="164">
        <v>0</v>
      </c>
      <c r="T223" s="165">
        <f t="shared" si="28"/>
        <v>0</v>
      </c>
      <c r="U223" s="896"/>
      <c r="V223" s="896"/>
      <c r="W223" s="896"/>
      <c r="X223" s="896"/>
      <c r="Y223" s="896"/>
      <c r="Z223" s="896"/>
      <c r="AA223" s="896"/>
      <c r="AB223" s="896"/>
      <c r="AC223" s="896"/>
      <c r="AD223" s="896"/>
      <c r="AE223" s="896"/>
      <c r="AR223" s="166" t="s">
        <v>159</v>
      </c>
      <c r="AT223" s="166" t="s">
        <v>155</v>
      </c>
      <c r="AU223" s="166" t="s">
        <v>80</v>
      </c>
      <c r="AY223" s="14" t="s">
        <v>153</v>
      </c>
      <c r="BE223" s="93">
        <f t="shared" si="29"/>
        <v>0</v>
      </c>
      <c r="BF223" s="93">
        <f t="shared" si="30"/>
        <v>0</v>
      </c>
      <c r="BG223" s="93">
        <f t="shared" si="31"/>
        <v>0</v>
      </c>
      <c r="BH223" s="93">
        <f t="shared" si="32"/>
        <v>0</v>
      </c>
      <c r="BI223" s="93">
        <f t="shared" si="33"/>
        <v>0</v>
      </c>
      <c r="BJ223" s="14" t="s">
        <v>80</v>
      </c>
      <c r="BK223" s="93">
        <f t="shared" si="34"/>
        <v>0</v>
      </c>
      <c r="BL223" s="14" t="s">
        <v>159</v>
      </c>
      <c r="BM223" s="166" t="s">
        <v>1975</v>
      </c>
    </row>
    <row r="224" spans="1:65" s="2" customFormat="1" ht="33" customHeight="1">
      <c r="A224" s="896"/>
      <c r="B224" s="129"/>
      <c r="C224" s="155" t="s">
        <v>424</v>
      </c>
      <c r="D224" s="155" t="s">
        <v>155</v>
      </c>
      <c r="E224" s="156" t="s">
        <v>1976</v>
      </c>
      <c r="F224" s="157" t="s">
        <v>1977</v>
      </c>
      <c r="G224" s="158" t="s">
        <v>266</v>
      </c>
      <c r="H224" s="159">
        <v>2</v>
      </c>
      <c r="I224" s="901"/>
      <c r="J224" s="900">
        <f t="shared" si="25"/>
        <v>0</v>
      </c>
      <c r="K224" s="161"/>
      <c r="L224" s="29"/>
      <c r="M224" s="162" t="s">
        <v>1</v>
      </c>
      <c r="N224" s="163" t="s">
        <v>36</v>
      </c>
      <c r="O224" s="55"/>
      <c r="P224" s="164">
        <f t="shared" si="26"/>
        <v>0</v>
      </c>
      <c r="Q224" s="164">
        <v>0.65</v>
      </c>
      <c r="R224" s="164">
        <f t="shared" si="27"/>
        <v>1.3</v>
      </c>
      <c r="S224" s="164">
        <v>0</v>
      </c>
      <c r="T224" s="165">
        <f t="shared" si="28"/>
        <v>0</v>
      </c>
      <c r="U224" s="896"/>
      <c r="V224" s="896"/>
      <c r="W224" s="896"/>
      <c r="X224" s="896"/>
      <c r="Y224" s="896"/>
      <c r="Z224" s="896"/>
      <c r="AA224" s="896"/>
      <c r="AB224" s="896"/>
      <c r="AC224" s="896"/>
      <c r="AD224" s="896"/>
      <c r="AE224" s="896"/>
      <c r="AR224" s="166" t="s">
        <v>159</v>
      </c>
      <c r="AT224" s="166" t="s">
        <v>155</v>
      </c>
      <c r="AU224" s="166" t="s">
        <v>80</v>
      </c>
      <c r="AY224" s="14" t="s">
        <v>153</v>
      </c>
      <c r="BE224" s="93">
        <f t="shared" si="29"/>
        <v>0</v>
      </c>
      <c r="BF224" s="93">
        <f t="shared" si="30"/>
        <v>0</v>
      </c>
      <c r="BG224" s="93">
        <f t="shared" si="31"/>
        <v>0</v>
      </c>
      <c r="BH224" s="93">
        <f t="shared" si="32"/>
        <v>0</v>
      </c>
      <c r="BI224" s="93">
        <f t="shared" si="33"/>
        <v>0</v>
      </c>
      <c r="BJ224" s="14" t="s">
        <v>80</v>
      </c>
      <c r="BK224" s="93">
        <f t="shared" si="34"/>
        <v>0</v>
      </c>
      <c r="BL224" s="14" t="s">
        <v>159</v>
      </c>
      <c r="BM224" s="166" t="s">
        <v>1978</v>
      </c>
    </row>
    <row r="225" spans="1:65" s="2" customFormat="1" ht="33" customHeight="1">
      <c r="A225" s="896"/>
      <c r="B225" s="129"/>
      <c r="C225" s="155" t="s">
        <v>428</v>
      </c>
      <c r="D225" s="155" t="s">
        <v>155</v>
      </c>
      <c r="E225" s="156" t="s">
        <v>1979</v>
      </c>
      <c r="F225" s="157" t="s">
        <v>1980</v>
      </c>
      <c r="G225" s="158" t="s">
        <v>266</v>
      </c>
      <c r="H225" s="159">
        <v>2</v>
      </c>
      <c r="I225" s="901"/>
      <c r="J225" s="900">
        <f t="shared" si="25"/>
        <v>0</v>
      </c>
      <c r="K225" s="161"/>
      <c r="L225" s="29"/>
      <c r="M225" s="162" t="s">
        <v>1</v>
      </c>
      <c r="N225" s="163" t="s">
        <v>36</v>
      </c>
      <c r="O225" s="55"/>
      <c r="P225" s="164">
        <f t="shared" si="26"/>
        <v>0</v>
      </c>
      <c r="Q225" s="164">
        <v>0.65</v>
      </c>
      <c r="R225" s="164">
        <f t="shared" si="27"/>
        <v>1.3</v>
      </c>
      <c r="S225" s="164">
        <v>0</v>
      </c>
      <c r="T225" s="165">
        <f t="shared" si="28"/>
        <v>0</v>
      </c>
      <c r="U225" s="896"/>
      <c r="V225" s="896"/>
      <c r="W225" s="896"/>
      <c r="X225" s="896"/>
      <c r="Y225" s="896"/>
      <c r="Z225" s="896"/>
      <c r="AA225" s="896"/>
      <c r="AB225" s="896"/>
      <c r="AC225" s="896"/>
      <c r="AD225" s="896"/>
      <c r="AE225" s="896"/>
      <c r="AR225" s="166" t="s">
        <v>159</v>
      </c>
      <c r="AT225" s="166" t="s">
        <v>155</v>
      </c>
      <c r="AU225" s="166" t="s">
        <v>80</v>
      </c>
      <c r="AY225" s="14" t="s">
        <v>153</v>
      </c>
      <c r="BE225" s="93">
        <f t="shared" si="29"/>
        <v>0</v>
      </c>
      <c r="BF225" s="93">
        <f t="shared" si="30"/>
        <v>0</v>
      </c>
      <c r="BG225" s="93">
        <f t="shared" si="31"/>
        <v>0</v>
      </c>
      <c r="BH225" s="93">
        <f t="shared" si="32"/>
        <v>0</v>
      </c>
      <c r="BI225" s="93">
        <f t="shared" si="33"/>
        <v>0</v>
      </c>
      <c r="BJ225" s="14" t="s">
        <v>80</v>
      </c>
      <c r="BK225" s="93">
        <f t="shared" si="34"/>
        <v>0</v>
      </c>
      <c r="BL225" s="14" t="s">
        <v>159</v>
      </c>
      <c r="BM225" s="166" t="s">
        <v>1981</v>
      </c>
    </row>
    <row r="226" spans="1:65" s="2" customFormat="1" ht="33" customHeight="1">
      <c r="A226" s="896"/>
      <c r="B226" s="129"/>
      <c r="C226" s="155" t="s">
        <v>432</v>
      </c>
      <c r="D226" s="155" t="s">
        <v>155</v>
      </c>
      <c r="E226" s="156" t="s">
        <v>1982</v>
      </c>
      <c r="F226" s="157" t="s">
        <v>1983</v>
      </c>
      <c r="G226" s="158" t="s">
        <v>266</v>
      </c>
      <c r="H226" s="159">
        <v>2</v>
      </c>
      <c r="I226" s="901"/>
      <c r="J226" s="900">
        <f t="shared" si="25"/>
        <v>0</v>
      </c>
      <c r="K226" s="161"/>
      <c r="L226" s="29"/>
      <c r="M226" s="162" t="s">
        <v>1</v>
      </c>
      <c r="N226" s="163" t="s">
        <v>36</v>
      </c>
      <c r="O226" s="55"/>
      <c r="P226" s="164">
        <f t="shared" si="26"/>
        <v>0</v>
      </c>
      <c r="Q226" s="164">
        <v>0.08</v>
      </c>
      <c r="R226" s="164">
        <f t="shared" si="27"/>
        <v>0.16</v>
      </c>
      <c r="S226" s="164">
        <v>0</v>
      </c>
      <c r="T226" s="165">
        <f t="shared" si="28"/>
        <v>0</v>
      </c>
      <c r="U226" s="896"/>
      <c r="V226" s="896"/>
      <c r="W226" s="896"/>
      <c r="X226" s="896"/>
      <c r="Y226" s="896"/>
      <c r="Z226" s="896"/>
      <c r="AA226" s="896"/>
      <c r="AB226" s="896"/>
      <c r="AC226" s="896"/>
      <c r="AD226" s="896"/>
      <c r="AE226" s="896"/>
      <c r="AR226" s="166" t="s">
        <v>159</v>
      </c>
      <c r="AT226" s="166" t="s">
        <v>155</v>
      </c>
      <c r="AU226" s="166" t="s">
        <v>80</v>
      </c>
      <c r="AY226" s="14" t="s">
        <v>153</v>
      </c>
      <c r="BE226" s="93">
        <f t="shared" si="29"/>
        <v>0</v>
      </c>
      <c r="BF226" s="93">
        <f t="shared" si="30"/>
        <v>0</v>
      </c>
      <c r="BG226" s="93">
        <f t="shared" si="31"/>
        <v>0</v>
      </c>
      <c r="BH226" s="93">
        <f t="shared" si="32"/>
        <v>0</v>
      </c>
      <c r="BI226" s="93">
        <f t="shared" si="33"/>
        <v>0</v>
      </c>
      <c r="BJ226" s="14" t="s">
        <v>80</v>
      </c>
      <c r="BK226" s="93">
        <f t="shared" si="34"/>
        <v>0</v>
      </c>
      <c r="BL226" s="14" t="s">
        <v>159</v>
      </c>
      <c r="BM226" s="166" t="s">
        <v>1984</v>
      </c>
    </row>
    <row r="227" spans="1:65" s="2" customFormat="1" ht="33" customHeight="1">
      <c r="A227" s="896"/>
      <c r="B227" s="129"/>
      <c r="C227" s="155" t="s">
        <v>436</v>
      </c>
      <c r="D227" s="155" t="s">
        <v>155</v>
      </c>
      <c r="E227" s="156" t="s">
        <v>1985</v>
      </c>
      <c r="F227" s="157" t="s">
        <v>1986</v>
      </c>
      <c r="G227" s="158" t="s">
        <v>266</v>
      </c>
      <c r="H227" s="159">
        <v>2</v>
      </c>
      <c r="I227" s="901"/>
      <c r="J227" s="900">
        <f t="shared" si="25"/>
        <v>0</v>
      </c>
      <c r="K227" s="161"/>
      <c r="L227" s="29"/>
      <c r="M227" s="162" t="s">
        <v>1</v>
      </c>
      <c r="N227" s="163" t="s">
        <v>36</v>
      </c>
      <c r="O227" s="55"/>
      <c r="P227" s="164">
        <f t="shared" si="26"/>
        <v>0</v>
      </c>
      <c r="Q227" s="164">
        <v>0.08</v>
      </c>
      <c r="R227" s="164">
        <f t="shared" si="27"/>
        <v>0.16</v>
      </c>
      <c r="S227" s="164">
        <v>0</v>
      </c>
      <c r="T227" s="165">
        <f t="shared" si="28"/>
        <v>0</v>
      </c>
      <c r="U227" s="896"/>
      <c r="V227" s="896"/>
      <c r="W227" s="896"/>
      <c r="X227" s="896"/>
      <c r="Y227" s="896"/>
      <c r="Z227" s="896"/>
      <c r="AA227" s="896"/>
      <c r="AB227" s="896"/>
      <c r="AC227" s="896"/>
      <c r="AD227" s="896"/>
      <c r="AE227" s="896"/>
      <c r="AR227" s="166" t="s">
        <v>159</v>
      </c>
      <c r="AT227" s="166" t="s">
        <v>155</v>
      </c>
      <c r="AU227" s="166" t="s">
        <v>80</v>
      </c>
      <c r="AY227" s="14" t="s">
        <v>153</v>
      </c>
      <c r="BE227" s="93">
        <f t="shared" si="29"/>
        <v>0</v>
      </c>
      <c r="BF227" s="93">
        <f t="shared" si="30"/>
        <v>0</v>
      </c>
      <c r="BG227" s="93">
        <f t="shared" si="31"/>
        <v>0</v>
      </c>
      <c r="BH227" s="93">
        <f t="shared" si="32"/>
        <v>0</v>
      </c>
      <c r="BI227" s="93">
        <f t="shared" si="33"/>
        <v>0</v>
      </c>
      <c r="BJ227" s="14" t="s">
        <v>80</v>
      </c>
      <c r="BK227" s="93">
        <f t="shared" si="34"/>
        <v>0</v>
      </c>
      <c r="BL227" s="14" t="s">
        <v>159</v>
      </c>
      <c r="BM227" s="166" t="s">
        <v>1987</v>
      </c>
    </row>
    <row r="228" spans="1:65" s="2" customFormat="1" ht="33" customHeight="1">
      <c r="A228" s="896"/>
      <c r="B228" s="129"/>
      <c r="C228" s="155" t="s">
        <v>440</v>
      </c>
      <c r="D228" s="155" t="s">
        <v>155</v>
      </c>
      <c r="E228" s="156" t="s">
        <v>1988</v>
      </c>
      <c r="F228" s="157" t="s">
        <v>1989</v>
      </c>
      <c r="G228" s="158" t="s">
        <v>266</v>
      </c>
      <c r="H228" s="159">
        <v>2</v>
      </c>
      <c r="I228" s="901"/>
      <c r="J228" s="900">
        <f t="shared" si="25"/>
        <v>0</v>
      </c>
      <c r="K228" s="161"/>
      <c r="L228" s="29"/>
      <c r="M228" s="162" t="s">
        <v>1</v>
      </c>
      <c r="N228" s="163" t="s">
        <v>36</v>
      </c>
      <c r="O228" s="55"/>
      <c r="P228" s="164">
        <f t="shared" si="26"/>
        <v>0</v>
      </c>
      <c r="Q228" s="164">
        <v>2.4750000000000001</v>
      </c>
      <c r="R228" s="164">
        <f t="shared" si="27"/>
        <v>4.95</v>
      </c>
      <c r="S228" s="164">
        <v>0</v>
      </c>
      <c r="T228" s="165">
        <f t="shared" si="28"/>
        <v>0</v>
      </c>
      <c r="U228" s="896"/>
      <c r="V228" s="896"/>
      <c r="W228" s="896"/>
      <c r="X228" s="896"/>
      <c r="Y228" s="896"/>
      <c r="Z228" s="896"/>
      <c r="AA228" s="896"/>
      <c r="AB228" s="896"/>
      <c r="AC228" s="896"/>
      <c r="AD228" s="896"/>
      <c r="AE228" s="896"/>
      <c r="AR228" s="166" t="s">
        <v>159</v>
      </c>
      <c r="AT228" s="166" t="s">
        <v>155</v>
      </c>
      <c r="AU228" s="166" t="s">
        <v>80</v>
      </c>
      <c r="AY228" s="14" t="s">
        <v>153</v>
      </c>
      <c r="BE228" s="93">
        <f t="shared" si="29"/>
        <v>0</v>
      </c>
      <c r="BF228" s="93">
        <f t="shared" si="30"/>
        <v>0</v>
      </c>
      <c r="BG228" s="93">
        <f t="shared" si="31"/>
        <v>0</v>
      </c>
      <c r="BH228" s="93">
        <f t="shared" si="32"/>
        <v>0</v>
      </c>
      <c r="BI228" s="93">
        <f t="shared" si="33"/>
        <v>0</v>
      </c>
      <c r="BJ228" s="14" t="s">
        <v>80</v>
      </c>
      <c r="BK228" s="93">
        <f t="shared" si="34"/>
        <v>0</v>
      </c>
      <c r="BL228" s="14" t="s">
        <v>159</v>
      </c>
      <c r="BM228" s="166" t="s">
        <v>1990</v>
      </c>
    </row>
    <row r="229" spans="1:65" s="2" customFormat="1" ht="33" customHeight="1">
      <c r="A229" s="896"/>
      <c r="B229" s="129"/>
      <c r="C229" s="155" t="s">
        <v>445</v>
      </c>
      <c r="D229" s="155" t="s">
        <v>155</v>
      </c>
      <c r="E229" s="156" t="s">
        <v>1991</v>
      </c>
      <c r="F229" s="157" t="s">
        <v>1992</v>
      </c>
      <c r="G229" s="158" t="s">
        <v>266</v>
      </c>
      <c r="H229" s="159">
        <v>2</v>
      </c>
      <c r="I229" s="901"/>
      <c r="J229" s="900">
        <f t="shared" si="25"/>
        <v>0</v>
      </c>
      <c r="K229" s="161"/>
      <c r="L229" s="29"/>
      <c r="M229" s="162" t="s">
        <v>1</v>
      </c>
      <c r="N229" s="163" t="s">
        <v>36</v>
      </c>
      <c r="O229" s="55"/>
      <c r="P229" s="164">
        <f t="shared" si="26"/>
        <v>0</v>
      </c>
      <c r="Q229" s="164">
        <v>0.08</v>
      </c>
      <c r="R229" s="164">
        <f t="shared" si="27"/>
        <v>0.16</v>
      </c>
      <c r="S229" s="164">
        <v>0</v>
      </c>
      <c r="T229" s="165">
        <f t="shared" si="28"/>
        <v>0</v>
      </c>
      <c r="U229" s="896"/>
      <c r="V229" s="896"/>
      <c r="W229" s="896"/>
      <c r="X229" s="896"/>
      <c r="Y229" s="896"/>
      <c r="Z229" s="896"/>
      <c r="AA229" s="896"/>
      <c r="AB229" s="896"/>
      <c r="AC229" s="896"/>
      <c r="AD229" s="896"/>
      <c r="AE229" s="896"/>
      <c r="AR229" s="166" t="s">
        <v>159</v>
      </c>
      <c r="AT229" s="166" t="s">
        <v>155</v>
      </c>
      <c r="AU229" s="166" t="s">
        <v>80</v>
      </c>
      <c r="AY229" s="14" t="s">
        <v>153</v>
      </c>
      <c r="BE229" s="93">
        <f t="shared" si="29"/>
        <v>0</v>
      </c>
      <c r="BF229" s="93">
        <f t="shared" si="30"/>
        <v>0</v>
      </c>
      <c r="BG229" s="93">
        <f t="shared" si="31"/>
        <v>0</v>
      </c>
      <c r="BH229" s="93">
        <f t="shared" si="32"/>
        <v>0</v>
      </c>
      <c r="BI229" s="93">
        <f t="shared" si="33"/>
        <v>0</v>
      </c>
      <c r="BJ229" s="14" t="s">
        <v>80</v>
      </c>
      <c r="BK229" s="93">
        <f t="shared" si="34"/>
        <v>0</v>
      </c>
      <c r="BL229" s="14" t="s">
        <v>159</v>
      </c>
      <c r="BM229" s="166" t="s">
        <v>1993</v>
      </c>
    </row>
    <row r="230" spans="1:65" s="2" customFormat="1" ht="33" customHeight="1">
      <c r="A230" s="896"/>
      <c r="B230" s="129"/>
      <c r="C230" s="155" t="s">
        <v>449</v>
      </c>
      <c r="D230" s="155" t="s">
        <v>155</v>
      </c>
      <c r="E230" s="156" t="s">
        <v>1994</v>
      </c>
      <c r="F230" s="157" t="s">
        <v>1995</v>
      </c>
      <c r="G230" s="158" t="s">
        <v>266</v>
      </c>
      <c r="H230" s="159">
        <v>2</v>
      </c>
      <c r="I230" s="901"/>
      <c r="J230" s="900">
        <f t="shared" si="25"/>
        <v>0</v>
      </c>
      <c r="K230" s="161"/>
      <c r="L230" s="29"/>
      <c r="M230" s="162" t="s">
        <v>1</v>
      </c>
      <c r="N230" s="163" t="s">
        <v>36</v>
      </c>
      <c r="O230" s="55"/>
      <c r="P230" s="164">
        <f t="shared" si="26"/>
        <v>0</v>
      </c>
      <c r="Q230" s="164">
        <v>0.08</v>
      </c>
      <c r="R230" s="164">
        <f t="shared" si="27"/>
        <v>0.16</v>
      </c>
      <c r="S230" s="164">
        <v>0</v>
      </c>
      <c r="T230" s="165">
        <f t="shared" si="28"/>
        <v>0</v>
      </c>
      <c r="U230" s="896"/>
      <c r="V230" s="896"/>
      <c r="W230" s="896"/>
      <c r="X230" s="896"/>
      <c r="Y230" s="896"/>
      <c r="Z230" s="896"/>
      <c r="AA230" s="896"/>
      <c r="AB230" s="896"/>
      <c r="AC230" s="896"/>
      <c r="AD230" s="896"/>
      <c r="AE230" s="896"/>
      <c r="AR230" s="166" t="s">
        <v>159</v>
      </c>
      <c r="AT230" s="166" t="s">
        <v>155</v>
      </c>
      <c r="AU230" s="166" t="s">
        <v>80</v>
      </c>
      <c r="AY230" s="14" t="s">
        <v>153</v>
      </c>
      <c r="BE230" s="93">
        <f t="shared" si="29"/>
        <v>0</v>
      </c>
      <c r="BF230" s="93">
        <f t="shared" si="30"/>
        <v>0</v>
      </c>
      <c r="BG230" s="93">
        <f t="shared" si="31"/>
        <v>0</v>
      </c>
      <c r="BH230" s="93">
        <f t="shared" si="32"/>
        <v>0</v>
      </c>
      <c r="BI230" s="93">
        <f t="shared" si="33"/>
        <v>0</v>
      </c>
      <c r="BJ230" s="14" t="s">
        <v>80</v>
      </c>
      <c r="BK230" s="93">
        <f t="shared" si="34"/>
        <v>0</v>
      </c>
      <c r="BL230" s="14" t="s">
        <v>159</v>
      </c>
      <c r="BM230" s="166" t="s">
        <v>1996</v>
      </c>
    </row>
    <row r="231" spans="1:65" s="2" customFormat="1" ht="33" customHeight="1">
      <c r="A231" s="896"/>
      <c r="B231" s="129"/>
      <c r="C231" s="155" t="s">
        <v>453</v>
      </c>
      <c r="D231" s="155" t="s">
        <v>155</v>
      </c>
      <c r="E231" s="156" t="s">
        <v>1997</v>
      </c>
      <c r="F231" s="157" t="s">
        <v>1998</v>
      </c>
      <c r="G231" s="158" t="s">
        <v>266</v>
      </c>
      <c r="H231" s="159">
        <v>2</v>
      </c>
      <c r="I231" s="901"/>
      <c r="J231" s="900">
        <f t="shared" si="25"/>
        <v>0</v>
      </c>
      <c r="K231" s="161"/>
      <c r="L231" s="29"/>
      <c r="M231" s="162" t="s">
        <v>1</v>
      </c>
      <c r="N231" s="163" t="s">
        <v>36</v>
      </c>
      <c r="O231" s="55"/>
      <c r="P231" s="164">
        <f t="shared" si="26"/>
        <v>0</v>
      </c>
      <c r="Q231" s="164">
        <v>0.16</v>
      </c>
      <c r="R231" s="164">
        <f t="shared" si="27"/>
        <v>0.32</v>
      </c>
      <c r="S231" s="164">
        <v>0</v>
      </c>
      <c r="T231" s="165">
        <f t="shared" si="28"/>
        <v>0</v>
      </c>
      <c r="U231" s="896"/>
      <c r="V231" s="896"/>
      <c r="W231" s="896"/>
      <c r="X231" s="896"/>
      <c r="Y231" s="896"/>
      <c r="Z231" s="896"/>
      <c r="AA231" s="896"/>
      <c r="AB231" s="896"/>
      <c r="AC231" s="896"/>
      <c r="AD231" s="896"/>
      <c r="AE231" s="896"/>
      <c r="AR231" s="166" t="s">
        <v>159</v>
      </c>
      <c r="AT231" s="166" t="s">
        <v>155</v>
      </c>
      <c r="AU231" s="166" t="s">
        <v>80</v>
      </c>
      <c r="AY231" s="14" t="s">
        <v>153</v>
      </c>
      <c r="BE231" s="93">
        <f t="shared" si="29"/>
        <v>0</v>
      </c>
      <c r="BF231" s="93">
        <f t="shared" si="30"/>
        <v>0</v>
      </c>
      <c r="BG231" s="93">
        <f t="shared" si="31"/>
        <v>0</v>
      </c>
      <c r="BH231" s="93">
        <f t="shared" si="32"/>
        <v>0</v>
      </c>
      <c r="BI231" s="93">
        <f t="shared" si="33"/>
        <v>0</v>
      </c>
      <c r="BJ231" s="14" t="s">
        <v>80</v>
      </c>
      <c r="BK231" s="93">
        <f t="shared" si="34"/>
        <v>0</v>
      </c>
      <c r="BL231" s="14" t="s">
        <v>159</v>
      </c>
      <c r="BM231" s="166" t="s">
        <v>1999</v>
      </c>
    </row>
    <row r="232" spans="1:65" s="2" customFormat="1" ht="33" customHeight="1">
      <c r="A232" s="896"/>
      <c r="B232" s="129"/>
      <c r="C232" s="155" t="s">
        <v>457</v>
      </c>
      <c r="D232" s="155" t="s">
        <v>155</v>
      </c>
      <c r="E232" s="156" t="s">
        <v>2000</v>
      </c>
      <c r="F232" s="157" t="s">
        <v>2001</v>
      </c>
      <c r="G232" s="158" t="s">
        <v>266</v>
      </c>
      <c r="H232" s="159">
        <v>2</v>
      </c>
      <c r="I232" s="901"/>
      <c r="J232" s="900">
        <f t="shared" si="25"/>
        <v>0</v>
      </c>
      <c r="K232" s="161"/>
      <c r="L232" s="29"/>
      <c r="M232" s="162" t="s">
        <v>1</v>
      </c>
      <c r="N232" s="163" t="s">
        <v>36</v>
      </c>
      <c r="O232" s="55"/>
      <c r="P232" s="164">
        <f t="shared" si="26"/>
        <v>0</v>
      </c>
      <c r="Q232" s="164">
        <v>0.16</v>
      </c>
      <c r="R232" s="164">
        <f t="shared" si="27"/>
        <v>0.32</v>
      </c>
      <c r="S232" s="164">
        <v>0</v>
      </c>
      <c r="T232" s="165">
        <f t="shared" si="28"/>
        <v>0</v>
      </c>
      <c r="U232" s="896"/>
      <c r="V232" s="896"/>
      <c r="W232" s="896"/>
      <c r="X232" s="896"/>
      <c r="Y232" s="896"/>
      <c r="Z232" s="896"/>
      <c r="AA232" s="896"/>
      <c r="AB232" s="896"/>
      <c r="AC232" s="896"/>
      <c r="AD232" s="896"/>
      <c r="AE232" s="896"/>
      <c r="AR232" s="166" t="s">
        <v>159</v>
      </c>
      <c r="AT232" s="166" t="s">
        <v>155</v>
      </c>
      <c r="AU232" s="166" t="s">
        <v>80</v>
      </c>
      <c r="AY232" s="14" t="s">
        <v>153</v>
      </c>
      <c r="BE232" s="93">
        <f t="shared" si="29"/>
        <v>0</v>
      </c>
      <c r="BF232" s="93">
        <f t="shared" si="30"/>
        <v>0</v>
      </c>
      <c r="BG232" s="93">
        <f t="shared" si="31"/>
        <v>0</v>
      </c>
      <c r="BH232" s="93">
        <f t="shared" si="32"/>
        <v>0</v>
      </c>
      <c r="BI232" s="93">
        <f t="shared" si="33"/>
        <v>0</v>
      </c>
      <c r="BJ232" s="14" t="s">
        <v>80</v>
      </c>
      <c r="BK232" s="93">
        <f t="shared" si="34"/>
        <v>0</v>
      </c>
      <c r="BL232" s="14" t="s">
        <v>159</v>
      </c>
      <c r="BM232" s="166" t="s">
        <v>2002</v>
      </c>
    </row>
    <row r="233" spans="1:65" s="2" customFormat="1" ht="33" customHeight="1">
      <c r="A233" s="896"/>
      <c r="B233" s="129"/>
      <c r="C233" s="155" t="s">
        <v>461</v>
      </c>
      <c r="D233" s="155" t="s">
        <v>155</v>
      </c>
      <c r="E233" s="156" t="s">
        <v>2003</v>
      </c>
      <c r="F233" s="157" t="s">
        <v>2004</v>
      </c>
      <c r="G233" s="158" t="s">
        <v>266</v>
      </c>
      <c r="H233" s="159">
        <v>2</v>
      </c>
      <c r="I233" s="901"/>
      <c r="J233" s="900">
        <f t="shared" si="25"/>
        <v>0</v>
      </c>
      <c r="K233" s="161"/>
      <c r="L233" s="29"/>
      <c r="M233" s="162" t="s">
        <v>1</v>
      </c>
      <c r="N233" s="163" t="s">
        <v>36</v>
      </c>
      <c r="O233" s="55"/>
      <c r="P233" s="164">
        <f t="shared" si="26"/>
        <v>0</v>
      </c>
      <c r="Q233" s="164">
        <v>0.16</v>
      </c>
      <c r="R233" s="164">
        <f t="shared" si="27"/>
        <v>0.32</v>
      </c>
      <c r="S233" s="164">
        <v>0</v>
      </c>
      <c r="T233" s="165">
        <f t="shared" si="28"/>
        <v>0</v>
      </c>
      <c r="U233" s="896"/>
      <c r="V233" s="896"/>
      <c r="W233" s="896"/>
      <c r="X233" s="896"/>
      <c r="Y233" s="896"/>
      <c r="Z233" s="896"/>
      <c r="AA233" s="896"/>
      <c r="AB233" s="896"/>
      <c r="AC233" s="896"/>
      <c r="AD233" s="896"/>
      <c r="AE233" s="896"/>
      <c r="AR233" s="166" t="s">
        <v>159</v>
      </c>
      <c r="AT233" s="166" t="s">
        <v>155</v>
      </c>
      <c r="AU233" s="166" t="s">
        <v>80</v>
      </c>
      <c r="AY233" s="14" t="s">
        <v>153</v>
      </c>
      <c r="BE233" s="93">
        <f t="shared" si="29"/>
        <v>0</v>
      </c>
      <c r="BF233" s="93">
        <f t="shared" si="30"/>
        <v>0</v>
      </c>
      <c r="BG233" s="93">
        <f t="shared" si="31"/>
        <v>0</v>
      </c>
      <c r="BH233" s="93">
        <f t="shared" si="32"/>
        <v>0</v>
      </c>
      <c r="BI233" s="93">
        <f t="shared" si="33"/>
        <v>0</v>
      </c>
      <c r="BJ233" s="14" t="s">
        <v>80</v>
      </c>
      <c r="BK233" s="93">
        <f t="shared" si="34"/>
        <v>0</v>
      </c>
      <c r="BL233" s="14" t="s">
        <v>159</v>
      </c>
      <c r="BM233" s="166" t="s">
        <v>2005</v>
      </c>
    </row>
    <row r="234" spans="1:65" s="2" customFormat="1" ht="33" customHeight="1">
      <c r="A234" s="896"/>
      <c r="B234" s="129"/>
      <c r="C234" s="155" t="s">
        <v>465</v>
      </c>
      <c r="D234" s="155" t="s">
        <v>155</v>
      </c>
      <c r="E234" s="156" t="s">
        <v>2006</v>
      </c>
      <c r="F234" s="157" t="s">
        <v>2007</v>
      </c>
      <c r="G234" s="158" t="s">
        <v>266</v>
      </c>
      <c r="H234" s="159">
        <v>2</v>
      </c>
      <c r="I234" s="901"/>
      <c r="J234" s="900">
        <f t="shared" si="25"/>
        <v>0</v>
      </c>
      <c r="K234" s="161"/>
      <c r="L234" s="29"/>
      <c r="M234" s="162" t="s">
        <v>1</v>
      </c>
      <c r="N234" s="163" t="s">
        <v>36</v>
      </c>
      <c r="O234" s="55"/>
      <c r="P234" s="164">
        <f t="shared" si="26"/>
        <v>0</v>
      </c>
      <c r="Q234" s="164">
        <v>0.16</v>
      </c>
      <c r="R234" s="164">
        <f t="shared" si="27"/>
        <v>0.32</v>
      </c>
      <c r="S234" s="164">
        <v>0</v>
      </c>
      <c r="T234" s="165">
        <f t="shared" si="28"/>
        <v>0</v>
      </c>
      <c r="U234" s="896"/>
      <c r="V234" s="896"/>
      <c r="W234" s="896"/>
      <c r="X234" s="896"/>
      <c r="Y234" s="896"/>
      <c r="Z234" s="896"/>
      <c r="AA234" s="896"/>
      <c r="AB234" s="896"/>
      <c r="AC234" s="896"/>
      <c r="AD234" s="896"/>
      <c r="AE234" s="896"/>
      <c r="AR234" s="166" t="s">
        <v>159</v>
      </c>
      <c r="AT234" s="166" t="s">
        <v>155</v>
      </c>
      <c r="AU234" s="166" t="s">
        <v>80</v>
      </c>
      <c r="AY234" s="14" t="s">
        <v>153</v>
      </c>
      <c r="BE234" s="93">
        <f t="shared" si="29"/>
        <v>0</v>
      </c>
      <c r="BF234" s="93">
        <f t="shared" si="30"/>
        <v>0</v>
      </c>
      <c r="BG234" s="93">
        <f t="shared" si="31"/>
        <v>0</v>
      </c>
      <c r="BH234" s="93">
        <f t="shared" si="32"/>
        <v>0</v>
      </c>
      <c r="BI234" s="93">
        <f t="shared" si="33"/>
        <v>0</v>
      </c>
      <c r="BJ234" s="14" t="s">
        <v>80</v>
      </c>
      <c r="BK234" s="93">
        <f t="shared" si="34"/>
        <v>0</v>
      </c>
      <c r="BL234" s="14" t="s">
        <v>159</v>
      </c>
      <c r="BM234" s="166" t="s">
        <v>2008</v>
      </c>
    </row>
    <row r="235" spans="1:65" s="2" customFormat="1" ht="33" customHeight="1">
      <c r="A235" s="896"/>
      <c r="B235" s="129"/>
      <c r="C235" s="155" t="s">
        <v>469</v>
      </c>
      <c r="D235" s="155" t="s">
        <v>155</v>
      </c>
      <c r="E235" s="156" t="s">
        <v>2009</v>
      </c>
      <c r="F235" s="157" t="s">
        <v>2010</v>
      </c>
      <c r="G235" s="158" t="s">
        <v>266</v>
      </c>
      <c r="H235" s="159">
        <v>2</v>
      </c>
      <c r="I235" s="901"/>
      <c r="J235" s="900">
        <f t="shared" si="25"/>
        <v>0</v>
      </c>
      <c r="K235" s="161"/>
      <c r="L235" s="29"/>
      <c r="M235" s="162" t="s">
        <v>1</v>
      </c>
      <c r="N235" s="163" t="s">
        <v>36</v>
      </c>
      <c r="O235" s="55"/>
      <c r="P235" s="164">
        <f t="shared" si="26"/>
        <v>0</v>
      </c>
      <c r="Q235" s="164">
        <v>14.612</v>
      </c>
      <c r="R235" s="164">
        <f t="shared" si="27"/>
        <v>29.224</v>
      </c>
      <c r="S235" s="164">
        <v>0</v>
      </c>
      <c r="T235" s="165">
        <f t="shared" si="28"/>
        <v>0</v>
      </c>
      <c r="U235" s="896"/>
      <c r="V235" s="896"/>
      <c r="W235" s="896"/>
      <c r="X235" s="896"/>
      <c r="Y235" s="896"/>
      <c r="Z235" s="896"/>
      <c r="AA235" s="896"/>
      <c r="AB235" s="896"/>
      <c r="AC235" s="896"/>
      <c r="AD235" s="896"/>
      <c r="AE235" s="896"/>
      <c r="AR235" s="166" t="s">
        <v>159</v>
      </c>
      <c r="AT235" s="166" t="s">
        <v>155</v>
      </c>
      <c r="AU235" s="166" t="s">
        <v>80</v>
      </c>
      <c r="AY235" s="14" t="s">
        <v>153</v>
      </c>
      <c r="BE235" s="93">
        <f t="shared" si="29"/>
        <v>0</v>
      </c>
      <c r="BF235" s="93">
        <f t="shared" si="30"/>
        <v>0</v>
      </c>
      <c r="BG235" s="93">
        <f t="shared" si="31"/>
        <v>0</v>
      </c>
      <c r="BH235" s="93">
        <f t="shared" si="32"/>
        <v>0</v>
      </c>
      <c r="BI235" s="93">
        <f t="shared" si="33"/>
        <v>0</v>
      </c>
      <c r="BJ235" s="14" t="s">
        <v>80</v>
      </c>
      <c r="BK235" s="93">
        <f t="shared" si="34"/>
        <v>0</v>
      </c>
      <c r="BL235" s="14" t="s">
        <v>159</v>
      </c>
      <c r="BM235" s="166" t="s">
        <v>2011</v>
      </c>
    </row>
    <row r="236" spans="1:65" s="2" customFormat="1" ht="33" customHeight="1">
      <c r="A236" s="896"/>
      <c r="B236" s="129"/>
      <c r="C236" s="155" t="s">
        <v>473</v>
      </c>
      <c r="D236" s="155" t="s">
        <v>155</v>
      </c>
      <c r="E236" s="156" t="s">
        <v>2012</v>
      </c>
      <c r="F236" s="157" t="s">
        <v>2013</v>
      </c>
      <c r="G236" s="158" t="s">
        <v>266</v>
      </c>
      <c r="H236" s="159">
        <v>2</v>
      </c>
      <c r="I236" s="901"/>
      <c r="J236" s="900">
        <f t="shared" ref="J236:J245" si="35">ROUND(I236*H236,2)</f>
        <v>0</v>
      </c>
      <c r="K236" s="161"/>
      <c r="L236" s="29"/>
      <c r="M236" s="162" t="s">
        <v>1</v>
      </c>
      <c r="N236" s="163" t="s">
        <v>36</v>
      </c>
      <c r="O236" s="55"/>
      <c r="P236" s="164">
        <f t="shared" ref="P236:P245" si="36">O236*H236</f>
        <v>0</v>
      </c>
      <c r="Q236" s="164">
        <v>14.612</v>
      </c>
      <c r="R236" s="164">
        <f t="shared" ref="R236:R245" si="37">Q236*H236</f>
        <v>29.224</v>
      </c>
      <c r="S236" s="164">
        <v>0</v>
      </c>
      <c r="T236" s="165">
        <f t="shared" ref="T236:T245" si="38">S236*H236</f>
        <v>0</v>
      </c>
      <c r="U236" s="896"/>
      <c r="V236" s="896"/>
      <c r="W236" s="896"/>
      <c r="X236" s="896"/>
      <c r="Y236" s="896"/>
      <c r="Z236" s="896"/>
      <c r="AA236" s="896"/>
      <c r="AB236" s="896"/>
      <c r="AC236" s="896"/>
      <c r="AD236" s="896"/>
      <c r="AE236" s="896"/>
      <c r="AR236" s="166" t="s">
        <v>159</v>
      </c>
      <c r="AT236" s="166" t="s">
        <v>155</v>
      </c>
      <c r="AU236" s="166" t="s">
        <v>80</v>
      </c>
      <c r="AY236" s="14" t="s">
        <v>153</v>
      </c>
      <c r="BE236" s="93">
        <f t="shared" ref="BE236:BE245" si="39">IF(N236="základná",J236,0)</f>
        <v>0</v>
      </c>
      <c r="BF236" s="93">
        <f t="shared" ref="BF236:BF245" si="40">IF(N236="znížená",J236,0)</f>
        <v>0</v>
      </c>
      <c r="BG236" s="93">
        <f t="shared" ref="BG236:BG245" si="41">IF(N236="zákl. prenesená",J236,0)</f>
        <v>0</v>
      </c>
      <c r="BH236" s="93">
        <f t="shared" ref="BH236:BH245" si="42">IF(N236="zníž. prenesená",J236,0)</f>
        <v>0</v>
      </c>
      <c r="BI236" s="93">
        <f t="shared" ref="BI236:BI245" si="43">IF(N236="nulová",J236,0)</f>
        <v>0</v>
      </c>
      <c r="BJ236" s="14" t="s">
        <v>80</v>
      </c>
      <c r="BK236" s="93">
        <f t="shared" ref="BK236:BK245" si="44">ROUND(I236*H236,2)</f>
        <v>0</v>
      </c>
      <c r="BL236" s="14" t="s">
        <v>159</v>
      </c>
      <c r="BM236" s="166" t="s">
        <v>2014</v>
      </c>
    </row>
    <row r="237" spans="1:65" s="2" customFormat="1" ht="33" customHeight="1">
      <c r="A237" s="896"/>
      <c r="B237" s="129"/>
      <c r="C237" s="155" t="s">
        <v>477</v>
      </c>
      <c r="D237" s="155" t="s">
        <v>155</v>
      </c>
      <c r="E237" s="156" t="s">
        <v>2015</v>
      </c>
      <c r="F237" s="157" t="s">
        <v>2016</v>
      </c>
      <c r="G237" s="158" t="s">
        <v>266</v>
      </c>
      <c r="H237" s="159">
        <v>2</v>
      </c>
      <c r="I237" s="901"/>
      <c r="J237" s="900">
        <f t="shared" si="35"/>
        <v>0</v>
      </c>
      <c r="K237" s="161"/>
      <c r="L237" s="29"/>
      <c r="M237" s="162" t="s">
        <v>1</v>
      </c>
      <c r="N237" s="163" t="s">
        <v>36</v>
      </c>
      <c r="O237" s="55"/>
      <c r="P237" s="164">
        <f t="shared" si="36"/>
        <v>0</v>
      </c>
      <c r="Q237" s="164">
        <v>14.612</v>
      </c>
      <c r="R237" s="164">
        <f t="shared" si="37"/>
        <v>29.224</v>
      </c>
      <c r="S237" s="164">
        <v>0</v>
      </c>
      <c r="T237" s="165">
        <f t="shared" si="38"/>
        <v>0</v>
      </c>
      <c r="U237" s="896"/>
      <c r="V237" s="896"/>
      <c r="W237" s="896"/>
      <c r="X237" s="896"/>
      <c r="Y237" s="896"/>
      <c r="Z237" s="896"/>
      <c r="AA237" s="896"/>
      <c r="AB237" s="896"/>
      <c r="AC237" s="896"/>
      <c r="AD237" s="896"/>
      <c r="AE237" s="896"/>
      <c r="AR237" s="166" t="s">
        <v>159</v>
      </c>
      <c r="AT237" s="166" t="s">
        <v>155</v>
      </c>
      <c r="AU237" s="166" t="s">
        <v>80</v>
      </c>
      <c r="AY237" s="14" t="s">
        <v>153</v>
      </c>
      <c r="BE237" s="93">
        <f t="shared" si="39"/>
        <v>0</v>
      </c>
      <c r="BF237" s="93">
        <f t="shared" si="40"/>
        <v>0</v>
      </c>
      <c r="BG237" s="93">
        <f t="shared" si="41"/>
        <v>0</v>
      </c>
      <c r="BH237" s="93">
        <f t="shared" si="42"/>
        <v>0</v>
      </c>
      <c r="BI237" s="93">
        <f t="shared" si="43"/>
        <v>0</v>
      </c>
      <c r="BJ237" s="14" t="s">
        <v>80</v>
      </c>
      <c r="BK237" s="93">
        <f t="shared" si="44"/>
        <v>0</v>
      </c>
      <c r="BL237" s="14" t="s">
        <v>159</v>
      </c>
      <c r="BM237" s="166" t="s">
        <v>2017</v>
      </c>
    </row>
    <row r="238" spans="1:65" s="2" customFormat="1" ht="33" customHeight="1">
      <c r="A238" s="896"/>
      <c r="B238" s="129"/>
      <c r="C238" s="155" t="s">
        <v>481</v>
      </c>
      <c r="D238" s="155" t="s">
        <v>155</v>
      </c>
      <c r="E238" s="156" t="s">
        <v>2018</v>
      </c>
      <c r="F238" s="157" t="s">
        <v>2019</v>
      </c>
      <c r="G238" s="158" t="s">
        <v>266</v>
      </c>
      <c r="H238" s="159">
        <v>2</v>
      </c>
      <c r="I238" s="901"/>
      <c r="J238" s="900">
        <f t="shared" si="35"/>
        <v>0</v>
      </c>
      <c r="K238" s="161"/>
      <c r="L238" s="29"/>
      <c r="M238" s="162" t="s">
        <v>1</v>
      </c>
      <c r="N238" s="163" t="s">
        <v>36</v>
      </c>
      <c r="O238" s="55"/>
      <c r="P238" s="164">
        <f t="shared" si="36"/>
        <v>0</v>
      </c>
      <c r="Q238" s="164">
        <v>3.0939999999999999</v>
      </c>
      <c r="R238" s="164">
        <f t="shared" si="37"/>
        <v>6.1879999999999997</v>
      </c>
      <c r="S238" s="164">
        <v>0</v>
      </c>
      <c r="T238" s="165">
        <f t="shared" si="38"/>
        <v>0</v>
      </c>
      <c r="U238" s="896"/>
      <c r="V238" s="896"/>
      <c r="W238" s="896"/>
      <c r="X238" s="896"/>
      <c r="Y238" s="896"/>
      <c r="Z238" s="896"/>
      <c r="AA238" s="896"/>
      <c r="AB238" s="896"/>
      <c r="AC238" s="896"/>
      <c r="AD238" s="896"/>
      <c r="AE238" s="896"/>
      <c r="AR238" s="166" t="s">
        <v>159</v>
      </c>
      <c r="AT238" s="166" t="s">
        <v>155</v>
      </c>
      <c r="AU238" s="166" t="s">
        <v>80</v>
      </c>
      <c r="AY238" s="14" t="s">
        <v>153</v>
      </c>
      <c r="BE238" s="93">
        <f t="shared" si="39"/>
        <v>0</v>
      </c>
      <c r="BF238" s="93">
        <f t="shared" si="40"/>
        <v>0</v>
      </c>
      <c r="BG238" s="93">
        <f t="shared" si="41"/>
        <v>0</v>
      </c>
      <c r="BH238" s="93">
        <f t="shared" si="42"/>
        <v>0</v>
      </c>
      <c r="BI238" s="93">
        <f t="shared" si="43"/>
        <v>0</v>
      </c>
      <c r="BJ238" s="14" t="s">
        <v>80</v>
      </c>
      <c r="BK238" s="93">
        <f t="shared" si="44"/>
        <v>0</v>
      </c>
      <c r="BL238" s="14" t="s">
        <v>159</v>
      </c>
      <c r="BM238" s="166" t="s">
        <v>2020</v>
      </c>
    </row>
    <row r="239" spans="1:65" s="2" customFormat="1" ht="33" customHeight="1">
      <c r="A239" s="896"/>
      <c r="B239" s="129"/>
      <c r="C239" s="155" t="s">
        <v>485</v>
      </c>
      <c r="D239" s="155" t="s">
        <v>155</v>
      </c>
      <c r="E239" s="156" t="s">
        <v>2021</v>
      </c>
      <c r="F239" s="157" t="s">
        <v>2022</v>
      </c>
      <c r="G239" s="158" t="s">
        <v>266</v>
      </c>
      <c r="H239" s="159">
        <v>2</v>
      </c>
      <c r="I239" s="901"/>
      <c r="J239" s="900">
        <f t="shared" si="35"/>
        <v>0</v>
      </c>
      <c r="K239" s="161"/>
      <c r="L239" s="29"/>
      <c r="M239" s="162" t="s">
        <v>1</v>
      </c>
      <c r="N239" s="163" t="s">
        <v>36</v>
      </c>
      <c r="O239" s="55"/>
      <c r="P239" s="164">
        <f t="shared" si="36"/>
        <v>0</v>
      </c>
      <c r="Q239" s="164">
        <v>3.0939999999999999</v>
      </c>
      <c r="R239" s="164">
        <f t="shared" si="37"/>
        <v>6.1879999999999997</v>
      </c>
      <c r="S239" s="164">
        <v>0</v>
      </c>
      <c r="T239" s="165">
        <f t="shared" si="38"/>
        <v>0</v>
      </c>
      <c r="U239" s="896"/>
      <c r="V239" s="896"/>
      <c r="W239" s="896"/>
      <c r="X239" s="896"/>
      <c r="Y239" s="896"/>
      <c r="Z239" s="896"/>
      <c r="AA239" s="896"/>
      <c r="AB239" s="896"/>
      <c r="AC239" s="896"/>
      <c r="AD239" s="896"/>
      <c r="AE239" s="896"/>
      <c r="AR239" s="166" t="s">
        <v>159</v>
      </c>
      <c r="AT239" s="166" t="s">
        <v>155</v>
      </c>
      <c r="AU239" s="166" t="s">
        <v>80</v>
      </c>
      <c r="AY239" s="14" t="s">
        <v>153</v>
      </c>
      <c r="BE239" s="93">
        <f t="shared" si="39"/>
        <v>0</v>
      </c>
      <c r="BF239" s="93">
        <f t="shared" si="40"/>
        <v>0</v>
      </c>
      <c r="BG239" s="93">
        <f t="shared" si="41"/>
        <v>0</v>
      </c>
      <c r="BH239" s="93">
        <f t="shared" si="42"/>
        <v>0</v>
      </c>
      <c r="BI239" s="93">
        <f t="shared" si="43"/>
        <v>0</v>
      </c>
      <c r="BJ239" s="14" t="s">
        <v>80</v>
      </c>
      <c r="BK239" s="93">
        <f t="shared" si="44"/>
        <v>0</v>
      </c>
      <c r="BL239" s="14" t="s">
        <v>159</v>
      </c>
      <c r="BM239" s="166" t="s">
        <v>2023</v>
      </c>
    </row>
    <row r="240" spans="1:65" s="2" customFormat="1" ht="33" customHeight="1">
      <c r="A240" s="896"/>
      <c r="B240" s="129"/>
      <c r="C240" s="155" t="s">
        <v>489</v>
      </c>
      <c r="D240" s="155" t="s">
        <v>155</v>
      </c>
      <c r="E240" s="156" t="s">
        <v>2024</v>
      </c>
      <c r="F240" s="157" t="s">
        <v>2025</v>
      </c>
      <c r="G240" s="158" t="s">
        <v>266</v>
      </c>
      <c r="H240" s="159">
        <v>2</v>
      </c>
      <c r="I240" s="901"/>
      <c r="J240" s="900">
        <f t="shared" si="35"/>
        <v>0</v>
      </c>
      <c r="K240" s="161"/>
      <c r="L240" s="29"/>
      <c r="M240" s="162" t="s">
        <v>1</v>
      </c>
      <c r="N240" s="163" t="s">
        <v>36</v>
      </c>
      <c r="O240" s="55"/>
      <c r="P240" s="164">
        <f t="shared" si="36"/>
        <v>0</v>
      </c>
      <c r="Q240" s="164">
        <v>14.612</v>
      </c>
      <c r="R240" s="164">
        <f t="shared" si="37"/>
        <v>29.224</v>
      </c>
      <c r="S240" s="164">
        <v>0</v>
      </c>
      <c r="T240" s="165">
        <f t="shared" si="38"/>
        <v>0</v>
      </c>
      <c r="U240" s="896"/>
      <c r="V240" s="896"/>
      <c r="W240" s="896"/>
      <c r="X240" s="896"/>
      <c r="Y240" s="896"/>
      <c r="Z240" s="896"/>
      <c r="AA240" s="896"/>
      <c r="AB240" s="896"/>
      <c r="AC240" s="896"/>
      <c r="AD240" s="896"/>
      <c r="AE240" s="896"/>
      <c r="AR240" s="166" t="s">
        <v>159</v>
      </c>
      <c r="AT240" s="166" t="s">
        <v>155</v>
      </c>
      <c r="AU240" s="166" t="s">
        <v>80</v>
      </c>
      <c r="AY240" s="14" t="s">
        <v>153</v>
      </c>
      <c r="BE240" s="93">
        <f t="shared" si="39"/>
        <v>0</v>
      </c>
      <c r="BF240" s="93">
        <f t="shared" si="40"/>
        <v>0</v>
      </c>
      <c r="BG240" s="93">
        <f t="shared" si="41"/>
        <v>0</v>
      </c>
      <c r="BH240" s="93">
        <f t="shared" si="42"/>
        <v>0</v>
      </c>
      <c r="BI240" s="93">
        <f t="shared" si="43"/>
        <v>0</v>
      </c>
      <c r="BJ240" s="14" t="s">
        <v>80</v>
      </c>
      <c r="BK240" s="93">
        <f t="shared" si="44"/>
        <v>0</v>
      </c>
      <c r="BL240" s="14" t="s">
        <v>159</v>
      </c>
      <c r="BM240" s="166" t="s">
        <v>2026</v>
      </c>
    </row>
    <row r="241" spans="1:65" s="2" customFormat="1" ht="33" customHeight="1">
      <c r="A241" s="896"/>
      <c r="B241" s="129"/>
      <c r="C241" s="155" t="s">
        <v>493</v>
      </c>
      <c r="D241" s="155" t="s">
        <v>155</v>
      </c>
      <c r="E241" s="156" t="s">
        <v>2027</v>
      </c>
      <c r="F241" s="157" t="s">
        <v>2028</v>
      </c>
      <c r="G241" s="158" t="s">
        <v>266</v>
      </c>
      <c r="H241" s="159">
        <v>2</v>
      </c>
      <c r="I241" s="901"/>
      <c r="J241" s="900">
        <f t="shared" si="35"/>
        <v>0</v>
      </c>
      <c r="K241" s="161"/>
      <c r="L241" s="29"/>
      <c r="M241" s="162" t="s">
        <v>1</v>
      </c>
      <c r="N241" s="163" t="s">
        <v>36</v>
      </c>
      <c r="O241" s="55"/>
      <c r="P241" s="164">
        <f t="shared" si="36"/>
        <v>0</v>
      </c>
      <c r="Q241" s="164">
        <v>3.0939999999999999</v>
      </c>
      <c r="R241" s="164">
        <f t="shared" si="37"/>
        <v>6.1879999999999997</v>
      </c>
      <c r="S241" s="164">
        <v>0</v>
      </c>
      <c r="T241" s="165">
        <f t="shared" si="38"/>
        <v>0</v>
      </c>
      <c r="U241" s="896"/>
      <c r="V241" s="896"/>
      <c r="W241" s="896"/>
      <c r="X241" s="896"/>
      <c r="Y241" s="896"/>
      <c r="Z241" s="896"/>
      <c r="AA241" s="896"/>
      <c r="AB241" s="896"/>
      <c r="AC241" s="896"/>
      <c r="AD241" s="896"/>
      <c r="AE241" s="896"/>
      <c r="AR241" s="166" t="s">
        <v>159</v>
      </c>
      <c r="AT241" s="166" t="s">
        <v>155</v>
      </c>
      <c r="AU241" s="166" t="s">
        <v>80</v>
      </c>
      <c r="AY241" s="14" t="s">
        <v>153</v>
      </c>
      <c r="BE241" s="93">
        <f t="shared" si="39"/>
        <v>0</v>
      </c>
      <c r="BF241" s="93">
        <f t="shared" si="40"/>
        <v>0</v>
      </c>
      <c r="BG241" s="93">
        <f t="shared" si="41"/>
        <v>0</v>
      </c>
      <c r="BH241" s="93">
        <f t="shared" si="42"/>
        <v>0</v>
      </c>
      <c r="BI241" s="93">
        <f t="shared" si="43"/>
        <v>0</v>
      </c>
      <c r="BJ241" s="14" t="s">
        <v>80</v>
      </c>
      <c r="BK241" s="93">
        <f t="shared" si="44"/>
        <v>0</v>
      </c>
      <c r="BL241" s="14" t="s">
        <v>159</v>
      </c>
      <c r="BM241" s="166" t="s">
        <v>2029</v>
      </c>
    </row>
    <row r="242" spans="1:65" s="2" customFormat="1" ht="33" customHeight="1">
      <c r="A242" s="896"/>
      <c r="B242" s="129"/>
      <c r="C242" s="155" t="s">
        <v>497</v>
      </c>
      <c r="D242" s="155" t="s">
        <v>155</v>
      </c>
      <c r="E242" s="156" t="s">
        <v>2030</v>
      </c>
      <c r="F242" s="157" t="s">
        <v>2031</v>
      </c>
      <c r="G242" s="158" t="s">
        <v>266</v>
      </c>
      <c r="H242" s="159">
        <v>2</v>
      </c>
      <c r="I242" s="901"/>
      <c r="J242" s="900">
        <f t="shared" si="35"/>
        <v>0</v>
      </c>
      <c r="K242" s="161"/>
      <c r="L242" s="29"/>
      <c r="M242" s="162" t="s">
        <v>1</v>
      </c>
      <c r="N242" s="163" t="s">
        <v>36</v>
      </c>
      <c r="O242" s="55"/>
      <c r="P242" s="164">
        <f t="shared" si="36"/>
        <v>0</v>
      </c>
      <c r="Q242" s="164">
        <v>3.0939999999999999</v>
      </c>
      <c r="R242" s="164">
        <f t="shared" si="37"/>
        <v>6.1879999999999997</v>
      </c>
      <c r="S242" s="164">
        <v>0</v>
      </c>
      <c r="T242" s="165">
        <f t="shared" si="38"/>
        <v>0</v>
      </c>
      <c r="U242" s="896"/>
      <c r="V242" s="896"/>
      <c r="W242" s="896"/>
      <c r="X242" s="896"/>
      <c r="Y242" s="896"/>
      <c r="Z242" s="896"/>
      <c r="AA242" s="896"/>
      <c r="AB242" s="896"/>
      <c r="AC242" s="896"/>
      <c r="AD242" s="896"/>
      <c r="AE242" s="896"/>
      <c r="AR242" s="166" t="s">
        <v>159</v>
      </c>
      <c r="AT242" s="166" t="s">
        <v>155</v>
      </c>
      <c r="AU242" s="166" t="s">
        <v>80</v>
      </c>
      <c r="AY242" s="14" t="s">
        <v>153</v>
      </c>
      <c r="BE242" s="93">
        <f t="shared" si="39"/>
        <v>0</v>
      </c>
      <c r="BF242" s="93">
        <f t="shared" si="40"/>
        <v>0</v>
      </c>
      <c r="BG242" s="93">
        <f t="shared" si="41"/>
        <v>0</v>
      </c>
      <c r="BH242" s="93">
        <f t="shared" si="42"/>
        <v>0</v>
      </c>
      <c r="BI242" s="93">
        <f t="shared" si="43"/>
        <v>0</v>
      </c>
      <c r="BJ242" s="14" t="s">
        <v>80</v>
      </c>
      <c r="BK242" s="93">
        <f t="shared" si="44"/>
        <v>0</v>
      </c>
      <c r="BL242" s="14" t="s">
        <v>159</v>
      </c>
      <c r="BM242" s="166" t="s">
        <v>2032</v>
      </c>
    </row>
    <row r="243" spans="1:65" s="2" customFormat="1" ht="16.5" customHeight="1">
      <c r="A243" s="896"/>
      <c r="B243" s="129"/>
      <c r="C243" s="155" t="s">
        <v>501</v>
      </c>
      <c r="D243" s="155" t="s">
        <v>155</v>
      </c>
      <c r="E243" s="156" t="s">
        <v>2033</v>
      </c>
      <c r="F243" s="157" t="s">
        <v>434</v>
      </c>
      <c r="G243" s="158" t="s">
        <v>266</v>
      </c>
      <c r="H243" s="159">
        <v>212</v>
      </c>
      <c r="I243" s="901"/>
      <c r="J243" s="900">
        <f t="shared" si="35"/>
        <v>0</v>
      </c>
      <c r="K243" s="161"/>
      <c r="L243" s="29"/>
      <c r="M243" s="162" t="s">
        <v>1</v>
      </c>
      <c r="N243" s="163" t="s">
        <v>36</v>
      </c>
      <c r="O243" s="55"/>
      <c r="P243" s="164">
        <f t="shared" si="36"/>
        <v>0</v>
      </c>
      <c r="Q243" s="164">
        <v>0.01</v>
      </c>
      <c r="R243" s="164">
        <f t="shared" si="37"/>
        <v>2.12</v>
      </c>
      <c r="S243" s="164">
        <v>0</v>
      </c>
      <c r="T243" s="165">
        <f t="shared" si="38"/>
        <v>0</v>
      </c>
      <c r="U243" s="896"/>
      <c r="V243" s="896"/>
      <c r="W243" s="896"/>
      <c r="X243" s="896"/>
      <c r="Y243" s="896"/>
      <c r="Z243" s="896"/>
      <c r="AA243" s="896"/>
      <c r="AB243" s="896"/>
      <c r="AC243" s="896"/>
      <c r="AD243" s="896"/>
      <c r="AE243" s="896"/>
      <c r="AR243" s="166" t="s">
        <v>159</v>
      </c>
      <c r="AT243" s="166" t="s">
        <v>155</v>
      </c>
      <c r="AU243" s="166" t="s">
        <v>80</v>
      </c>
      <c r="AY243" s="14" t="s">
        <v>153</v>
      </c>
      <c r="BE243" s="93">
        <f t="shared" si="39"/>
        <v>0</v>
      </c>
      <c r="BF243" s="93">
        <f t="shared" si="40"/>
        <v>0</v>
      </c>
      <c r="BG243" s="93">
        <f t="shared" si="41"/>
        <v>0</v>
      </c>
      <c r="BH243" s="93">
        <f t="shared" si="42"/>
        <v>0</v>
      </c>
      <c r="BI243" s="93">
        <f t="shared" si="43"/>
        <v>0</v>
      </c>
      <c r="BJ243" s="14" t="s">
        <v>80</v>
      </c>
      <c r="BK243" s="93">
        <f t="shared" si="44"/>
        <v>0</v>
      </c>
      <c r="BL243" s="14" t="s">
        <v>159</v>
      </c>
      <c r="BM243" s="166" t="s">
        <v>2034</v>
      </c>
    </row>
    <row r="244" spans="1:65" s="2" customFormat="1" ht="16.5" customHeight="1">
      <c r="A244" s="896"/>
      <c r="B244" s="129"/>
      <c r="C244" s="155" t="s">
        <v>505</v>
      </c>
      <c r="D244" s="155" t="s">
        <v>155</v>
      </c>
      <c r="E244" s="156" t="s">
        <v>2035</v>
      </c>
      <c r="F244" s="157" t="s">
        <v>438</v>
      </c>
      <c r="G244" s="158" t="s">
        <v>266</v>
      </c>
      <c r="H244" s="159">
        <v>32</v>
      </c>
      <c r="I244" s="901"/>
      <c r="J244" s="900">
        <f t="shared" si="35"/>
        <v>0</v>
      </c>
      <c r="K244" s="161"/>
      <c r="L244" s="29"/>
      <c r="M244" s="162" t="s">
        <v>1</v>
      </c>
      <c r="N244" s="163" t="s">
        <v>36</v>
      </c>
      <c r="O244" s="55"/>
      <c r="P244" s="164">
        <f t="shared" si="36"/>
        <v>0</v>
      </c>
      <c r="Q244" s="164">
        <v>8.7370000000000003E-2</v>
      </c>
      <c r="R244" s="164">
        <f t="shared" si="37"/>
        <v>2.7958400000000001</v>
      </c>
      <c r="S244" s="164">
        <v>0</v>
      </c>
      <c r="T244" s="165">
        <f t="shared" si="38"/>
        <v>0</v>
      </c>
      <c r="U244" s="896"/>
      <c r="V244" s="896"/>
      <c r="W244" s="896"/>
      <c r="X244" s="896"/>
      <c r="Y244" s="896"/>
      <c r="Z244" s="896"/>
      <c r="AA244" s="896"/>
      <c r="AB244" s="896"/>
      <c r="AC244" s="896"/>
      <c r="AD244" s="896"/>
      <c r="AE244" s="896"/>
      <c r="AR244" s="166" t="s">
        <v>159</v>
      </c>
      <c r="AT244" s="166" t="s">
        <v>155</v>
      </c>
      <c r="AU244" s="166" t="s">
        <v>80</v>
      </c>
      <c r="AY244" s="14" t="s">
        <v>153</v>
      </c>
      <c r="BE244" s="93">
        <f t="shared" si="39"/>
        <v>0</v>
      </c>
      <c r="BF244" s="93">
        <f t="shared" si="40"/>
        <v>0</v>
      </c>
      <c r="BG244" s="93">
        <f t="shared" si="41"/>
        <v>0</v>
      </c>
      <c r="BH244" s="93">
        <f t="shared" si="42"/>
        <v>0</v>
      </c>
      <c r="BI244" s="93">
        <f t="shared" si="43"/>
        <v>0</v>
      </c>
      <c r="BJ244" s="14" t="s">
        <v>80</v>
      </c>
      <c r="BK244" s="93">
        <f t="shared" si="44"/>
        <v>0</v>
      </c>
      <c r="BL244" s="14" t="s">
        <v>159</v>
      </c>
      <c r="BM244" s="166" t="s">
        <v>2036</v>
      </c>
    </row>
    <row r="245" spans="1:65" s="2" customFormat="1" ht="16.5" customHeight="1">
      <c r="A245" s="896"/>
      <c r="B245" s="129"/>
      <c r="C245" s="155" t="s">
        <v>509</v>
      </c>
      <c r="D245" s="155" t="s">
        <v>155</v>
      </c>
      <c r="E245" s="156" t="s">
        <v>2037</v>
      </c>
      <c r="F245" s="157" t="s">
        <v>442</v>
      </c>
      <c r="G245" s="158" t="s">
        <v>266</v>
      </c>
      <c r="H245" s="159">
        <v>32</v>
      </c>
      <c r="I245" s="901"/>
      <c r="J245" s="900">
        <f t="shared" si="35"/>
        <v>0</v>
      </c>
      <c r="K245" s="161"/>
      <c r="L245" s="29"/>
      <c r="M245" s="162" t="s">
        <v>1</v>
      </c>
      <c r="N245" s="163" t="s">
        <v>36</v>
      </c>
      <c r="O245" s="55"/>
      <c r="P245" s="164">
        <f t="shared" si="36"/>
        <v>0</v>
      </c>
      <c r="Q245" s="164">
        <v>8.7370000000000003E-2</v>
      </c>
      <c r="R245" s="164">
        <f t="shared" si="37"/>
        <v>2.7958400000000001</v>
      </c>
      <c r="S245" s="164">
        <v>0</v>
      </c>
      <c r="T245" s="165">
        <f t="shared" si="38"/>
        <v>0</v>
      </c>
      <c r="U245" s="896"/>
      <c r="V245" s="896"/>
      <c r="W245" s="896"/>
      <c r="X245" s="896"/>
      <c r="Y245" s="896"/>
      <c r="Z245" s="896"/>
      <c r="AA245" s="896"/>
      <c r="AB245" s="896"/>
      <c r="AC245" s="896"/>
      <c r="AD245" s="896"/>
      <c r="AE245" s="896"/>
      <c r="AR245" s="166" t="s">
        <v>159</v>
      </c>
      <c r="AT245" s="166" t="s">
        <v>155</v>
      </c>
      <c r="AU245" s="166" t="s">
        <v>80</v>
      </c>
      <c r="AY245" s="14" t="s">
        <v>153</v>
      </c>
      <c r="BE245" s="93">
        <f t="shared" si="39"/>
        <v>0</v>
      </c>
      <c r="BF245" s="93">
        <f t="shared" si="40"/>
        <v>0</v>
      </c>
      <c r="BG245" s="93">
        <f t="shared" si="41"/>
        <v>0</v>
      </c>
      <c r="BH245" s="93">
        <f t="shared" si="42"/>
        <v>0</v>
      </c>
      <c r="BI245" s="93">
        <f t="shared" si="43"/>
        <v>0</v>
      </c>
      <c r="BJ245" s="14" t="s">
        <v>80</v>
      </c>
      <c r="BK245" s="93">
        <f t="shared" si="44"/>
        <v>0</v>
      </c>
      <c r="BL245" s="14" t="s">
        <v>159</v>
      </c>
      <c r="BM245" s="166" t="s">
        <v>2038</v>
      </c>
    </row>
    <row r="246" spans="1:65" s="12" customFormat="1" ht="22.9" customHeight="1">
      <c r="B246" s="145"/>
      <c r="D246" s="146" t="s">
        <v>69</v>
      </c>
      <c r="E246" s="154" t="s">
        <v>159</v>
      </c>
      <c r="F246" s="154" t="s">
        <v>444</v>
      </c>
      <c r="I246" s="148"/>
      <c r="J246" s="904">
        <f>BK246</f>
        <v>0</v>
      </c>
      <c r="L246" s="145"/>
      <c r="M246" s="149"/>
      <c r="N246" s="150"/>
      <c r="O246" s="150"/>
      <c r="P246" s="151">
        <f>SUM(P247:P337)</f>
        <v>0</v>
      </c>
      <c r="Q246" s="150"/>
      <c r="R246" s="151">
        <f>SUM(R247:R337)</f>
        <v>570.47262212000021</v>
      </c>
      <c r="S246" s="150"/>
      <c r="T246" s="152">
        <f>SUM(T247:T337)</f>
        <v>0</v>
      </c>
      <c r="AR246" s="146" t="s">
        <v>77</v>
      </c>
      <c r="AT246" s="153" t="s">
        <v>69</v>
      </c>
      <c r="AU246" s="153" t="s">
        <v>77</v>
      </c>
      <c r="AY246" s="146" t="s">
        <v>153</v>
      </c>
      <c r="BK246" s="902">
        <f>SUM(BK247:BK337)</f>
        <v>0</v>
      </c>
    </row>
    <row r="247" spans="1:65" s="2" customFormat="1" ht="16.5" customHeight="1">
      <c r="A247" s="896"/>
      <c r="B247" s="129"/>
      <c r="C247" s="155" t="s">
        <v>513</v>
      </c>
      <c r="D247" s="155" t="s">
        <v>155</v>
      </c>
      <c r="E247" s="156" t="s">
        <v>446</v>
      </c>
      <c r="F247" s="157" t="s">
        <v>447</v>
      </c>
      <c r="G247" s="158" t="s">
        <v>163</v>
      </c>
      <c r="H247" s="159">
        <v>0.72</v>
      </c>
      <c r="I247" s="901"/>
      <c r="J247" s="900">
        <f t="shared" ref="J247:J278" si="45">ROUND(I247*H247,2)</f>
        <v>0</v>
      </c>
      <c r="K247" s="161"/>
      <c r="L247" s="29"/>
      <c r="M247" s="162" t="s">
        <v>1</v>
      </c>
      <c r="N247" s="163" t="s">
        <v>36</v>
      </c>
      <c r="O247" s="55"/>
      <c r="P247" s="164">
        <f t="shared" ref="P247:P278" si="46">O247*H247</f>
        <v>0</v>
      </c>
      <c r="Q247" s="164">
        <v>2.42252</v>
      </c>
      <c r="R247" s="164">
        <f t="shared" ref="R247:R278" si="47">Q247*H247</f>
        <v>1.7442143999999999</v>
      </c>
      <c r="S247" s="164">
        <v>0</v>
      </c>
      <c r="T247" s="165">
        <f t="shared" ref="T247:T278" si="48">S247*H247</f>
        <v>0</v>
      </c>
      <c r="U247" s="896"/>
      <c r="V247" s="896"/>
      <c r="W247" s="896"/>
      <c r="X247" s="896"/>
      <c r="Y247" s="896"/>
      <c r="Z247" s="896"/>
      <c r="AA247" s="896"/>
      <c r="AB247" s="896"/>
      <c r="AC247" s="896"/>
      <c r="AD247" s="896"/>
      <c r="AE247" s="896"/>
      <c r="AR247" s="166" t="s">
        <v>159</v>
      </c>
      <c r="AT247" s="166" t="s">
        <v>155</v>
      </c>
      <c r="AU247" s="166" t="s">
        <v>80</v>
      </c>
      <c r="AY247" s="14" t="s">
        <v>153</v>
      </c>
      <c r="BE247" s="93">
        <f t="shared" ref="BE247:BE278" si="49">IF(N247="základná",J247,0)</f>
        <v>0</v>
      </c>
      <c r="BF247" s="93">
        <f t="shared" ref="BF247:BF278" si="50">IF(N247="znížená",J247,0)</f>
        <v>0</v>
      </c>
      <c r="BG247" s="93">
        <f t="shared" ref="BG247:BG278" si="51">IF(N247="zákl. prenesená",J247,0)</f>
        <v>0</v>
      </c>
      <c r="BH247" s="93">
        <f t="shared" ref="BH247:BH278" si="52">IF(N247="zníž. prenesená",J247,0)</f>
        <v>0</v>
      </c>
      <c r="BI247" s="93">
        <f t="shared" ref="BI247:BI278" si="53">IF(N247="nulová",J247,0)</f>
        <v>0</v>
      </c>
      <c r="BJ247" s="14" t="s">
        <v>80</v>
      </c>
      <c r="BK247" s="93">
        <f t="shared" ref="BK247:BK278" si="54">ROUND(I247*H247,2)</f>
        <v>0</v>
      </c>
      <c r="BL247" s="14" t="s">
        <v>159</v>
      </c>
      <c r="BM247" s="166" t="s">
        <v>2039</v>
      </c>
    </row>
    <row r="248" spans="1:65" s="2" customFormat="1" ht="37.9" customHeight="1">
      <c r="A248" s="896"/>
      <c r="B248" s="129"/>
      <c r="C248" s="155" t="s">
        <v>517</v>
      </c>
      <c r="D248" s="155" t="s">
        <v>155</v>
      </c>
      <c r="E248" s="156" t="s">
        <v>2040</v>
      </c>
      <c r="F248" s="157" t="s">
        <v>2041</v>
      </c>
      <c r="G248" s="158" t="s">
        <v>266</v>
      </c>
      <c r="H248" s="159">
        <v>2</v>
      </c>
      <c r="I248" s="901"/>
      <c r="J248" s="900">
        <f t="shared" si="45"/>
        <v>0</v>
      </c>
      <c r="K248" s="161"/>
      <c r="L248" s="29"/>
      <c r="M248" s="162" t="s">
        <v>1</v>
      </c>
      <c r="N248" s="163" t="s">
        <v>36</v>
      </c>
      <c r="O248" s="55"/>
      <c r="P248" s="164">
        <f t="shared" si="46"/>
        <v>0</v>
      </c>
      <c r="Q248" s="164">
        <v>3.1619999999999999</v>
      </c>
      <c r="R248" s="164">
        <f t="shared" si="47"/>
        <v>6.3239999999999998</v>
      </c>
      <c r="S248" s="164">
        <v>0</v>
      </c>
      <c r="T248" s="165">
        <f t="shared" si="48"/>
        <v>0</v>
      </c>
      <c r="U248" s="896"/>
      <c r="V248" s="896"/>
      <c r="W248" s="896"/>
      <c r="X248" s="896"/>
      <c r="Y248" s="896"/>
      <c r="Z248" s="896"/>
      <c r="AA248" s="896"/>
      <c r="AB248" s="896"/>
      <c r="AC248" s="896"/>
      <c r="AD248" s="896"/>
      <c r="AE248" s="896"/>
      <c r="AR248" s="166" t="s">
        <v>159</v>
      </c>
      <c r="AT248" s="166" t="s">
        <v>155</v>
      </c>
      <c r="AU248" s="166" t="s">
        <v>80</v>
      </c>
      <c r="AY248" s="14" t="s">
        <v>153</v>
      </c>
      <c r="BE248" s="93">
        <f t="shared" si="49"/>
        <v>0</v>
      </c>
      <c r="BF248" s="93">
        <f t="shared" si="50"/>
        <v>0</v>
      </c>
      <c r="BG248" s="93">
        <f t="shared" si="51"/>
        <v>0</v>
      </c>
      <c r="BH248" s="93">
        <f t="shared" si="52"/>
        <v>0</v>
      </c>
      <c r="BI248" s="93">
        <f t="shared" si="53"/>
        <v>0</v>
      </c>
      <c r="BJ248" s="14" t="s">
        <v>80</v>
      </c>
      <c r="BK248" s="93">
        <f t="shared" si="54"/>
        <v>0</v>
      </c>
      <c r="BL248" s="14" t="s">
        <v>159</v>
      </c>
      <c r="BM248" s="166" t="s">
        <v>2042</v>
      </c>
    </row>
    <row r="249" spans="1:65" s="2" customFormat="1" ht="37.9" customHeight="1">
      <c r="A249" s="896"/>
      <c r="B249" s="129"/>
      <c r="C249" s="155" t="s">
        <v>521</v>
      </c>
      <c r="D249" s="155" t="s">
        <v>155</v>
      </c>
      <c r="E249" s="156" t="s">
        <v>2043</v>
      </c>
      <c r="F249" s="157" t="s">
        <v>2044</v>
      </c>
      <c r="G249" s="158" t="s">
        <v>266</v>
      </c>
      <c r="H249" s="159">
        <v>2</v>
      </c>
      <c r="I249" s="901"/>
      <c r="J249" s="900">
        <f t="shared" si="45"/>
        <v>0</v>
      </c>
      <c r="K249" s="161"/>
      <c r="L249" s="29"/>
      <c r="M249" s="162" t="s">
        <v>1</v>
      </c>
      <c r="N249" s="163" t="s">
        <v>36</v>
      </c>
      <c r="O249" s="55"/>
      <c r="P249" s="164">
        <f t="shared" si="46"/>
        <v>0</v>
      </c>
      <c r="Q249" s="164">
        <v>2.4735</v>
      </c>
      <c r="R249" s="164">
        <f t="shared" si="47"/>
        <v>4.9470000000000001</v>
      </c>
      <c r="S249" s="164">
        <v>0</v>
      </c>
      <c r="T249" s="165">
        <f t="shared" si="48"/>
        <v>0</v>
      </c>
      <c r="U249" s="896"/>
      <c r="V249" s="896"/>
      <c r="W249" s="896"/>
      <c r="X249" s="896"/>
      <c r="Y249" s="896"/>
      <c r="Z249" s="896"/>
      <c r="AA249" s="896"/>
      <c r="AB249" s="896"/>
      <c r="AC249" s="896"/>
      <c r="AD249" s="896"/>
      <c r="AE249" s="896"/>
      <c r="AR249" s="166" t="s">
        <v>159</v>
      </c>
      <c r="AT249" s="166" t="s">
        <v>155</v>
      </c>
      <c r="AU249" s="166" t="s">
        <v>80</v>
      </c>
      <c r="AY249" s="14" t="s">
        <v>153</v>
      </c>
      <c r="BE249" s="93">
        <f t="shared" si="49"/>
        <v>0</v>
      </c>
      <c r="BF249" s="93">
        <f t="shared" si="50"/>
        <v>0</v>
      </c>
      <c r="BG249" s="93">
        <f t="shared" si="51"/>
        <v>0</v>
      </c>
      <c r="BH249" s="93">
        <f t="shared" si="52"/>
        <v>0</v>
      </c>
      <c r="BI249" s="93">
        <f t="shared" si="53"/>
        <v>0</v>
      </c>
      <c r="BJ249" s="14" t="s">
        <v>80</v>
      </c>
      <c r="BK249" s="93">
        <f t="shared" si="54"/>
        <v>0</v>
      </c>
      <c r="BL249" s="14" t="s">
        <v>159</v>
      </c>
      <c r="BM249" s="166" t="s">
        <v>2045</v>
      </c>
    </row>
    <row r="250" spans="1:65" s="2" customFormat="1" ht="37.9" customHeight="1">
      <c r="A250" s="896"/>
      <c r="B250" s="129"/>
      <c r="C250" s="155" t="s">
        <v>525</v>
      </c>
      <c r="D250" s="155" t="s">
        <v>155</v>
      </c>
      <c r="E250" s="156" t="s">
        <v>2046</v>
      </c>
      <c r="F250" s="157" t="s">
        <v>2047</v>
      </c>
      <c r="G250" s="158" t="s">
        <v>266</v>
      </c>
      <c r="H250" s="159">
        <v>2</v>
      </c>
      <c r="I250" s="901"/>
      <c r="J250" s="900">
        <f t="shared" si="45"/>
        <v>0</v>
      </c>
      <c r="K250" s="161"/>
      <c r="L250" s="29"/>
      <c r="M250" s="162" t="s">
        <v>1</v>
      </c>
      <c r="N250" s="163" t="s">
        <v>36</v>
      </c>
      <c r="O250" s="55"/>
      <c r="P250" s="164">
        <f t="shared" si="46"/>
        <v>0</v>
      </c>
      <c r="Q250" s="164">
        <v>2.5499999999999998</v>
      </c>
      <c r="R250" s="164">
        <f t="shared" si="47"/>
        <v>5.0999999999999996</v>
      </c>
      <c r="S250" s="164">
        <v>0</v>
      </c>
      <c r="T250" s="165">
        <f t="shared" si="48"/>
        <v>0</v>
      </c>
      <c r="U250" s="896"/>
      <c r="V250" s="896"/>
      <c r="W250" s="896"/>
      <c r="X250" s="896"/>
      <c r="Y250" s="896"/>
      <c r="Z250" s="896"/>
      <c r="AA250" s="896"/>
      <c r="AB250" s="896"/>
      <c r="AC250" s="896"/>
      <c r="AD250" s="896"/>
      <c r="AE250" s="896"/>
      <c r="AR250" s="166" t="s">
        <v>159</v>
      </c>
      <c r="AT250" s="166" t="s">
        <v>155</v>
      </c>
      <c r="AU250" s="166" t="s">
        <v>80</v>
      </c>
      <c r="AY250" s="14" t="s">
        <v>153</v>
      </c>
      <c r="BE250" s="93">
        <f t="shared" si="49"/>
        <v>0</v>
      </c>
      <c r="BF250" s="93">
        <f t="shared" si="50"/>
        <v>0</v>
      </c>
      <c r="BG250" s="93">
        <f t="shared" si="51"/>
        <v>0</v>
      </c>
      <c r="BH250" s="93">
        <f t="shared" si="52"/>
        <v>0</v>
      </c>
      <c r="BI250" s="93">
        <f t="shared" si="53"/>
        <v>0</v>
      </c>
      <c r="BJ250" s="14" t="s">
        <v>80</v>
      </c>
      <c r="BK250" s="93">
        <f t="shared" si="54"/>
        <v>0</v>
      </c>
      <c r="BL250" s="14" t="s">
        <v>159</v>
      </c>
      <c r="BM250" s="166" t="s">
        <v>2048</v>
      </c>
    </row>
    <row r="251" spans="1:65" s="2" customFormat="1" ht="37.9" customHeight="1">
      <c r="A251" s="896"/>
      <c r="B251" s="129"/>
      <c r="C251" s="155" t="s">
        <v>529</v>
      </c>
      <c r="D251" s="155" t="s">
        <v>155</v>
      </c>
      <c r="E251" s="156" t="s">
        <v>2049</v>
      </c>
      <c r="F251" s="157" t="s">
        <v>2050</v>
      </c>
      <c r="G251" s="158" t="s">
        <v>266</v>
      </c>
      <c r="H251" s="159">
        <v>2</v>
      </c>
      <c r="I251" s="901"/>
      <c r="J251" s="900">
        <f t="shared" si="45"/>
        <v>0</v>
      </c>
      <c r="K251" s="161"/>
      <c r="L251" s="29"/>
      <c r="M251" s="162" t="s">
        <v>1</v>
      </c>
      <c r="N251" s="163" t="s">
        <v>36</v>
      </c>
      <c r="O251" s="55"/>
      <c r="P251" s="164">
        <f t="shared" si="46"/>
        <v>0</v>
      </c>
      <c r="Q251" s="164">
        <v>3.1619999999999999</v>
      </c>
      <c r="R251" s="164">
        <f t="shared" si="47"/>
        <v>6.3239999999999998</v>
      </c>
      <c r="S251" s="164">
        <v>0</v>
      </c>
      <c r="T251" s="165">
        <f t="shared" si="48"/>
        <v>0</v>
      </c>
      <c r="U251" s="896"/>
      <c r="V251" s="896"/>
      <c r="W251" s="896"/>
      <c r="X251" s="896"/>
      <c r="Y251" s="896"/>
      <c r="Z251" s="896"/>
      <c r="AA251" s="896"/>
      <c r="AB251" s="896"/>
      <c r="AC251" s="896"/>
      <c r="AD251" s="896"/>
      <c r="AE251" s="896"/>
      <c r="AR251" s="166" t="s">
        <v>159</v>
      </c>
      <c r="AT251" s="166" t="s">
        <v>155</v>
      </c>
      <c r="AU251" s="166" t="s">
        <v>80</v>
      </c>
      <c r="AY251" s="14" t="s">
        <v>153</v>
      </c>
      <c r="BE251" s="93">
        <f t="shared" si="49"/>
        <v>0</v>
      </c>
      <c r="BF251" s="93">
        <f t="shared" si="50"/>
        <v>0</v>
      </c>
      <c r="BG251" s="93">
        <f t="shared" si="51"/>
        <v>0</v>
      </c>
      <c r="BH251" s="93">
        <f t="shared" si="52"/>
        <v>0</v>
      </c>
      <c r="BI251" s="93">
        <f t="shared" si="53"/>
        <v>0</v>
      </c>
      <c r="BJ251" s="14" t="s">
        <v>80</v>
      </c>
      <c r="BK251" s="93">
        <f t="shared" si="54"/>
        <v>0</v>
      </c>
      <c r="BL251" s="14" t="s">
        <v>159</v>
      </c>
      <c r="BM251" s="166" t="s">
        <v>2051</v>
      </c>
    </row>
    <row r="252" spans="1:65" s="2" customFormat="1" ht="37.9" customHeight="1">
      <c r="A252" s="896"/>
      <c r="B252" s="129"/>
      <c r="C252" s="155" t="s">
        <v>533</v>
      </c>
      <c r="D252" s="155" t="s">
        <v>155</v>
      </c>
      <c r="E252" s="156" t="s">
        <v>2052</v>
      </c>
      <c r="F252" s="157" t="s">
        <v>2053</v>
      </c>
      <c r="G252" s="158" t="s">
        <v>266</v>
      </c>
      <c r="H252" s="159">
        <v>2</v>
      </c>
      <c r="I252" s="901"/>
      <c r="J252" s="900">
        <f t="shared" si="45"/>
        <v>0</v>
      </c>
      <c r="K252" s="161"/>
      <c r="L252" s="29"/>
      <c r="M252" s="162" t="s">
        <v>1</v>
      </c>
      <c r="N252" s="163" t="s">
        <v>36</v>
      </c>
      <c r="O252" s="55"/>
      <c r="P252" s="164">
        <f t="shared" si="46"/>
        <v>0</v>
      </c>
      <c r="Q252" s="164">
        <v>3.1875</v>
      </c>
      <c r="R252" s="164">
        <f t="shared" si="47"/>
        <v>6.375</v>
      </c>
      <c r="S252" s="164">
        <v>0</v>
      </c>
      <c r="T252" s="165">
        <f t="shared" si="48"/>
        <v>0</v>
      </c>
      <c r="U252" s="896"/>
      <c r="V252" s="896"/>
      <c r="W252" s="896"/>
      <c r="X252" s="896"/>
      <c r="Y252" s="896"/>
      <c r="Z252" s="896"/>
      <c r="AA252" s="896"/>
      <c r="AB252" s="896"/>
      <c r="AC252" s="896"/>
      <c r="AD252" s="896"/>
      <c r="AE252" s="896"/>
      <c r="AR252" s="166" t="s">
        <v>159</v>
      </c>
      <c r="AT252" s="166" t="s">
        <v>155</v>
      </c>
      <c r="AU252" s="166" t="s">
        <v>80</v>
      </c>
      <c r="AY252" s="14" t="s">
        <v>153</v>
      </c>
      <c r="BE252" s="93">
        <f t="shared" si="49"/>
        <v>0</v>
      </c>
      <c r="BF252" s="93">
        <f t="shared" si="50"/>
        <v>0</v>
      </c>
      <c r="BG252" s="93">
        <f t="shared" si="51"/>
        <v>0</v>
      </c>
      <c r="BH252" s="93">
        <f t="shared" si="52"/>
        <v>0</v>
      </c>
      <c r="BI252" s="93">
        <f t="shared" si="53"/>
        <v>0</v>
      </c>
      <c r="BJ252" s="14" t="s">
        <v>80</v>
      </c>
      <c r="BK252" s="93">
        <f t="shared" si="54"/>
        <v>0</v>
      </c>
      <c r="BL252" s="14" t="s">
        <v>159</v>
      </c>
      <c r="BM252" s="166" t="s">
        <v>2054</v>
      </c>
    </row>
    <row r="253" spans="1:65" s="2" customFormat="1" ht="37.9" customHeight="1">
      <c r="A253" s="896"/>
      <c r="B253" s="129"/>
      <c r="C253" s="155" t="s">
        <v>537</v>
      </c>
      <c r="D253" s="155" t="s">
        <v>155</v>
      </c>
      <c r="E253" s="156" t="s">
        <v>2055</v>
      </c>
      <c r="F253" s="157" t="s">
        <v>2056</v>
      </c>
      <c r="G253" s="158" t="s">
        <v>266</v>
      </c>
      <c r="H253" s="159">
        <v>2</v>
      </c>
      <c r="I253" s="901"/>
      <c r="J253" s="900">
        <f t="shared" si="45"/>
        <v>0</v>
      </c>
      <c r="K253" s="161"/>
      <c r="L253" s="29"/>
      <c r="M253" s="162" t="s">
        <v>1</v>
      </c>
      <c r="N253" s="163" t="s">
        <v>36</v>
      </c>
      <c r="O253" s="55"/>
      <c r="P253" s="164">
        <f t="shared" si="46"/>
        <v>0</v>
      </c>
      <c r="Q253" s="164">
        <v>1.1220000000000001</v>
      </c>
      <c r="R253" s="164">
        <f t="shared" si="47"/>
        <v>2.2440000000000002</v>
      </c>
      <c r="S253" s="164">
        <v>0</v>
      </c>
      <c r="T253" s="165">
        <f t="shared" si="48"/>
        <v>0</v>
      </c>
      <c r="U253" s="896"/>
      <c r="V253" s="896"/>
      <c r="W253" s="896"/>
      <c r="X253" s="896"/>
      <c r="Y253" s="896"/>
      <c r="Z253" s="896"/>
      <c r="AA253" s="896"/>
      <c r="AB253" s="896"/>
      <c r="AC253" s="896"/>
      <c r="AD253" s="896"/>
      <c r="AE253" s="896"/>
      <c r="AR253" s="166" t="s">
        <v>159</v>
      </c>
      <c r="AT253" s="166" t="s">
        <v>155</v>
      </c>
      <c r="AU253" s="166" t="s">
        <v>80</v>
      </c>
      <c r="AY253" s="14" t="s">
        <v>153</v>
      </c>
      <c r="BE253" s="93">
        <f t="shared" si="49"/>
        <v>0</v>
      </c>
      <c r="BF253" s="93">
        <f t="shared" si="50"/>
        <v>0</v>
      </c>
      <c r="BG253" s="93">
        <f t="shared" si="51"/>
        <v>0</v>
      </c>
      <c r="BH253" s="93">
        <f t="shared" si="52"/>
        <v>0</v>
      </c>
      <c r="BI253" s="93">
        <f t="shared" si="53"/>
        <v>0</v>
      </c>
      <c r="BJ253" s="14" t="s">
        <v>80</v>
      </c>
      <c r="BK253" s="93">
        <f t="shared" si="54"/>
        <v>0</v>
      </c>
      <c r="BL253" s="14" t="s">
        <v>159</v>
      </c>
      <c r="BM253" s="166" t="s">
        <v>2057</v>
      </c>
    </row>
    <row r="254" spans="1:65" s="2" customFormat="1" ht="37.9" customHeight="1">
      <c r="A254" s="896"/>
      <c r="B254" s="129"/>
      <c r="C254" s="155" t="s">
        <v>541</v>
      </c>
      <c r="D254" s="155" t="s">
        <v>155</v>
      </c>
      <c r="E254" s="156" t="s">
        <v>2058</v>
      </c>
      <c r="F254" s="157" t="s">
        <v>2059</v>
      </c>
      <c r="G254" s="158" t="s">
        <v>266</v>
      </c>
      <c r="H254" s="159">
        <v>2</v>
      </c>
      <c r="I254" s="901"/>
      <c r="J254" s="900">
        <f t="shared" si="45"/>
        <v>0</v>
      </c>
      <c r="K254" s="161"/>
      <c r="L254" s="29"/>
      <c r="M254" s="162" t="s">
        <v>1</v>
      </c>
      <c r="N254" s="163" t="s">
        <v>36</v>
      </c>
      <c r="O254" s="55"/>
      <c r="P254" s="164">
        <f t="shared" si="46"/>
        <v>0</v>
      </c>
      <c r="Q254" s="164">
        <v>3.1619999999999999</v>
      </c>
      <c r="R254" s="164">
        <f t="shared" si="47"/>
        <v>6.3239999999999998</v>
      </c>
      <c r="S254" s="164">
        <v>0</v>
      </c>
      <c r="T254" s="165">
        <f t="shared" si="48"/>
        <v>0</v>
      </c>
      <c r="U254" s="896"/>
      <c r="V254" s="896"/>
      <c r="W254" s="896"/>
      <c r="X254" s="896"/>
      <c r="Y254" s="896"/>
      <c r="Z254" s="896"/>
      <c r="AA254" s="896"/>
      <c r="AB254" s="896"/>
      <c r="AC254" s="896"/>
      <c r="AD254" s="896"/>
      <c r="AE254" s="896"/>
      <c r="AR254" s="166" t="s">
        <v>159</v>
      </c>
      <c r="AT254" s="166" t="s">
        <v>155</v>
      </c>
      <c r="AU254" s="166" t="s">
        <v>80</v>
      </c>
      <c r="AY254" s="14" t="s">
        <v>153</v>
      </c>
      <c r="BE254" s="93">
        <f t="shared" si="49"/>
        <v>0</v>
      </c>
      <c r="BF254" s="93">
        <f t="shared" si="50"/>
        <v>0</v>
      </c>
      <c r="BG254" s="93">
        <f t="shared" si="51"/>
        <v>0</v>
      </c>
      <c r="BH254" s="93">
        <f t="shared" si="52"/>
        <v>0</v>
      </c>
      <c r="BI254" s="93">
        <f t="shared" si="53"/>
        <v>0</v>
      </c>
      <c r="BJ254" s="14" t="s">
        <v>80</v>
      </c>
      <c r="BK254" s="93">
        <f t="shared" si="54"/>
        <v>0</v>
      </c>
      <c r="BL254" s="14" t="s">
        <v>159</v>
      </c>
      <c r="BM254" s="166" t="s">
        <v>2060</v>
      </c>
    </row>
    <row r="255" spans="1:65" s="2" customFormat="1" ht="37.9" customHeight="1">
      <c r="A255" s="896"/>
      <c r="B255" s="129"/>
      <c r="C255" s="155" t="s">
        <v>545</v>
      </c>
      <c r="D255" s="155" t="s">
        <v>155</v>
      </c>
      <c r="E255" s="156" t="s">
        <v>2061</v>
      </c>
      <c r="F255" s="157" t="s">
        <v>2062</v>
      </c>
      <c r="G255" s="158" t="s">
        <v>266</v>
      </c>
      <c r="H255" s="159">
        <v>2</v>
      </c>
      <c r="I255" s="901"/>
      <c r="J255" s="900">
        <f t="shared" si="45"/>
        <v>0</v>
      </c>
      <c r="K255" s="161"/>
      <c r="L255" s="29"/>
      <c r="M255" s="162" t="s">
        <v>1</v>
      </c>
      <c r="N255" s="163" t="s">
        <v>36</v>
      </c>
      <c r="O255" s="55"/>
      <c r="P255" s="164">
        <f t="shared" si="46"/>
        <v>0</v>
      </c>
      <c r="Q255" s="164">
        <v>0.255</v>
      </c>
      <c r="R255" s="164">
        <f t="shared" si="47"/>
        <v>0.51</v>
      </c>
      <c r="S255" s="164">
        <v>0</v>
      </c>
      <c r="T255" s="165">
        <f t="shared" si="48"/>
        <v>0</v>
      </c>
      <c r="U255" s="896"/>
      <c r="V255" s="896"/>
      <c r="W255" s="896"/>
      <c r="X255" s="896"/>
      <c r="Y255" s="896"/>
      <c r="Z255" s="896"/>
      <c r="AA255" s="896"/>
      <c r="AB255" s="896"/>
      <c r="AC255" s="896"/>
      <c r="AD255" s="896"/>
      <c r="AE255" s="896"/>
      <c r="AR255" s="166" t="s">
        <v>159</v>
      </c>
      <c r="AT255" s="166" t="s">
        <v>155</v>
      </c>
      <c r="AU255" s="166" t="s">
        <v>80</v>
      </c>
      <c r="AY255" s="14" t="s">
        <v>153</v>
      </c>
      <c r="BE255" s="93">
        <f t="shared" si="49"/>
        <v>0</v>
      </c>
      <c r="BF255" s="93">
        <f t="shared" si="50"/>
        <v>0</v>
      </c>
      <c r="BG255" s="93">
        <f t="shared" si="51"/>
        <v>0</v>
      </c>
      <c r="BH255" s="93">
        <f t="shared" si="52"/>
        <v>0</v>
      </c>
      <c r="BI255" s="93">
        <f t="shared" si="53"/>
        <v>0</v>
      </c>
      <c r="BJ255" s="14" t="s">
        <v>80</v>
      </c>
      <c r="BK255" s="93">
        <f t="shared" si="54"/>
        <v>0</v>
      </c>
      <c r="BL255" s="14" t="s">
        <v>159</v>
      </c>
      <c r="BM255" s="166" t="s">
        <v>2063</v>
      </c>
    </row>
    <row r="256" spans="1:65" s="2" customFormat="1" ht="37.9" customHeight="1">
      <c r="A256" s="896"/>
      <c r="B256" s="129"/>
      <c r="C256" s="155" t="s">
        <v>549</v>
      </c>
      <c r="D256" s="155" t="s">
        <v>155</v>
      </c>
      <c r="E256" s="156" t="s">
        <v>2064</v>
      </c>
      <c r="F256" s="157" t="s">
        <v>2065</v>
      </c>
      <c r="G256" s="158" t="s">
        <v>266</v>
      </c>
      <c r="H256" s="159">
        <v>1</v>
      </c>
      <c r="I256" s="901"/>
      <c r="J256" s="900">
        <f t="shared" si="45"/>
        <v>0</v>
      </c>
      <c r="K256" s="161"/>
      <c r="L256" s="29"/>
      <c r="M256" s="162" t="s">
        <v>1</v>
      </c>
      <c r="N256" s="163" t="s">
        <v>36</v>
      </c>
      <c r="O256" s="55"/>
      <c r="P256" s="164">
        <f t="shared" si="46"/>
        <v>0</v>
      </c>
      <c r="Q256" s="164">
        <v>3.0345</v>
      </c>
      <c r="R256" s="164">
        <f t="shared" si="47"/>
        <v>3.0345</v>
      </c>
      <c r="S256" s="164">
        <v>0</v>
      </c>
      <c r="T256" s="165">
        <f t="shared" si="48"/>
        <v>0</v>
      </c>
      <c r="U256" s="896"/>
      <c r="V256" s="896"/>
      <c r="W256" s="896"/>
      <c r="X256" s="896"/>
      <c r="Y256" s="896"/>
      <c r="Z256" s="896"/>
      <c r="AA256" s="896"/>
      <c r="AB256" s="896"/>
      <c r="AC256" s="896"/>
      <c r="AD256" s="896"/>
      <c r="AE256" s="896"/>
      <c r="AR256" s="166" t="s">
        <v>159</v>
      </c>
      <c r="AT256" s="166" t="s">
        <v>155</v>
      </c>
      <c r="AU256" s="166" t="s">
        <v>80</v>
      </c>
      <c r="AY256" s="14" t="s">
        <v>153</v>
      </c>
      <c r="BE256" s="93">
        <f t="shared" si="49"/>
        <v>0</v>
      </c>
      <c r="BF256" s="93">
        <f t="shared" si="50"/>
        <v>0</v>
      </c>
      <c r="BG256" s="93">
        <f t="shared" si="51"/>
        <v>0</v>
      </c>
      <c r="BH256" s="93">
        <f t="shared" si="52"/>
        <v>0</v>
      </c>
      <c r="BI256" s="93">
        <f t="shared" si="53"/>
        <v>0</v>
      </c>
      <c r="BJ256" s="14" t="s">
        <v>80</v>
      </c>
      <c r="BK256" s="93">
        <f t="shared" si="54"/>
        <v>0</v>
      </c>
      <c r="BL256" s="14" t="s">
        <v>159</v>
      </c>
      <c r="BM256" s="166" t="s">
        <v>2066</v>
      </c>
    </row>
    <row r="257" spans="1:65" s="2" customFormat="1" ht="37.9" customHeight="1">
      <c r="A257" s="896"/>
      <c r="B257" s="129"/>
      <c r="C257" s="155" t="s">
        <v>553</v>
      </c>
      <c r="D257" s="155" t="s">
        <v>155</v>
      </c>
      <c r="E257" s="156" t="s">
        <v>2067</v>
      </c>
      <c r="F257" s="157" t="s">
        <v>2068</v>
      </c>
      <c r="G257" s="158" t="s">
        <v>266</v>
      </c>
      <c r="H257" s="159">
        <v>1</v>
      </c>
      <c r="I257" s="901"/>
      <c r="J257" s="900">
        <f t="shared" si="45"/>
        <v>0</v>
      </c>
      <c r="K257" s="161"/>
      <c r="L257" s="29"/>
      <c r="M257" s="162" t="s">
        <v>1</v>
      </c>
      <c r="N257" s="163" t="s">
        <v>36</v>
      </c>
      <c r="O257" s="55"/>
      <c r="P257" s="164">
        <f t="shared" si="46"/>
        <v>0</v>
      </c>
      <c r="Q257" s="164">
        <v>5.9924999999999997</v>
      </c>
      <c r="R257" s="164">
        <f t="shared" si="47"/>
        <v>5.9924999999999997</v>
      </c>
      <c r="S257" s="164">
        <v>0</v>
      </c>
      <c r="T257" s="165">
        <f t="shared" si="48"/>
        <v>0</v>
      </c>
      <c r="U257" s="896"/>
      <c r="V257" s="896"/>
      <c r="W257" s="896"/>
      <c r="X257" s="896"/>
      <c r="Y257" s="896"/>
      <c r="Z257" s="896"/>
      <c r="AA257" s="896"/>
      <c r="AB257" s="896"/>
      <c r="AC257" s="896"/>
      <c r="AD257" s="896"/>
      <c r="AE257" s="896"/>
      <c r="AR257" s="166" t="s">
        <v>159</v>
      </c>
      <c r="AT257" s="166" t="s">
        <v>155</v>
      </c>
      <c r="AU257" s="166" t="s">
        <v>80</v>
      </c>
      <c r="AY257" s="14" t="s">
        <v>153</v>
      </c>
      <c r="BE257" s="93">
        <f t="shared" si="49"/>
        <v>0</v>
      </c>
      <c r="BF257" s="93">
        <f t="shared" si="50"/>
        <v>0</v>
      </c>
      <c r="BG257" s="93">
        <f t="shared" si="51"/>
        <v>0</v>
      </c>
      <c r="BH257" s="93">
        <f t="shared" si="52"/>
        <v>0</v>
      </c>
      <c r="BI257" s="93">
        <f t="shared" si="53"/>
        <v>0</v>
      </c>
      <c r="BJ257" s="14" t="s">
        <v>80</v>
      </c>
      <c r="BK257" s="93">
        <f t="shared" si="54"/>
        <v>0</v>
      </c>
      <c r="BL257" s="14" t="s">
        <v>159</v>
      </c>
      <c r="BM257" s="166" t="s">
        <v>2069</v>
      </c>
    </row>
    <row r="258" spans="1:65" s="2" customFormat="1" ht="37.9" customHeight="1">
      <c r="A258" s="896"/>
      <c r="B258" s="129"/>
      <c r="C258" s="155" t="s">
        <v>557</v>
      </c>
      <c r="D258" s="155" t="s">
        <v>155</v>
      </c>
      <c r="E258" s="156" t="s">
        <v>2070</v>
      </c>
      <c r="F258" s="157" t="s">
        <v>2071</v>
      </c>
      <c r="G258" s="158" t="s">
        <v>266</v>
      </c>
      <c r="H258" s="159">
        <v>1</v>
      </c>
      <c r="I258" s="901"/>
      <c r="J258" s="900">
        <f t="shared" si="45"/>
        <v>0</v>
      </c>
      <c r="K258" s="161"/>
      <c r="L258" s="29"/>
      <c r="M258" s="162" t="s">
        <v>1</v>
      </c>
      <c r="N258" s="163" t="s">
        <v>36</v>
      </c>
      <c r="O258" s="55"/>
      <c r="P258" s="164">
        <f t="shared" si="46"/>
        <v>0</v>
      </c>
      <c r="Q258" s="164">
        <v>5.9924999999999997</v>
      </c>
      <c r="R258" s="164">
        <f t="shared" si="47"/>
        <v>5.9924999999999997</v>
      </c>
      <c r="S258" s="164">
        <v>0</v>
      </c>
      <c r="T258" s="165">
        <f t="shared" si="48"/>
        <v>0</v>
      </c>
      <c r="U258" s="896"/>
      <c r="V258" s="896"/>
      <c r="W258" s="896"/>
      <c r="X258" s="896"/>
      <c r="Y258" s="896"/>
      <c r="Z258" s="896"/>
      <c r="AA258" s="896"/>
      <c r="AB258" s="896"/>
      <c r="AC258" s="896"/>
      <c r="AD258" s="896"/>
      <c r="AE258" s="896"/>
      <c r="AR258" s="166" t="s">
        <v>159</v>
      </c>
      <c r="AT258" s="166" t="s">
        <v>155</v>
      </c>
      <c r="AU258" s="166" t="s">
        <v>80</v>
      </c>
      <c r="AY258" s="14" t="s">
        <v>153</v>
      </c>
      <c r="BE258" s="93">
        <f t="shared" si="49"/>
        <v>0</v>
      </c>
      <c r="BF258" s="93">
        <f t="shared" si="50"/>
        <v>0</v>
      </c>
      <c r="BG258" s="93">
        <f t="shared" si="51"/>
        <v>0</v>
      </c>
      <c r="BH258" s="93">
        <f t="shared" si="52"/>
        <v>0</v>
      </c>
      <c r="BI258" s="93">
        <f t="shared" si="53"/>
        <v>0</v>
      </c>
      <c r="BJ258" s="14" t="s">
        <v>80</v>
      </c>
      <c r="BK258" s="93">
        <f t="shared" si="54"/>
        <v>0</v>
      </c>
      <c r="BL258" s="14" t="s">
        <v>159</v>
      </c>
      <c r="BM258" s="166" t="s">
        <v>2072</v>
      </c>
    </row>
    <row r="259" spans="1:65" s="2" customFormat="1" ht="37.9" customHeight="1">
      <c r="A259" s="896"/>
      <c r="B259" s="129"/>
      <c r="C259" s="155" t="s">
        <v>561</v>
      </c>
      <c r="D259" s="155" t="s">
        <v>155</v>
      </c>
      <c r="E259" s="156" t="s">
        <v>2073</v>
      </c>
      <c r="F259" s="157" t="s">
        <v>2074</v>
      </c>
      <c r="G259" s="158" t="s">
        <v>266</v>
      </c>
      <c r="H259" s="159">
        <v>1</v>
      </c>
      <c r="I259" s="901"/>
      <c r="J259" s="900">
        <f t="shared" si="45"/>
        <v>0</v>
      </c>
      <c r="K259" s="161"/>
      <c r="L259" s="29"/>
      <c r="M259" s="162" t="s">
        <v>1</v>
      </c>
      <c r="N259" s="163" t="s">
        <v>36</v>
      </c>
      <c r="O259" s="55"/>
      <c r="P259" s="164">
        <f t="shared" si="46"/>
        <v>0</v>
      </c>
      <c r="Q259" s="164">
        <v>6.0434999999999999</v>
      </c>
      <c r="R259" s="164">
        <f t="shared" si="47"/>
        <v>6.0434999999999999</v>
      </c>
      <c r="S259" s="164">
        <v>0</v>
      </c>
      <c r="T259" s="165">
        <f t="shared" si="48"/>
        <v>0</v>
      </c>
      <c r="U259" s="896"/>
      <c r="V259" s="896"/>
      <c r="W259" s="896"/>
      <c r="X259" s="896"/>
      <c r="Y259" s="896"/>
      <c r="Z259" s="896"/>
      <c r="AA259" s="896"/>
      <c r="AB259" s="896"/>
      <c r="AC259" s="896"/>
      <c r="AD259" s="896"/>
      <c r="AE259" s="896"/>
      <c r="AR259" s="166" t="s">
        <v>159</v>
      </c>
      <c r="AT259" s="166" t="s">
        <v>155</v>
      </c>
      <c r="AU259" s="166" t="s">
        <v>80</v>
      </c>
      <c r="AY259" s="14" t="s">
        <v>153</v>
      </c>
      <c r="BE259" s="93">
        <f t="shared" si="49"/>
        <v>0</v>
      </c>
      <c r="BF259" s="93">
        <f t="shared" si="50"/>
        <v>0</v>
      </c>
      <c r="BG259" s="93">
        <f t="shared" si="51"/>
        <v>0</v>
      </c>
      <c r="BH259" s="93">
        <f t="shared" si="52"/>
        <v>0</v>
      </c>
      <c r="BI259" s="93">
        <f t="shared" si="53"/>
        <v>0</v>
      </c>
      <c r="BJ259" s="14" t="s">
        <v>80</v>
      </c>
      <c r="BK259" s="93">
        <f t="shared" si="54"/>
        <v>0</v>
      </c>
      <c r="BL259" s="14" t="s">
        <v>159</v>
      </c>
      <c r="BM259" s="166" t="s">
        <v>2075</v>
      </c>
    </row>
    <row r="260" spans="1:65" s="2" customFormat="1" ht="37.9" customHeight="1">
      <c r="A260" s="896"/>
      <c r="B260" s="129"/>
      <c r="C260" s="155" t="s">
        <v>565</v>
      </c>
      <c r="D260" s="155" t="s">
        <v>155</v>
      </c>
      <c r="E260" s="156" t="s">
        <v>2076</v>
      </c>
      <c r="F260" s="157" t="s">
        <v>2077</v>
      </c>
      <c r="G260" s="158" t="s">
        <v>266</v>
      </c>
      <c r="H260" s="159">
        <v>1</v>
      </c>
      <c r="I260" s="901"/>
      <c r="J260" s="900">
        <f t="shared" si="45"/>
        <v>0</v>
      </c>
      <c r="K260" s="161"/>
      <c r="L260" s="29"/>
      <c r="M260" s="162" t="s">
        <v>1</v>
      </c>
      <c r="N260" s="163" t="s">
        <v>36</v>
      </c>
      <c r="O260" s="55"/>
      <c r="P260" s="164">
        <f t="shared" si="46"/>
        <v>0</v>
      </c>
      <c r="Q260" s="164">
        <v>6.0434999999999999</v>
      </c>
      <c r="R260" s="164">
        <f t="shared" si="47"/>
        <v>6.0434999999999999</v>
      </c>
      <c r="S260" s="164">
        <v>0</v>
      </c>
      <c r="T260" s="165">
        <f t="shared" si="48"/>
        <v>0</v>
      </c>
      <c r="U260" s="896"/>
      <c r="V260" s="896"/>
      <c r="W260" s="896"/>
      <c r="X260" s="896"/>
      <c r="Y260" s="896"/>
      <c r="Z260" s="896"/>
      <c r="AA260" s="896"/>
      <c r="AB260" s="896"/>
      <c r="AC260" s="896"/>
      <c r="AD260" s="896"/>
      <c r="AE260" s="896"/>
      <c r="AR260" s="166" t="s">
        <v>159</v>
      </c>
      <c r="AT260" s="166" t="s">
        <v>155</v>
      </c>
      <c r="AU260" s="166" t="s">
        <v>80</v>
      </c>
      <c r="AY260" s="14" t="s">
        <v>153</v>
      </c>
      <c r="BE260" s="93">
        <f t="shared" si="49"/>
        <v>0</v>
      </c>
      <c r="BF260" s="93">
        <f t="shared" si="50"/>
        <v>0</v>
      </c>
      <c r="BG260" s="93">
        <f t="shared" si="51"/>
        <v>0</v>
      </c>
      <c r="BH260" s="93">
        <f t="shared" si="52"/>
        <v>0</v>
      </c>
      <c r="BI260" s="93">
        <f t="shared" si="53"/>
        <v>0</v>
      </c>
      <c r="BJ260" s="14" t="s">
        <v>80</v>
      </c>
      <c r="BK260" s="93">
        <f t="shared" si="54"/>
        <v>0</v>
      </c>
      <c r="BL260" s="14" t="s">
        <v>159</v>
      </c>
      <c r="BM260" s="166" t="s">
        <v>2078</v>
      </c>
    </row>
    <row r="261" spans="1:65" s="2" customFormat="1" ht="37.9" customHeight="1">
      <c r="A261" s="896"/>
      <c r="B261" s="129"/>
      <c r="C261" s="155" t="s">
        <v>569</v>
      </c>
      <c r="D261" s="155" t="s">
        <v>155</v>
      </c>
      <c r="E261" s="156" t="s">
        <v>2079</v>
      </c>
      <c r="F261" s="157" t="s">
        <v>2080</v>
      </c>
      <c r="G261" s="158" t="s">
        <v>266</v>
      </c>
      <c r="H261" s="159">
        <v>2</v>
      </c>
      <c r="I261" s="901"/>
      <c r="J261" s="900">
        <f t="shared" si="45"/>
        <v>0</v>
      </c>
      <c r="K261" s="161"/>
      <c r="L261" s="29"/>
      <c r="M261" s="162" t="s">
        <v>1</v>
      </c>
      <c r="N261" s="163" t="s">
        <v>36</v>
      </c>
      <c r="O261" s="55"/>
      <c r="P261" s="164">
        <f t="shared" si="46"/>
        <v>0</v>
      </c>
      <c r="Q261" s="164">
        <v>2.4735</v>
      </c>
      <c r="R261" s="164">
        <f t="shared" si="47"/>
        <v>4.9470000000000001</v>
      </c>
      <c r="S261" s="164">
        <v>0</v>
      </c>
      <c r="T261" s="165">
        <f t="shared" si="48"/>
        <v>0</v>
      </c>
      <c r="U261" s="896"/>
      <c r="V261" s="896"/>
      <c r="W261" s="896"/>
      <c r="X261" s="896"/>
      <c r="Y261" s="896"/>
      <c r="Z261" s="896"/>
      <c r="AA261" s="896"/>
      <c r="AB261" s="896"/>
      <c r="AC261" s="896"/>
      <c r="AD261" s="896"/>
      <c r="AE261" s="896"/>
      <c r="AR261" s="166" t="s">
        <v>159</v>
      </c>
      <c r="AT261" s="166" t="s">
        <v>155</v>
      </c>
      <c r="AU261" s="166" t="s">
        <v>80</v>
      </c>
      <c r="AY261" s="14" t="s">
        <v>153</v>
      </c>
      <c r="BE261" s="93">
        <f t="shared" si="49"/>
        <v>0</v>
      </c>
      <c r="BF261" s="93">
        <f t="shared" si="50"/>
        <v>0</v>
      </c>
      <c r="BG261" s="93">
        <f t="shared" si="51"/>
        <v>0</v>
      </c>
      <c r="BH261" s="93">
        <f t="shared" si="52"/>
        <v>0</v>
      </c>
      <c r="BI261" s="93">
        <f t="shared" si="53"/>
        <v>0</v>
      </c>
      <c r="BJ261" s="14" t="s">
        <v>80</v>
      </c>
      <c r="BK261" s="93">
        <f t="shared" si="54"/>
        <v>0</v>
      </c>
      <c r="BL261" s="14" t="s">
        <v>159</v>
      </c>
      <c r="BM261" s="166" t="s">
        <v>2081</v>
      </c>
    </row>
    <row r="262" spans="1:65" s="2" customFormat="1" ht="37.9" customHeight="1">
      <c r="A262" s="896"/>
      <c r="B262" s="129"/>
      <c r="C262" s="155" t="s">
        <v>573</v>
      </c>
      <c r="D262" s="155" t="s">
        <v>155</v>
      </c>
      <c r="E262" s="156" t="s">
        <v>2082</v>
      </c>
      <c r="F262" s="157" t="s">
        <v>2083</v>
      </c>
      <c r="G262" s="158" t="s">
        <v>266</v>
      </c>
      <c r="H262" s="159">
        <v>2</v>
      </c>
      <c r="I262" s="901"/>
      <c r="J262" s="900">
        <f t="shared" si="45"/>
        <v>0</v>
      </c>
      <c r="K262" s="161"/>
      <c r="L262" s="29"/>
      <c r="M262" s="162" t="s">
        <v>1</v>
      </c>
      <c r="N262" s="163" t="s">
        <v>36</v>
      </c>
      <c r="O262" s="55"/>
      <c r="P262" s="164">
        <f t="shared" si="46"/>
        <v>0</v>
      </c>
      <c r="Q262" s="164">
        <v>0.255</v>
      </c>
      <c r="R262" s="164">
        <f t="shared" si="47"/>
        <v>0.51</v>
      </c>
      <c r="S262" s="164">
        <v>0</v>
      </c>
      <c r="T262" s="165">
        <f t="shared" si="48"/>
        <v>0</v>
      </c>
      <c r="U262" s="896"/>
      <c r="V262" s="896"/>
      <c r="W262" s="896"/>
      <c r="X262" s="896"/>
      <c r="Y262" s="896"/>
      <c r="Z262" s="896"/>
      <c r="AA262" s="896"/>
      <c r="AB262" s="896"/>
      <c r="AC262" s="896"/>
      <c r="AD262" s="896"/>
      <c r="AE262" s="896"/>
      <c r="AR262" s="166" t="s">
        <v>159</v>
      </c>
      <c r="AT262" s="166" t="s">
        <v>155</v>
      </c>
      <c r="AU262" s="166" t="s">
        <v>80</v>
      </c>
      <c r="AY262" s="14" t="s">
        <v>153</v>
      </c>
      <c r="BE262" s="93">
        <f t="shared" si="49"/>
        <v>0</v>
      </c>
      <c r="BF262" s="93">
        <f t="shared" si="50"/>
        <v>0</v>
      </c>
      <c r="BG262" s="93">
        <f t="shared" si="51"/>
        <v>0</v>
      </c>
      <c r="BH262" s="93">
        <f t="shared" si="52"/>
        <v>0</v>
      </c>
      <c r="BI262" s="93">
        <f t="shared" si="53"/>
        <v>0</v>
      </c>
      <c r="BJ262" s="14" t="s">
        <v>80</v>
      </c>
      <c r="BK262" s="93">
        <f t="shared" si="54"/>
        <v>0</v>
      </c>
      <c r="BL262" s="14" t="s">
        <v>159</v>
      </c>
      <c r="BM262" s="166" t="s">
        <v>2084</v>
      </c>
    </row>
    <row r="263" spans="1:65" s="2" customFormat="1" ht="37.9" customHeight="1">
      <c r="A263" s="896"/>
      <c r="B263" s="129"/>
      <c r="C263" s="155" t="s">
        <v>577</v>
      </c>
      <c r="D263" s="155" t="s">
        <v>155</v>
      </c>
      <c r="E263" s="156" t="s">
        <v>2085</v>
      </c>
      <c r="F263" s="157" t="s">
        <v>2086</v>
      </c>
      <c r="G263" s="158" t="s">
        <v>266</v>
      </c>
      <c r="H263" s="159">
        <v>2</v>
      </c>
      <c r="I263" s="901"/>
      <c r="J263" s="900">
        <f t="shared" si="45"/>
        <v>0</v>
      </c>
      <c r="K263" s="161"/>
      <c r="L263" s="29"/>
      <c r="M263" s="162" t="s">
        <v>1</v>
      </c>
      <c r="N263" s="163" t="s">
        <v>36</v>
      </c>
      <c r="O263" s="55"/>
      <c r="P263" s="164">
        <f t="shared" si="46"/>
        <v>0</v>
      </c>
      <c r="Q263" s="164">
        <v>1.9379999999999999</v>
      </c>
      <c r="R263" s="164">
        <f t="shared" si="47"/>
        <v>3.8759999999999999</v>
      </c>
      <c r="S263" s="164">
        <v>0</v>
      </c>
      <c r="T263" s="165">
        <f t="shared" si="48"/>
        <v>0</v>
      </c>
      <c r="U263" s="896"/>
      <c r="V263" s="896"/>
      <c r="W263" s="896"/>
      <c r="X263" s="896"/>
      <c r="Y263" s="896"/>
      <c r="Z263" s="896"/>
      <c r="AA263" s="896"/>
      <c r="AB263" s="896"/>
      <c r="AC263" s="896"/>
      <c r="AD263" s="896"/>
      <c r="AE263" s="896"/>
      <c r="AR263" s="166" t="s">
        <v>159</v>
      </c>
      <c r="AT263" s="166" t="s">
        <v>155</v>
      </c>
      <c r="AU263" s="166" t="s">
        <v>80</v>
      </c>
      <c r="AY263" s="14" t="s">
        <v>153</v>
      </c>
      <c r="BE263" s="93">
        <f t="shared" si="49"/>
        <v>0</v>
      </c>
      <c r="BF263" s="93">
        <f t="shared" si="50"/>
        <v>0</v>
      </c>
      <c r="BG263" s="93">
        <f t="shared" si="51"/>
        <v>0</v>
      </c>
      <c r="BH263" s="93">
        <f t="shared" si="52"/>
        <v>0</v>
      </c>
      <c r="BI263" s="93">
        <f t="shared" si="53"/>
        <v>0</v>
      </c>
      <c r="BJ263" s="14" t="s">
        <v>80</v>
      </c>
      <c r="BK263" s="93">
        <f t="shared" si="54"/>
        <v>0</v>
      </c>
      <c r="BL263" s="14" t="s">
        <v>159</v>
      </c>
      <c r="BM263" s="166" t="s">
        <v>2087</v>
      </c>
    </row>
    <row r="264" spans="1:65" s="2" customFormat="1" ht="37.9" customHeight="1">
      <c r="A264" s="896"/>
      <c r="B264" s="129"/>
      <c r="C264" s="155" t="s">
        <v>581</v>
      </c>
      <c r="D264" s="155" t="s">
        <v>155</v>
      </c>
      <c r="E264" s="156" t="s">
        <v>2088</v>
      </c>
      <c r="F264" s="157" t="s">
        <v>2089</v>
      </c>
      <c r="G264" s="158" t="s">
        <v>266</v>
      </c>
      <c r="H264" s="159">
        <v>2</v>
      </c>
      <c r="I264" s="901"/>
      <c r="J264" s="900">
        <f t="shared" si="45"/>
        <v>0</v>
      </c>
      <c r="K264" s="161"/>
      <c r="L264" s="29"/>
      <c r="M264" s="162" t="s">
        <v>1</v>
      </c>
      <c r="N264" s="163" t="s">
        <v>36</v>
      </c>
      <c r="O264" s="55"/>
      <c r="P264" s="164">
        <f t="shared" si="46"/>
        <v>0</v>
      </c>
      <c r="Q264" s="164">
        <v>6.069</v>
      </c>
      <c r="R264" s="164">
        <f t="shared" si="47"/>
        <v>12.138</v>
      </c>
      <c r="S264" s="164">
        <v>0</v>
      </c>
      <c r="T264" s="165">
        <f t="shared" si="48"/>
        <v>0</v>
      </c>
      <c r="U264" s="896"/>
      <c r="V264" s="896"/>
      <c r="W264" s="896"/>
      <c r="X264" s="896"/>
      <c r="Y264" s="896"/>
      <c r="Z264" s="896"/>
      <c r="AA264" s="896"/>
      <c r="AB264" s="896"/>
      <c r="AC264" s="896"/>
      <c r="AD264" s="896"/>
      <c r="AE264" s="896"/>
      <c r="AR264" s="166" t="s">
        <v>159</v>
      </c>
      <c r="AT264" s="166" t="s">
        <v>155</v>
      </c>
      <c r="AU264" s="166" t="s">
        <v>80</v>
      </c>
      <c r="AY264" s="14" t="s">
        <v>153</v>
      </c>
      <c r="BE264" s="93">
        <f t="shared" si="49"/>
        <v>0</v>
      </c>
      <c r="BF264" s="93">
        <f t="shared" si="50"/>
        <v>0</v>
      </c>
      <c r="BG264" s="93">
        <f t="shared" si="51"/>
        <v>0</v>
      </c>
      <c r="BH264" s="93">
        <f t="shared" si="52"/>
        <v>0</v>
      </c>
      <c r="BI264" s="93">
        <f t="shared" si="53"/>
        <v>0</v>
      </c>
      <c r="BJ264" s="14" t="s">
        <v>80</v>
      </c>
      <c r="BK264" s="93">
        <f t="shared" si="54"/>
        <v>0</v>
      </c>
      <c r="BL264" s="14" t="s">
        <v>159</v>
      </c>
      <c r="BM264" s="166" t="s">
        <v>2090</v>
      </c>
    </row>
    <row r="265" spans="1:65" s="2" customFormat="1" ht="37.9" customHeight="1">
      <c r="A265" s="896"/>
      <c r="B265" s="129"/>
      <c r="C265" s="155" t="s">
        <v>585</v>
      </c>
      <c r="D265" s="155" t="s">
        <v>155</v>
      </c>
      <c r="E265" s="156" t="s">
        <v>2091</v>
      </c>
      <c r="F265" s="157" t="s">
        <v>2092</v>
      </c>
      <c r="G265" s="158" t="s">
        <v>266</v>
      </c>
      <c r="H265" s="159">
        <v>2</v>
      </c>
      <c r="I265" s="901"/>
      <c r="J265" s="900">
        <f t="shared" si="45"/>
        <v>0</v>
      </c>
      <c r="K265" s="161"/>
      <c r="L265" s="29"/>
      <c r="M265" s="162" t="s">
        <v>1</v>
      </c>
      <c r="N265" s="163" t="s">
        <v>36</v>
      </c>
      <c r="O265" s="55"/>
      <c r="P265" s="164">
        <f t="shared" si="46"/>
        <v>0</v>
      </c>
      <c r="Q265" s="164">
        <v>6.069</v>
      </c>
      <c r="R265" s="164">
        <f t="shared" si="47"/>
        <v>12.138</v>
      </c>
      <c r="S265" s="164">
        <v>0</v>
      </c>
      <c r="T265" s="165">
        <f t="shared" si="48"/>
        <v>0</v>
      </c>
      <c r="U265" s="896"/>
      <c r="V265" s="896"/>
      <c r="W265" s="896"/>
      <c r="X265" s="896"/>
      <c r="Y265" s="896"/>
      <c r="Z265" s="896"/>
      <c r="AA265" s="896"/>
      <c r="AB265" s="896"/>
      <c r="AC265" s="896"/>
      <c r="AD265" s="896"/>
      <c r="AE265" s="896"/>
      <c r="AR265" s="166" t="s">
        <v>159</v>
      </c>
      <c r="AT265" s="166" t="s">
        <v>155</v>
      </c>
      <c r="AU265" s="166" t="s">
        <v>80</v>
      </c>
      <c r="AY265" s="14" t="s">
        <v>153</v>
      </c>
      <c r="BE265" s="93">
        <f t="shared" si="49"/>
        <v>0</v>
      </c>
      <c r="BF265" s="93">
        <f t="shared" si="50"/>
        <v>0</v>
      </c>
      <c r="BG265" s="93">
        <f t="shared" si="51"/>
        <v>0</v>
      </c>
      <c r="BH265" s="93">
        <f t="shared" si="52"/>
        <v>0</v>
      </c>
      <c r="BI265" s="93">
        <f t="shared" si="53"/>
        <v>0</v>
      </c>
      <c r="BJ265" s="14" t="s">
        <v>80</v>
      </c>
      <c r="BK265" s="93">
        <f t="shared" si="54"/>
        <v>0</v>
      </c>
      <c r="BL265" s="14" t="s">
        <v>159</v>
      </c>
      <c r="BM265" s="166" t="s">
        <v>2093</v>
      </c>
    </row>
    <row r="266" spans="1:65" s="2" customFormat="1" ht="37.9" customHeight="1">
      <c r="A266" s="896"/>
      <c r="B266" s="129"/>
      <c r="C266" s="155" t="s">
        <v>589</v>
      </c>
      <c r="D266" s="155" t="s">
        <v>155</v>
      </c>
      <c r="E266" s="156" t="s">
        <v>2094</v>
      </c>
      <c r="F266" s="157" t="s">
        <v>2095</v>
      </c>
      <c r="G266" s="158" t="s">
        <v>266</v>
      </c>
      <c r="H266" s="159">
        <v>2</v>
      </c>
      <c r="I266" s="901"/>
      <c r="J266" s="900">
        <f t="shared" si="45"/>
        <v>0</v>
      </c>
      <c r="K266" s="161"/>
      <c r="L266" s="29"/>
      <c r="M266" s="162" t="s">
        <v>1</v>
      </c>
      <c r="N266" s="163" t="s">
        <v>36</v>
      </c>
      <c r="O266" s="55"/>
      <c r="P266" s="164">
        <f t="shared" si="46"/>
        <v>0</v>
      </c>
      <c r="Q266" s="164">
        <v>2.5499999999999998</v>
      </c>
      <c r="R266" s="164">
        <f t="shared" si="47"/>
        <v>5.0999999999999996</v>
      </c>
      <c r="S266" s="164">
        <v>0</v>
      </c>
      <c r="T266" s="165">
        <f t="shared" si="48"/>
        <v>0</v>
      </c>
      <c r="U266" s="896"/>
      <c r="V266" s="896"/>
      <c r="W266" s="896"/>
      <c r="X266" s="896"/>
      <c r="Y266" s="896"/>
      <c r="Z266" s="896"/>
      <c r="AA266" s="896"/>
      <c r="AB266" s="896"/>
      <c r="AC266" s="896"/>
      <c r="AD266" s="896"/>
      <c r="AE266" s="896"/>
      <c r="AR266" s="166" t="s">
        <v>159</v>
      </c>
      <c r="AT266" s="166" t="s">
        <v>155</v>
      </c>
      <c r="AU266" s="166" t="s">
        <v>80</v>
      </c>
      <c r="AY266" s="14" t="s">
        <v>153</v>
      </c>
      <c r="BE266" s="93">
        <f t="shared" si="49"/>
        <v>0</v>
      </c>
      <c r="BF266" s="93">
        <f t="shared" si="50"/>
        <v>0</v>
      </c>
      <c r="BG266" s="93">
        <f t="shared" si="51"/>
        <v>0</v>
      </c>
      <c r="BH266" s="93">
        <f t="shared" si="52"/>
        <v>0</v>
      </c>
      <c r="BI266" s="93">
        <f t="shared" si="53"/>
        <v>0</v>
      </c>
      <c r="BJ266" s="14" t="s">
        <v>80</v>
      </c>
      <c r="BK266" s="93">
        <f t="shared" si="54"/>
        <v>0</v>
      </c>
      <c r="BL266" s="14" t="s">
        <v>159</v>
      </c>
      <c r="BM266" s="166" t="s">
        <v>2096</v>
      </c>
    </row>
    <row r="267" spans="1:65" s="2" customFormat="1" ht="37.9" customHeight="1">
      <c r="A267" s="896"/>
      <c r="B267" s="129"/>
      <c r="C267" s="155" t="s">
        <v>593</v>
      </c>
      <c r="D267" s="155" t="s">
        <v>155</v>
      </c>
      <c r="E267" s="156" t="s">
        <v>2097</v>
      </c>
      <c r="F267" s="157" t="s">
        <v>2098</v>
      </c>
      <c r="G267" s="158" t="s">
        <v>266</v>
      </c>
      <c r="H267" s="159">
        <v>2</v>
      </c>
      <c r="I267" s="901"/>
      <c r="J267" s="900">
        <f t="shared" si="45"/>
        <v>0</v>
      </c>
      <c r="K267" s="161"/>
      <c r="L267" s="29"/>
      <c r="M267" s="162" t="s">
        <v>1</v>
      </c>
      <c r="N267" s="163" t="s">
        <v>36</v>
      </c>
      <c r="O267" s="55"/>
      <c r="P267" s="164">
        <f t="shared" si="46"/>
        <v>0</v>
      </c>
      <c r="Q267" s="164">
        <v>1.9379999999999999</v>
      </c>
      <c r="R267" s="164">
        <f t="shared" si="47"/>
        <v>3.8759999999999999</v>
      </c>
      <c r="S267" s="164">
        <v>0</v>
      </c>
      <c r="T267" s="165">
        <f t="shared" si="48"/>
        <v>0</v>
      </c>
      <c r="U267" s="896"/>
      <c r="V267" s="896"/>
      <c r="W267" s="896"/>
      <c r="X267" s="896"/>
      <c r="Y267" s="896"/>
      <c r="Z267" s="896"/>
      <c r="AA267" s="896"/>
      <c r="AB267" s="896"/>
      <c r="AC267" s="896"/>
      <c r="AD267" s="896"/>
      <c r="AE267" s="896"/>
      <c r="AR267" s="166" t="s">
        <v>159</v>
      </c>
      <c r="AT267" s="166" t="s">
        <v>155</v>
      </c>
      <c r="AU267" s="166" t="s">
        <v>80</v>
      </c>
      <c r="AY267" s="14" t="s">
        <v>153</v>
      </c>
      <c r="BE267" s="93">
        <f t="shared" si="49"/>
        <v>0</v>
      </c>
      <c r="BF267" s="93">
        <f t="shared" si="50"/>
        <v>0</v>
      </c>
      <c r="BG267" s="93">
        <f t="shared" si="51"/>
        <v>0</v>
      </c>
      <c r="BH267" s="93">
        <f t="shared" si="52"/>
        <v>0</v>
      </c>
      <c r="BI267" s="93">
        <f t="shared" si="53"/>
        <v>0</v>
      </c>
      <c r="BJ267" s="14" t="s">
        <v>80</v>
      </c>
      <c r="BK267" s="93">
        <f t="shared" si="54"/>
        <v>0</v>
      </c>
      <c r="BL267" s="14" t="s">
        <v>159</v>
      </c>
      <c r="BM267" s="166" t="s">
        <v>2099</v>
      </c>
    </row>
    <row r="268" spans="1:65" s="2" customFormat="1" ht="37.9" customHeight="1">
      <c r="A268" s="896"/>
      <c r="B268" s="129"/>
      <c r="C268" s="155" t="s">
        <v>597</v>
      </c>
      <c r="D268" s="155" t="s">
        <v>155</v>
      </c>
      <c r="E268" s="156" t="s">
        <v>2100</v>
      </c>
      <c r="F268" s="157" t="s">
        <v>2101</v>
      </c>
      <c r="G268" s="158" t="s">
        <v>266</v>
      </c>
      <c r="H268" s="159">
        <v>1</v>
      </c>
      <c r="I268" s="901"/>
      <c r="J268" s="900">
        <f t="shared" si="45"/>
        <v>0</v>
      </c>
      <c r="K268" s="161"/>
      <c r="L268" s="29"/>
      <c r="M268" s="162" t="s">
        <v>1</v>
      </c>
      <c r="N268" s="163" t="s">
        <v>36</v>
      </c>
      <c r="O268" s="55"/>
      <c r="P268" s="164">
        <f t="shared" si="46"/>
        <v>0</v>
      </c>
      <c r="Q268" s="164">
        <v>3.0345</v>
      </c>
      <c r="R268" s="164">
        <f t="shared" si="47"/>
        <v>3.0345</v>
      </c>
      <c r="S268" s="164">
        <v>0</v>
      </c>
      <c r="T268" s="165">
        <f t="shared" si="48"/>
        <v>0</v>
      </c>
      <c r="U268" s="896"/>
      <c r="V268" s="896"/>
      <c r="W268" s="896"/>
      <c r="X268" s="896"/>
      <c r="Y268" s="896"/>
      <c r="Z268" s="896"/>
      <c r="AA268" s="896"/>
      <c r="AB268" s="896"/>
      <c r="AC268" s="896"/>
      <c r="AD268" s="896"/>
      <c r="AE268" s="896"/>
      <c r="AR268" s="166" t="s">
        <v>159</v>
      </c>
      <c r="AT268" s="166" t="s">
        <v>155</v>
      </c>
      <c r="AU268" s="166" t="s">
        <v>80</v>
      </c>
      <c r="AY268" s="14" t="s">
        <v>153</v>
      </c>
      <c r="BE268" s="93">
        <f t="shared" si="49"/>
        <v>0</v>
      </c>
      <c r="BF268" s="93">
        <f t="shared" si="50"/>
        <v>0</v>
      </c>
      <c r="BG268" s="93">
        <f t="shared" si="51"/>
        <v>0</v>
      </c>
      <c r="BH268" s="93">
        <f t="shared" si="52"/>
        <v>0</v>
      </c>
      <c r="BI268" s="93">
        <f t="shared" si="53"/>
        <v>0</v>
      </c>
      <c r="BJ268" s="14" t="s">
        <v>80</v>
      </c>
      <c r="BK268" s="93">
        <f t="shared" si="54"/>
        <v>0</v>
      </c>
      <c r="BL268" s="14" t="s">
        <v>159</v>
      </c>
      <c r="BM268" s="166" t="s">
        <v>2102</v>
      </c>
    </row>
    <row r="269" spans="1:65" s="2" customFormat="1" ht="37.9" customHeight="1">
      <c r="A269" s="896"/>
      <c r="B269" s="129"/>
      <c r="C269" s="155" t="s">
        <v>601</v>
      </c>
      <c r="D269" s="155" t="s">
        <v>155</v>
      </c>
      <c r="E269" s="156" t="s">
        <v>2103</v>
      </c>
      <c r="F269" s="157" t="s">
        <v>2104</v>
      </c>
      <c r="G269" s="158" t="s">
        <v>266</v>
      </c>
      <c r="H269" s="159">
        <v>1</v>
      </c>
      <c r="I269" s="901"/>
      <c r="J269" s="900">
        <f t="shared" si="45"/>
        <v>0</v>
      </c>
      <c r="K269" s="161"/>
      <c r="L269" s="29"/>
      <c r="M269" s="162" t="s">
        <v>1</v>
      </c>
      <c r="N269" s="163" t="s">
        <v>36</v>
      </c>
      <c r="O269" s="55"/>
      <c r="P269" s="164">
        <f t="shared" si="46"/>
        <v>0</v>
      </c>
      <c r="Q269" s="164">
        <v>3.0345</v>
      </c>
      <c r="R269" s="164">
        <f t="shared" si="47"/>
        <v>3.0345</v>
      </c>
      <c r="S269" s="164">
        <v>0</v>
      </c>
      <c r="T269" s="165">
        <f t="shared" si="48"/>
        <v>0</v>
      </c>
      <c r="U269" s="896"/>
      <c r="V269" s="896"/>
      <c r="W269" s="896"/>
      <c r="X269" s="896"/>
      <c r="Y269" s="896"/>
      <c r="Z269" s="896"/>
      <c r="AA269" s="896"/>
      <c r="AB269" s="896"/>
      <c r="AC269" s="896"/>
      <c r="AD269" s="896"/>
      <c r="AE269" s="896"/>
      <c r="AR269" s="166" t="s">
        <v>159</v>
      </c>
      <c r="AT269" s="166" t="s">
        <v>155</v>
      </c>
      <c r="AU269" s="166" t="s">
        <v>80</v>
      </c>
      <c r="AY269" s="14" t="s">
        <v>153</v>
      </c>
      <c r="BE269" s="93">
        <f t="shared" si="49"/>
        <v>0</v>
      </c>
      <c r="BF269" s="93">
        <f t="shared" si="50"/>
        <v>0</v>
      </c>
      <c r="BG269" s="93">
        <f t="shared" si="51"/>
        <v>0</v>
      </c>
      <c r="BH269" s="93">
        <f t="shared" si="52"/>
        <v>0</v>
      </c>
      <c r="BI269" s="93">
        <f t="shared" si="53"/>
        <v>0</v>
      </c>
      <c r="BJ269" s="14" t="s">
        <v>80</v>
      </c>
      <c r="BK269" s="93">
        <f t="shared" si="54"/>
        <v>0</v>
      </c>
      <c r="BL269" s="14" t="s">
        <v>159</v>
      </c>
      <c r="BM269" s="166" t="s">
        <v>2105</v>
      </c>
    </row>
    <row r="270" spans="1:65" s="2" customFormat="1" ht="37.9" customHeight="1">
      <c r="A270" s="896"/>
      <c r="B270" s="129"/>
      <c r="C270" s="155" t="s">
        <v>605</v>
      </c>
      <c r="D270" s="155" t="s">
        <v>155</v>
      </c>
      <c r="E270" s="156" t="s">
        <v>2106</v>
      </c>
      <c r="F270" s="157" t="s">
        <v>2107</v>
      </c>
      <c r="G270" s="158" t="s">
        <v>266</v>
      </c>
      <c r="H270" s="159">
        <v>1</v>
      </c>
      <c r="I270" s="901"/>
      <c r="J270" s="900">
        <f t="shared" si="45"/>
        <v>0</v>
      </c>
      <c r="K270" s="161"/>
      <c r="L270" s="29"/>
      <c r="M270" s="162" t="s">
        <v>1</v>
      </c>
      <c r="N270" s="163" t="s">
        <v>36</v>
      </c>
      <c r="O270" s="55"/>
      <c r="P270" s="164">
        <f t="shared" si="46"/>
        <v>0</v>
      </c>
      <c r="Q270" s="164">
        <v>3.6974999999999998</v>
      </c>
      <c r="R270" s="164">
        <f t="shared" si="47"/>
        <v>3.6974999999999998</v>
      </c>
      <c r="S270" s="164">
        <v>0</v>
      </c>
      <c r="T270" s="165">
        <f t="shared" si="48"/>
        <v>0</v>
      </c>
      <c r="U270" s="896"/>
      <c r="V270" s="896"/>
      <c r="W270" s="896"/>
      <c r="X270" s="896"/>
      <c r="Y270" s="896"/>
      <c r="Z270" s="896"/>
      <c r="AA270" s="896"/>
      <c r="AB270" s="896"/>
      <c r="AC270" s="896"/>
      <c r="AD270" s="896"/>
      <c r="AE270" s="896"/>
      <c r="AR270" s="166" t="s">
        <v>159</v>
      </c>
      <c r="AT270" s="166" t="s">
        <v>155</v>
      </c>
      <c r="AU270" s="166" t="s">
        <v>80</v>
      </c>
      <c r="AY270" s="14" t="s">
        <v>153</v>
      </c>
      <c r="BE270" s="93">
        <f t="shared" si="49"/>
        <v>0</v>
      </c>
      <c r="BF270" s="93">
        <f t="shared" si="50"/>
        <v>0</v>
      </c>
      <c r="BG270" s="93">
        <f t="shared" si="51"/>
        <v>0</v>
      </c>
      <c r="BH270" s="93">
        <f t="shared" si="52"/>
        <v>0</v>
      </c>
      <c r="BI270" s="93">
        <f t="shared" si="53"/>
        <v>0</v>
      </c>
      <c r="BJ270" s="14" t="s">
        <v>80</v>
      </c>
      <c r="BK270" s="93">
        <f t="shared" si="54"/>
        <v>0</v>
      </c>
      <c r="BL270" s="14" t="s">
        <v>159</v>
      </c>
      <c r="BM270" s="166" t="s">
        <v>2108</v>
      </c>
    </row>
    <row r="271" spans="1:65" s="2" customFormat="1" ht="37.9" customHeight="1">
      <c r="A271" s="896"/>
      <c r="B271" s="129"/>
      <c r="C271" s="155" t="s">
        <v>609</v>
      </c>
      <c r="D271" s="155" t="s">
        <v>155</v>
      </c>
      <c r="E271" s="156" t="s">
        <v>2109</v>
      </c>
      <c r="F271" s="157" t="s">
        <v>2110</v>
      </c>
      <c r="G271" s="158" t="s">
        <v>266</v>
      </c>
      <c r="H271" s="159">
        <v>1</v>
      </c>
      <c r="I271" s="901"/>
      <c r="J271" s="900">
        <f t="shared" si="45"/>
        <v>0</v>
      </c>
      <c r="K271" s="161"/>
      <c r="L271" s="29"/>
      <c r="M271" s="162" t="s">
        <v>1</v>
      </c>
      <c r="N271" s="163" t="s">
        <v>36</v>
      </c>
      <c r="O271" s="55"/>
      <c r="P271" s="164">
        <f t="shared" si="46"/>
        <v>0</v>
      </c>
      <c r="Q271" s="164">
        <v>3.6720000000000002</v>
      </c>
      <c r="R271" s="164">
        <f t="shared" si="47"/>
        <v>3.6720000000000002</v>
      </c>
      <c r="S271" s="164">
        <v>0</v>
      </c>
      <c r="T271" s="165">
        <f t="shared" si="48"/>
        <v>0</v>
      </c>
      <c r="U271" s="896"/>
      <c r="V271" s="896"/>
      <c r="W271" s="896"/>
      <c r="X271" s="896"/>
      <c r="Y271" s="896"/>
      <c r="Z271" s="896"/>
      <c r="AA271" s="896"/>
      <c r="AB271" s="896"/>
      <c r="AC271" s="896"/>
      <c r="AD271" s="896"/>
      <c r="AE271" s="896"/>
      <c r="AR271" s="166" t="s">
        <v>159</v>
      </c>
      <c r="AT271" s="166" t="s">
        <v>155</v>
      </c>
      <c r="AU271" s="166" t="s">
        <v>80</v>
      </c>
      <c r="AY271" s="14" t="s">
        <v>153</v>
      </c>
      <c r="BE271" s="93">
        <f t="shared" si="49"/>
        <v>0</v>
      </c>
      <c r="BF271" s="93">
        <f t="shared" si="50"/>
        <v>0</v>
      </c>
      <c r="BG271" s="93">
        <f t="shared" si="51"/>
        <v>0</v>
      </c>
      <c r="BH271" s="93">
        <f t="shared" si="52"/>
        <v>0</v>
      </c>
      <c r="BI271" s="93">
        <f t="shared" si="53"/>
        <v>0</v>
      </c>
      <c r="BJ271" s="14" t="s">
        <v>80</v>
      </c>
      <c r="BK271" s="93">
        <f t="shared" si="54"/>
        <v>0</v>
      </c>
      <c r="BL271" s="14" t="s">
        <v>159</v>
      </c>
      <c r="BM271" s="166" t="s">
        <v>2111</v>
      </c>
    </row>
    <row r="272" spans="1:65" s="2" customFormat="1" ht="37.9" customHeight="1">
      <c r="A272" s="896"/>
      <c r="B272" s="129"/>
      <c r="C272" s="155" t="s">
        <v>613</v>
      </c>
      <c r="D272" s="155" t="s">
        <v>155</v>
      </c>
      <c r="E272" s="156" t="s">
        <v>2112</v>
      </c>
      <c r="F272" s="157" t="s">
        <v>2113</v>
      </c>
      <c r="G272" s="158" t="s">
        <v>266</v>
      </c>
      <c r="H272" s="159">
        <v>2</v>
      </c>
      <c r="I272" s="901"/>
      <c r="J272" s="900">
        <f t="shared" si="45"/>
        <v>0</v>
      </c>
      <c r="K272" s="161"/>
      <c r="L272" s="29"/>
      <c r="M272" s="162" t="s">
        <v>1</v>
      </c>
      <c r="N272" s="163" t="s">
        <v>36</v>
      </c>
      <c r="O272" s="55"/>
      <c r="P272" s="164">
        <f t="shared" si="46"/>
        <v>0</v>
      </c>
      <c r="Q272" s="164">
        <v>2.4735</v>
      </c>
      <c r="R272" s="164">
        <f t="shared" si="47"/>
        <v>4.9470000000000001</v>
      </c>
      <c r="S272" s="164">
        <v>0</v>
      </c>
      <c r="T272" s="165">
        <f t="shared" si="48"/>
        <v>0</v>
      </c>
      <c r="U272" s="896"/>
      <c r="V272" s="896"/>
      <c r="W272" s="896"/>
      <c r="X272" s="896"/>
      <c r="Y272" s="896"/>
      <c r="Z272" s="896"/>
      <c r="AA272" s="896"/>
      <c r="AB272" s="896"/>
      <c r="AC272" s="896"/>
      <c r="AD272" s="896"/>
      <c r="AE272" s="896"/>
      <c r="AR272" s="166" t="s">
        <v>159</v>
      </c>
      <c r="AT272" s="166" t="s">
        <v>155</v>
      </c>
      <c r="AU272" s="166" t="s">
        <v>80</v>
      </c>
      <c r="AY272" s="14" t="s">
        <v>153</v>
      </c>
      <c r="BE272" s="93">
        <f t="shared" si="49"/>
        <v>0</v>
      </c>
      <c r="BF272" s="93">
        <f t="shared" si="50"/>
        <v>0</v>
      </c>
      <c r="BG272" s="93">
        <f t="shared" si="51"/>
        <v>0</v>
      </c>
      <c r="BH272" s="93">
        <f t="shared" si="52"/>
        <v>0</v>
      </c>
      <c r="BI272" s="93">
        <f t="shared" si="53"/>
        <v>0</v>
      </c>
      <c r="BJ272" s="14" t="s">
        <v>80</v>
      </c>
      <c r="BK272" s="93">
        <f t="shared" si="54"/>
        <v>0</v>
      </c>
      <c r="BL272" s="14" t="s">
        <v>159</v>
      </c>
      <c r="BM272" s="166" t="s">
        <v>2114</v>
      </c>
    </row>
    <row r="273" spans="1:65" s="2" customFormat="1" ht="37.9" customHeight="1">
      <c r="A273" s="896"/>
      <c r="B273" s="129"/>
      <c r="C273" s="155" t="s">
        <v>617</v>
      </c>
      <c r="D273" s="155" t="s">
        <v>155</v>
      </c>
      <c r="E273" s="156" t="s">
        <v>2115</v>
      </c>
      <c r="F273" s="157" t="s">
        <v>2116</v>
      </c>
      <c r="G273" s="158" t="s">
        <v>266</v>
      </c>
      <c r="H273" s="159">
        <v>2</v>
      </c>
      <c r="I273" s="901"/>
      <c r="J273" s="900">
        <f t="shared" si="45"/>
        <v>0</v>
      </c>
      <c r="K273" s="161"/>
      <c r="L273" s="29"/>
      <c r="M273" s="162" t="s">
        <v>1</v>
      </c>
      <c r="N273" s="163" t="s">
        <v>36</v>
      </c>
      <c r="O273" s="55"/>
      <c r="P273" s="164">
        <f t="shared" si="46"/>
        <v>0</v>
      </c>
      <c r="Q273" s="164">
        <v>0.255</v>
      </c>
      <c r="R273" s="164">
        <f t="shared" si="47"/>
        <v>0.51</v>
      </c>
      <c r="S273" s="164">
        <v>0</v>
      </c>
      <c r="T273" s="165">
        <f t="shared" si="48"/>
        <v>0</v>
      </c>
      <c r="U273" s="896"/>
      <c r="V273" s="896"/>
      <c r="W273" s="896"/>
      <c r="X273" s="896"/>
      <c r="Y273" s="896"/>
      <c r="Z273" s="896"/>
      <c r="AA273" s="896"/>
      <c r="AB273" s="896"/>
      <c r="AC273" s="896"/>
      <c r="AD273" s="896"/>
      <c r="AE273" s="896"/>
      <c r="AR273" s="166" t="s">
        <v>159</v>
      </c>
      <c r="AT273" s="166" t="s">
        <v>155</v>
      </c>
      <c r="AU273" s="166" t="s">
        <v>80</v>
      </c>
      <c r="AY273" s="14" t="s">
        <v>153</v>
      </c>
      <c r="BE273" s="93">
        <f t="shared" si="49"/>
        <v>0</v>
      </c>
      <c r="BF273" s="93">
        <f t="shared" si="50"/>
        <v>0</v>
      </c>
      <c r="BG273" s="93">
        <f t="shared" si="51"/>
        <v>0</v>
      </c>
      <c r="BH273" s="93">
        <f t="shared" si="52"/>
        <v>0</v>
      </c>
      <c r="BI273" s="93">
        <f t="shared" si="53"/>
        <v>0</v>
      </c>
      <c r="BJ273" s="14" t="s">
        <v>80</v>
      </c>
      <c r="BK273" s="93">
        <f t="shared" si="54"/>
        <v>0</v>
      </c>
      <c r="BL273" s="14" t="s">
        <v>159</v>
      </c>
      <c r="BM273" s="166" t="s">
        <v>2117</v>
      </c>
    </row>
    <row r="274" spans="1:65" s="2" customFormat="1" ht="37.9" customHeight="1">
      <c r="A274" s="896"/>
      <c r="B274" s="129"/>
      <c r="C274" s="155" t="s">
        <v>621</v>
      </c>
      <c r="D274" s="155" t="s">
        <v>155</v>
      </c>
      <c r="E274" s="156" t="s">
        <v>2118</v>
      </c>
      <c r="F274" s="157" t="s">
        <v>2119</v>
      </c>
      <c r="G274" s="158" t="s">
        <v>266</v>
      </c>
      <c r="H274" s="159">
        <v>2</v>
      </c>
      <c r="I274" s="901"/>
      <c r="J274" s="900">
        <f t="shared" si="45"/>
        <v>0</v>
      </c>
      <c r="K274" s="161"/>
      <c r="L274" s="29"/>
      <c r="M274" s="162" t="s">
        <v>1</v>
      </c>
      <c r="N274" s="163" t="s">
        <v>36</v>
      </c>
      <c r="O274" s="55"/>
      <c r="P274" s="164">
        <f t="shared" si="46"/>
        <v>0</v>
      </c>
      <c r="Q274" s="164">
        <v>0.255</v>
      </c>
      <c r="R274" s="164">
        <f t="shared" si="47"/>
        <v>0.51</v>
      </c>
      <c r="S274" s="164">
        <v>0</v>
      </c>
      <c r="T274" s="165">
        <f t="shared" si="48"/>
        <v>0</v>
      </c>
      <c r="U274" s="896"/>
      <c r="V274" s="896"/>
      <c r="W274" s="896"/>
      <c r="X274" s="896"/>
      <c r="Y274" s="896"/>
      <c r="Z274" s="896"/>
      <c r="AA274" s="896"/>
      <c r="AB274" s="896"/>
      <c r="AC274" s="896"/>
      <c r="AD274" s="896"/>
      <c r="AE274" s="896"/>
      <c r="AR274" s="166" t="s">
        <v>159</v>
      </c>
      <c r="AT274" s="166" t="s">
        <v>155</v>
      </c>
      <c r="AU274" s="166" t="s">
        <v>80</v>
      </c>
      <c r="AY274" s="14" t="s">
        <v>153</v>
      </c>
      <c r="BE274" s="93">
        <f t="shared" si="49"/>
        <v>0</v>
      </c>
      <c r="BF274" s="93">
        <f t="shared" si="50"/>
        <v>0</v>
      </c>
      <c r="BG274" s="93">
        <f t="shared" si="51"/>
        <v>0</v>
      </c>
      <c r="BH274" s="93">
        <f t="shared" si="52"/>
        <v>0</v>
      </c>
      <c r="BI274" s="93">
        <f t="shared" si="53"/>
        <v>0</v>
      </c>
      <c r="BJ274" s="14" t="s">
        <v>80</v>
      </c>
      <c r="BK274" s="93">
        <f t="shared" si="54"/>
        <v>0</v>
      </c>
      <c r="BL274" s="14" t="s">
        <v>159</v>
      </c>
      <c r="BM274" s="166" t="s">
        <v>2120</v>
      </c>
    </row>
    <row r="275" spans="1:65" s="2" customFormat="1" ht="37.9" customHeight="1">
      <c r="A275" s="896"/>
      <c r="B275" s="129"/>
      <c r="C275" s="155" t="s">
        <v>625</v>
      </c>
      <c r="D275" s="155" t="s">
        <v>155</v>
      </c>
      <c r="E275" s="156" t="s">
        <v>2121</v>
      </c>
      <c r="F275" s="157" t="s">
        <v>2122</v>
      </c>
      <c r="G275" s="158" t="s">
        <v>266</v>
      </c>
      <c r="H275" s="159">
        <v>1</v>
      </c>
      <c r="I275" s="901"/>
      <c r="J275" s="900">
        <f t="shared" si="45"/>
        <v>0</v>
      </c>
      <c r="K275" s="161"/>
      <c r="L275" s="29"/>
      <c r="M275" s="162" t="s">
        <v>1</v>
      </c>
      <c r="N275" s="163" t="s">
        <v>36</v>
      </c>
      <c r="O275" s="55"/>
      <c r="P275" s="164">
        <f t="shared" si="46"/>
        <v>0</v>
      </c>
      <c r="Q275" s="164">
        <v>3.6720000000000002</v>
      </c>
      <c r="R275" s="164">
        <f t="shared" si="47"/>
        <v>3.6720000000000002</v>
      </c>
      <c r="S275" s="164">
        <v>0</v>
      </c>
      <c r="T275" s="165">
        <f t="shared" si="48"/>
        <v>0</v>
      </c>
      <c r="U275" s="896"/>
      <c r="V275" s="896"/>
      <c r="W275" s="896"/>
      <c r="X275" s="896"/>
      <c r="Y275" s="896"/>
      <c r="Z275" s="896"/>
      <c r="AA275" s="896"/>
      <c r="AB275" s="896"/>
      <c r="AC275" s="896"/>
      <c r="AD275" s="896"/>
      <c r="AE275" s="896"/>
      <c r="AR275" s="166" t="s">
        <v>159</v>
      </c>
      <c r="AT275" s="166" t="s">
        <v>155</v>
      </c>
      <c r="AU275" s="166" t="s">
        <v>80</v>
      </c>
      <c r="AY275" s="14" t="s">
        <v>153</v>
      </c>
      <c r="BE275" s="93">
        <f t="shared" si="49"/>
        <v>0</v>
      </c>
      <c r="BF275" s="93">
        <f t="shared" si="50"/>
        <v>0</v>
      </c>
      <c r="BG275" s="93">
        <f t="shared" si="51"/>
        <v>0</v>
      </c>
      <c r="BH275" s="93">
        <f t="shared" si="52"/>
        <v>0</v>
      </c>
      <c r="BI275" s="93">
        <f t="shared" si="53"/>
        <v>0</v>
      </c>
      <c r="BJ275" s="14" t="s">
        <v>80</v>
      </c>
      <c r="BK275" s="93">
        <f t="shared" si="54"/>
        <v>0</v>
      </c>
      <c r="BL275" s="14" t="s">
        <v>159</v>
      </c>
      <c r="BM275" s="166" t="s">
        <v>2123</v>
      </c>
    </row>
    <row r="276" spans="1:65" s="2" customFormat="1" ht="37.9" customHeight="1">
      <c r="A276" s="896"/>
      <c r="B276" s="129"/>
      <c r="C276" s="155" t="s">
        <v>629</v>
      </c>
      <c r="D276" s="155" t="s">
        <v>155</v>
      </c>
      <c r="E276" s="156" t="s">
        <v>2124</v>
      </c>
      <c r="F276" s="157" t="s">
        <v>2125</v>
      </c>
      <c r="G276" s="158" t="s">
        <v>266</v>
      </c>
      <c r="H276" s="159">
        <v>1</v>
      </c>
      <c r="I276" s="901"/>
      <c r="J276" s="900">
        <f t="shared" si="45"/>
        <v>0</v>
      </c>
      <c r="K276" s="161"/>
      <c r="L276" s="29"/>
      <c r="M276" s="162" t="s">
        <v>1</v>
      </c>
      <c r="N276" s="163" t="s">
        <v>36</v>
      </c>
      <c r="O276" s="55"/>
      <c r="P276" s="164">
        <f t="shared" si="46"/>
        <v>0</v>
      </c>
      <c r="Q276" s="164">
        <v>5.9924999999999997</v>
      </c>
      <c r="R276" s="164">
        <f t="shared" si="47"/>
        <v>5.9924999999999997</v>
      </c>
      <c r="S276" s="164">
        <v>0</v>
      </c>
      <c r="T276" s="165">
        <f t="shared" si="48"/>
        <v>0</v>
      </c>
      <c r="U276" s="896"/>
      <c r="V276" s="896"/>
      <c r="W276" s="896"/>
      <c r="X276" s="896"/>
      <c r="Y276" s="896"/>
      <c r="Z276" s="896"/>
      <c r="AA276" s="896"/>
      <c r="AB276" s="896"/>
      <c r="AC276" s="896"/>
      <c r="AD276" s="896"/>
      <c r="AE276" s="896"/>
      <c r="AR276" s="166" t="s">
        <v>159</v>
      </c>
      <c r="AT276" s="166" t="s">
        <v>155</v>
      </c>
      <c r="AU276" s="166" t="s">
        <v>80</v>
      </c>
      <c r="AY276" s="14" t="s">
        <v>153</v>
      </c>
      <c r="BE276" s="93">
        <f t="shared" si="49"/>
        <v>0</v>
      </c>
      <c r="BF276" s="93">
        <f t="shared" si="50"/>
        <v>0</v>
      </c>
      <c r="BG276" s="93">
        <f t="shared" si="51"/>
        <v>0</v>
      </c>
      <c r="BH276" s="93">
        <f t="shared" si="52"/>
        <v>0</v>
      </c>
      <c r="BI276" s="93">
        <f t="shared" si="53"/>
        <v>0</v>
      </c>
      <c r="BJ276" s="14" t="s">
        <v>80</v>
      </c>
      <c r="BK276" s="93">
        <f t="shared" si="54"/>
        <v>0</v>
      </c>
      <c r="BL276" s="14" t="s">
        <v>159</v>
      </c>
      <c r="BM276" s="166" t="s">
        <v>2126</v>
      </c>
    </row>
    <row r="277" spans="1:65" s="2" customFormat="1" ht="37.9" customHeight="1">
      <c r="A277" s="896"/>
      <c r="B277" s="129"/>
      <c r="C277" s="155" t="s">
        <v>633</v>
      </c>
      <c r="D277" s="155" t="s">
        <v>155</v>
      </c>
      <c r="E277" s="156" t="s">
        <v>2127</v>
      </c>
      <c r="F277" s="157" t="s">
        <v>2128</v>
      </c>
      <c r="G277" s="158" t="s">
        <v>266</v>
      </c>
      <c r="H277" s="159">
        <v>2</v>
      </c>
      <c r="I277" s="901"/>
      <c r="J277" s="900">
        <f t="shared" si="45"/>
        <v>0</v>
      </c>
      <c r="K277" s="161"/>
      <c r="L277" s="29"/>
      <c r="M277" s="162" t="s">
        <v>1</v>
      </c>
      <c r="N277" s="163" t="s">
        <v>36</v>
      </c>
      <c r="O277" s="55"/>
      <c r="P277" s="164">
        <f t="shared" si="46"/>
        <v>0</v>
      </c>
      <c r="Q277" s="164">
        <v>1.1220000000000001</v>
      </c>
      <c r="R277" s="164">
        <f t="shared" si="47"/>
        <v>2.2440000000000002</v>
      </c>
      <c r="S277" s="164">
        <v>0</v>
      </c>
      <c r="T277" s="165">
        <f t="shared" si="48"/>
        <v>0</v>
      </c>
      <c r="U277" s="896"/>
      <c r="V277" s="896"/>
      <c r="W277" s="896"/>
      <c r="X277" s="896"/>
      <c r="Y277" s="896"/>
      <c r="Z277" s="896"/>
      <c r="AA277" s="896"/>
      <c r="AB277" s="896"/>
      <c r="AC277" s="896"/>
      <c r="AD277" s="896"/>
      <c r="AE277" s="896"/>
      <c r="AR277" s="166" t="s">
        <v>159</v>
      </c>
      <c r="AT277" s="166" t="s">
        <v>155</v>
      </c>
      <c r="AU277" s="166" t="s">
        <v>80</v>
      </c>
      <c r="AY277" s="14" t="s">
        <v>153</v>
      </c>
      <c r="BE277" s="93">
        <f t="shared" si="49"/>
        <v>0</v>
      </c>
      <c r="BF277" s="93">
        <f t="shared" si="50"/>
        <v>0</v>
      </c>
      <c r="BG277" s="93">
        <f t="shared" si="51"/>
        <v>0</v>
      </c>
      <c r="BH277" s="93">
        <f t="shared" si="52"/>
        <v>0</v>
      </c>
      <c r="BI277" s="93">
        <f t="shared" si="53"/>
        <v>0</v>
      </c>
      <c r="BJ277" s="14" t="s">
        <v>80</v>
      </c>
      <c r="BK277" s="93">
        <f t="shared" si="54"/>
        <v>0</v>
      </c>
      <c r="BL277" s="14" t="s">
        <v>159</v>
      </c>
      <c r="BM277" s="166" t="s">
        <v>2129</v>
      </c>
    </row>
    <row r="278" spans="1:65" s="2" customFormat="1" ht="37.9" customHeight="1">
      <c r="A278" s="896"/>
      <c r="B278" s="129"/>
      <c r="C278" s="155" t="s">
        <v>637</v>
      </c>
      <c r="D278" s="155" t="s">
        <v>155</v>
      </c>
      <c r="E278" s="156" t="s">
        <v>2130</v>
      </c>
      <c r="F278" s="157" t="s">
        <v>2131</v>
      </c>
      <c r="G278" s="158" t="s">
        <v>266</v>
      </c>
      <c r="H278" s="159">
        <v>2</v>
      </c>
      <c r="I278" s="901"/>
      <c r="J278" s="900">
        <f t="shared" si="45"/>
        <v>0</v>
      </c>
      <c r="K278" s="161"/>
      <c r="L278" s="29"/>
      <c r="M278" s="162" t="s">
        <v>1</v>
      </c>
      <c r="N278" s="163" t="s">
        <v>36</v>
      </c>
      <c r="O278" s="55"/>
      <c r="P278" s="164">
        <f t="shared" si="46"/>
        <v>0</v>
      </c>
      <c r="Q278" s="164">
        <v>1.9379999999999999</v>
      </c>
      <c r="R278" s="164">
        <f t="shared" si="47"/>
        <v>3.8759999999999999</v>
      </c>
      <c r="S278" s="164">
        <v>0</v>
      </c>
      <c r="T278" s="165">
        <f t="shared" si="48"/>
        <v>0</v>
      </c>
      <c r="U278" s="896"/>
      <c r="V278" s="896"/>
      <c r="W278" s="896"/>
      <c r="X278" s="896"/>
      <c r="Y278" s="896"/>
      <c r="Z278" s="896"/>
      <c r="AA278" s="896"/>
      <c r="AB278" s="896"/>
      <c r="AC278" s="896"/>
      <c r="AD278" s="896"/>
      <c r="AE278" s="896"/>
      <c r="AR278" s="166" t="s">
        <v>159</v>
      </c>
      <c r="AT278" s="166" t="s">
        <v>155</v>
      </c>
      <c r="AU278" s="166" t="s">
        <v>80</v>
      </c>
      <c r="AY278" s="14" t="s">
        <v>153</v>
      </c>
      <c r="BE278" s="93">
        <f t="shared" si="49"/>
        <v>0</v>
      </c>
      <c r="BF278" s="93">
        <f t="shared" si="50"/>
        <v>0</v>
      </c>
      <c r="BG278" s="93">
        <f t="shared" si="51"/>
        <v>0</v>
      </c>
      <c r="BH278" s="93">
        <f t="shared" si="52"/>
        <v>0</v>
      </c>
      <c r="BI278" s="93">
        <f t="shared" si="53"/>
        <v>0</v>
      </c>
      <c r="BJ278" s="14" t="s">
        <v>80</v>
      </c>
      <c r="BK278" s="93">
        <f t="shared" si="54"/>
        <v>0</v>
      </c>
      <c r="BL278" s="14" t="s">
        <v>159</v>
      </c>
      <c r="BM278" s="166" t="s">
        <v>2132</v>
      </c>
    </row>
    <row r="279" spans="1:65" s="2" customFormat="1" ht="37.9" customHeight="1">
      <c r="A279" s="896"/>
      <c r="B279" s="129"/>
      <c r="C279" s="155" t="s">
        <v>641</v>
      </c>
      <c r="D279" s="155" t="s">
        <v>155</v>
      </c>
      <c r="E279" s="156" t="s">
        <v>2133</v>
      </c>
      <c r="F279" s="157" t="s">
        <v>2134</v>
      </c>
      <c r="G279" s="158" t="s">
        <v>266</v>
      </c>
      <c r="H279" s="159">
        <v>2</v>
      </c>
      <c r="I279" s="901"/>
      <c r="J279" s="900">
        <f t="shared" ref="J279:J310" si="55">ROUND(I279*H279,2)</f>
        <v>0</v>
      </c>
      <c r="K279" s="161"/>
      <c r="L279" s="29"/>
      <c r="M279" s="162" t="s">
        <v>1</v>
      </c>
      <c r="N279" s="163" t="s">
        <v>36</v>
      </c>
      <c r="O279" s="55"/>
      <c r="P279" s="164">
        <f t="shared" ref="P279:P310" si="56">O279*H279</f>
        <v>0</v>
      </c>
      <c r="Q279" s="164">
        <v>2.5499999999999998</v>
      </c>
      <c r="R279" s="164">
        <f t="shared" ref="R279:R310" si="57">Q279*H279</f>
        <v>5.0999999999999996</v>
      </c>
      <c r="S279" s="164">
        <v>0</v>
      </c>
      <c r="T279" s="165">
        <f t="shared" ref="T279:T310" si="58">S279*H279</f>
        <v>0</v>
      </c>
      <c r="U279" s="896"/>
      <c r="V279" s="896"/>
      <c r="W279" s="896"/>
      <c r="X279" s="896"/>
      <c r="Y279" s="896"/>
      <c r="Z279" s="896"/>
      <c r="AA279" s="896"/>
      <c r="AB279" s="896"/>
      <c r="AC279" s="896"/>
      <c r="AD279" s="896"/>
      <c r="AE279" s="896"/>
      <c r="AR279" s="166" t="s">
        <v>159</v>
      </c>
      <c r="AT279" s="166" t="s">
        <v>155</v>
      </c>
      <c r="AU279" s="166" t="s">
        <v>80</v>
      </c>
      <c r="AY279" s="14" t="s">
        <v>153</v>
      </c>
      <c r="BE279" s="93">
        <f t="shared" ref="BE279:BE310" si="59">IF(N279="základná",J279,0)</f>
        <v>0</v>
      </c>
      <c r="BF279" s="93">
        <f t="shared" ref="BF279:BF310" si="60">IF(N279="znížená",J279,0)</f>
        <v>0</v>
      </c>
      <c r="BG279" s="93">
        <f t="shared" ref="BG279:BG310" si="61">IF(N279="zákl. prenesená",J279,0)</f>
        <v>0</v>
      </c>
      <c r="BH279" s="93">
        <f t="shared" ref="BH279:BH310" si="62">IF(N279="zníž. prenesená",J279,0)</f>
        <v>0</v>
      </c>
      <c r="BI279" s="93">
        <f t="shared" ref="BI279:BI310" si="63">IF(N279="nulová",J279,0)</f>
        <v>0</v>
      </c>
      <c r="BJ279" s="14" t="s">
        <v>80</v>
      </c>
      <c r="BK279" s="93">
        <f t="shared" ref="BK279:BK310" si="64">ROUND(I279*H279,2)</f>
        <v>0</v>
      </c>
      <c r="BL279" s="14" t="s">
        <v>159</v>
      </c>
      <c r="BM279" s="166" t="s">
        <v>2135</v>
      </c>
    </row>
    <row r="280" spans="1:65" s="2" customFormat="1" ht="37.9" customHeight="1">
      <c r="A280" s="896"/>
      <c r="B280" s="129"/>
      <c r="C280" s="155" t="s">
        <v>645</v>
      </c>
      <c r="D280" s="155" t="s">
        <v>155</v>
      </c>
      <c r="E280" s="156" t="s">
        <v>2136</v>
      </c>
      <c r="F280" s="157" t="s">
        <v>2137</v>
      </c>
      <c r="G280" s="158" t="s">
        <v>266</v>
      </c>
      <c r="H280" s="159">
        <v>1</v>
      </c>
      <c r="I280" s="901"/>
      <c r="J280" s="900">
        <f t="shared" si="55"/>
        <v>0</v>
      </c>
      <c r="K280" s="161"/>
      <c r="L280" s="29"/>
      <c r="M280" s="162" t="s">
        <v>1</v>
      </c>
      <c r="N280" s="163" t="s">
        <v>36</v>
      </c>
      <c r="O280" s="55"/>
      <c r="P280" s="164">
        <f t="shared" si="56"/>
        <v>0</v>
      </c>
      <c r="Q280" s="164">
        <v>5.9924999999999997</v>
      </c>
      <c r="R280" s="164">
        <f t="shared" si="57"/>
        <v>5.9924999999999997</v>
      </c>
      <c r="S280" s="164">
        <v>0</v>
      </c>
      <c r="T280" s="165">
        <f t="shared" si="58"/>
        <v>0</v>
      </c>
      <c r="U280" s="896"/>
      <c r="V280" s="896"/>
      <c r="W280" s="896"/>
      <c r="X280" s="896"/>
      <c r="Y280" s="896"/>
      <c r="Z280" s="896"/>
      <c r="AA280" s="896"/>
      <c r="AB280" s="896"/>
      <c r="AC280" s="896"/>
      <c r="AD280" s="896"/>
      <c r="AE280" s="896"/>
      <c r="AR280" s="166" t="s">
        <v>159</v>
      </c>
      <c r="AT280" s="166" t="s">
        <v>155</v>
      </c>
      <c r="AU280" s="166" t="s">
        <v>80</v>
      </c>
      <c r="AY280" s="14" t="s">
        <v>153</v>
      </c>
      <c r="BE280" s="93">
        <f t="shared" si="59"/>
        <v>0</v>
      </c>
      <c r="BF280" s="93">
        <f t="shared" si="60"/>
        <v>0</v>
      </c>
      <c r="BG280" s="93">
        <f t="shared" si="61"/>
        <v>0</v>
      </c>
      <c r="BH280" s="93">
        <f t="shared" si="62"/>
        <v>0</v>
      </c>
      <c r="BI280" s="93">
        <f t="shared" si="63"/>
        <v>0</v>
      </c>
      <c r="BJ280" s="14" t="s">
        <v>80</v>
      </c>
      <c r="BK280" s="93">
        <f t="shared" si="64"/>
        <v>0</v>
      </c>
      <c r="BL280" s="14" t="s">
        <v>159</v>
      </c>
      <c r="BM280" s="166" t="s">
        <v>2138</v>
      </c>
    </row>
    <row r="281" spans="1:65" s="2" customFormat="1" ht="37.9" customHeight="1">
      <c r="A281" s="896"/>
      <c r="B281" s="129"/>
      <c r="C281" s="155" t="s">
        <v>649</v>
      </c>
      <c r="D281" s="155" t="s">
        <v>155</v>
      </c>
      <c r="E281" s="156" t="s">
        <v>2139</v>
      </c>
      <c r="F281" s="157" t="s">
        <v>2140</v>
      </c>
      <c r="G281" s="158" t="s">
        <v>266</v>
      </c>
      <c r="H281" s="159">
        <v>2</v>
      </c>
      <c r="I281" s="901"/>
      <c r="J281" s="900">
        <f t="shared" si="55"/>
        <v>0</v>
      </c>
      <c r="K281" s="161"/>
      <c r="L281" s="29"/>
      <c r="M281" s="162" t="s">
        <v>1</v>
      </c>
      <c r="N281" s="163" t="s">
        <v>36</v>
      </c>
      <c r="O281" s="55"/>
      <c r="P281" s="164">
        <f t="shared" si="56"/>
        <v>0</v>
      </c>
      <c r="Q281" s="164">
        <v>1.1220000000000001</v>
      </c>
      <c r="R281" s="164">
        <f t="shared" si="57"/>
        <v>2.2440000000000002</v>
      </c>
      <c r="S281" s="164">
        <v>0</v>
      </c>
      <c r="T281" s="165">
        <f t="shared" si="58"/>
        <v>0</v>
      </c>
      <c r="U281" s="896"/>
      <c r="V281" s="896"/>
      <c r="W281" s="896"/>
      <c r="X281" s="896"/>
      <c r="Y281" s="896"/>
      <c r="Z281" s="896"/>
      <c r="AA281" s="896"/>
      <c r="AB281" s="896"/>
      <c r="AC281" s="896"/>
      <c r="AD281" s="896"/>
      <c r="AE281" s="896"/>
      <c r="AR281" s="166" t="s">
        <v>159</v>
      </c>
      <c r="AT281" s="166" t="s">
        <v>155</v>
      </c>
      <c r="AU281" s="166" t="s">
        <v>80</v>
      </c>
      <c r="AY281" s="14" t="s">
        <v>153</v>
      </c>
      <c r="BE281" s="93">
        <f t="shared" si="59"/>
        <v>0</v>
      </c>
      <c r="BF281" s="93">
        <f t="shared" si="60"/>
        <v>0</v>
      </c>
      <c r="BG281" s="93">
        <f t="shared" si="61"/>
        <v>0</v>
      </c>
      <c r="BH281" s="93">
        <f t="shared" si="62"/>
        <v>0</v>
      </c>
      <c r="BI281" s="93">
        <f t="shared" si="63"/>
        <v>0</v>
      </c>
      <c r="BJ281" s="14" t="s">
        <v>80</v>
      </c>
      <c r="BK281" s="93">
        <f t="shared" si="64"/>
        <v>0</v>
      </c>
      <c r="BL281" s="14" t="s">
        <v>159</v>
      </c>
      <c r="BM281" s="166" t="s">
        <v>2141</v>
      </c>
    </row>
    <row r="282" spans="1:65" s="2" customFormat="1" ht="37.9" customHeight="1">
      <c r="A282" s="896"/>
      <c r="B282" s="129"/>
      <c r="C282" s="155" t="s">
        <v>653</v>
      </c>
      <c r="D282" s="155" t="s">
        <v>155</v>
      </c>
      <c r="E282" s="156" t="s">
        <v>2142</v>
      </c>
      <c r="F282" s="157" t="s">
        <v>2143</v>
      </c>
      <c r="G282" s="158" t="s">
        <v>266</v>
      </c>
      <c r="H282" s="159">
        <v>1</v>
      </c>
      <c r="I282" s="901"/>
      <c r="J282" s="900">
        <f t="shared" si="55"/>
        <v>0</v>
      </c>
      <c r="K282" s="161"/>
      <c r="L282" s="29"/>
      <c r="M282" s="162" t="s">
        <v>1</v>
      </c>
      <c r="N282" s="163" t="s">
        <v>36</v>
      </c>
      <c r="O282" s="55"/>
      <c r="P282" s="164">
        <f t="shared" si="56"/>
        <v>0</v>
      </c>
      <c r="Q282" s="164">
        <v>3.0345</v>
      </c>
      <c r="R282" s="164">
        <f t="shared" si="57"/>
        <v>3.0345</v>
      </c>
      <c r="S282" s="164">
        <v>0</v>
      </c>
      <c r="T282" s="165">
        <f t="shared" si="58"/>
        <v>0</v>
      </c>
      <c r="U282" s="896"/>
      <c r="V282" s="896"/>
      <c r="W282" s="896"/>
      <c r="X282" s="896"/>
      <c r="Y282" s="896"/>
      <c r="Z282" s="896"/>
      <c r="AA282" s="896"/>
      <c r="AB282" s="896"/>
      <c r="AC282" s="896"/>
      <c r="AD282" s="896"/>
      <c r="AE282" s="896"/>
      <c r="AR282" s="166" t="s">
        <v>159</v>
      </c>
      <c r="AT282" s="166" t="s">
        <v>155</v>
      </c>
      <c r="AU282" s="166" t="s">
        <v>80</v>
      </c>
      <c r="AY282" s="14" t="s">
        <v>153</v>
      </c>
      <c r="BE282" s="93">
        <f t="shared" si="59"/>
        <v>0</v>
      </c>
      <c r="BF282" s="93">
        <f t="shared" si="60"/>
        <v>0</v>
      </c>
      <c r="BG282" s="93">
        <f t="shared" si="61"/>
        <v>0</v>
      </c>
      <c r="BH282" s="93">
        <f t="shared" si="62"/>
        <v>0</v>
      </c>
      <c r="BI282" s="93">
        <f t="shared" si="63"/>
        <v>0</v>
      </c>
      <c r="BJ282" s="14" t="s">
        <v>80</v>
      </c>
      <c r="BK282" s="93">
        <f t="shared" si="64"/>
        <v>0</v>
      </c>
      <c r="BL282" s="14" t="s">
        <v>159</v>
      </c>
      <c r="BM282" s="166" t="s">
        <v>2144</v>
      </c>
    </row>
    <row r="283" spans="1:65" s="2" customFormat="1" ht="37.9" customHeight="1">
      <c r="A283" s="896"/>
      <c r="B283" s="129"/>
      <c r="C283" s="155" t="s">
        <v>657</v>
      </c>
      <c r="D283" s="155" t="s">
        <v>155</v>
      </c>
      <c r="E283" s="156" t="s">
        <v>2145</v>
      </c>
      <c r="F283" s="157" t="s">
        <v>2146</v>
      </c>
      <c r="G283" s="158" t="s">
        <v>266</v>
      </c>
      <c r="H283" s="159">
        <v>1</v>
      </c>
      <c r="I283" s="901"/>
      <c r="J283" s="900">
        <f t="shared" si="55"/>
        <v>0</v>
      </c>
      <c r="K283" s="161"/>
      <c r="L283" s="29"/>
      <c r="M283" s="162" t="s">
        <v>1</v>
      </c>
      <c r="N283" s="163" t="s">
        <v>36</v>
      </c>
      <c r="O283" s="55"/>
      <c r="P283" s="164">
        <f t="shared" si="56"/>
        <v>0</v>
      </c>
      <c r="Q283" s="164">
        <v>6.0434999999999999</v>
      </c>
      <c r="R283" s="164">
        <f t="shared" si="57"/>
        <v>6.0434999999999999</v>
      </c>
      <c r="S283" s="164">
        <v>0</v>
      </c>
      <c r="T283" s="165">
        <f t="shared" si="58"/>
        <v>0</v>
      </c>
      <c r="U283" s="896"/>
      <c r="V283" s="896"/>
      <c r="W283" s="896"/>
      <c r="X283" s="896"/>
      <c r="Y283" s="896"/>
      <c r="Z283" s="896"/>
      <c r="AA283" s="896"/>
      <c r="AB283" s="896"/>
      <c r="AC283" s="896"/>
      <c r="AD283" s="896"/>
      <c r="AE283" s="896"/>
      <c r="AR283" s="166" t="s">
        <v>159</v>
      </c>
      <c r="AT283" s="166" t="s">
        <v>155</v>
      </c>
      <c r="AU283" s="166" t="s">
        <v>80</v>
      </c>
      <c r="AY283" s="14" t="s">
        <v>153</v>
      </c>
      <c r="BE283" s="93">
        <f t="shared" si="59"/>
        <v>0</v>
      </c>
      <c r="BF283" s="93">
        <f t="shared" si="60"/>
        <v>0</v>
      </c>
      <c r="BG283" s="93">
        <f t="shared" si="61"/>
        <v>0</v>
      </c>
      <c r="BH283" s="93">
        <f t="shared" si="62"/>
        <v>0</v>
      </c>
      <c r="BI283" s="93">
        <f t="shared" si="63"/>
        <v>0</v>
      </c>
      <c r="BJ283" s="14" t="s">
        <v>80</v>
      </c>
      <c r="BK283" s="93">
        <f t="shared" si="64"/>
        <v>0</v>
      </c>
      <c r="BL283" s="14" t="s">
        <v>159</v>
      </c>
      <c r="BM283" s="166" t="s">
        <v>2147</v>
      </c>
    </row>
    <row r="284" spans="1:65" s="2" customFormat="1" ht="37.9" customHeight="1">
      <c r="A284" s="896"/>
      <c r="B284" s="129"/>
      <c r="C284" s="155" t="s">
        <v>661</v>
      </c>
      <c r="D284" s="155" t="s">
        <v>155</v>
      </c>
      <c r="E284" s="156" t="s">
        <v>2148</v>
      </c>
      <c r="F284" s="157" t="s">
        <v>2149</v>
      </c>
      <c r="G284" s="158" t="s">
        <v>266</v>
      </c>
      <c r="H284" s="159">
        <v>1</v>
      </c>
      <c r="I284" s="901"/>
      <c r="J284" s="900">
        <f t="shared" si="55"/>
        <v>0</v>
      </c>
      <c r="K284" s="161"/>
      <c r="L284" s="29"/>
      <c r="M284" s="162" t="s">
        <v>1</v>
      </c>
      <c r="N284" s="163" t="s">
        <v>36</v>
      </c>
      <c r="O284" s="55"/>
      <c r="P284" s="164">
        <f t="shared" si="56"/>
        <v>0</v>
      </c>
      <c r="Q284" s="164">
        <v>6.0434999999999999</v>
      </c>
      <c r="R284" s="164">
        <f t="shared" si="57"/>
        <v>6.0434999999999999</v>
      </c>
      <c r="S284" s="164">
        <v>0</v>
      </c>
      <c r="T284" s="165">
        <f t="shared" si="58"/>
        <v>0</v>
      </c>
      <c r="U284" s="896"/>
      <c r="V284" s="896"/>
      <c r="W284" s="896"/>
      <c r="X284" s="896"/>
      <c r="Y284" s="896"/>
      <c r="Z284" s="896"/>
      <c r="AA284" s="896"/>
      <c r="AB284" s="896"/>
      <c r="AC284" s="896"/>
      <c r="AD284" s="896"/>
      <c r="AE284" s="896"/>
      <c r="AR284" s="166" t="s">
        <v>159</v>
      </c>
      <c r="AT284" s="166" t="s">
        <v>155</v>
      </c>
      <c r="AU284" s="166" t="s">
        <v>80</v>
      </c>
      <c r="AY284" s="14" t="s">
        <v>153</v>
      </c>
      <c r="BE284" s="93">
        <f t="shared" si="59"/>
        <v>0</v>
      </c>
      <c r="BF284" s="93">
        <f t="shared" si="60"/>
        <v>0</v>
      </c>
      <c r="BG284" s="93">
        <f t="shared" si="61"/>
        <v>0</v>
      </c>
      <c r="BH284" s="93">
        <f t="shared" si="62"/>
        <v>0</v>
      </c>
      <c r="BI284" s="93">
        <f t="shared" si="63"/>
        <v>0</v>
      </c>
      <c r="BJ284" s="14" t="s">
        <v>80</v>
      </c>
      <c r="BK284" s="93">
        <f t="shared" si="64"/>
        <v>0</v>
      </c>
      <c r="BL284" s="14" t="s">
        <v>159</v>
      </c>
      <c r="BM284" s="166" t="s">
        <v>2150</v>
      </c>
    </row>
    <row r="285" spans="1:65" s="2" customFormat="1" ht="37.9" customHeight="1">
      <c r="A285" s="896"/>
      <c r="B285" s="129"/>
      <c r="C285" s="155" t="s">
        <v>665</v>
      </c>
      <c r="D285" s="155" t="s">
        <v>155</v>
      </c>
      <c r="E285" s="156" t="s">
        <v>2151</v>
      </c>
      <c r="F285" s="157" t="s">
        <v>2152</v>
      </c>
      <c r="G285" s="158" t="s">
        <v>266</v>
      </c>
      <c r="H285" s="159">
        <v>2</v>
      </c>
      <c r="I285" s="901"/>
      <c r="J285" s="900">
        <f t="shared" si="55"/>
        <v>0</v>
      </c>
      <c r="K285" s="161"/>
      <c r="L285" s="29"/>
      <c r="M285" s="162" t="s">
        <v>1</v>
      </c>
      <c r="N285" s="163" t="s">
        <v>36</v>
      </c>
      <c r="O285" s="55"/>
      <c r="P285" s="164">
        <f t="shared" si="56"/>
        <v>0</v>
      </c>
      <c r="Q285" s="164">
        <v>6.069</v>
      </c>
      <c r="R285" s="164">
        <f t="shared" si="57"/>
        <v>12.138</v>
      </c>
      <c r="S285" s="164">
        <v>0</v>
      </c>
      <c r="T285" s="165">
        <f t="shared" si="58"/>
        <v>0</v>
      </c>
      <c r="U285" s="896"/>
      <c r="V285" s="896"/>
      <c r="W285" s="896"/>
      <c r="X285" s="896"/>
      <c r="Y285" s="896"/>
      <c r="Z285" s="896"/>
      <c r="AA285" s="896"/>
      <c r="AB285" s="896"/>
      <c r="AC285" s="896"/>
      <c r="AD285" s="896"/>
      <c r="AE285" s="896"/>
      <c r="AR285" s="166" t="s">
        <v>159</v>
      </c>
      <c r="AT285" s="166" t="s">
        <v>155</v>
      </c>
      <c r="AU285" s="166" t="s">
        <v>80</v>
      </c>
      <c r="AY285" s="14" t="s">
        <v>153</v>
      </c>
      <c r="BE285" s="93">
        <f t="shared" si="59"/>
        <v>0</v>
      </c>
      <c r="BF285" s="93">
        <f t="shared" si="60"/>
        <v>0</v>
      </c>
      <c r="BG285" s="93">
        <f t="shared" si="61"/>
        <v>0</v>
      </c>
      <c r="BH285" s="93">
        <f t="shared" si="62"/>
        <v>0</v>
      </c>
      <c r="BI285" s="93">
        <f t="shared" si="63"/>
        <v>0</v>
      </c>
      <c r="BJ285" s="14" t="s">
        <v>80</v>
      </c>
      <c r="BK285" s="93">
        <f t="shared" si="64"/>
        <v>0</v>
      </c>
      <c r="BL285" s="14" t="s">
        <v>159</v>
      </c>
      <c r="BM285" s="166" t="s">
        <v>2153</v>
      </c>
    </row>
    <row r="286" spans="1:65" s="2" customFormat="1" ht="37.9" customHeight="1">
      <c r="A286" s="896"/>
      <c r="B286" s="129"/>
      <c r="C286" s="155" t="s">
        <v>669</v>
      </c>
      <c r="D286" s="155" t="s">
        <v>155</v>
      </c>
      <c r="E286" s="156" t="s">
        <v>2154</v>
      </c>
      <c r="F286" s="157" t="s">
        <v>2155</v>
      </c>
      <c r="G286" s="158" t="s">
        <v>266</v>
      </c>
      <c r="H286" s="159">
        <v>2</v>
      </c>
      <c r="I286" s="901"/>
      <c r="J286" s="900">
        <f t="shared" si="55"/>
        <v>0</v>
      </c>
      <c r="K286" s="161"/>
      <c r="L286" s="29"/>
      <c r="M286" s="162" t="s">
        <v>1</v>
      </c>
      <c r="N286" s="163" t="s">
        <v>36</v>
      </c>
      <c r="O286" s="55"/>
      <c r="P286" s="164">
        <f t="shared" si="56"/>
        <v>0</v>
      </c>
      <c r="Q286" s="164">
        <v>6.069</v>
      </c>
      <c r="R286" s="164">
        <f t="shared" si="57"/>
        <v>12.138</v>
      </c>
      <c r="S286" s="164">
        <v>0</v>
      </c>
      <c r="T286" s="165">
        <f t="shared" si="58"/>
        <v>0</v>
      </c>
      <c r="U286" s="896"/>
      <c r="V286" s="896"/>
      <c r="W286" s="896"/>
      <c r="X286" s="896"/>
      <c r="Y286" s="896"/>
      <c r="Z286" s="896"/>
      <c r="AA286" s="896"/>
      <c r="AB286" s="896"/>
      <c r="AC286" s="896"/>
      <c r="AD286" s="896"/>
      <c r="AE286" s="896"/>
      <c r="AR286" s="166" t="s">
        <v>159</v>
      </c>
      <c r="AT286" s="166" t="s">
        <v>155</v>
      </c>
      <c r="AU286" s="166" t="s">
        <v>80</v>
      </c>
      <c r="AY286" s="14" t="s">
        <v>153</v>
      </c>
      <c r="BE286" s="93">
        <f t="shared" si="59"/>
        <v>0</v>
      </c>
      <c r="BF286" s="93">
        <f t="shared" si="60"/>
        <v>0</v>
      </c>
      <c r="BG286" s="93">
        <f t="shared" si="61"/>
        <v>0</v>
      </c>
      <c r="BH286" s="93">
        <f t="shared" si="62"/>
        <v>0</v>
      </c>
      <c r="BI286" s="93">
        <f t="shared" si="63"/>
        <v>0</v>
      </c>
      <c r="BJ286" s="14" t="s">
        <v>80</v>
      </c>
      <c r="BK286" s="93">
        <f t="shared" si="64"/>
        <v>0</v>
      </c>
      <c r="BL286" s="14" t="s">
        <v>159</v>
      </c>
      <c r="BM286" s="166" t="s">
        <v>2156</v>
      </c>
    </row>
    <row r="287" spans="1:65" s="2" customFormat="1" ht="37.9" customHeight="1">
      <c r="A287" s="896"/>
      <c r="B287" s="129"/>
      <c r="C287" s="155" t="s">
        <v>673</v>
      </c>
      <c r="D287" s="155" t="s">
        <v>155</v>
      </c>
      <c r="E287" s="156" t="s">
        <v>2157</v>
      </c>
      <c r="F287" s="157" t="s">
        <v>2158</v>
      </c>
      <c r="G287" s="158" t="s">
        <v>266</v>
      </c>
      <c r="H287" s="159">
        <v>2</v>
      </c>
      <c r="I287" s="901"/>
      <c r="J287" s="900">
        <f t="shared" si="55"/>
        <v>0</v>
      </c>
      <c r="K287" s="161"/>
      <c r="L287" s="29"/>
      <c r="M287" s="162" t="s">
        <v>1</v>
      </c>
      <c r="N287" s="163" t="s">
        <v>36</v>
      </c>
      <c r="O287" s="55"/>
      <c r="P287" s="164">
        <f t="shared" si="56"/>
        <v>0</v>
      </c>
      <c r="Q287" s="164">
        <v>1.1220000000000001</v>
      </c>
      <c r="R287" s="164">
        <f t="shared" si="57"/>
        <v>2.2440000000000002</v>
      </c>
      <c r="S287" s="164">
        <v>0</v>
      </c>
      <c r="T287" s="165">
        <f t="shared" si="58"/>
        <v>0</v>
      </c>
      <c r="U287" s="896"/>
      <c r="V287" s="896"/>
      <c r="W287" s="896"/>
      <c r="X287" s="896"/>
      <c r="Y287" s="896"/>
      <c r="Z287" s="896"/>
      <c r="AA287" s="896"/>
      <c r="AB287" s="896"/>
      <c r="AC287" s="896"/>
      <c r="AD287" s="896"/>
      <c r="AE287" s="896"/>
      <c r="AR287" s="166" t="s">
        <v>159</v>
      </c>
      <c r="AT287" s="166" t="s">
        <v>155</v>
      </c>
      <c r="AU287" s="166" t="s">
        <v>80</v>
      </c>
      <c r="AY287" s="14" t="s">
        <v>153</v>
      </c>
      <c r="BE287" s="93">
        <f t="shared" si="59"/>
        <v>0</v>
      </c>
      <c r="BF287" s="93">
        <f t="shared" si="60"/>
        <v>0</v>
      </c>
      <c r="BG287" s="93">
        <f t="shared" si="61"/>
        <v>0</v>
      </c>
      <c r="BH287" s="93">
        <f t="shared" si="62"/>
        <v>0</v>
      </c>
      <c r="BI287" s="93">
        <f t="shared" si="63"/>
        <v>0</v>
      </c>
      <c r="BJ287" s="14" t="s">
        <v>80</v>
      </c>
      <c r="BK287" s="93">
        <f t="shared" si="64"/>
        <v>0</v>
      </c>
      <c r="BL287" s="14" t="s">
        <v>159</v>
      </c>
      <c r="BM287" s="166" t="s">
        <v>2159</v>
      </c>
    </row>
    <row r="288" spans="1:65" s="2" customFormat="1" ht="37.9" customHeight="1">
      <c r="A288" s="896"/>
      <c r="B288" s="129"/>
      <c r="C288" s="155" t="s">
        <v>677</v>
      </c>
      <c r="D288" s="155" t="s">
        <v>155</v>
      </c>
      <c r="E288" s="156" t="s">
        <v>2160</v>
      </c>
      <c r="F288" s="157" t="s">
        <v>2161</v>
      </c>
      <c r="G288" s="158" t="s">
        <v>266</v>
      </c>
      <c r="H288" s="159">
        <v>2</v>
      </c>
      <c r="I288" s="901"/>
      <c r="J288" s="900">
        <f t="shared" si="55"/>
        <v>0</v>
      </c>
      <c r="K288" s="161"/>
      <c r="L288" s="29"/>
      <c r="M288" s="162" t="s">
        <v>1</v>
      </c>
      <c r="N288" s="163" t="s">
        <v>36</v>
      </c>
      <c r="O288" s="55"/>
      <c r="P288" s="164">
        <f t="shared" si="56"/>
        <v>0</v>
      </c>
      <c r="Q288" s="164">
        <v>2.8815</v>
      </c>
      <c r="R288" s="164">
        <f t="shared" si="57"/>
        <v>5.7629999999999999</v>
      </c>
      <c r="S288" s="164">
        <v>0</v>
      </c>
      <c r="T288" s="165">
        <f t="shared" si="58"/>
        <v>0</v>
      </c>
      <c r="U288" s="896"/>
      <c r="V288" s="896"/>
      <c r="W288" s="896"/>
      <c r="X288" s="896"/>
      <c r="Y288" s="896"/>
      <c r="Z288" s="896"/>
      <c r="AA288" s="896"/>
      <c r="AB288" s="896"/>
      <c r="AC288" s="896"/>
      <c r="AD288" s="896"/>
      <c r="AE288" s="896"/>
      <c r="AR288" s="166" t="s">
        <v>159</v>
      </c>
      <c r="AT288" s="166" t="s">
        <v>155</v>
      </c>
      <c r="AU288" s="166" t="s">
        <v>80</v>
      </c>
      <c r="AY288" s="14" t="s">
        <v>153</v>
      </c>
      <c r="BE288" s="93">
        <f t="shared" si="59"/>
        <v>0</v>
      </c>
      <c r="BF288" s="93">
        <f t="shared" si="60"/>
        <v>0</v>
      </c>
      <c r="BG288" s="93">
        <f t="shared" si="61"/>
        <v>0</v>
      </c>
      <c r="BH288" s="93">
        <f t="shared" si="62"/>
        <v>0</v>
      </c>
      <c r="BI288" s="93">
        <f t="shared" si="63"/>
        <v>0</v>
      </c>
      <c r="BJ288" s="14" t="s">
        <v>80</v>
      </c>
      <c r="BK288" s="93">
        <f t="shared" si="64"/>
        <v>0</v>
      </c>
      <c r="BL288" s="14" t="s">
        <v>159</v>
      </c>
      <c r="BM288" s="166" t="s">
        <v>2162</v>
      </c>
    </row>
    <row r="289" spans="1:65" s="2" customFormat="1" ht="37.9" customHeight="1">
      <c r="A289" s="896"/>
      <c r="B289" s="129"/>
      <c r="C289" s="155" t="s">
        <v>681</v>
      </c>
      <c r="D289" s="155" t="s">
        <v>155</v>
      </c>
      <c r="E289" s="156" t="s">
        <v>2163</v>
      </c>
      <c r="F289" s="157" t="s">
        <v>2164</v>
      </c>
      <c r="G289" s="158" t="s">
        <v>266</v>
      </c>
      <c r="H289" s="159">
        <v>2</v>
      </c>
      <c r="I289" s="901"/>
      <c r="J289" s="900">
        <f t="shared" si="55"/>
        <v>0</v>
      </c>
      <c r="K289" s="161"/>
      <c r="L289" s="29"/>
      <c r="M289" s="162" t="s">
        <v>1</v>
      </c>
      <c r="N289" s="163" t="s">
        <v>36</v>
      </c>
      <c r="O289" s="55"/>
      <c r="P289" s="164">
        <f t="shared" si="56"/>
        <v>0</v>
      </c>
      <c r="Q289" s="164">
        <v>2.8815</v>
      </c>
      <c r="R289" s="164">
        <f t="shared" si="57"/>
        <v>5.7629999999999999</v>
      </c>
      <c r="S289" s="164">
        <v>0</v>
      </c>
      <c r="T289" s="165">
        <f t="shared" si="58"/>
        <v>0</v>
      </c>
      <c r="U289" s="896"/>
      <c r="V289" s="896"/>
      <c r="W289" s="896"/>
      <c r="X289" s="896"/>
      <c r="Y289" s="896"/>
      <c r="Z289" s="896"/>
      <c r="AA289" s="896"/>
      <c r="AB289" s="896"/>
      <c r="AC289" s="896"/>
      <c r="AD289" s="896"/>
      <c r="AE289" s="896"/>
      <c r="AR289" s="166" t="s">
        <v>159</v>
      </c>
      <c r="AT289" s="166" t="s">
        <v>155</v>
      </c>
      <c r="AU289" s="166" t="s">
        <v>80</v>
      </c>
      <c r="AY289" s="14" t="s">
        <v>153</v>
      </c>
      <c r="BE289" s="93">
        <f t="shared" si="59"/>
        <v>0</v>
      </c>
      <c r="BF289" s="93">
        <f t="shared" si="60"/>
        <v>0</v>
      </c>
      <c r="BG289" s="93">
        <f t="shared" si="61"/>
        <v>0</v>
      </c>
      <c r="BH289" s="93">
        <f t="shared" si="62"/>
        <v>0</v>
      </c>
      <c r="BI289" s="93">
        <f t="shared" si="63"/>
        <v>0</v>
      </c>
      <c r="BJ289" s="14" t="s">
        <v>80</v>
      </c>
      <c r="BK289" s="93">
        <f t="shared" si="64"/>
        <v>0</v>
      </c>
      <c r="BL289" s="14" t="s">
        <v>159</v>
      </c>
      <c r="BM289" s="166" t="s">
        <v>2165</v>
      </c>
    </row>
    <row r="290" spans="1:65" s="2" customFormat="1" ht="37.9" customHeight="1">
      <c r="A290" s="896"/>
      <c r="B290" s="129"/>
      <c r="C290" s="155" t="s">
        <v>685</v>
      </c>
      <c r="D290" s="155" t="s">
        <v>155</v>
      </c>
      <c r="E290" s="156" t="s">
        <v>2166</v>
      </c>
      <c r="F290" s="157" t="s">
        <v>2167</v>
      </c>
      <c r="G290" s="158" t="s">
        <v>266</v>
      </c>
      <c r="H290" s="159">
        <v>2</v>
      </c>
      <c r="I290" s="901"/>
      <c r="J290" s="900">
        <f t="shared" si="55"/>
        <v>0</v>
      </c>
      <c r="K290" s="161"/>
      <c r="L290" s="29"/>
      <c r="M290" s="162" t="s">
        <v>1</v>
      </c>
      <c r="N290" s="163" t="s">
        <v>36</v>
      </c>
      <c r="O290" s="55"/>
      <c r="P290" s="164">
        <f t="shared" si="56"/>
        <v>0</v>
      </c>
      <c r="Q290" s="164">
        <v>2.8815</v>
      </c>
      <c r="R290" s="164">
        <f t="shared" si="57"/>
        <v>5.7629999999999999</v>
      </c>
      <c r="S290" s="164">
        <v>0</v>
      </c>
      <c r="T290" s="165">
        <f t="shared" si="58"/>
        <v>0</v>
      </c>
      <c r="U290" s="896"/>
      <c r="V290" s="896"/>
      <c r="W290" s="896"/>
      <c r="X290" s="896"/>
      <c r="Y290" s="896"/>
      <c r="Z290" s="896"/>
      <c r="AA290" s="896"/>
      <c r="AB290" s="896"/>
      <c r="AC290" s="896"/>
      <c r="AD290" s="896"/>
      <c r="AE290" s="896"/>
      <c r="AR290" s="166" t="s">
        <v>159</v>
      </c>
      <c r="AT290" s="166" t="s">
        <v>155</v>
      </c>
      <c r="AU290" s="166" t="s">
        <v>80</v>
      </c>
      <c r="AY290" s="14" t="s">
        <v>153</v>
      </c>
      <c r="BE290" s="93">
        <f t="shared" si="59"/>
        <v>0</v>
      </c>
      <c r="BF290" s="93">
        <f t="shared" si="60"/>
        <v>0</v>
      </c>
      <c r="BG290" s="93">
        <f t="shared" si="61"/>
        <v>0</v>
      </c>
      <c r="BH290" s="93">
        <f t="shared" si="62"/>
        <v>0</v>
      </c>
      <c r="BI290" s="93">
        <f t="shared" si="63"/>
        <v>0</v>
      </c>
      <c r="BJ290" s="14" t="s">
        <v>80</v>
      </c>
      <c r="BK290" s="93">
        <f t="shared" si="64"/>
        <v>0</v>
      </c>
      <c r="BL290" s="14" t="s">
        <v>159</v>
      </c>
      <c r="BM290" s="166" t="s">
        <v>2168</v>
      </c>
    </row>
    <row r="291" spans="1:65" s="2" customFormat="1" ht="37.9" customHeight="1">
      <c r="A291" s="896"/>
      <c r="B291" s="129"/>
      <c r="C291" s="155" t="s">
        <v>689</v>
      </c>
      <c r="D291" s="155" t="s">
        <v>155</v>
      </c>
      <c r="E291" s="156" t="s">
        <v>2169</v>
      </c>
      <c r="F291" s="157" t="s">
        <v>2170</v>
      </c>
      <c r="G291" s="158" t="s">
        <v>266</v>
      </c>
      <c r="H291" s="159">
        <v>2</v>
      </c>
      <c r="I291" s="901"/>
      <c r="J291" s="900">
        <f t="shared" si="55"/>
        <v>0</v>
      </c>
      <c r="K291" s="161"/>
      <c r="L291" s="29"/>
      <c r="M291" s="162" t="s">
        <v>1</v>
      </c>
      <c r="N291" s="163" t="s">
        <v>36</v>
      </c>
      <c r="O291" s="55"/>
      <c r="P291" s="164">
        <f t="shared" si="56"/>
        <v>0</v>
      </c>
      <c r="Q291" s="164">
        <v>2.8815</v>
      </c>
      <c r="R291" s="164">
        <f t="shared" si="57"/>
        <v>5.7629999999999999</v>
      </c>
      <c r="S291" s="164">
        <v>0</v>
      </c>
      <c r="T291" s="165">
        <f t="shared" si="58"/>
        <v>0</v>
      </c>
      <c r="U291" s="896"/>
      <c r="V291" s="896"/>
      <c r="W291" s="896"/>
      <c r="X291" s="896"/>
      <c r="Y291" s="896"/>
      <c r="Z291" s="896"/>
      <c r="AA291" s="896"/>
      <c r="AB291" s="896"/>
      <c r="AC291" s="896"/>
      <c r="AD291" s="896"/>
      <c r="AE291" s="896"/>
      <c r="AR291" s="166" t="s">
        <v>159</v>
      </c>
      <c r="AT291" s="166" t="s">
        <v>155</v>
      </c>
      <c r="AU291" s="166" t="s">
        <v>80</v>
      </c>
      <c r="AY291" s="14" t="s">
        <v>153</v>
      </c>
      <c r="BE291" s="93">
        <f t="shared" si="59"/>
        <v>0</v>
      </c>
      <c r="BF291" s="93">
        <f t="shared" si="60"/>
        <v>0</v>
      </c>
      <c r="BG291" s="93">
        <f t="shared" si="61"/>
        <v>0</v>
      </c>
      <c r="BH291" s="93">
        <f t="shared" si="62"/>
        <v>0</v>
      </c>
      <c r="BI291" s="93">
        <f t="shared" si="63"/>
        <v>0</v>
      </c>
      <c r="BJ291" s="14" t="s">
        <v>80</v>
      </c>
      <c r="BK291" s="93">
        <f t="shared" si="64"/>
        <v>0</v>
      </c>
      <c r="BL291" s="14" t="s">
        <v>159</v>
      </c>
      <c r="BM291" s="166" t="s">
        <v>2171</v>
      </c>
    </row>
    <row r="292" spans="1:65" s="2" customFormat="1" ht="37.9" customHeight="1">
      <c r="A292" s="896"/>
      <c r="B292" s="129"/>
      <c r="C292" s="155" t="s">
        <v>693</v>
      </c>
      <c r="D292" s="155" t="s">
        <v>155</v>
      </c>
      <c r="E292" s="156" t="s">
        <v>2172</v>
      </c>
      <c r="F292" s="157" t="s">
        <v>2173</v>
      </c>
      <c r="G292" s="158" t="s">
        <v>266</v>
      </c>
      <c r="H292" s="159">
        <v>2</v>
      </c>
      <c r="I292" s="901"/>
      <c r="J292" s="900">
        <f t="shared" si="55"/>
        <v>0</v>
      </c>
      <c r="K292" s="161"/>
      <c r="L292" s="29"/>
      <c r="M292" s="162" t="s">
        <v>1</v>
      </c>
      <c r="N292" s="163" t="s">
        <v>36</v>
      </c>
      <c r="O292" s="55"/>
      <c r="P292" s="164">
        <f t="shared" si="56"/>
        <v>0</v>
      </c>
      <c r="Q292" s="164">
        <v>3.4935</v>
      </c>
      <c r="R292" s="164">
        <f t="shared" si="57"/>
        <v>6.9870000000000001</v>
      </c>
      <c r="S292" s="164">
        <v>0</v>
      </c>
      <c r="T292" s="165">
        <f t="shared" si="58"/>
        <v>0</v>
      </c>
      <c r="U292" s="896"/>
      <c r="V292" s="896"/>
      <c r="W292" s="896"/>
      <c r="X292" s="896"/>
      <c r="Y292" s="896"/>
      <c r="Z292" s="896"/>
      <c r="AA292" s="896"/>
      <c r="AB292" s="896"/>
      <c r="AC292" s="896"/>
      <c r="AD292" s="896"/>
      <c r="AE292" s="896"/>
      <c r="AR292" s="166" t="s">
        <v>159</v>
      </c>
      <c r="AT292" s="166" t="s">
        <v>155</v>
      </c>
      <c r="AU292" s="166" t="s">
        <v>80</v>
      </c>
      <c r="AY292" s="14" t="s">
        <v>153</v>
      </c>
      <c r="BE292" s="93">
        <f t="shared" si="59"/>
        <v>0</v>
      </c>
      <c r="BF292" s="93">
        <f t="shared" si="60"/>
        <v>0</v>
      </c>
      <c r="BG292" s="93">
        <f t="shared" si="61"/>
        <v>0</v>
      </c>
      <c r="BH292" s="93">
        <f t="shared" si="62"/>
        <v>0</v>
      </c>
      <c r="BI292" s="93">
        <f t="shared" si="63"/>
        <v>0</v>
      </c>
      <c r="BJ292" s="14" t="s">
        <v>80</v>
      </c>
      <c r="BK292" s="93">
        <f t="shared" si="64"/>
        <v>0</v>
      </c>
      <c r="BL292" s="14" t="s">
        <v>159</v>
      </c>
      <c r="BM292" s="166" t="s">
        <v>2174</v>
      </c>
    </row>
    <row r="293" spans="1:65" s="2" customFormat="1" ht="37.9" customHeight="1">
      <c r="A293" s="896"/>
      <c r="B293" s="129"/>
      <c r="C293" s="155" t="s">
        <v>697</v>
      </c>
      <c r="D293" s="155" t="s">
        <v>155</v>
      </c>
      <c r="E293" s="156" t="s">
        <v>2175</v>
      </c>
      <c r="F293" s="157" t="s">
        <v>2176</v>
      </c>
      <c r="G293" s="158" t="s">
        <v>266</v>
      </c>
      <c r="H293" s="159">
        <v>2</v>
      </c>
      <c r="I293" s="901"/>
      <c r="J293" s="900">
        <f t="shared" si="55"/>
        <v>0</v>
      </c>
      <c r="K293" s="161"/>
      <c r="L293" s="29"/>
      <c r="M293" s="162" t="s">
        <v>1</v>
      </c>
      <c r="N293" s="163" t="s">
        <v>36</v>
      </c>
      <c r="O293" s="55"/>
      <c r="P293" s="164">
        <f t="shared" si="56"/>
        <v>0</v>
      </c>
      <c r="Q293" s="164">
        <v>3.4935</v>
      </c>
      <c r="R293" s="164">
        <f t="shared" si="57"/>
        <v>6.9870000000000001</v>
      </c>
      <c r="S293" s="164">
        <v>0</v>
      </c>
      <c r="T293" s="165">
        <f t="shared" si="58"/>
        <v>0</v>
      </c>
      <c r="U293" s="896"/>
      <c r="V293" s="896"/>
      <c r="W293" s="896"/>
      <c r="X293" s="896"/>
      <c r="Y293" s="896"/>
      <c r="Z293" s="896"/>
      <c r="AA293" s="896"/>
      <c r="AB293" s="896"/>
      <c r="AC293" s="896"/>
      <c r="AD293" s="896"/>
      <c r="AE293" s="896"/>
      <c r="AR293" s="166" t="s">
        <v>159</v>
      </c>
      <c r="AT293" s="166" t="s">
        <v>155</v>
      </c>
      <c r="AU293" s="166" t="s">
        <v>80</v>
      </c>
      <c r="AY293" s="14" t="s">
        <v>153</v>
      </c>
      <c r="BE293" s="93">
        <f t="shared" si="59"/>
        <v>0</v>
      </c>
      <c r="BF293" s="93">
        <f t="shared" si="60"/>
        <v>0</v>
      </c>
      <c r="BG293" s="93">
        <f t="shared" si="61"/>
        <v>0</v>
      </c>
      <c r="BH293" s="93">
        <f t="shared" si="62"/>
        <v>0</v>
      </c>
      <c r="BI293" s="93">
        <f t="shared" si="63"/>
        <v>0</v>
      </c>
      <c r="BJ293" s="14" t="s">
        <v>80</v>
      </c>
      <c r="BK293" s="93">
        <f t="shared" si="64"/>
        <v>0</v>
      </c>
      <c r="BL293" s="14" t="s">
        <v>159</v>
      </c>
      <c r="BM293" s="166" t="s">
        <v>2177</v>
      </c>
    </row>
    <row r="294" spans="1:65" s="2" customFormat="1" ht="37.9" customHeight="1">
      <c r="A294" s="896"/>
      <c r="B294" s="129"/>
      <c r="C294" s="155" t="s">
        <v>701</v>
      </c>
      <c r="D294" s="155" t="s">
        <v>155</v>
      </c>
      <c r="E294" s="156" t="s">
        <v>2178</v>
      </c>
      <c r="F294" s="157" t="s">
        <v>2179</v>
      </c>
      <c r="G294" s="158" t="s">
        <v>266</v>
      </c>
      <c r="H294" s="159">
        <v>2</v>
      </c>
      <c r="I294" s="901"/>
      <c r="J294" s="900">
        <f t="shared" si="55"/>
        <v>0</v>
      </c>
      <c r="K294" s="161"/>
      <c r="L294" s="29"/>
      <c r="M294" s="162" t="s">
        <v>1</v>
      </c>
      <c r="N294" s="163" t="s">
        <v>36</v>
      </c>
      <c r="O294" s="55"/>
      <c r="P294" s="164">
        <f t="shared" si="56"/>
        <v>0</v>
      </c>
      <c r="Q294" s="164">
        <v>3.4935</v>
      </c>
      <c r="R294" s="164">
        <f t="shared" si="57"/>
        <v>6.9870000000000001</v>
      </c>
      <c r="S294" s="164">
        <v>0</v>
      </c>
      <c r="T294" s="165">
        <f t="shared" si="58"/>
        <v>0</v>
      </c>
      <c r="U294" s="896"/>
      <c r="V294" s="896"/>
      <c r="W294" s="896"/>
      <c r="X294" s="896"/>
      <c r="Y294" s="896"/>
      <c r="Z294" s="896"/>
      <c r="AA294" s="896"/>
      <c r="AB294" s="896"/>
      <c r="AC294" s="896"/>
      <c r="AD294" s="896"/>
      <c r="AE294" s="896"/>
      <c r="AR294" s="166" t="s">
        <v>159</v>
      </c>
      <c r="AT294" s="166" t="s">
        <v>155</v>
      </c>
      <c r="AU294" s="166" t="s">
        <v>80</v>
      </c>
      <c r="AY294" s="14" t="s">
        <v>153</v>
      </c>
      <c r="BE294" s="93">
        <f t="shared" si="59"/>
        <v>0</v>
      </c>
      <c r="BF294" s="93">
        <f t="shared" si="60"/>
        <v>0</v>
      </c>
      <c r="BG294" s="93">
        <f t="shared" si="61"/>
        <v>0</v>
      </c>
      <c r="BH294" s="93">
        <f t="shared" si="62"/>
        <v>0</v>
      </c>
      <c r="BI294" s="93">
        <f t="shared" si="63"/>
        <v>0</v>
      </c>
      <c r="BJ294" s="14" t="s">
        <v>80</v>
      </c>
      <c r="BK294" s="93">
        <f t="shared" si="64"/>
        <v>0</v>
      </c>
      <c r="BL294" s="14" t="s">
        <v>159</v>
      </c>
      <c r="BM294" s="166" t="s">
        <v>2180</v>
      </c>
    </row>
    <row r="295" spans="1:65" s="2" customFormat="1" ht="37.9" customHeight="1">
      <c r="A295" s="896"/>
      <c r="B295" s="129"/>
      <c r="C295" s="155" t="s">
        <v>705</v>
      </c>
      <c r="D295" s="155" t="s">
        <v>155</v>
      </c>
      <c r="E295" s="156" t="s">
        <v>2181</v>
      </c>
      <c r="F295" s="157" t="s">
        <v>2182</v>
      </c>
      <c r="G295" s="158" t="s">
        <v>266</v>
      </c>
      <c r="H295" s="159">
        <v>2</v>
      </c>
      <c r="I295" s="901"/>
      <c r="J295" s="900">
        <f t="shared" si="55"/>
        <v>0</v>
      </c>
      <c r="K295" s="161"/>
      <c r="L295" s="29"/>
      <c r="M295" s="162" t="s">
        <v>1</v>
      </c>
      <c r="N295" s="163" t="s">
        <v>36</v>
      </c>
      <c r="O295" s="55"/>
      <c r="P295" s="164">
        <f t="shared" si="56"/>
        <v>0</v>
      </c>
      <c r="Q295" s="164">
        <v>3.4935</v>
      </c>
      <c r="R295" s="164">
        <f t="shared" si="57"/>
        <v>6.9870000000000001</v>
      </c>
      <c r="S295" s="164">
        <v>0</v>
      </c>
      <c r="T295" s="165">
        <f t="shared" si="58"/>
        <v>0</v>
      </c>
      <c r="U295" s="896"/>
      <c r="V295" s="896"/>
      <c r="W295" s="896"/>
      <c r="X295" s="896"/>
      <c r="Y295" s="896"/>
      <c r="Z295" s="896"/>
      <c r="AA295" s="896"/>
      <c r="AB295" s="896"/>
      <c r="AC295" s="896"/>
      <c r="AD295" s="896"/>
      <c r="AE295" s="896"/>
      <c r="AR295" s="166" t="s">
        <v>159</v>
      </c>
      <c r="AT295" s="166" t="s">
        <v>155</v>
      </c>
      <c r="AU295" s="166" t="s">
        <v>80</v>
      </c>
      <c r="AY295" s="14" t="s">
        <v>153</v>
      </c>
      <c r="BE295" s="93">
        <f t="shared" si="59"/>
        <v>0</v>
      </c>
      <c r="BF295" s="93">
        <f t="shared" si="60"/>
        <v>0</v>
      </c>
      <c r="BG295" s="93">
        <f t="shared" si="61"/>
        <v>0</v>
      </c>
      <c r="BH295" s="93">
        <f t="shared" si="62"/>
        <v>0</v>
      </c>
      <c r="BI295" s="93">
        <f t="shared" si="63"/>
        <v>0</v>
      </c>
      <c r="BJ295" s="14" t="s">
        <v>80</v>
      </c>
      <c r="BK295" s="93">
        <f t="shared" si="64"/>
        <v>0</v>
      </c>
      <c r="BL295" s="14" t="s">
        <v>159</v>
      </c>
      <c r="BM295" s="166" t="s">
        <v>2183</v>
      </c>
    </row>
    <row r="296" spans="1:65" s="2" customFormat="1" ht="37.9" customHeight="1">
      <c r="A296" s="896"/>
      <c r="B296" s="129"/>
      <c r="C296" s="155" t="s">
        <v>709</v>
      </c>
      <c r="D296" s="155" t="s">
        <v>155</v>
      </c>
      <c r="E296" s="156" t="s">
        <v>2184</v>
      </c>
      <c r="F296" s="157" t="s">
        <v>2185</v>
      </c>
      <c r="G296" s="158" t="s">
        <v>266</v>
      </c>
      <c r="H296" s="159">
        <v>2</v>
      </c>
      <c r="I296" s="901"/>
      <c r="J296" s="900">
        <f t="shared" si="55"/>
        <v>0</v>
      </c>
      <c r="K296" s="161"/>
      <c r="L296" s="29"/>
      <c r="M296" s="162" t="s">
        <v>1</v>
      </c>
      <c r="N296" s="163" t="s">
        <v>36</v>
      </c>
      <c r="O296" s="55"/>
      <c r="P296" s="164">
        <f t="shared" si="56"/>
        <v>0</v>
      </c>
      <c r="Q296" s="164">
        <v>4.08</v>
      </c>
      <c r="R296" s="164">
        <f t="shared" si="57"/>
        <v>8.16</v>
      </c>
      <c r="S296" s="164">
        <v>0</v>
      </c>
      <c r="T296" s="165">
        <f t="shared" si="58"/>
        <v>0</v>
      </c>
      <c r="U296" s="896"/>
      <c r="V296" s="896"/>
      <c r="W296" s="896"/>
      <c r="X296" s="896"/>
      <c r="Y296" s="896"/>
      <c r="Z296" s="896"/>
      <c r="AA296" s="896"/>
      <c r="AB296" s="896"/>
      <c r="AC296" s="896"/>
      <c r="AD296" s="896"/>
      <c r="AE296" s="896"/>
      <c r="AR296" s="166" t="s">
        <v>159</v>
      </c>
      <c r="AT296" s="166" t="s">
        <v>155</v>
      </c>
      <c r="AU296" s="166" t="s">
        <v>80</v>
      </c>
      <c r="AY296" s="14" t="s">
        <v>153</v>
      </c>
      <c r="BE296" s="93">
        <f t="shared" si="59"/>
        <v>0</v>
      </c>
      <c r="BF296" s="93">
        <f t="shared" si="60"/>
        <v>0</v>
      </c>
      <c r="BG296" s="93">
        <f t="shared" si="61"/>
        <v>0</v>
      </c>
      <c r="BH296" s="93">
        <f t="shared" si="62"/>
        <v>0</v>
      </c>
      <c r="BI296" s="93">
        <f t="shared" si="63"/>
        <v>0</v>
      </c>
      <c r="BJ296" s="14" t="s">
        <v>80</v>
      </c>
      <c r="BK296" s="93">
        <f t="shared" si="64"/>
        <v>0</v>
      </c>
      <c r="BL296" s="14" t="s">
        <v>159</v>
      </c>
      <c r="BM296" s="166" t="s">
        <v>2186</v>
      </c>
    </row>
    <row r="297" spans="1:65" s="2" customFormat="1" ht="37.9" customHeight="1">
      <c r="A297" s="896"/>
      <c r="B297" s="129"/>
      <c r="C297" s="155" t="s">
        <v>713</v>
      </c>
      <c r="D297" s="155" t="s">
        <v>155</v>
      </c>
      <c r="E297" s="156" t="s">
        <v>2187</v>
      </c>
      <c r="F297" s="157" t="s">
        <v>2188</v>
      </c>
      <c r="G297" s="158" t="s">
        <v>266</v>
      </c>
      <c r="H297" s="159">
        <v>2</v>
      </c>
      <c r="I297" s="901"/>
      <c r="J297" s="900">
        <f t="shared" si="55"/>
        <v>0</v>
      </c>
      <c r="K297" s="161"/>
      <c r="L297" s="29"/>
      <c r="M297" s="162" t="s">
        <v>1</v>
      </c>
      <c r="N297" s="163" t="s">
        <v>36</v>
      </c>
      <c r="O297" s="55"/>
      <c r="P297" s="164">
        <f t="shared" si="56"/>
        <v>0</v>
      </c>
      <c r="Q297" s="164">
        <v>4.08</v>
      </c>
      <c r="R297" s="164">
        <f t="shared" si="57"/>
        <v>8.16</v>
      </c>
      <c r="S297" s="164">
        <v>0</v>
      </c>
      <c r="T297" s="165">
        <f t="shared" si="58"/>
        <v>0</v>
      </c>
      <c r="U297" s="896"/>
      <c r="V297" s="896"/>
      <c r="W297" s="896"/>
      <c r="X297" s="896"/>
      <c r="Y297" s="896"/>
      <c r="Z297" s="896"/>
      <c r="AA297" s="896"/>
      <c r="AB297" s="896"/>
      <c r="AC297" s="896"/>
      <c r="AD297" s="896"/>
      <c r="AE297" s="896"/>
      <c r="AR297" s="166" t="s">
        <v>159</v>
      </c>
      <c r="AT297" s="166" t="s">
        <v>155</v>
      </c>
      <c r="AU297" s="166" t="s">
        <v>80</v>
      </c>
      <c r="AY297" s="14" t="s">
        <v>153</v>
      </c>
      <c r="BE297" s="93">
        <f t="shared" si="59"/>
        <v>0</v>
      </c>
      <c r="BF297" s="93">
        <f t="shared" si="60"/>
        <v>0</v>
      </c>
      <c r="BG297" s="93">
        <f t="shared" si="61"/>
        <v>0</v>
      </c>
      <c r="BH297" s="93">
        <f t="shared" si="62"/>
        <v>0</v>
      </c>
      <c r="BI297" s="93">
        <f t="shared" si="63"/>
        <v>0</v>
      </c>
      <c r="BJ297" s="14" t="s">
        <v>80</v>
      </c>
      <c r="BK297" s="93">
        <f t="shared" si="64"/>
        <v>0</v>
      </c>
      <c r="BL297" s="14" t="s">
        <v>159</v>
      </c>
      <c r="BM297" s="166" t="s">
        <v>2189</v>
      </c>
    </row>
    <row r="298" spans="1:65" s="2" customFormat="1" ht="37.9" customHeight="1">
      <c r="A298" s="896"/>
      <c r="B298" s="129"/>
      <c r="C298" s="155" t="s">
        <v>717</v>
      </c>
      <c r="D298" s="155" t="s">
        <v>155</v>
      </c>
      <c r="E298" s="156" t="s">
        <v>2190</v>
      </c>
      <c r="F298" s="157" t="s">
        <v>2191</v>
      </c>
      <c r="G298" s="158" t="s">
        <v>266</v>
      </c>
      <c r="H298" s="159">
        <v>2</v>
      </c>
      <c r="I298" s="901"/>
      <c r="J298" s="900">
        <f t="shared" si="55"/>
        <v>0</v>
      </c>
      <c r="K298" s="161"/>
      <c r="L298" s="29"/>
      <c r="M298" s="162" t="s">
        <v>1</v>
      </c>
      <c r="N298" s="163" t="s">
        <v>36</v>
      </c>
      <c r="O298" s="55"/>
      <c r="P298" s="164">
        <f t="shared" si="56"/>
        <v>0</v>
      </c>
      <c r="Q298" s="164">
        <v>2.4735</v>
      </c>
      <c r="R298" s="164">
        <f t="shared" si="57"/>
        <v>4.9470000000000001</v>
      </c>
      <c r="S298" s="164">
        <v>0</v>
      </c>
      <c r="T298" s="165">
        <f t="shared" si="58"/>
        <v>0</v>
      </c>
      <c r="U298" s="896"/>
      <c r="V298" s="896"/>
      <c r="W298" s="896"/>
      <c r="X298" s="896"/>
      <c r="Y298" s="896"/>
      <c r="Z298" s="896"/>
      <c r="AA298" s="896"/>
      <c r="AB298" s="896"/>
      <c r="AC298" s="896"/>
      <c r="AD298" s="896"/>
      <c r="AE298" s="896"/>
      <c r="AR298" s="166" t="s">
        <v>159</v>
      </c>
      <c r="AT298" s="166" t="s">
        <v>155</v>
      </c>
      <c r="AU298" s="166" t="s">
        <v>80</v>
      </c>
      <c r="AY298" s="14" t="s">
        <v>153</v>
      </c>
      <c r="BE298" s="93">
        <f t="shared" si="59"/>
        <v>0</v>
      </c>
      <c r="BF298" s="93">
        <f t="shared" si="60"/>
        <v>0</v>
      </c>
      <c r="BG298" s="93">
        <f t="shared" si="61"/>
        <v>0</v>
      </c>
      <c r="BH298" s="93">
        <f t="shared" si="62"/>
        <v>0</v>
      </c>
      <c r="BI298" s="93">
        <f t="shared" si="63"/>
        <v>0</v>
      </c>
      <c r="BJ298" s="14" t="s">
        <v>80</v>
      </c>
      <c r="BK298" s="93">
        <f t="shared" si="64"/>
        <v>0</v>
      </c>
      <c r="BL298" s="14" t="s">
        <v>159</v>
      </c>
      <c r="BM298" s="166" t="s">
        <v>2192</v>
      </c>
    </row>
    <row r="299" spans="1:65" s="2" customFormat="1" ht="37.9" customHeight="1">
      <c r="A299" s="896"/>
      <c r="B299" s="129"/>
      <c r="C299" s="155" t="s">
        <v>721</v>
      </c>
      <c r="D299" s="155" t="s">
        <v>155</v>
      </c>
      <c r="E299" s="156" t="s">
        <v>2193</v>
      </c>
      <c r="F299" s="157" t="s">
        <v>2194</v>
      </c>
      <c r="G299" s="158" t="s">
        <v>266</v>
      </c>
      <c r="H299" s="159">
        <v>2</v>
      </c>
      <c r="I299" s="901"/>
      <c r="J299" s="900">
        <f t="shared" si="55"/>
        <v>0</v>
      </c>
      <c r="K299" s="161"/>
      <c r="L299" s="29"/>
      <c r="M299" s="162" t="s">
        <v>1</v>
      </c>
      <c r="N299" s="163" t="s">
        <v>36</v>
      </c>
      <c r="O299" s="55"/>
      <c r="P299" s="164">
        <f t="shared" si="56"/>
        <v>0</v>
      </c>
      <c r="Q299" s="164">
        <v>4.08</v>
      </c>
      <c r="R299" s="164">
        <f t="shared" si="57"/>
        <v>8.16</v>
      </c>
      <c r="S299" s="164">
        <v>0</v>
      </c>
      <c r="T299" s="165">
        <f t="shared" si="58"/>
        <v>0</v>
      </c>
      <c r="U299" s="896"/>
      <c r="V299" s="896"/>
      <c r="W299" s="896"/>
      <c r="X299" s="896"/>
      <c r="Y299" s="896"/>
      <c r="Z299" s="896"/>
      <c r="AA299" s="896"/>
      <c r="AB299" s="896"/>
      <c r="AC299" s="896"/>
      <c r="AD299" s="896"/>
      <c r="AE299" s="896"/>
      <c r="AR299" s="166" t="s">
        <v>159</v>
      </c>
      <c r="AT299" s="166" t="s">
        <v>155</v>
      </c>
      <c r="AU299" s="166" t="s">
        <v>80</v>
      </c>
      <c r="AY299" s="14" t="s">
        <v>153</v>
      </c>
      <c r="BE299" s="93">
        <f t="shared" si="59"/>
        <v>0</v>
      </c>
      <c r="BF299" s="93">
        <f t="shared" si="60"/>
        <v>0</v>
      </c>
      <c r="BG299" s="93">
        <f t="shared" si="61"/>
        <v>0</v>
      </c>
      <c r="BH299" s="93">
        <f t="shared" si="62"/>
        <v>0</v>
      </c>
      <c r="BI299" s="93">
        <f t="shared" si="63"/>
        <v>0</v>
      </c>
      <c r="BJ299" s="14" t="s">
        <v>80</v>
      </c>
      <c r="BK299" s="93">
        <f t="shared" si="64"/>
        <v>0</v>
      </c>
      <c r="BL299" s="14" t="s">
        <v>159</v>
      </c>
      <c r="BM299" s="166" t="s">
        <v>2195</v>
      </c>
    </row>
    <row r="300" spans="1:65" s="2" customFormat="1" ht="37.9" customHeight="1">
      <c r="A300" s="896"/>
      <c r="B300" s="129"/>
      <c r="C300" s="155" t="s">
        <v>725</v>
      </c>
      <c r="D300" s="155" t="s">
        <v>155</v>
      </c>
      <c r="E300" s="156" t="s">
        <v>2196</v>
      </c>
      <c r="F300" s="157" t="s">
        <v>2197</v>
      </c>
      <c r="G300" s="158" t="s">
        <v>266</v>
      </c>
      <c r="H300" s="159">
        <v>2</v>
      </c>
      <c r="I300" s="901"/>
      <c r="J300" s="900">
        <f t="shared" si="55"/>
        <v>0</v>
      </c>
      <c r="K300" s="161"/>
      <c r="L300" s="29"/>
      <c r="M300" s="162" t="s">
        <v>1</v>
      </c>
      <c r="N300" s="163" t="s">
        <v>36</v>
      </c>
      <c r="O300" s="55"/>
      <c r="P300" s="164">
        <f t="shared" si="56"/>
        <v>0</v>
      </c>
      <c r="Q300" s="164">
        <v>4.08</v>
      </c>
      <c r="R300" s="164">
        <f t="shared" si="57"/>
        <v>8.16</v>
      </c>
      <c r="S300" s="164">
        <v>0</v>
      </c>
      <c r="T300" s="165">
        <f t="shared" si="58"/>
        <v>0</v>
      </c>
      <c r="U300" s="896"/>
      <c r="V300" s="896"/>
      <c r="W300" s="896"/>
      <c r="X300" s="896"/>
      <c r="Y300" s="896"/>
      <c r="Z300" s="896"/>
      <c r="AA300" s="896"/>
      <c r="AB300" s="896"/>
      <c r="AC300" s="896"/>
      <c r="AD300" s="896"/>
      <c r="AE300" s="896"/>
      <c r="AR300" s="166" t="s">
        <v>159</v>
      </c>
      <c r="AT300" s="166" t="s">
        <v>155</v>
      </c>
      <c r="AU300" s="166" t="s">
        <v>80</v>
      </c>
      <c r="AY300" s="14" t="s">
        <v>153</v>
      </c>
      <c r="BE300" s="93">
        <f t="shared" si="59"/>
        <v>0</v>
      </c>
      <c r="BF300" s="93">
        <f t="shared" si="60"/>
        <v>0</v>
      </c>
      <c r="BG300" s="93">
        <f t="shared" si="61"/>
        <v>0</v>
      </c>
      <c r="BH300" s="93">
        <f t="shared" si="62"/>
        <v>0</v>
      </c>
      <c r="BI300" s="93">
        <f t="shared" si="63"/>
        <v>0</v>
      </c>
      <c r="BJ300" s="14" t="s">
        <v>80</v>
      </c>
      <c r="BK300" s="93">
        <f t="shared" si="64"/>
        <v>0</v>
      </c>
      <c r="BL300" s="14" t="s">
        <v>159</v>
      </c>
      <c r="BM300" s="166" t="s">
        <v>2198</v>
      </c>
    </row>
    <row r="301" spans="1:65" s="2" customFormat="1" ht="37.9" customHeight="1">
      <c r="A301" s="896"/>
      <c r="B301" s="129"/>
      <c r="C301" s="155" t="s">
        <v>729</v>
      </c>
      <c r="D301" s="155" t="s">
        <v>155</v>
      </c>
      <c r="E301" s="156" t="s">
        <v>2199</v>
      </c>
      <c r="F301" s="157" t="s">
        <v>2200</v>
      </c>
      <c r="G301" s="158" t="s">
        <v>266</v>
      </c>
      <c r="H301" s="159">
        <v>2</v>
      </c>
      <c r="I301" s="901"/>
      <c r="J301" s="900">
        <f t="shared" si="55"/>
        <v>0</v>
      </c>
      <c r="K301" s="161"/>
      <c r="L301" s="29"/>
      <c r="M301" s="162" t="s">
        <v>1</v>
      </c>
      <c r="N301" s="163" t="s">
        <v>36</v>
      </c>
      <c r="O301" s="55"/>
      <c r="P301" s="164">
        <f t="shared" si="56"/>
        <v>0</v>
      </c>
      <c r="Q301" s="164">
        <v>4.6154999999999999</v>
      </c>
      <c r="R301" s="164">
        <f t="shared" si="57"/>
        <v>9.2309999999999999</v>
      </c>
      <c r="S301" s="164">
        <v>0</v>
      </c>
      <c r="T301" s="165">
        <f t="shared" si="58"/>
        <v>0</v>
      </c>
      <c r="U301" s="896"/>
      <c r="V301" s="896"/>
      <c r="W301" s="896"/>
      <c r="X301" s="896"/>
      <c r="Y301" s="896"/>
      <c r="Z301" s="896"/>
      <c r="AA301" s="896"/>
      <c r="AB301" s="896"/>
      <c r="AC301" s="896"/>
      <c r="AD301" s="896"/>
      <c r="AE301" s="896"/>
      <c r="AR301" s="166" t="s">
        <v>159</v>
      </c>
      <c r="AT301" s="166" t="s">
        <v>155</v>
      </c>
      <c r="AU301" s="166" t="s">
        <v>80</v>
      </c>
      <c r="AY301" s="14" t="s">
        <v>153</v>
      </c>
      <c r="BE301" s="93">
        <f t="shared" si="59"/>
        <v>0</v>
      </c>
      <c r="BF301" s="93">
        <f t="shared" si="60"/>
        <v>0</v>
      </c>
      <c r="BG301" s="93">
        <f t="shared" si="61"/>
        <v>0</v>
      </c>
      <c r="BH301" s="93">
        <f t="shared" si="62"/>
        <v>0</v>
      </c>
      <c r="BI301" s="93">
        <f t="shared" si="63"/>
        <v>0</v>
      </c>
      <c r="BJ301" s="14" t="s">
        <v>80</v>
      </c>
      <c r="BK301" s="93">
        <f t="shared" si="64"/>
        <v>0</v>
      </c>
      <c r="BL301" s="14" t="s">
        <v>159</v>
      </c>
      <c r="BM301" s="166" t="s">
        <v>2201</v>
      </c>
    </row>
    <row r="302" spans="1:65" s="2" customFormat="1" ht="37.9" customHeight="1">
      <c r="A302" s="896"/>
      <c r="B302" s="129"/>
      <c r="C302" s="155" t="s">
        <v>733</v>
      </c>
      <c r="D302" s="155" t="s">
        <v>155</v>
      </c>
      <c r="E302" s="156" t="s">
        <v>2202</v>
      </c>
      <c r="F302" s="157" t="s">
        <v>2203</v>
      </c>
      <c r="G302" s="158" t="s">
        <v>266</v>
      </c>
      <c r="H302" s="159">
        <v>2</v>
      </c>
      <c r="I302" s="901"/>
      <c r="J302" s="900">
        <f t="shared" si="55"/>
        <v>0</v>
      </c>
      <c r="K302" s="161"/>
      <c r="L302" s="29"/>
      <c r="M302" s="162" t="s">
        <v>1</v>
      </c>
      <c r="N302" s="163" t="s">
        <v>36</v>
      </c>
      <c r="O302" s="55"/>
      <c r="P302" s="164">
        <f t="shared" si="56"/>
        <v>0</v>
      </c>
      <c r="Q302" s="164">
        <v>4.6154999999999999</v>
      </c>
      <c r="R302" s="164">
        <f t="shared" si="57"/>
        <v>9.2309999999999999</v>
      </c>
      <c r="S302" s="164">
        <v>0</v>
      </c>
      <c r="T302" s="165">
        <f t="shared" si="58"/>
        <v>0</v>
      </c>
      <c r="U302" s="896"/>
      <c r="V302" s="896"/>
      <c r="W302" s="896"/>
      <c r="X302" s="896"/>
      <c r="Y302" s="896"/>
      <c r="Z302" s="896"/>
      <c r="AA302" s="896"/>
      <c r="AB302" s="896"/>
      <c r="AC302" s="896"/>
      <c r="AD302" s="896"/>
      <c r="AE302" s="896"/>
      <c r="AR302" s="166" t="s">
        <v>159</v>
      </c>
      <c r="AT302" s="166" t="s">
        <v>155</v>
      </c>
      <c r="AU302" s="166" t="s">
        <v>80</v>
      </c>
      <c r="AY302" s="14" t="s">
        <v>153</v>
      </c>
      <c r="BE302" s="93">
        <f t="shared" si="59"/>
        <v>0</v>
      </c>
      <c r="BF302" s="93">
        <f t="shared" si="60"/>
        <v>0</v>
      </c>
      <c r="BG302" s="93">
        <f t="shared" si="61"/>
        <v>0</v>
      </c>
      <c r="BH302" s="93">
        <f t="shared" si="62"/>
        <v>0</v>
      </c>
      <c r="BI302" s="93">
        <f t="shared" si="63"/>
        <v>0</v>
      </c>
      <c r="BJ302" s="14" t="s">
        <v>80</v>
      </c>
      <c r="BK302" s="93">
        <f t="shared" si="64"/>
        <v>0</v>
      </c>
      <c r="BL302" s="14" t="s">
        <v>159</v>
      </c>
      <c r="BM302" s="166" t="s">
        <v>2204</v>
      </c>
    </row>
    <row r="303" spans="1:65" s="2" customFormat="1" ht="37.9" customHeight="1">
      <c r="A303" s="896"/>
      <c r="B303" s="129"/>
      <c r="C303" s="155" t="s">
        <v>737</v>
      </c>
      <c r="D303" s="155" t="s">
        <v>155</v>
      </c>
      <c r="E303" s="156" t="s">
        <v>2205</v>
      </c>
      <c r="F303" s="157" t="s">
        <v>2206</v>
      </c>
      <c r="G303" s="158" t="s">
        <v>266</v>
      </c>
      <c r="H303" s="159">
        <v>2</v>
      </c>
      <c r="I303" s="901"/>
      <c r="J303" s="900">
        <f t="shared" si="55"/>
        <v>0</v>
      </c>
      <c r="K303" s="161"/>
      <c r="L303" s="29"/>
      <c r="M303" s="162" t="s">
        <v>1</v>
      </c>
      <c r="N303" s="163" t="s">
        <v>36</v>
      </c>
      <c r="O303" s="55"/>
      <c r="P303" s="164">
        <f t="shared" si="56"/>
        <v>0</v>
      </c>
      <c r="Q303" s="164">
        <v>4.6154999999999999</v>
      </c>
      <c r="R303" s="164">
        <f t="shared" si="57"/>
        <v>9.2309999999999999</v>
      </c>
      <c r="S303" s="164">
        <v>0</v>
      </c>
      <c r="T303" s="165">
        <f t="shared" si="58"/>
        <v>0</v>
      </c>
      <c r="U303" s="896"/>
      <c r="V303" s="896"/>
      <c r="W303" s="896"/>
      <c r="X303" s="896"/>
      <c r="Y303" s="896"/>
      <c r="Z303" s="896"/>
      <c r="AA303" s="896"/>
      <c r="AB303" s="896"/>
      <c r="AC303" s="896"/>
      <c r="AD303" s="896"/>
      <c r="AE303" s="896"/>
      <c r="AR303" s="166" t="s">
        <v>159</v>
      </c>
      <c r="AT303" s="166" t="s">
        <v>155</v>
      </c>
      <c r="AU303" s="166" t="s">
        <v>80</v>
      </c>
      <c r="AY303" s="14" t="s">
        <v>153</v>
      </c>
      <c r="BE303" s="93">
        <f t="shared" si="59"/>
        <v>0</v>
      </c>
      <c r="BF303" s="93">
        <f t="shared" si="60"/>
        <v>0</v>
      </c>
      <c r="BG303" s="93">
        <f t="shared" si="61"/>
        <v>0</v>
      </c>
      <c r="BH303" s="93">
        <f t="shared" si="62"/>
        <v>0</v>
      </c>
      <c r="BI303" s="93">
        <f t="shared" si="63"/>
        <v>0</v>
      </c>
      <c r="BJ303" s="14" t="s">
        <v>80</v>
      </c>
      <c r="BK303" s="93">
        <f t="shared" si="64"/>
        <v>0</v>
      </c>
      <c r="BL303" s="14" t="s">
        <v>159</v>
      </c>
      <c r="BM303" s="166" t="s">
        <v>2207</v>
      </c>
    </row>
    <row r="304" spans="1:65" s="2" customFormat="1" ht="37.9" customHeight="1">
      <c r="A304" s="896"/>
      <c r="B304" s="129"/>
      <c r="C304" s="155" t="s">
        <v>741</v>
      </c>
      <c r="D304" s="155" t="s">
        <v>155</v>
      </c>
      <c r="E304" s="156" t="s">
        <v>2208</v>
      </c>
      <c r="F304" s="157" t="s">
        <v>2209</v>
      </c>
      <c r="G304" s="158" t="s">
        <v>266</v>
      </c>
      <c r="H304" s="159">
        <v>2</v>
      </c>
      <c r="I304" s="901"/>
      <c r="J304" s="900">
        <f t="shared" si="55"/>
        <v>0</v>
      </c>
      <c r="K304" s="161"/>
      <c r="L304" s="29"/>
      <c r="M304" s="162" t="s">
        <v>1</v>
      </c>
      <c r="N304" s="163" t="s">
        <v>36</v>
      </c>
      <c r="O304" s="55"/>
      <c r="P304" s="164">
        <f t="shared" si="56"/>
        <v>0</v>
      </c>
      <c r="Q304" s="164">
        <v>4.6154999999999999</v>
      </c>
      <c r="R304" s="164">
        <f t="shared" si="57"/>
        <v>9.2309999999999999</v>
      </c>
      <c r="S304" s="164">
        <v>0</v>
      </c>
      <c r="T304" s="165">
        <f t="shared" si="58"/>
        <v>0</v>
      </c>
      <c r="U304" s="896"/>
      <c r="V304" s="896"/>
      <c r="W304" s="896"/>
      <c r="X304" s="896"/>
      <c r="Y304" s="896"/>
      <c r="Z304" s="896"/>
      <c r="AA304" s="896"/>
      <c r="AB304" s="896"/>
      <c r="AC304" s="896"/>
      <c r="AD304" s="896"/>
      <c r="AE304" s="896"/>
      <c r="AR304" s="166" t="s">
        <v>159</v>
      </c>
      <c r="AT304" s="166" t="s">
        <v>155</v>
      </c>
      <c r="AU304" s="166" t="s">
        <v>80</v>
      </c>
      <c r="AY304" s="14" t="s">
        <v>153</v>
      </c>
      <c r="BE304" s="93">
        <f t="shared" si="59"/>
        <v>0</v>
      </c>
      <c r="BF304" s="93">
        <f t="shared" si="60"/>
        <v>0</v>
      </c>
      <c r="BG304" s="93">
        <f t="shared" si="61"/>
        <v>0</v>
      </c>
      <c r="BH304" s="93">
        <f t="shared" si="62"/>
        <v>0</v>
      </c>
      <c r="BI304" s="93">
        <f t="shared" si="63"/>
        <v>0</v>
      </c>
      <c r="BJ304" s="14" t="s">
        <v>80</v>
      </c>
      <c r="BK304" s="93">
        <f t="shared" si="64"/>
        <v>0</v>
      </c>
      <c r="BL304" s="14" t="s">
        <v>159</v>
      </c>
      <c r="BM304" s="166" t="s">
        <v>2210</v>
      </c>
    </row>
    <row r="305" spans="1:65" s="2" customFormat="1" ht="37.9" customHeight="1">
      <c r="A305" s="896"/>
      <c r="B305" s="129"/>
      <c r="C305" s="155" t="s">
        <v>745</v>
      </c>
      <c r="D305" s="155" t="s">
        <v>155</v>
      </c>
      <c r="E305" s="156" t="s">
        <v>2211</v>
      </c>
      <c r="F305" s="157" t="s">
        <v>2212</v>
      </c>
      <c r="G305" s="158" t="s">
        <v>266</v>
      </c>
      <c r="H305" s="159">
        <v>2</v>
      </c>
      <c r="I305" s="901"/>
      <c r="J305" s="900">
        <f t="shared" si="55"/>
        <v>0</v>
      </c>
      <c r="K305" s="161"/>
      <c r="L305" s="29"/>
      <c r="M305" s="162" t="s">
        <v>1</v>
      </c>
      <c r="N305" s="163" t="s">
        <v>36</v>
      </c>
      <c r="O305" s="55"/>
      <c r="P305" s="164">
        <f t="shared" si="56"/>
        <v>0</v>
      </c>
      <c r="Q305" s="164">
        <v>2.5499999999999998</v>
      </c>
      <c r="R305" s="164">
        <f t="shared" si="57"/>
        <v>5.0999999999999996</v>
      </c>
      <c r="S305" s="164">
        <v>0</v>
      </c>
      <c r="T305" s="165">
        <f t="shared" si="58"/>
        <v>0</v>
      </c>
      <c r="U305" s="896"/>
      <c r="V305" s="896"/>
      <c r="W305" s="896"/>
      <c r="X305" s="896"/>
      <c r="Y305" s="896"/>
      <c r="Z305" s="896"/>
      <c r="AA305" s="896"/>
      <c r="AB305" s="896"/>
      <c r="AC305" s="896"/>
      <c r="AD305" s="896"/>
      <c r="AE305" s="896"/>
      <c r="AR305" s="166" t="s">
        <v>159</v>
      </c>
      <c r="AT305" s="166" t="s">
        <v>155</v>
      </c>
      <c r="AU305" s="166" t="s">
        <v>80</v>
      </c>
      <c r="AY305" s="14" t="s">
        <v>153</v>
      </c>
      <c r="BE305" s="93">
        <f t="shared" si="59"/>
        <v>0</v>
      </c>
      <c r="BF305" s="93">
        <f t="shared" si="60"/>
        <v>0</v>
      </c>
      <c r="BG305" s="93">
        <f t="shared" si="61"/>
        <v>0</v>
      </c>
      <c r="BH305" s="93">
        <f t="shared" si="62"/>
        <v>0</v>
      </c>
      <c r="BI305" s="93">
        <f t="shared" si="63"/>
        <v>0</v>
      </c>
      <c r="BJ305" s="14" t="s">
        <v>80</v>
      </c>
      <c r="BK305" s="93">
        <f t="shared" si="64"/>
        <v>0</v>
      </c>
      <c r="BL305" s="14" t="s">
        <v>159</v>
      </c>
      <c r="BM305" s="166" t="s">
        <v>2213</v>
      </c>
    </row>
    <row r="306" spans="1:65" s="2" customFormat="1" ht="37.9" customHeight="1">
      <c r="A306" s="896"/>
      <c r="B306" s="129"/>
      <c r="C306" s="155" t="s">
        <v>749</v>
      </c>
      <c r="D306" s="155" t="s">
        <v>155</v>
      </c>
      <c r="E306" s="156" t="s">
        <v>2214</v>
      </c>
      <c r="F306" s="157" t="s">
        <v>2215</v>
      </c>
      <c r="G306" s="158" t="s">
        <v>266</v>
      </c>
      <c r="H306" s="159">
        <v>2</v>
      </c>
      <c r="I306" s="901"/>
      <c r="J306" s="900">
        <f t="shared" si="55"/>
        <v>0</v>
      </c>
      <c r="K306" s="161"/>
      <c r="L306" s="29"/>
      <c r="M306" s="162" t="s">
        <v>1</v>
      </c>
      <c r="N306" s="163" t="s">
        <v>36</v>
      </c>
      <c r="O306" s="55"/>
      <c r="P306" s="164">
        <f t="shared" si="56"/>
        <v>0</v>
      </c>
      <c r="Q306" s="164">
        <v>2.5499999999999998</v>
      </c>
      <c r="R306" s="164">
        <f t="shared" si="57"/>
        <v>5.0999999999999996</v>
      </c>
      <c r="S306" s="164">
        <v>0</v>
      </c>
      <c r="T306" s="165">
        <f t="shared" si="58"/>
        <v>0</v>
      </c>
      <c r="U306" s="896"/>
      <c r="V306" s="896"/>
      <c r="W306" s="896"/>
      <c r="X306" s="896"/>
      <c r="Y306" s="896"/>
      <c r="Z306" s="896"/>
      <c r="AA306" s="896"/>
      <c r="AB306" s="896"/>
      <c r="AC306" s="896"/>
      <c r="AD306" s="896"/>
      <c r="AE306" s="896"/>
      <c r="AR306" s="166" t="s">
        <v>159</v>
      </c>
      <c r="AT306" s="166" t="s">
        <v>155</v>
      </c>
      <c r="AU306" s="166" t="s">
        <v>80</v>
      </c>
      <c r="AY306" s="14" t="s">
        <v>153</v>
      </c>
      <c r="BE306" s="93">
        <f t="shared" si="59"/>
        <v>0</v>
      </c>
      <c r="BF306" s="93">
        <f t="shared" si="60"/>
        <v>0</v>
      </c>
      <c r="BG306" s="93">
        <f t="shared" si="61"/>
        <v>0</v>
      </c>
      <c r="BH306" s="93">
        <f t="shared" si="62"/>
        <v>0</v>
      </c>
      <c r="BI306" s="93">
        <f t="shared" si="63"/>
        <v>0</v>
      </c>
      <c r="BJ306" s="14" t="s">
        <v>80</v>
      </c>
      <c r="BK306" s="93">
        <f t="shared" si="64"/>
        <v>0</v>
      </c>
      <c r="BL306" s="14" t="s">
        <v>159</v>
      </c>
      <c r="BM306" s="166" t="s">
        <v>2216</v>
      </c>
    </row>
    <row r="307" spans="1:65" s="2" customFormat="1" ht="37.9" customHeight="1">
      <c r="A307" s="896"/>
      <c r="B307" s="129"/>
      <c r="C307" s="155" t="s">
        <v>753</v>
      </c>
      <c r="D307" s="155" t="s">
        <v>155</v>
      </c>
      <c r="E307" s="156" t="s">
        <v>2217</v>
      </c>
      <c r="F307" s="157" t="s">
        <v>2218</v>
      </c>
      <c r="G307" s="158" t="s">
        <v>266</v>
      </c>
      <c r="H307" s="159">
        <v>2</v>
      </c>
      <c r="I307" s="901"/>
      <c r="J307" s="900">
        <f t="shared" si="55"/>
        <v>0</v>
      </c>
      <c r="K307" s="161"/>
      <c r="L307" s="29"/>
      <c r="M307" s="162" t="s">
        <v>1</v>
      </c>
      <c r="N307" s="163" t="s">
        <v>36</v>
      </c>
      <c r="O307" s="55"/>
      <c r="P307" s="164">
        <f t="shared" si="56"/>
        <v>0</v>
      </c>
      <c r="Q307" s="164">
        <v>2.5499999999999998</v>
      </c>
      <c r="R307" s="164">
        <f t="shared" si="57"/>
        <v>5.0999999999999996</v>
      </c>
      <c r="S307" s="164">
        <v>0</v>
      </c>
      <c r="T307" s="165">
        <f t="shared" si="58"/>
        <v>0</v>
      </c>
      <c r="U307" s="896"/>
      <c r="V307" s="896"/>
      <c r="W307" s="896"/>
      <c r="X307" s="896"/>
      <c r="Y307" s="896"/>
      <c r="Z307" s="896"/>
      <c r="AA307" s="896"/>
      <c r="AB307" s="896"/>
      <c r="AC307" s="896"/>
      <c r="AD307" s="896"/>
      <c r="AE307" s="896"/>
      <c r="AR307" s="166" t="s">
        <v>159</v>
      </c>
      <c r="AT307" s="166" t="s">
        <v>155</v>
      </c>
      <c r="AU307" s="166" t="s">
        <v>80</v>
      </c>
      <c r="AY307" s="14" t="s">
        <v>153</v>
      </c>
      <c r="BE307" s="93">
        <f t="shared" si="59"/>
        <v>0</v>
      </c>
      <c r="BF307" s="93">
        <f t="shared" si="60"/>
        <v>0</v>
      </c>
      <c r="BG307" s="93">
        <f t="shared" si="61"/>
        <v>0</v>
      </c>
      <c r="BH307" s="93">
        <f t="shared" si="62"/>
        <v>0</v>
      </c>
      <c r="BI307" s="93">
        <f t="shared" si="63"/>
        <v>0</v>
      </c>
      <c r="BJ307" s="14" t="s">
        <v>80</v>
      </c>
      <c r="BK307" s="93">
        <f t="shared" si="64"/>
        <v>0</v>
      </c>
      <c r="BL307" s="14" t="s">
        <v>159</v>
      </c>
      <c r="BM307" s="166" t="s">
        <v>2219</v>
      </c>
    </row>
    <row r="308" spans="1:65" s="2" customFormat="1" ht="37.9" customHeight="1">
      <c r="A308" s="896"/>
      <c r="B308" s="129"/>
      <c r="C308" s="155" t="s">
        <v>757</v>
      </c>
      <c r="D308" s="155" t="s">
        <v>155</v>
      </c>
      <c r="E308" s="156" t="s">
        <v>2220</v>
      </c>
      <c r="F308" s="157" t="s">
        <v>2221</v>
      </c>
      <c r="G308" s="158" t="s">
        <v>266</v>
      </c>
      <c r="H308" s="159">
        <v>2</v>
      </c>
      <c r="I308" s="901"/>
      <c r="J308" s="900">
        <f t="shared" si="55"/>
        <v>0</v>
      </c>
      <c r="K308" s="161"/>
      <c r="L308" s="29"/>
      <c r="M308" s="162" t="s">
        <v>1</v>
      </c>
      <c r="N308" s="163" t="s">
        <v>36</v>
      </c>
      <c r="O308" s="55"/>
      <c r="P308" s="164">
        <f t="shared" si="56"/>
        <v>0</v>
      </c>
      <c r="Q308" s="164">
        <v>2.5499999999999998</v>
      </c>
      <c r="R308" s="164">
        <f t="shared" si="57"/>
        <v>5.0999999999999996</v>
      </c>
      <c r="S308" s="164">
        <v>0</v>
      </c>
      <c r="T308" s="165">
        <f t="shared" si="58"/>
        <v>0</v>
      </c>
      <c r="U308" s="896"/>
      <c r="V308" s="896"/>
      <c r="W308" s="896"/>
      <c r="X308" s="896"/>
      <c r="Y308" s="896"/>
      <c r="Z308" s="896"/>
      <c r="AA308" s="896"/>
      <c r="AB308" s="896"/>
      <c r="AC308" s="896"/>
      <c r="AD308" s="896"/>
      <c r="AE308" s="896"/>
      <c r="AR308" s="166" t="s">
        <v>159</v>
      </c>
      <c r="AT308" s="166" t="s">
        <v>155</v>
      </c>
      <c r="AU308" s="166" t="s">
        <v>80</v>
      </c>
      <c r="AY308" s="14" t="s">
        <v>153</v>
      </c>
      <c r="BE308" s="93">
        <f t="shared" si="59"/>
        <v>0</v>
      </c>
      <c r="BF308" s="93">
        <f t="shared" si="60"/>
        <v>0</v>
      </c>
      <c r="BG308" s="93">
        <f t="shared" si="61"/>
        <v>0</v>
      </c>
      <c r="BH308" s="93">
        <f t="shared" si="62"/>
        <v>0</v>
      </c>
      <c r="BI308" s="93">
        <f t="shared" si="63"/>
        <v>0</v>
      </c>
      <c r="BJ308" s="14" t="s">
        <v>80</v>
      </c>
      <c r="BK308" s="93">
        <f t="shared" si="64"/>
        <v>0</v>
      </c>
      <c r="BL308" s="14" t="s">
        <v>159</v>
      </c>
      <c r="BM308" s="166" t="s">
        <v>2222</v>
      </c>
    </row>
    <row r="309" spans="1:65" s="2" customFormat="1" ht="37.9" customHeight="1">
      <c r="A309" s="896"/>
      <c r="B309" s="129"/>
      <c r="C309" s="155" t="s">
        <v>762</v>
      </c>
      <c r="D309" s="155" t="s">
        <v>155</v>
      </c>
      <c r="E309" s="156" t="s">
        <v>2223</v>
      </c>
      <c r="F309" s="157" t="s">
        <v>2224</v>
      </c>
      <c r="G309" s="158" t="s">
        <v>266</v>
      </c>
      <c r="H309" s="159">
        <v>2</v>
      </c>
      <c r="I309" s="901"/>
      <c r="J309" s="900">
        <f t="shared" si="55"/>
        <v>0</v>
      </c>
      <c r="K309" s="161"/>
      <c r="L309" s="29"/>
      <c r="M309" s="162" t="s">
        <v>1</v>
      </c>
      <c r="N309" s="163" t="s">
        <v>36</v>
      </c>
      <c r="O309" s="55"/>
      <c r="P309" s="164">
        <f t="shared" si="56"/>
        <v>0</v>
      </c>
      <c r="Q309" s="164">
        <v>1.9379999999999999</v>
      </c>
      <c r="R309" s="164">
        <f t="shared" si="57"/>
        <v>3.8759999999999999</v>
      </c>
      <c r="S309" s="164">
        <v>0</v>
      </c>
      <c r="T309" s="165">
        <f t="shared" si="58"/>
        <v>0</v>
      </c>
      <c r="U309" s="896"/>
      <c r="V309" s="896"/>
      <c r="W309" s="896"/>
      <c r="X309" s="896"/>
      <c r="Y309" s="896"/>
      <c r="Z309" s="896"/>
      <c r="AA309" s="896"/>
      <c r="AB309" s="896"/>
      <c r="AC309" s="896"/>
      <c r="AD309" s="896"/>
      <c r="AE309" s="896"/>
      <c r="AR309" s="166" t="s">
        <v>159</v>
      </c>
      <c r="AT309" s="166" t="s">
        <v>155</v>
      </c>
      <c r="AU309" s="166" t="s">
        <v>80</v>
      </c>
      <c r="AY309" s="14" t="s">
        <v>153</v>
      </c>
      <c r="BE309" s="93">
        <f t="shared" si="59"/>
        <v>0</v>
      </c>
      <c r="BF309" s="93">
        <f t="shared" si="60"/>
        <v>0</v>
      </c>
      <c r="BG309" s="93">
        <f t="shared" si="61"/>
        <v>0</v>
      </c>
      <c r="BH309" s="93">
        <f t="shared" si="62"/>
        <v>0</v>
      </c>
      <c r="BI309" s="93">
        <f t="shared" si="63"/>
        <v>0</v>
      </c>
      <c r="BJ309" s="14" t="s">
        <v>80</v>
      </c>
      <c r="BK309" s="93">
        <f t="shared" si="64"/>
        <v>0</v>
      </c>
      <c r="BL309" s="14" t="s">
        <v>159</v>
      </c>
      <c r="BM309" s="166" t="s">
        <v>2225</v>
      </c>
    </row>
    <row r="310" spans="1:65" s="2" customFormat="1" ht="37.9" customHeight="1">
      <c r="A310" s="896"/>
      <c r="B310" s="129"/>
      <c r="C310" s="155" t="s">
        <v>766</v>
      </c>
      <c r="D310" s="155" t="s">
        <v>155</v>
      </c>
      <c r="E310" s="156" t="s">
        <v>2226</v>
      </c>
      <c r="F310" s="157" t="s">
        <v>2227</v>
      </c>
      <c r="G310" s="158" t="s">
        <v>266</v>
      </c>
      <c r="H310" s="159">
        <v>2</v>
      </c>
      <c r="I310" s="901"/>
      <c r="J310" s="900">
        <f t="shared" si="55"/>
        <v>0</v>
      </c>
      <c r="K310" s="161"/>
      <c r="L310" s="29"/>
      <c r="M310" s="162" t="s">
        <v>1</v>
      </c>
      <c r="N310" s="163" t="s">
        <v>36</v>
      </c>
      <c r="O310" s="55"/>
      <c r="P310" s="164">
        <f t="shared" si="56"/>
        <v>0</v>
      </c>
      <c r="Q310" s="164">
        <v>2.5499999999999998</v>
      </c>
      <c r="R310" s="164">
        <f t="shared" si="57"/>
        <v>5.0999999999999996</v>
      </c>
      <c r="S310" s="164">
        <v>0</v>
      </c>
      <c r="T310" s="165">
        <f t="shared" si="58"/>
        <v>0</v>
      </c>
      <c r="U310" s="896"/>
      <c r="V310" s="896"/>
      <c r="W310" s="896"/>
      <c r="X310" s="896"/>
      <c r="Y310" s="896"/>
      <c r="Z310" s="896"/>
      <c r="AA310" s="896"/>
      <c r="AB310" s="896"/>
      <c r="AC310" s="896"/>
      <c r="AD310" s="896"/>
      <c r="AE310" s="896"/>
      <c r="AR310" s="166" t="s">
        <v>159</v>
      </c>
      <c r="AT310" s="166" t="s">
        <v>155</v>
      </c>
      <c r="AU310" s="166" t="s">
        <v>80</v>
      </c>
      <c r="AY310" s="14" t="s">
        <v>153</v>
      </c>
      <c r="BE310" s="93">
        <f t="shared" si="59"/>
        <v>0</v>
      </c>
      <c r="BF310" s="93">
        <f t="shared" si="60"/>
        <v>0</v>
      </c>
      <c r="BG310" s="93">
        <f t="shared" si="61"/>
        <v>0</v>
      </c>
      <c r="BH310" s="93">
        <f t="shared" si="62"/>
        <v>0</v>
      </c>
      <c r="BI310" s="93">
        <f t="shared" si="63"/>
        <v>0</v>
      </c>
      <c r="BJ310" s="14" t="s">
        <v>80</v>
      </c>
      <c r="BK310" s="93">
        <f t="shared" si="64"/>
        <v>0</v>
      </c>
      <c r="BL310" s="14" t="s">
        <v>159</v>
      </c>
      <c r="BM310" s="166" t="s">
        <v>2228</v>
      </c>
    </row>
    <row r="311" spans="1:65" s="2" customFormat="1" ht="37.9" customHeight="1">
      <c r="A311" s="896"/>
      <c r="B311" s="129"/>
      <c r="C311" s="155" t="s">
        <v>770</v>
      </c>
      <c r="D311" s="155" t="s">
        <v>155</v>
      </c>
      <c r="E311" s="156" t="s">
        <v>2229</v>
      </c>
      <c r="F311" s="157" t="s">
        <v>2230</v>
      </c>
      <c r="G311" s="158" t="s">
        <v>266</v>
      </c>
      <c r="H311" s="159">
        <v>1</v>
      </c>
      <c r="I311" s="901"/>
      <c r="J311" s="900">
        <f t="shared" ref="J311:J337" si="65">ROUND(I311*H311,2)</f>
        <v>0</v>
      </c>
      <c r="K311" s="161"/>
      <c r="L311" s="29"/>
      <c r="M311" s="162" t="s">
        <v>1</v>
      </c>
      <c r="N311" s="163" t="s">
        <v>36</v>
      </c>
      <c r="O311" s="55"/>
      <c r="P311" s="164">
        <f t="shared" ref="P311:P337" si="66">O311*H311</f>
        <v>0</v>
      </c>
      <c r="Q311" s="164">
        <v>3.6720000000000002</v>
      </c>
      <c r="R311" s="164">
        <f t="shared" ref="R311:R337" si="67">Q311*H311</f>
        <v>3.6720000000000002</v>
      </c>
      <c r="S311" s="164">
        <v>0</v>
      </c>
      <c r="T311" s="165">
        <f t="shared" ref="T311:T337" si="68">S311*H311</f>
        <v>0</v>
      </c>
      <c r="U311" s="896"/>
      <c r="V311" s="896"/>
      <c r="W311" s="896"/>
      <c r="X311" s="896"/>
      <c r="Y311" s="896"/>
      <c r="Z311" s="896"/>
      <c r="AA311" s="896"/>
      <c r="AB311" s="896"/>
      <c r="AC311" s="896"/>
      <c r="AD311" s="896"/>
      <c r="AE311" s="896"/>
      <c r="AR311" s="166" t="s">
        <v>159</v>
      </c>
      <c r="AT311" s="166" t="s">
        <v>155</v>
      </c>
      <c r="AU311" s="166" t="s">
        <v>80</v>
      </c>
      <c r="AY311" s="14" t="s">
        <v>153</v>
      </c>
      <c r="BE311" s="93">
        <f t="shared" ref="BE311:BE337" si="69">IF(N311="základná",J311,0)</f>
        <v>0</v>
      </c>
      <c r="BF311" s="93">
        <f t="shared" ref="BF311:BF337" si="70">IF(N311="znížená",J311,0)</f>
        <v>0</v>
      </c>
      <c r="BG311" s="93">
        <f t="shared" ref="BG311:BG337" si="71">IF(N311="zákl. prenesená",J311,0)</f>
        <v>0</v>
      </c>
      <c r="BH311" s="93">
        <f t="shared" ref="BH311:BH337" si="72">IF(N311="zníž. prenesená",J311,0)</f>
        <v>0</v>
      </c>
      <c r="BI311" s="93">
        <f t="shared" ref="BI311:BI337" si="73">IF(N311="nulová",J311,0)</f>
        <v>0</v>
      </c>
      <c r="BJ311" s="14" t="s">
        <v>80</v>
      </c>
      <c r="BK311" s="93">
        <f t="shared" ref="BK311:BK337" si="74">ROUND(I311*H311,2)</f>
        <v>0</v>
      </c>
      <c r="BL311" s="14" t="s">
        <v>159</v>
      </c>
      <c r="BM311" s="166" t="s">
        <v>2231</v>
      </c>
    </row>
    <row r="312" spans="1:65" s="2" customFormat="1" ht="33" customHeight="1">
      <c r="A312" s="896"/>
      <c r="B312" s="129"/>
      <c r="C312" s="155" t="s">
        <v>774</v>
      </c>
      <c r="D312" s="155" t="s">
        <v>155</v>
      </c>
      <c r="E312" s="156" t="s">
        <v>2232</v>
      </c>
      <c r="F312" s="157" t="s">
        <v>2233</v>
      </c>
      <c r="G312" s="158" t="s">
        <v>266</v>
      </c>
      <c r="H312" s="159">
        <v>2</v>
      </c>
      <c r="I312" s="901"/>
      <c r="J312" s="900">
        <f t="shared" si="65"/>
        <v>0</v>
      </c>
      <c r="K312" s="161"/>
      <c r="L312" s="29"/>
      <c r="M312" s="162" t="s">
        <v>1</v>
      </c>
      <c r="N312" s="163" t="s">
        <v>36</v>
      </c>
      <c r="O312" s="55"/>
      <c r="P312" s="164">
        <f t="shared" si="66"/>
        <v>0</v>
      </c>
      <c r="Q312" s="164">
        <v>20.071999999999999</v>
      </c>
      <c r="R312" s="164">
        <f t="shared" si="67"/>
        <v>40.143999999999998</v>
      </c>
      <c r="S312" s="164">
        <v>0</v>
      </c>
      <c r="T312" s="165">
        <f t="shared" si="68"/>
        <v>0</v>
      </c>
      <c r="U312" s="896"/>
      <c r="V312" s="896"/>
      <c r="W312" s="896"/>
      <c r="X312" s="896"/>
      <c r="Y312" s="896"/>
      <c r="Z312" s="896"/>
      <c r="AA312" s="896"/>
      <c r="AB312" s="896"/>
      <c r="AC312" s="896"/>
      <c r="AD312" s="896"/>
      <c r="AE312" s="896"/>
      <c r="AR312" s="166" t="s">
        <v>159</v>
      </c>
      <c r="AT312" s="166" t="s">
        <v>155</v>
      </c>
      <c r="AU312" s="166" t="s">
        <v>80</v>
      </c>
      <c r="AY312" s="14" t="s">
        <v>153</v>
      </c>
      <c r="BE312" s="93">
        <f t="shared" si="69"/>
        <v>0</v>
      </c>
      <c r="BF312" s="93">
        <f t="shared" si="70"/>
        <v>0</v>
      </c>
      <c r="BG312" s="93">
        <f t="shared" si="71"/>
        <v>0</v>
      </c>
      <c r="BH312" s="93">
        <f t="shared" si="72"/>
        <v>0</v>
      </c>
      <c r="BI312" s="93">
        <f t="shared" si="73"/>
        <v>0</v>
      </c>
      <c r="BJ312" s="14" t="s">
        <v>80</v>
      </c>
      <c r="BK312" s="93">
        <f t="shared" si="74"/>
        <v>0</v>
      </c>
      <c r="BL312" s="14" t="s">
        <v>159</v>
      </c>
      <c r="BM312" s="166" t="s">
        <v>2234</v>
      </c>
    </row>
    <row r="313" spans="1:65" s="2" customFormat="1" ht="33" customHeight="1">
      <c r="A313" s="896"/>
      <c r="B313" s="129"/>
      <c r="C313" s="155" t="s">
        <v>778</v>
      </c>
      <c r="D313" s="155" t="s">
        <v>155</v>
      </c>
      <c r="E313" s="156" t="s">
        <v>2235</v>
      </c>
      <c r="F313" s="157" t="s">
        <v>2236</v>
      </c>
      <c r="G313" s="158" t="s">
        <v>266</v>
      </c>
      <c r="H313" s="159">
        <v>2</v>
      </c>
      <c r="I313" s="901"/>
      <c r="J313" s="900">
        <f t="shared" si="65"/>
        <v>0</v>
      </c>
      <c r="K313" s="161"/>
      <c r="L313" s="29"/>
      <c r="M313" s="162" t="s">
        <v>1</v>
      </c>
      <c r="N313" s="163" t="s">
        <v>36</v>
      </c>
      <c r="O313" s="55"/>
      <c r="P313" s="164">
        <f t="shared" si="66"/>
        <v>0</v>
      </c>
      <c r="Q313" s="164">
        <v>1.1439999999999999</v>
      </c>
      <c r="R313" s="164">
        <f t="shared" si="67"/>
        <v>2.2879999999999998</v>
      </c>
      <c r="S313" s="164">
        <v>0</v>
      </c>
      <c r="T313" s="165">
        <f t="shared" si="68"/>
        <v>0</v>
      </c>
      <c r="U313" s="896"/>
      <c r="V313" s="896"/>
      <c r="W313" s="896"/>
      <c r="X313" s="896"/>
      <c r="Y313" s="896"/>
      <c r="Z313" s="896"/>
      <c r="AA313" s="896"/>
      <c r="AB313" s="896"/>
      <c r="AC313" s="896"/>
      <c r="AD313" s="896"/>
      <c r="AE313" s="896"/>
      <c r="AR313" s="166" t="s">
        <v>159</v>
      </c>
      <c r="AT313" s="166" t="s">
        <v>155</v>
      </c>
      <c r="AU313" s="166" t="s">
        <v>80</v>
      </c>
      <c r="AY313" s="14" t="s">
        <v>153</v>
      </c>
      <c r="BE313" s="93">
        <f t="shared" si="69"/>
        <v>0</v>
      </c>
      <c r="BF313" s="93">
        <f t="shared" si="70"/>
        <v>0</v>
      </c>
      <c r="BG313" s="93">
        <f t="shared" si="71"/>
        <v>0</v>
      </c>
      <c r="BH313" s="93">
        <f t="shared" si="72"/>
        <v>0</v>
      </c>
      <c r="BI313" s="93">
        <f t="shared" si="73"/>
        <v>0</v>
      </c>
      <c r="BJ313" s="14" t="s">
        <v>80</v>
      </c>
      <c r="BK313" s="93">
        <f t="shared" si="74"/>
        <v>0</v>
      </c>
      <c r="BL313" s="14" t="s">
        <v>159</v>
      </c>
      <c r="BM313" s="166" t="s">
        <v>2237</v>
      </c>
    </row>
    <row r="314" spans="1:65" s="2" customFormat="1" ht="33" customHeight="1">
      <c r="A314" s="896"/>
      <c r="B314" s="129"/>
      <c r="C314" s="155" t="s">
        <v>783</v>
      </c>
      <c r="D314" s="155" t="s">
        <v>155</v>
      </c>
      <c r="E314" s="156" t="s">
        <v>2238</v>
      </c>
      <c r="F314" s="157" t="s">
        <v>2239</v>
      </c>
      <c r="G314" s="158" t="s">
        <v>266</v>
      </c>
      <c r="H314" s="159">
        <v>2</v>
      </c>
      <c r="I314" s="901"/>
      <c r="J314" s="900">
        <f t="shared" si="65"/>
        <v>0</v>
      </c>
      <c r="K314" s="161"/>
      <c r="L314" s="29"/>
      <c r="M314" s="162" t="s">
        <v>1</v>
      </c>
      <c r="N314" s="163" t="s">
        <v>36</v>
      </c>
      <c r="O314" s="55"/>
      <c r="P314" s="164">
        <f t="shared" si="66"/>
        <v>0</v>
      </c>
      <c r="Q314" s="164">
        <v>1.1439999999999999</v>
      </c>
      <c r="R314" s="164">
        <f t="shared" si="67"/>
        <v>2.2879999999999998</v>
      </c>
      <c r="S314" s="164">
        <v>0</v>
      </c>
      <c r="T314" s="165">
        <f t="shared" si="68"/>
        <v>0</v>
      </c>
      <c r="U314" s="896"/>
      <c r="V314" s="896"/>
      <c r="W314" s="896"/>
      <c r="X314" s="896"/>
      <c r="Y314" s="896"/>
      <c r="Z314" s="896"/>
      <c r="AA314" s="896"/>
      <c r="AB314" s="896"/>
      <c r="AC314" s="896"/>
      <c r="AD314" s="896"/>
      <c r="AE314" s="896"/>
      <c r="AR314" s="166" t="s">
        <v>159</v>
      </c>
      <c r="AT314" s="166" t="s">
        <v>155</v>
      </c>
      <c r="AU314" s="166" t="s">
        <v>80</v>
      </c>
      <c r="AY314" s="14" t="s">
        <v>153</v>
      </c>
      <c r="BE314" s="93">
        <f t="shared" si="69"/>
        <v>0</v>
      </c>
      <c r="BF314" s="93">
        <f t="shared" si="70"/>
        <v>0</v>
      </c>
      <c r="BG314" s="93">
        <f t="shared" si="71"/>
        <v>0</v>
      </c>
      <c r="BH314" s="93">
        <f t="shared" si="72"/>
        <v>0</v>
      </c>
      <c r="BI314" s="93">
        <f t="shared" si="73"/>
        <v>0</v>
      </c>
      <c r="BJ314" s="14" t="s">
        <v>80</v>
      </c>
      <c r="BK314" s="93">
        <f t="shared" si="74"/>
        <v>0</v>
      </c>
      <c r="BL314" s="14" t="s">
        <v>159</v>
      </c>
      <c r="BM314" s="166" t="s">
        <v>2240</v>
      </c>
    </row>
    <row r="315" spans="1:65" s="2" customFormat="1" ht="33" customHeight="1">
      <c r="A315" s="896"/>
      <c r="B315" s="129"/>
      <c r="C315" s="155" t="s">
        <v>787</v>
      </c>
      <c r="D315" s="155" t="s">
        <v>155</v>
      </c>
      <c r="E315" s="156" t="s">
        <v>2241</v>
      </c>
      <c r="F315" s="157" t="s">
        <v>2242</v>
      </c>
      <c r="G315" s="158" t="s">
        <v>266</v>
      </c>
      <c r="H315" s="159">
        <v>1</v>
      </c>
      <c r="I315" s="901"/>
      <c r="J315" s="900">
        <f t="shared" si="65"/>
        <v>0</v>
      </c>
      <c r="K315" s="161"/>
      <c r="L315" s="29"/>
      <c r="M315" s="162" t="s">
        <v>1</v>
      </c>
      <c r="N315" s="163" t="s">
        <v>36</v>
      </c>
      <c r="O315" s="55"/>
      <c r="P315" s="164">
        <f t="shared" si="66"/>
        <v>0</v>
      </c>
      <c r="Q315" s="164">
        <v>1.274</v>
      </c>
      <c r="R315" s="164">
        <f t="shared" si="67"/>
        <v>1.274</v>
      </c>
      <c r="S315" s="164">
        <v>0</v>
      </c>
      <c r="T315" s="165">
        <f t="shared" si="68"/>
        <v>0</v>
      </c>
      <c r="U315" s="896"/>
      <c r="V315" s="896"/>
      <c r="W315" s="896"/>
      <c r="X315" s="896"/>
      <c r="Y315" s="896"/>
      <c r="Z315" s="896"/>
      <c r="AA315" s="896"/>
      <c r="AB315" s="896"/>
      <c r="AC315" s="896"/>
      <c r="AD315" s="896"/>
      <c r="AE315" s="896"/>
      <c r="AR315" s="166" t="s">
        <v>159</v>
      </c>
      <c r="AT315" s="166" t="s">
        <v>155</v>
      </c>
      <c r="AU315" s="166" t="s">
        <v>80</v>
      </c>
      <c r="AY315" s="14" t="s">
        <v>153</v>
      </c>
      <c r="BE315" s="93">
        <f t="shared" si="69"/>
        <v>0</v>
      </c>
      <c r="BF315" s="93">
        <f t="shared" si="70"/>
        <v>0</v>
      </c>
      <c r="BG315" s="93">
        <f t="shared" si="71"/>
        <v>0</v>
      </c>
      <c r="BH315" s="93">
        <f t="shared" si="72"/>
        <v>0</v>
      </c>
      <c r="BI315" s="93">
        <f t="shared" si="73"/>
        <v>0</v>
      </c>
      <c r="BJ315" s="14" t="s">
        <v>80</v>
      </c>
      <c r="BK315" s="93">
        <f t="shared" si="74"/>
        <v>0</v>
      </c>
      <c r="BL315" s="14" t="s">
        <v>159</v>
      </c>
      <c r="BM315" s="166" t="s">
        <v>2243</v>
      </c>
    </row>
    <row r="316" spans="1:65" s="2" customFormat="1" ht="33" customHeight="1">
      <c r="A316" s="896"/>
      <c r="B316" s="129"/>
      <c r="C316" s="155" t="s">
        <v>791</v>
      </c>
      <c r="D316" s="155" t="s">
        <v>155</v>
      </c>
      <c r="E316" s="156" t="s">
        <v>2244</v>
      </c>
      <c r="F316" s="157" t="s">
        <v>2245</v>
      </c>
      <c r="G316" s="158" t="s">
        <v>266</v>
      </c>
      <c r="H316" s="159">
        <v>1</v>
      </c>
      <c r="I316" s="901"/>
      <c r="J316" s="900">
        <f t="shared" si="65"/>
        <v>0</v>
      </c>
      <c r="K316" s="161"/>
      <c r="L316" s="29"/>
      <c r="M316" s="162" t="s">
        <v>1</v>
      </c>
      <c r="N316" s="163" t="s">
        <v>36</v>
      </c>
      <c r="O316" s="55"/>
      <c r="P316" s="164">
        <f t="shared" si="66"/>
        <v>0</v>
      </c>
      <c r="Q316" s="164">
        <v>1.274</v>
      </c>
      <c r="R316" s="164">
        <f t="shared" si="67"/>
        <v>1.274</v>
      </c>
      <c r="S316" s="164">
        <v>0</v>
      </c>
      <c r="T316" s="165">
        <f t="shared" si="68"/>
        <v>0</v>
      </c>
      <c r="U316" s="896"/>
      <c r="V316" s="896"/>
      <c r="W316" s="896"/>
      <c r="X316" s="896"/>
      <c r="Y316" s="896"/>
      <c r="Z316" s="896"/>
      <c r="AA316" s="896"/>
      <c r="AB316" s="896"/>
      <c r="AC316" s="896"/>
      <c r="AD316" s="896"/>
      <c r="AE316" s="896"/>
      <c r="AR316" s="166" t="s">
        <v>159</v>
      </c>
      <c r="AT316" s="166" t="s">
        <v>155</v>
      </c>
      <c r="AU316" s="166" t="s">
        <v>80</v>
      </c>
      <c r="AY316" s="14" t="s">
        <v>153</v>
      </c>
      <c r="BE316" s="93">
        <f t="shared" si="69"/>
        <v>0</v>
      </c>
      <c r="BF316" s="93">
        <f t="shared" si="70"/>
        <v>0</v>
      </c>
      <c r="BG316" s="93">
        <f t="shared" si="71"/>
        <v>0</v>
      </c>
      <c r="BH316" s="93">
        <f t="shared" si="72"/>
        <v>0</v>
      </c>
      <c r="BI316" s="93">
        <f t="shared" si="73"/>
        <v>0</v>
      </c>
      <c r="BJ316" s="14" t="s">
        <v>80</v>
      </c>
      <c r="BK316" s="93">
        <f t="shared" si="74"/>
        <v>0</v>
      </c>
      <c r="BL316" s="14" t="s">
        <v>159</v>
      </c>
      <c r="BM316" s="166" t="s">
        <v>2246</v>
      </c>
    </row>
    <row r="317" spans="1:65" s="2" customFormat="1" ht="33" customHeight="1">
      <c r="A317" s="896"/>
      <c r="B317" s="129"/>
      <c r="C317" s="155" t="s">
        <v>795</v>
      </c>
      <c r="D317" s="155" t="s">
        <v>155</v>
      </c>
      <c r="E317" s="156" t="s">
        <v>2247</v>
      </c>
      <c r="F317" s="157" t="s">
        <v>2248</v>
      </c>
      <c r="G317" s="158" t="s">
        <v>266</v>
      </c>
      <c r="H317" s="159">
        <v>2</v>
      </c>
      <c r="I317" s="901"/>
      <c r="J317" s="900">
        <f t="shared" si="65"/>
        <v>0</v>
      </c>
      <c r="K317" s="161"/>
      <c r="L317" s="29"/>
      <c r="M317" s="162" t="s">
        <v>1</v>
      </c>
      <c r="N317" s="163" t="s">
        <v>36</v>
      </c>
      <c r="O317" s="55"/>
      <c r="P317" s="164">
        <f t="shared" si="66"/>
        <v>0</v>
      </c>
      <c r="Q317" s="164">
        <v>1.1439999999999999</v>
      </c>
      <c r="R317" s="164">
        <f t="shared" si="67"/>
        <v>2.2879999999999998</v>
      </c>
      <c r="S317" s="164">
        <v>0</v>
      </c>
      <c r="T317" s="165">
        <f t="shared" si="68"/>
        <v>0</v>
      </c>
      <c r="U317" s="896"/>
      <c r="V317" s="896"/>
      <c r="W317" s="896"/>
      <c r="X317" s="896"/>
      <c r="Y317" s="896"/>
      <c r="Z317" s="896"/>
      <c r="AA317" s="896"/>
      <c r="AB317" s="896"/>
      <c r="AC317" s="896"/>
      <c r="AD317" s="896"/>
      <c r="AE317" s="896"/>
      <c r="AR317" s="166" t="s">
        <v>159</v>
      </c>
      <c r="AT317" s="166" t="s">
        <v>155</v>
      </c>
      <c r="AU317" s="166" t="s">
        <v>80</v>
      </c>
      <c r="AY317" s="14" t="s">
        <v>153</v>
      </c>
      <c r="BE317" s="93">
        <f t="shared" si="69"/>
        <v>0</v>
      </c>
      <c r="BF317" s="93">
        <f t="shared" si="70"/>
        <v>0</v>
      </c>
      <c r="BG317" s="93">
        <f t="shared" si="71"/>
        <v>0</v>
      </c>
      <c r="BH317" s="93">
        <f t="shared" si="72"/>
        <v>0</v>
      </c>
      <c r="BI317" s="93">
        <f t="shared" si="73"/>
        <v>0</v>
      </c>
      <c r="BJ317" s="14" t="s">
        <v>80</v>
      </c>
      <c r="BK317" s="93">
        <f t="shared" si="74"/>
        <v>0</v>
      </c>
      <c r="BL317" s="14" t="s">
        <v>159</v>
      </c>
      <c r="BM317" s="166" t="s">
        <v>2249</v>
      </c>
    </row>
    <row r="318" spans="1:65" s="2" customFormat="1" ht="33" customHeight="1">
      <c r="A318" s="896"/>
      <c r="B318" s="129"/>
      <c r="C318" s="155" t="s">
        <v>799</v>
      </c>
      <c r="D318" s="155" t="s">
        <v>155</v>
      </c>
      <c r="E318" s="156" t="s">
        <v>2250</v>
      </c>
      <c r="F318" s="157" t="s">
        <v>2251</v>
      </c>
      <c r="G318" s="158" t="s">
        <v>266</v>
      </c>
      <c r="H318" s="159">
        <v>2</v>
      </c>
      <c r="I318" s="901"/>
      <c r="J318" s="900">
        <f t="shared" si="65"/>
        <v>0</v>
      </c>
      <c r="K318" s="161"/>
      <c r="L318" s="29"/>
      <c r="M318" s="162" t="s">
        <v>1</v>
      </c>
      <c r="N318" s="163" t="s">
        <v>36</v>
      </c>
      <c r="O318" s="55"/>
      <c r="P318" s="164">
        <f t="shared" si="66"/>
        <v>0</v>
      </c>
      <c r="Q318" s="164">
        <v>20.071999999999999</v>
      </c>
      <c r="R318" s="164">
        <f t="shared" si="67"/>
        <v>40.143999999999998</v>
      </c>
      <c r="S318" s="164">
        <v>0</v>
      </c>
      <c r="T318" s="165">
        <f t="shared" si="68"/>
        <v>0</v>
      </c>
      <c r="U318" s="896"/>
      <c r="V318" s="896"/>
      <c r="W318" s="896"/>
      <c r="X318" s="896"/>
      <c r="Y318" s="896"/>
      <c r="Z318" s="896"/>
      <c r="AA318" s="896"/>
      <c r="AB318" s="896"/>
      <c r="AC318" s="896"/>
      <c r="AD318" s="896"/>
      <c r="AE318" s="896"/>
      <c r="AR318" s="166" t="s">
        <v>159</v>
      </c>
      <c r="AT318" s="166" t="s">
        <v>155</v>
      </c>
      <c r="AU318" s="166" t="s">
        <v>80</v>
      </c>
      <c r="AY318" s="14" t="s">
        <v>153</v>
      </c>
      <c r="BE318" s="93">
        <f t="shared" si="69"/>
        <v>0</v>
      </c>
      <c r="BF318" s="93">
        <f t="shared" si="70"/>
        <v>0</v>
      </c>
      <c r="BG318" s="93">
        <f t="shared" si="71"/>
        <v>0</v>
      </c>
      <c r="BH318" s="93">
        <f t="shared" si="72"/>
        <v>0</v>
      </c>
      <c r="BI318" s="93">
        <f t="shared" si="73"/>
        <v>0</v>
      </c>
      <c r="BJ318" s="14" t="s">
        <v>80</v>
      </c>
      <c r="BK318" s="93">
        <f t="shared" si="74"/>
        <v>0</v>
      </c>
      <c r="BL318" s="14" t="s">
        <v>159</v>
      </c>
      <c r="BM318" s="166" t="s">
        <v>2252</v>
      </c>
    </row>
    <row r="319" spans="1:65" s="2" customFormat="1" ht="33" customHeight="1">
      <c r="A319" s="896"/>
      <c r="B319" s="129"/>
      <c r="C319" s="155" t="s">
        <v>803</v>
      </c>
      <c r="D319" s="155" t="s">
        <v>155</v>
      </c>
      <c r="E319" s="156" t="s">
        <v>2253</v>
      </c>
      <c r="F319" s="157" t="s">
        <v>2254</v>
      </c>
      <c r="G319" s="158" t="s">
        <v>266</v>
      </c>
      <c r="H319" s="159">
        <v>1</v>
      </c>
      <c r="I319" s="901"/>
      <c r="J319" s="900">
        <f t="shared" si="65"/>
        <v>0</v>
      </c>
      <c r="K319" s="161"/>
      <c r="L319" s="29"/>
      <c r="M319" s="162" t="s">
        <v>1</v>
      </c>
      <c r="N319" s="163" t="s">
        <v>36</v>
      </c>
      <c r="O319" s="55"/>
      <c r="P319" s="164">
        <f t="shared" si="66"/>
        <v>0</v>
      </c>
      <c r="Q319" s="164">
        <v>1.274</v>
      </c>
      <c r="R319" s="164">
        <f t="shared" si="67"/>
        <v>1.274</v>
      </c>
      <c r="S319" s="164">
        <v>0</v>
      </c>
      <c r="T319" s="165">
        <f t="shared" si="68"/>
        <v>0</v>
      </c>
      <c r="U319" s="896"/>
      <c r="V319" s="896"/>
      <c r="W319" s="896"/>
      <c r="X319" s="896"/>
      <c r="Y319" s="896"/>
      <c r="Z319" s="896"/>
      <c r="AA319" s="896"/>
      <c r="AB319" s="896"/>
      <c r="AC319" s="896"/>
      <c r="AD319" s="896"/>
      <c r="AE319" s="896"/>
      <c r="AR319" s="166" t="s">
        <v>159</v>
      </c>
      <c r="AT319" s="166" t="s">
        <v>155</v>
      </c>
      <c r="AU319" s="166" t="s">
        <v>80</v>
      </c>
      <c r="AY319" s="14" t="s">
        <v>153</v>
      </c>
      <c r="BE319" s="93">
        <f t="shared" si="69"/>
        <v>0</v>
      </c>
      <c r="BF319" s="93">
        <f t="shared" si="70"/>
        <v>0</v>
      </c>
      <c r="BG319" s="93">
        <f t="shared" si="71"/>
        <v>0</v>
      </c>
      <c r="BH319" s="93">
        <f t="shared" si="72"/>
        <v>0</v>
      </c>
      <c r="BI319" s="93">
        <f t="shared" si="73"/>
        <v>0</v>
      </c>
      <c r="BJ319" s="14" t="s">
        <v>80</v>
      </c>
      <c r="BK319" s="93">
        <f t="shared" si="74"/>
        <v>0</v>
      </c>
      <c r="BL319" s="14" t="s">
        <v>159</v>
      </c>
      <c r="BM319" s="166" t="s">
        <v>2255</v>
      </c>
    </row>
    <row r="320" spans="1:65" s="2" customFormat="1" ht="33" customHeight="1">
      <c r="A320" s="896"/>
      <c r="B320" s="129"/>
      <c r="C320" s="155" t="s">
        <v>807</v>
      </c>
      <c r="D320" s="155" t="s">
        <v>155</v>
      </c>
      <c r="E320" s="156" t="s">
        <v>2256</v>
      </c>
      <c r="F320" s="157" t="s">
        <v>2257</v>
      </c>
      <c r="G320" s="158" t="s">
        <v>266</v>
      </c>
      <c r="H320" s="159">
        <v>2</v>
      </c>
      <c r="I320" s="901"/>
      <c r="J320" s="900">
        <f t="shared" si="65"/>
        <v>0</v>
      </c>
      <c r="K320" s="161"/>
      <c r="L320" s="29"/>
      <c r="M320" s="162" t="s">
        <v>1</v>
      </c>
      <c r="N320" s="163" t="s">
        <v>36</v>
      </c>
      <c r="O320" s="55"/>
      <c r="P320" s="164">
        <f t="shared" si="66"/>
        <v>0</v>
      </c>
      <c r="Q320" s="164">
        <v>20.071999999999999</v>
      </c>
      <c r="R320" s="164">
        <f t="shared" si="67"/>
        <v>40.143999999999998</v>
      </c>
      <c r="S320" s="164">
        <v>0</v>
      </c>
      <c r="T320" s="165">
        <f t="shared" si="68"/>
        <v>0</v>
      </c>
      <c r="U320" s="896"/>
      <c r="V320" s="896"/>
      <c r="W320" s="896"/>
      <c r="X320" s="896"/>
      <c r="Y320" s="896"/>
      <c r="Z320" s="896"/>
      <c r="AA320" s="896"/>
      <c r="AB320" s="896"/>
      <c r="AC320" s="896"/>
      <c r="AD320" s="896"/>
      <c r="AE320" s="896"/>
      <c r="AR320" s="166" t="s">
        <v>159</v>
      </c>
      <c r="AT320" s="166" t="s">
        <v>155</v>
      </c>
      <c r="AU320" s="166" t="s">
        <v>80</v>
      </c>
      <c r="AY320" s="14" t="s">
        <v>153</v>
      </c>
      <c r="BE320" s="93">
        <f t="shared" si="69"/>
        <v>0</v>
      </c>
      <c r="BF320" s="93">
        <f t="shared" si="70"/>
        <v>0</v>
      </c>
      <c r="BG320" s="93">
        <f t="shared" si="71"/>
        <v>0</v>
      </c>
      <c r="BH320" s="93">
        <f t="shared" si="72"/>
        <v>0</v>
      </c>
      <c r="BI320" s="93">
        <f t="shared" si="73"/>
        <v>0</v>
      </c>
      <c r="BJ320" s="14" t="s">
        <v>80</v>
      </c>
      <c r="BK320" s="93">
        <f t="shared" si="74"/>
        <v>0</v>
      </c>
      <c r="BL320" s="14" t="s">
        <v>159</v>
      </c>
      <c r="BM320" s="166" t="s">
        <v>2258</v>
      </c>
    </row>
    <row r="321" spans="1:65" s="2" customFormat="1" ht="33" customHeight="1">
      <c r="A321" s="896"/>
      <c r="B321" s="129"/>
      <c r="C321" s="155" t="s">
        <v>811</v>
      </c>
      <c r="D321" s="155" t="s">
        <v>155</v>
      </c>
      <c r="E321" s="156" t="s">
        <v>2259</v>
      </c>
      <c r="F321" s="157" t="s">
        <v>2260</v>
      </c>
      <c r="G321" s="158" t="s">
        <v>266</v>
      </c>
      <c r="H321" s="159">
        <v>1</v>
      </c>
      <c r="I321" s="901"/>
      <c r="J321" s="900">
        <f t="shared" si="65"/>
        <v>0</v>
      </c>
      <c r="K321" s="161"/>
      <c r="L321" s="29"/>
      <c r="M321" s="162" t="s">
        <v>1</v>
      </c>
      <c r="N321" s="163" t="s">
        <v>36</v>
      </c>
      <c r="O321" s="55"/>
      <c r="P321" s="164">
        <f t="shared" si="66"/>
        <v>0</v>
      </c>
      <c r="Q321" s="164">
        <v>1.274</v>
      </c>
      <c r="R321" s="164">
        <f t="shared" si="67"/>
        <v>1.274</v>
      </c>
      <c r="S321" s="164">
        <v>0</v>
      </c>
      <c r="T321" s="165">
        <f t="shared" si="68"/>
        <v>0</v>
      </c>
      <c r="U321" s="896"/>
      <c r="V321" s="896"/>
      <c r="W321" s="896"/>
      <c r="X321" s="896"/>
      <c r="Y321" s="896"/>
      <c r="Z321" s="896"/>
      <c r="AA321" s="896"/>
      <c r="AB321" s="896"/>
      <c r="AC321" s="896"/>
      <c r="AD321" s="896"/>
      <c r="AE321" s="896"/>
      <c r="AR321" s="166" t="s">
        <v>159</v>
      </c>
      <c r="AT321" s="166" t="s">
        <v>155</v>
      </c>
      <c r="AU321" s="166" t="s">
        <v>80</v>
      </c>
      <c r="AY321" s="14" t="s">
        <v>153</v>
      </c>
      <c r="BE321" s="93">
        <f t="shared" si="69"/>
        <v>0</v>
      </c>
      <c r="BF321" s="93">
        <f t="shared" si="70"/>
        <v>0</v>
      </c>
      <c r="BG321" s="93">
        <f t="shared" si="71"/>
        <v>0</v>
      </c>
      <c r="BH321" s="93">
        <f t="shared" si="72"/>
        <v>0</v>
      </c>
      <c r="BI321" s="93">
        <f t="shared" si="73"/>
        <v>0</v>
      </c>
      <c r="BJ321" s="14" t="s">
        <v>80</v>
      </c>
      <c r="BK321" s="93">
        <f t="shared" si="74"/>
        <v>0</v>
      </c>
      <c r="BL321" s="14" t="s">
        <v>159</v>
      </c>
      <c r="BM321" s="166" t="s">
        <v>2261</v>
      </c>
    </row>
    <row r="322" spans="1:65" s="2" customFormat="1" ht="33" customHeight="1">
      <c r="A322" s="896"/>
      <c r="B322" s="129"/>
      <c r="C322" s="155" t="s">
        <v>815</v>
      </c>
      <c r="D322" s="155" t="s">
        <v>155</v>
      </c>
      <c r="E322" s="156" t="s">
        <v>2262</v>
      </c>
      <c r="F322" s="157" t="s">
        <v>2263</v>
      </c>
      <c r="G322" s="158" t="s">
        <v>266</v>
      </c>
      <c r="H322" s="159">
        <v>2</v>
      </c>
      <c r="I322" s="901"/>
      <c r="J322" s="900">
        <f t="shared" si="65"/>
        <v>0</v>
      </c>
      <c r="K322" s="161"/>
      <c r="L322" s="29"/>
      <c r="M322" s="162" t="s">
        <v>1</v>
      </c>
      <c r="N322" s="163" t="s">
        <v>36</v>
      </c>
      <c r="O322" s="55"/>
      <c r="P322" s="164">
        <f t="shared" si="66"/>
        <v>0</v>
      </c>
      <c r="Q322" s="164">
        <v>20.071999999999999</v>
      </c>
      <c r="R322" s="164">
        <f t="shared" si="67"/>
        <v>40.143999999999998</v>
      </c>
      <c r="S322" s="164">
        <v>0</v>
      </c>
      <c r="T322" s="165">
        <f t="shared" si="68"/>
        <v>0</v>
      </c>
      <c r="U322" s="896"/>
      <c r="V322" s="896"/>
      <c r="W322" s="896"/>
      <c r="X322" s="896"/>
      <c r="Y322" s="896"/>
      <c r="Z322" s="896"/>
      <c r="AA322" s="896"/>
      <c r="AB322" s="896"/>
      <c r="AC322" s="896"/>
      <c r="AD322" s="896"/>
      <c r="AE322" s="896"/>
      <c r="AR322" s="166" t="s">
        <v>159</v>
      </c>
      <c r="AT322" s="166" t="s">
        <v>155</v>
      </c>
      <c r="AU322" s="166" t="s">
        <v>80</v>
      </c>
      <c r="AY322" s="14" t="s">
        <v>153</v>
      </c>
      <c r="BE322" s="93">
        <f t="shared" si="69"/>
        <v>0</v>
      </c>
      <c r="BF322" s="93">
        <f t="shared" si="70"/>
        <v>0</v>
      </c>
      <c r="BG322" s="93">
        <f t="shared" si="71"/>
        <v>0</v>
      </c>
      <c r="BH322" s="93">
        <f t="shared" si="72"/>
        <v>0</v>
      </c>
      <c r="BI322" s="93">
        <f t="shared" si="73"/>
        <v>0</v>
      </c>
      <c r="BJ322" s="14" t="s">
        <v>80</v>
      </c>
      <c r="BK322" s="93">
        <f t="shared" si="74"/>
        <v>0</v>
      </c>
      <c r="BL322" s="14" t="s">
        <v>159</v>
      </c>
      <c r="BM322" s="166" t="s">
        <v>2264</v>
      </c>
    </row>
    <row r="323" spans="1:65" s="2" customFormat="1" ht="33" customHeight="1">
      <c r="A323" s="896"/>
      <c r="B323" s="129"/>
      <c r="C323" s="155" t="s">
        <v>819</v>
      </c>
      <c r="D323" s="155" t="s">
        <v>155</v>
      </c>
      <c r="E323" s="156" t="s">
        <v>2265</v>
      </c>
      <c r="F323" s="157" t="s">
        <v>2266</v>
      </c>
      <c r="G323" s="158" t="s">
        <v>266</v>
      </c>
      <c r="H323" s="159">
        <v>2</v>
      </c>
      <c r="I323" s="901"/>
      <c r="J323" s="900">
        <f t="shared" si="65"/>
        <v>0</v>
      </c>
      <c r="K323" s="161"/>
      <c r="L323" s="29"/>
      <c r="M323" s="162" t="s">
        <v>1</v>
      </c>
      <c r="N323" s="163" t="s">
        <v>36</v>
      </c>
      <c r="O323" s="55"/>
      <c r="P323" s="164">
        <f t="shared" si="66"/>
        <v>0</v>
      </c>
      <c r="Q323" s="164">
        <v>1.1439999999999999</v>
      </c>
      <c r="R323" s="164">
        <f t="shared" si="67"/>
        <v>2.2879999999999998</v>
      </c>
      <c r="S323" s="164">
        <v>0</v>
      </c>
      <c r="T323" s="165">
        <f t="shared" si="68"/>
        <v>0</v>
      </c>
      <c r="U323" s="896"/>
      <c r="V323" s="896"/>
      <c r="W323" s="896"/>
      <c r="X323" s="896"/>
      <c r="Y323" s="896"/>
      <c r="Z323" s="896"/>
      <c r="AA323" s="896"/>
      <c r="AB323" s="896"/>
      <c r="AC323" s="896"/>
      <c r="AD323" s="896"/>
      <c r="AE323" s="896"/>
      <c r="AR323" s="166" t="s">
        <v>159</v>
      </c>
      <c r="AT323" s="166" t="s">
        <v>155</v>
      </c>
      <c r="AU323" s="166" t="s">
        <v>80</v>
      </c>
      <c r="AY323" s="14" t="s">
        <v>153</v>
      </c>
      <c r="BE323" s="93">
        <f t="shared" si="69"/>
        <v>0</v>
      </c>
      <c r="BF323" s="93">
        <f t="shared" si="70"/>
        <v>0</v>
      </c>
      <c r="BG323" s="93">
        <f t="shared" si="71"/>
        <v>0</v>
      </c>
      <c r="BH323" s="93">
        <f t="shared" si="72"/>
        <v>0</v>
      </c>
      <c r="BI323" s="93">
        <f t="shared" si="73"/>
        <v>0</v>
      </c>
      <c r="BJ323" s="14" t="s">
        <v>80</v>
      </c>
      <c r="BK323" s="93">
        <f t="shared" si="74"/>
        <v>0</v>
      </c>
      <c r="BL323" s="14" t="s">
        <v>159</v>
      </c>
      <c r="BM323" s="166" t="s">
        <v>2267</v>
      </c>
    </row>
    <row r="324" spans="1:65" s="2" customFormat="1" ht="33" customHeight="1">
      <c r="A324" s="896"/>
      <c r="B324" s="129"/>
      <c r="C324" s="155" t="s">
        <v>823</v>
      </c>
      <c r="D324" s="155" t="s">
        <v>155</v>
      </c>
      <c r="E324" s="156" t="s">
        <v>2268</v>
      </c>
      <c r="F324" s="157" t="s">
        <v>2269</v>
      </c>
      <c r="G324" s="158" t="s">
        <v>266</v>
      </c>
      <c r="H324" s="159">
        <v>2</v>
      </c>
      <c r="I324" s="901"/>
      <c r="J324" s="900">
        <f t="shared" si="65"/>
        <v>0</v>
      </c>
      <c r="K324" s="161"/>
      <c r="L324" s="29"/>
      <c r="M324" s="162" t="s">
        <v>1</v>
      </c>
      <c r="N324" s="163" t="s">
        <v>36</v>
      </c>
      <c r="O324" s="55"/>
      <c r="P324" s="164">
        <f t="shared" si="66"/>
        <v>0</v>
      </c>
      <c r="Q324" s="164">
        <v>3.8479999999999999</v>
      </c>
      <c r="R324" s="164">
        <f t="shared" si="67"/>
        <v>7.6959999999999997</v>
      </c>
      <c r="S324" s="164">
        <v>0</v>
      </c>
      <c r="T324" s="165">
        <f t="shared" si="68"/>
        <v>0</v>
      </c>
      <c r="U324" s="896"/>
      <c r="V324" s="896"/>
      <c r="W324" s="896"/>
      <c r="X324" s="896"/>
      <c r="Y324" s="896"/>
      <c r="Z324" s="896"/>
      <c r="AA324" s="896"/>
      <c r="AB324" s="896"/>
      <c r="AC324" s="896"/>
      <c r="AD324" s="896"/>
      <c r="AE324" s="896"/>
      <c r="AR324" s="166" t="s">
        <v>159</v>
      </c>
      <c r="AT324" s="166" t="s">
        <v>155</v>
      </c>
      <c r="AU324" s="166" t="s">
        <v>80</v>
      </c>
      <c r="AY324" s="14" t="s">
        <v>153</v>
      </c>
      <c r="BE324" s="93">
        <f t="shared" si="69"/>
        <v>0</v>
      </c>
      <c r="BF324" s="93">
        <f t="shared" si="70"/>
        <v>0</v>
      </c>
      <c r="BG324" s="93">
        <f t="shared" si="71"/>
        <v>0</v>
      </c>
      <c r="BH324" s="93">
        <f t="shared" si="72"/>
        <v>0</v>
      </c>
      <c r="BI324" s="93">
        <f t="shared" si="73"/>
        <v>0</v>
      </c>
      <c r="BJ324" s="14" t="s">
        <v>80</v>
      </c>
      <c r="BK324" s="93">
        <f t="shared" si="74"/>
        <v>0</v>
      </c>
      <c r="BL324" s="14" t="s">
        <v>159</v>
      </c>
      <c r="BM324" s="166" t="s">
        <v>2270</v>
      </c>
    </row>
    <row r="325" spans="1:65" s="2" customFormat="1" ht="33" customHeight="1">
      <c r="A325" s="896"/>
      <c r="B325" s="129"/>
      <c r="C325" s="155" t="s">
        <v>827</v>
      </c>
      <c r="D325" s="155" t="s">
        <v>155</v>
      </c>
      <c r="E325" s="156" t="s">
        <v>2271</v>
      </c>
      <c r="F325" s="157" t="s">
        <v>2272</v>
      </c>
      <c r="G325" s="158" t="s">
        <v>266</v>
      </c>
      <c r="H325" s="159">
        <v>2</v>
      </c>
      <c r="I325" s="901"/>
      <c r="J325" s="900">
        <f t="shared" si="65"/>
        <v>0</v>
      </c>
      <c r="K325" s="161"/>
      <c r="L325" s="29"/>
      <c r="M325" s="162" t="s">
        <v>1</v>
      </c>
      <c r="N325" s="163" t="s">
        <v>36</v>
      </c>
      <c r="O325" s="55"/>
      <c r="P325" s="164">
        <f t="shared" si="66"/>
        <v>0</v>
      </c>
      <c r="Q325" s="164">
        <v>3.8479999999999999</v>
      </c>
      <c r="R325" s="164">
        <f t="shared" si="67"/>
        <v>7.6959999999999997</v>
      </c>
      <c r="S325" s="164">
        <v>0</v>
      </c>
      <c r="T325" s="165">
        <f t="shared" si="68"/>
        <v>0</v>
      </c>
      <c r="U325" s="896"/>
      <c r="V325" s="896"/>
      <c r="W325" s="896"/>
      <c r="X325" s="896"/>
      <c r="Y325" s="896"/>
      <c r="Z325" s="896"/>
      <c r="AA325" s="896"/>
      <c r="AB325" s="896"/>
      <c r="AC325" s="896"/>
      <c r="AD325" s="896"/>
      <c r="AE325" s="896"/>
      <c r="AR325" s="166" t="s">
        <v>159</v>
      </c>
      <c r="AT325" s="166" t="s">
        <v>155</v>
      </c>
      <c r="AU325" s="166" t="s">
        <v>80</v>
      </c>
      <c r="AY325" s="14" t="s">
        <v>153</v>
      </c>
      <c r="BE325" s="93">
        <f t="shared" si="69"/>
        <v>0</v>
      </c>
      <c r="BF325" s="93">
        <f t="shared" si="70"/>
        <v>0</v>
      </c>
      <c r="BG325" s="93">
        <f t="shared" si="71"/>
        <v>0</v>
      </c>
      <c r="BH325" s="93">
        <f t="shared" si="72"/>
        <v>0</v>
      </c>
      <c r="BI325" s="93">
        <f t="shared" si="73"/>
        <v>0</v>
      </c>
      <c r="BJ325" s="14" t="s">
        <v>80</v>
      </c>
      <c r="BK325" s="93">
        <f t="shared" si="74"/>
        <v>0</v>
      </c>
      <c r="BL325" s="14" t="s">
        <v>159</v>
      </c>
      <c r="BM325" s="166" t="s">
        <v>2273</v>
      </c>
    </row>
    <row r="326" spans="1:65" s="2" customFormat="1" ht="33" customHeight="1">
      <c r="A326" s="896"/>
      <c r="B326" s="129"/>
      <c r="C326" s="155" t="s">
        <v>831</v>
      </c>
      <c r="D326" s="155" t="s">
        <v>155</v>
      </c>
      <c r="E326" s="156" t="s">
        <v>2274</v>
      </c>
      <c r="F326" s="157" t="s">
        <v>2275</v>
      </c>
      <c r="G326" s="158" t="s">
        <v>266</v>
      </c>
      <c r="H326" s="159">
        <v>2</v>
      </c>
      <c r="I326" s="901"/>
      <c r="J326" s="900">
        <f t="shared" si="65"/>
        <v>0</v>
      </c>
      <c r="K326" s="161"/>
      <c r="L326" s="29"/>
      <c r="M326" s="162" t="s">
        <v>1</v>
      </c>
      <c r="N326" s="163" t="s">
        <v>36</v>
      </c>
      <c r="O326" s="55"/>
      <c r="P326" s="164">
        <f t="shared" si="66"/>
        <v>0</v>
      </c>
      <c r="Q326" s="164">
        <v>3.8479999999999999</v>
      </c>
      <c r="R326" s="164">
        <f t="shared" si="67"/>
        <v>7.6959999999999997</v>
      </c>
      <c r="S326" s="164">
        <v>0</v>
      </c>
      <c r="T326" s="165">
        <f t="shared" si="68"/>
        <v>0</v>
      </c>
      <c r="U326" s="896"/>
      <c r="V326" s="896"/>
      <c r="W326" s="896"/>
      <c r="X326" s="896"/>
      <c r="Y326" s="896"/>
      <c r="Z326" s="896"/>
      <c r="AA326" s="896"/>
      <c r="AB326" s="896"/>
      <c r="AC326" s="896"/>
      <c r="AD326" s="896"/>
      <c r="AE326" s="896"/>
      <c r="AR326" s="166" t="s">
        <v>159</v>
      </c>
      <c r="AT326" s="166" t="s">
        <v>155</v>
      </c>
      <c r="AU326" s="166" t="s">
        <v>80</v>
      </c>
      <c r="AY326" s="14" t="s">
        <v>153</v>
      </c>
      <c r="BE326" s="93">
        <f t="shared" si="69"/>
        <v>0</v>
      </c>
      <c r="BF326" s="93">
        <f t="shared" si="70"/>
        <v>0</v>
      </c>
      <c r="BG326" s="93">
        <f t="shared" si="71"/>
        <v>0</v>
      </c>
      <c r="BH326" s="93">
        <f t="shared" si="72"/>
        <v>0</v>
      </c>
      <c r="BI326" s="93">
        <f t="shared" si="73"/>
        <v>0</v>
      </c>
      <c r="BJ326" s="14" t="s">
        <v>80</v>
      </c>
      <c r="BK326" s="93">
        <f t="shared" si="74"/>
        <v>0</v>
      </c>
      <c r="BL326" s="14" t="s">
        <v>159</v>
      </c>
      <c r="BM326" s="166" t="s">
        <v>2276</v>
      </c>
    </row>
    <row r="327" spans="1:65" s="2" customFormat="1" ht="37.9" customHeight="1">
      <c r="A327" s="896"/>
      <c r="B327" s="129"/>
      <c r="C327" s="155" t="s">
        <v>835</v>
      </c>
      <c r="D327" s="155" t="s">
        <v>155</v>
      </c>
      <c r="E327" s="156" t="s">
        <v>2277</v>
      </c>
      <c r="F327" s="157" t="s">
        <v>2278</v>
      </c>
      <c r="G327" s="158" t="s">
        <v>266</v>
      </c>
      <c r="H327" s="159">
        <v>2</v>
      </c>
      <c r="I327" s="901"/>
      <c r="J327" s="900">
        <f t="shared" si="65"/>
        <v>0</v>
      </c>
      <c r="K327" s="161"/>
      <c r="L327" s="29"/>
      <c r="M327" s="162" t="s">
        <v>1</v>
      </c>
      <c r="N327" s="163" t="s">
        <v>36</v>
      </c>
      <c r="O327" s="55"/>
      <c r="P327" s="164">
        <f t="shared" si="66"/>
        <v>0</v>
      </c>
      <c r="Q327" s="164">
        <v>0.26</v>
      </c>
      <c r="R327" s="164">
        <f t="shared" si="67"/>
        <v>0.52</v>
      </c>
      <c r="S327" s="164">
        <v>0</v>
      </c>
      <c r="T327" s="165">
        <f t="shared" si="68"/>
        <v>0</v>
      </c>
      <c r="U327" s="896"/>
      <c r="V327" s="896"/>
      <c r="W327" s="896"/>
      <c r="X327" s="896"/>
      <c r="Y327" s="896"/>
      <c r="Z327" s="896"/>
      <c r="AA327" s="896"/>
      <c r="AB327" s="896"/>
      <c r="AC327" s="896"/>
      <c r="AD327" s="896"/>
      <c r="AE327" s="896"/>
      <c r="AR327" s="166" t="s">
        <v>159</v>
      </c>
      <c r="AT327" s="166" t="s">
        <v>155</v>
      </c>
      <c r="AU327" s="166" t="s">
        <v>80</v>
      </c>
      <c r="AY327" s="14" t="s">
        <v>153</v>
      </c>
      <c r="BE327" s="93">
        <f t="shared" si="69"/>
        <v>0</v>
      </c>
      <c r="BF327" s="93">
        <f t="shared" si="70"/>
        <v>0</v>
      </c>
      <c r="BG327" s="93">
        <f t="shared" si="71"/>
        <v>0</v>
      </c>
      <c r="BH327" s="93">
        <f t="shared" si="72"/>
        <v>0</v>
      </c>
      <c r="BI327" s="93">
        <f t="shared" si="73"/>
        <v>0</v>
      </c>
      <c r="BJ327" s="14" t="s">
        <v>80</v>
      </c>
      <c r="BK327" s="93">
        <f t="shared" si="74"/>
        <v>0</v>
      </c>
      <c r="BL327" s="14" t="s">
        <v>159</v>
      </c>
      <c r="BM327" s="166" t="s">
        <v>2279</v>
      </c>
    </row>
    <row r="328" spans="1:65" s="2" customFormat="1" ht="37.9" customHeight="1">
      <c r="A328" s="896"/>
      <c r="B328" s="129"/>
      <c r="C328" s="155" t="s">
        <v>839</v>
      </c>
      <c r="D328" s="155" t="s">
        <v>155</v>
      </c>
      <c r="E328" s="156" t="s">
        <v>2280</v>
      </c>
      <c r="F328" s="157" t="s">
        <v>2281</v>
      </c>
      <c r="G328" s="158" t="s">
        <v>266</v>
      </c>
      <c r="H328" s="159">
        <v>2</v>
      </c>
      <c r="I328" s="901"/>
      <c r="J328" s="900">
        <f t="shared" si="65"/>
        <v>0</v>
      </c>
      <c r="K328" s="161"/>
      <c r="L328" s="29"/>
      <c r="M328" s="162" t="s">
        <v>1</v>
      </c>
      <c r="N328" s="163" t="s">
        <v>36</v>
      </c>
      <c r="O328" s="55"/>
      <c r="P328" s="164">
        <f t="shared" si="66"/>
        <v>0</v>
      </c>
      <c r="Q328" s="164">
        <v>0.26</v>
      </c>
      <c r="R328" s="164">
        <f t="shared" si="67"/>
        <v>0.52</v>
      </c>
      <c r="S328" s="164">
        <v>0</v>
      </c>
      <c r="T328" s="165">
        <f t="shared" si="68"/>
        <v>0</v>
      </c>
      <c r="U328" s="896"/>
      <c r="V328" s="896"/>
      <c r="W328" s="896"/>
      <c r="X328" s="896"/>
      <c r="Y328" s="896"/>
      <c r="Z328" s="896"/>
      <c r="AA328" s="896"/>
      <c r="AB328" s="896"/>
      <c r="AC328" s="896"/>
      <c r="AD328" s="896"/>
      <c r="AE328" s="896"/>
      <c r="AR328" s="166" t="s">
        <v>159</v>
      </c>
      <c r="AT328" s="166" t="s">
        <v>155</v>
      </c>
      <c r="AU328" s="166" t="s">
        <v>80</v>
      </c>
      <c r="AY328" s="14" t="s">
        <v>153</v>
      </c>
      <c r="BE328" s="93">
        <f t="shared" si="69"/>
        <v>0</v>
      </c>
      <c r="BF328" s="93">
        <f t="shared" si="70"/>
        <v>0</v>
      </c>
      <c r="BG328" s="93">
        <f t="shared" si="71"/>
        <v>0</v>
      </c>
      <c r="BH328" s="93">
        <f t="shared" si="72"/>
        <v>0</v>
      </c>
      <c r="BI328" s="93">
        <f t="shared" si="73"/>
        <v>0</v>
      </c>
      <c r="BJ328" s="14" t="s">
        <v>80</v>
      </c>
      <c r="BK328" s="93">
        <f t="shared" si="74"/>
        <v>0</v>
      </c>
      <c r="BL328" s="14" t="s">
        <v>159</v>
      </c>
      <c r="BM328" s="166" t="s">
        <v>2282</v>
      </c>
    </row>
    <row r="329" spans="1:65" s="2" customFormat="1" ht="37.9" customHeight="1">
      <c r="A329" s="896"/>
      <c r="B329" s="129"/>
      <c r="C329" s="155" t="s">
        <v>843</v>
      </c>
      <c r="D329" s="155" t="s">
        <v>155</v>
      </c>
      <c r="E329" s="156" t="s">
        <v>2283</v>
      </c>
      <c r="F329" s="157" t="s">
        <v>2284</v>
      </c>
      <c r="G329" s="158" t="s">
        <v>266</v>
      </c>
      <c r="H329" s="159">
        <v>2</v>
      </c>
      <c r="I329" s="901"/>
      <c r="J329" s="900">
        <f t="shared" si="65"/>
        <v>0</v>
      </c>
      <c r="K329" s="161"/>
      <c r="L329" s="29"/>
      <c r="M329" s="162" t="s">
        <v>1</v>
      </c>
      <c r="N329" s="163" t="s">
        <v>36</v>
      </c>
      <c r="O329" s="55"/>
      <c r="P329" s="164">
        <f t="shared" si="66"/>
        <v>0</v>
      </c>
      <c r="Q329" s="164">
        <v>0.26</v>
      </c>
      <c r="R329" s="164">
        <f t="shared" si="67"/>
        <v>0.52</v>
      </c>
      <c r="S329" s="164">
        <v>0</v>
      </c>
      <c r="T329" s="165">
        <f t="shared" si="68"/>
        <v>0</v>
      </c>
      <c r="U329" s="896"/>
      <c r="V329" s="896"/>
      <c r="W329" s="896"/>
      <c r="X329" s="896"/>
      <c r="Y329" s="896"/>
      <c r="Z329" s="896"/>
      <c r="AA329" s="896"/>
      <c r="AB329" s="896"/>
      <c r="AC329" s="896"/>
      <c r="AD329" s="896"/>
      <c r="AE329" s="896"/>
      <c r="AR329" s="166" t="s">
        <v>159</v>
      </c>
      <c r="AT329" s="166" t="s">
        <v>155</v>
      </c>
      <c r="AU329" s="166" t="s">
        <v>80</v>
      </c>
      <c r="AY329" s="14" t="s">
        <v>153</v>
      </c>
      <c r="BE329" s="93">
        <f t="shared" si="69"/>
        <v>0</v>
      </c>
      <c r="BF329" s="93">
        <f t="shared" si="70"/>
        <v>0</v>
      </c>
      <c r="BG329" s="93">
        <f t="shared" si="71"/>
        <v>0</v>
      </c>
      <c r="BH329" s="93">
        <f t="shared" si="72"/>
        <v>0</v>
      </c>
      <c r="BI329" s="93">
        <f t="shared" si="73"/>
        <v>0</v>
      </c>
      <c r="BJ329" s="14" t="s">
        <v>80</v>
      </c>
      <c r="BK329" s="93">
        <f t="shared" si="74"/>
        <v>0</v>
      </c>
      <c r="BL329" s="14" t="s">
        <v>159</v>
      </c>
      <c r="BM329" s="166" t="s">
        <v>2285</v>
      </c>
    </row>
    <row r="330" spans="1:65" s="2" customFormat="1" ht="37.9" customHeight="1">
      <c r="A330" s="896"/>
      <c r="B330" s="129"/>
      <c r="C330" s="155" t="s">
        <v>847</v>
      </c>
      <c r="D330" s="155" t="s">
        <v>155</v>
      </c>
      <c r="E330" s="156" t="s">
        <v>2286</v>
      </c>
      <c r="F330" s="157" t="s">
        <v>2287</v>
      </c>
      <c r="G330" s="158" t="s">
        <v>266</v>
      </c>
      <c r="H330" s="159">
        <v>2</v>
      </c>
      <c r="I330" s="901"/>
      <c r="J330" s="900">
        <f t="shared" si="65"/>
        <v>0</v>
      </c>
      <c r="K330" s="161"/>
      <c r="L330" s="29"/>
      <c r="M330" s="162" t="s">
        <v>1</v>
      </c>
      <c r="N330" s="163" t="s">
        <v>36</v>
      </c>
      <c r="O330" s="55"/>
      <c r="P330" s="164">
        <f t="shared" si="66"/>
        <v>0</v>
      </c>
      <c r="Q330" s="164">
        <v>0.26</v>
      </c>
      <c r="R330" s="164">
        <f t="shared" si="67"/>
        <v>0.52</v>
      </c>
      <c r="S330" s="164">
        <v>0</v>
      </c>
      <c r="T330" s="165">
        <f t="shared" si="68"/>
        <v>0</v>
      </c>
      <c r="U330" s="896"/>
      <c r="V330" s="896"/>
      <c r="W330" s="896"/>
      <c r="X330" s="896"/>
      <c r="Y330" s="896"/>
      <c r="Z330" s="896"/>
      <c r="AA330" s="896"/>
      <c r="AB330" s="896"/>
      <c r="AC330" s="896"/>
      <c r="AD330" s="896"/>
      <c r="AE330" s="896"/>
      <c r="AR330" s="166" t="s">
        <v>159</v>
      </c>
      <c r="AT330" s="166" t="s">
        <v>155</v>
      </c>
      <c r="AU330" s="166" t="s">
        <v>80</v>
      </c>
      <c r="AY330" s="14" t="s">
        <v>153</v>
      </c>
      <c r="BE330" s="93">
        <f t="shared" si="69"/>
        <v>0</v>
      </c>
      <c r="BF330" s="93">
        <f t="shared" si="70"/>
        <v>0</v>
      </c>
      <c r="BG330" s="93">
        <f t="shared" si="71"/>
        <v>0</v>
      </c>
      <c r="BH330" s="93">
        <f t="shared" si="72"/>
        <v>0</v>
      </c>
      <c r="BI330" s="93">
        <f t="shared" si="73"/>
        <v>0</v>
      </c>
      <c r="BJ330" s="14" t="s">
        <v>80</v>
      </c>
      <c r="BK330" s="93">
        <f t="shared" si="74"/>
        <v>0</v>
      </c>
      <c r="BL330" s="14" t="s">
        <v>159</v>
      </c>
      <c r="BM330" s="166" t="s">
        <v>2288</v>
      </c>
    </row>
    <row r="331" spans="1:65" s="2" customFormat="1" ht="33" customHeight="1">
      <c r="A331" s="896"/>
      <c r="B331" s="129"/>
      <c r="C331" s="155" t="s">
        <v>852</v>
      </c>
      <c r="D331" s="155" t="s">
        <v>155</v>
      </c>
      <c r="E331" s="156" t="s">
        <v>2289</v>
      </c>
      <c r="F331" s="157" t="s">
        <v>2290</v>
      </c>
      <c r="G331" s="158" t="s">
        <v>266</v>
      </c>
      <c r="H331" s="159">
        <v>2</v>
      </c>
      <c r="I331" s="901"/>
      <c r="J331" s="900">
        <f t="shared" si="65"/>
        <v>0</v>
      </c>
      <c r="K331" s="161"/>
      <c r="L331" s="29"/>
      <c r="M331" s="162" t="s">
        <v>1</v>
      </c>
      <c r="N331" s="163" t="s">
        <v>36</v>
      </c>
      <c r="O331" s="55"/>
      <c r="P331" s="164">
        <f t="shared" si="66"/>
        <v>0</v>
      </c>
      <c r="Q331" s="164">
        <v>3.8479999999999999</v>
      </c>
      <c r="R331" s="164">
        <f t="shared" si="67"/>
        <v>7.6959999999999997</v>
      </c>
      <c r="S331" s="164">
        <v>0</v>
      </c>
      <c r="T331" s="165">
        <f t="shared" si="68"/>
        <v>0</v>
      </c>
      <c r="U331" s="896"/>
      <c r="V331" s="896"/>
      <c r="W331" s="896"/>
      <c r="X331" s="896"/>
      <c r="Y331" s="896"/>
      <c r="Z331" s="896"/>
      <c r="AA331" s="896"/>
      <c r="AB331" s="896"/>
      <c r="AC331" s="896"/>
      <c r="AD331" s="896"/>
      <c r="AE331" s="896"/>
      <c r="AR331" s="166" t="s">
        <v>159</v>
      </c>
      <c r="AT331" s="166" t="s">
        <v>155</v>
      </c>
      <c r="AU331" s="166" t="s">
        <v>80</v>
      </c>
      <c r="AY331" s="14" t="s">
        <v>153</v>
      </c>
      <c r="BE331" s="93">
        <f t="shared" si="69"/>
        <v>0</v>
      </c>
      <c r="BF331" s="93">
        <f t="shared" si="70"/>
        <v>0</v>
      </c>
      <c r="BG331" s="93">
        <f t="shared" si="71"/>
        <v>0</v>
      </c>
      <c r="BH331" s="93">
        <f t="shared" si="72"/>
        <v>0</v>
      </c>
      <c r="BI331" s="93">
        <f t="shared" si="73"/>
        <v>0</v>
      </c>
      <c r="BJ331" s="14" t="s">
        <v>80</v>
      </c>
      <c r="BK331" s="93">
        <f t="shared" si="74"/>
        <v>0</v>
      </c>
      <c r="BL331" s="14" t="s">
        <v>159</v>
      </c>
      <c r="BM331" s="166" t="s">
        <v>2291</v>
      </c>
    </row>
    <row r="332" spans="1:65" s="2" customFormat="1" ht="21.75" customHeight="1">
      <c r="A332" s="896"/>
      <c r="B332" s="129"/>
      <c r="C332" s="155" t="s">
        <v>856</v>
      </c>
      <c r="D332" s="155" t="s">
        <v>155</v>
      </c>
      <c r="E332" s="156" t="s">
        <v>738</v>
      </c>
      <c r="F332" s="157" t="s">
        <v>739</v>
      </c>
      <c r="G332" s="158" t="s">
        <v>244</v>
      </c>
      <c r="H332" s="159">
        <v>194.55</v>
      </c>
      <c r="I332" s="901"/>
      <c r="J332" s="900">
        <f t="shared" si="65"/>
        <v>0</v>
      </c>
      <c r="K332" s="161"/>
      <c r="L332" s="29"/>
      <c r="M332" s="162" t="s">
        <v>1</v>
      </c>
      <c r="N332" s="163" t="s">
        <v>36</v>
      </c>
      <c r="O332" s="55"/>
      <c r="P332" s="164">
        <f t="shared" si="66"/>
        <v>0</v>
      </c>
      <c r="Q332" s="164">
        <v>5.0000000000000001E-3</v>
      </c>
      <c r="R332" s="164">
        <f t="shared" si="67"/>
        <v>0.97275000000000011</v>
      </c>
      <c r="S332" s="164">
        <v>0</v>
      </c>
      <c r="T332" s="165">
        <f t="shared" si="68"/>
        <v>0</v>
      </c>
      <c r="U332" s="896"/>
      <c r="V332" s="896"/>
      <c r="W332" s="896"/>
      <c r="X332" s="896"/>
      <c r="Y332" s="896"/>
      <c r="Z332" s="896"/>
      <c r="AA332" s="896"/>
      <c r="AB332" s="896"/>
      <c r="AC332" s="896"/>
      <c r="AD332" s="896"/>
      <c r="AE332" s="896"/>
      <c r="AR332" s="166" t="s">
        <v>159</v>
      </c>
      <c r="AT332" s="166" t="s">
        <v>155</v>
      </c>
      <c r="AU332" s="166" t="s">
        <v>80</v>
      </c>
      <c r="AY332" s="14" t="s">
        <v>153</v>
      </c>
      <c r="BE332" s="93">
        <f t="shared" si="69"/>
        <v>0</v>
      </c>
      <c r="BF332" s="93">
        <f t="shared" si="70"/>
        <v>0</v>
      </c>
      <c r="BG332" s="93">
        <f t="shared" si="71"/>
        <v>0</v>
      </c>
      <c r="BH332" s="93">
        <f t="shared" si="72"/>
        <v>0</v>
      </c>
      <c r="BI332" s="93">
        <f t="shared" si="73"/>
        <v>0</v>
      </c>
      <c r="BJ332" s="14" t="s">
        <v>80</v>
      </c>
      <c r="BK332" s="93">
        <f t="shared" si="74"/>
        <v>0</v>
      </c>
      <c r="BL332" s="14" t="s">
        <v>159</v>
      </c>
      <c r="BM332" s="166" t="s">
        <v>2292</v>
      </c>
    </row>
    <row r="333" spans="1:65" s="2" customFormat="1" ht="16.5" customHeight="1">
      <c r="A333" s="896"/>
      <c r="B333" s="129"/>
      <c r="C333" s="155" t="s">
        <v>860</v>
      </c>
      <c r="D333" s="155" t="s">
        <v>155</v>
      </c>
      <c r="E333" s="156" t="s">
        <v>2293</v>
      </c>
      <c r="F333" s="157" t="s">
        <v>2294</v>
      </c>
      <c r="G333" s="158" t="s">
        <v>266</v>
      </c>
      <c r="H333" s="159">
        <v>8</v>
      </c>
      <c r="I333" s="901"/>
      <c r="J333" s="900">
        <f t="shared" si="65"/>
        <v>0</v>
      </c>
      <c r="K333" s="161"/>
      <c r="L333" s="29"/>
      <c r="M333" s="162" t="s">
        <v>1</v>
      </c>
      <c r="N333" s="163" t="s">
        <v>36</v>
      </c>
      <c r="O333" s="55"/>
      <c r="P333" s="164">
        <f t="shared" si="66"/>
        <v>0</v>
      </c>
      <c r="Q333" s="164">
        <v>5.0000000000000001E-3</v>
      </c>
      <c r="R333" s="164">
        <f t="shared" si="67"/>
        <v>0.04</v>
      </c>
      <c r="S333" s="164">
        <v>0</v>
      </c>
      <c r="T333" s="165">
        <f t="shared" si="68"/>
        <v>0</v>
      </c>
      <c r="U333" s="896"/>
      <c r="V333" s="896"/>
      <c r="W333" s="896"/>
      <c r="X333" s="896"/>
      <c r="Y333" s="896"/>
      <c r="Z333" s="896"/>
      <c r="AA333" s="896"/>
      <c r="AB333" s="896"/>
      <c r="AC333" s="896"/>
      <c r="AD333" s="896"/>
      <c r="AE333" s="896"/>
      <c r="AR333" s="166" t="s">
        <v>159</v>
      </c>
      <c r="AT333" s="166" t="s">
        <v>155</v>
      </c>
      <c r="AU333" s="166" t="s">
        <v>80</v>
      </c>
      <c r="AY333" s="14" t="s">
        <v>153</v>
      </c>
      <c r="BE333" s="93">
        <f t="shared" si="69"/>
        <v>0</v>
      </c>
      <c r="BF333" s="93">
        <f t="shared" si="70"/>
        <v>0</v>
      </c>
      <c r="BG333" s="93">
        <f t="shared" si="71"/>
        <v>0</v>
      </c>
      <c r="BH333" s="93">
        <f t="shared" si="72"/>
        <v>0</v>
      </c>
      <c r="BI333" s="93">
        <f t="shared" si="73"/>
        <v>0</v>
      </c>
      <c r="BJ333" s="14" t="s">
        <v>80</v>
      </c>
      <c r="BK333" s="93">
        <f t="shared" si="74"/>
        <v>0</v>
      </c>
      <c r="BL333" s="14" t="s">
        <v>159</v>
      </c>
      <c r="BM333" s="166" t="s">
        <v>2295</v>
      </c>
    </row>
    <row r="334" spans="1:65" s="2" customFormat="1" ht="24.2" customHeight="1">
      <c r="A334" s="896"/>
      <c r="B334" s="129"/>
      <c r="C334" s="155" t="s">
        <v>864</v>
      </c>
      <c r="D334" s="155" t="s">
        <v>155</v>
      </c>
      <c r="E334" s="156" t="s">
        <v>746</v>
      </c>
      <c r="F334" s="157" t="s">
        <v>747</v>
      </c>
      <c r="G334" s="158" t="s">
        <v>163</v>
      </c>
      <c r="H334" s="159">
        <v>1.3240000000000001</v>
      </c>
      <c r="I334" s="901"/>
      <c r="J334" s="900">
        <f t="shared" si="65"/>
        <v>0</v>
      </c>
      <c r="K334" s="161"/>
      <c r="L334" s="29"/>
      <c r="M334" s="162" t="s">
        <v>1</v>
      </c>
      <c r="N334" s="163" t="s">
        <v>36</v>
      </c>
      <c r="O334" s="55"/>
      <c r="P334" s="164">
        <f t="shared" si="66"/>
        <v>0</v>
      </c>
      <c r="Q334" s="164">
        <v>2.4018600000000001</v>
      </c>
      <c r="R334" s="164">
        <f t="shared" si="67"/>
        <v>3.1800626400000005</v>
      </c>
      <c r="S334" s="164">
        <v>0</v>
      </c>
      <c r="T334" s="165">
        <f t="shared" si="68"/>
        <v>0</v>
      </c>
      <c r="U334" s="896"/>
      <c r="V334" s="896"/>
      <c r="W334" s="896"/>
      <c r="X334" s="896"/>
      <c r="Y334" s="896"/>
      <c r="Z334" s="896"/>
      <c r="AA334" s="896"/>
      <c r="AB334" s="896"/>
      <c r="AC334" s="896"/>
      <c r="AD334" s="896"/>
      <c r="AE334" s="896"/>
      <c r="AR334" s="166" t="s">
        <v>159</v>
      </c>
      <c r="AT334" s="166" t="s">
        <v>155</v>
      </c>
      <c r="AU334" s="166" t="s">
        <v>80</v>
      </c>
      <c r="AY334" s="14" t="s">
        <v>153</v>
      </c>
      <c r="BE334" s="93">
        <f t="shared" si="69"/>
        <v>0</v>
      </c>
      <c r="BF334" s="93">
        <f t="shared" si="70"/>
        <v>0</v>
      </c>
      <c r="BG334" s="93">
        <f t="shared" si="71"/>
        <v>0</v>
      </c>
      <c r="BH334" s="93">
        <f t="shared" si="72"/>
        <v>0</v>
      </c>
      <c r="BI334" s="93">
        <f t="shared" si="73"/>
        <v>0</v>
      </c>
      <c r="BJ334" s="14" t="s">
        <v>80</v>
      </c>
      <c r="BK334" s="93">
        <f t="shared" si="74"/>
        <v>0</v>
      </c>
      <c r="BL334" s="14" t="s">
        <v>159</v>
      </c>
      <c r="BM334" s="166" t="s">
        <v>2296</v>
      </c>
    </row>
    <row r="335" spans="1:65" s="2" customFormat="1" ht="24.2" customHeight="1">
      <c r="A335" s="896"/>
      <c r="B335" s="129"/>
      <c r="C335" s="155" t="s">
        <v>868</v>
      </c>
      <c r="D335" s="155" t="s">
        <v>155</v>
      </c>
      <c r="E335" s="156" t="s">
        <v>750</v>
      </c>
      <c r="F335" s="157" t="s">
        <v>751</v>
      </c>
      <c r="G335" s="158" t="s">
        <v>158</v>
      </c>
      <c r="H335" s="159">
        <v>13.268000000000001</v>
      </c>
      <c r="I335" s="901"/>
      <c r="J335" s="900">
        <f t="shared" si="65"/>
        <v>0</v>
      </c>
      <c r="K335" s="161"/>
      <c r="L335" s="29"/>
      <c r="M335" s="162" t="s">
        <v>1</v>
      </c>
      <c r="N335" s="163" t="s">
        <v>36</v>
      </c>
      <c r="O335" s="55"/>
      <c r="P335" s="164">
        <f t="shared" si="66"/>
        <v>0</v>
      </c>
      <c r="Q335" s="164">
        <v>3.4099999999999998E-3</v>
      </c>
      <c r="R335" s="164">
        <f t="shared" si="67"/>
        <v>4.524388E-2</v>
      </c>
      <c r="S335" s="164">
        <v>0</v>
      </c>
      <c r="T335" s="165">
        <f t="shared" si="68"/>
        <v>0</v>
      </c>
      <c r="U335" s="896"/>
      <c r="V335" s="896"/>
      <c r="W335" s="896"/>
      <c r="X335" s="896"/>
      <c r="Y335" s="896"/>
      <c r="Z335" s="896"/>
      <c r="AA335" s="896"/>
      <c r="AB335" s="896"/>
      <c r="AC335" s="896"/>
      <c r="AD335" s="896"/>
      <c r="AE335" s="896"/>
      <c r="AR335" s="166" t="s">
        <v>159</v>
      </c>
      <c r="AT335" s="166" t="s">
        <v>155</v>
      </c>
      <c r="AU335" s="166" t="s">
        <v>80</v>
      </c>
      <c r="AY335" s="14" t="s">
        <v>153</v>
      </c>
      <c r="BE335" s="93">
        <f t="shared" si="69"/>
        <v>0</v>
      </c>
      <c r="BF335" s="93">
        <f t="shared" si="70"/>
        <v>0</v>
      </c>
      <c r="BG335" s="93">
        <f t="shared" si="71"/>
        <v>0</v>
      </c>
      <c r="BH335" s="93">
        <f t="shared" si="72"/>
        <v>0</v>
      </c>
      <c r="BI335" s="93">
        <f t="shared" si="73"/>
        <v>0</v>
      </c>
      <c r="BJ335" s="14" t="s">
        <v>80</v>
      </c>
      <c r="BK335" s="93">
        <f t="shared" si="74"/>
        <v>0</v>
      </c>
      <c r="BL335" s="14" t="s">
        <v>159</v>
      </c>
      <c r="BM335" s="166" t="s">
        <v>2297</v>
      </c>
    </row>
    <row r="336" spans="1:65" s="2" customFormat="1" ht="24.2" customHeight="1">
      <c r="A336" s="896"/>
      <c r="B336" s="129"/>
      <c r="C336" s="155" t="s">
        <v>872</v>
      </c>
      <c r="D336" s="155" t="s">
        <v>155</v>
      </c>
      <c r="E336" s="156" t="s">
        <v>754</v>
      </c>
      <c r="F336" s="157" t="s">
        <v>755</v>
      </c>
      <c r="G336" s="158" t="s">
        <v>158</v>
      </c>
      <c r="H336" s="159">
        <v>13.268000000000001</v>
      </c>
      <c r="I336" s="901"/>
      <c r="J336" s="900">
        <f t="shared" si="65"/>
        <v>0</v>
      </c>
      <c r="K336" s="161"/>
      <c r="L336" s="29"/>
      <c r="M336" s="162" t="s">
        <v>1</v>
      </c>
      <c r="N336" s="163" t="s">
        <v>36</v>
      </c>
      <c r="O336" s="55"/>
      <c r="P336" s="164">
        <f t="shared" si="66"/>
        <v>0</v>
      </c>
      <c r="Q336" s="164">
        <v>0</v>
      </c>
      <c r="R336" s="164">
        <f t="shared" si="67"/>
        <v>0</v>
      </c>
      <c r="S336" s="164">
        <v>0</v>
      </c>
      <c r="T336" s="165">
        <f t="shared" si="68"/>
        <v>0</v>
      </c>
      <c r="U336" s="896"/>
      <c r="V336" s="896"/>
      <c r="W336" s="896"/>
      <c r="X336" s="896"/>
      <c r="Y336" s="896"/>
      <c r="Z336" s="896"/>
      <c r="AA336" s="896"/>
      <c r="AB336" s="896"/>
      <c r="AC336" s="896"/>
      <c r="AD336" s="896"/>
      <c r="AE336" s="896"/>
      <c r="AR336" s="166" t="s">
        <v>159</v>
      </c>
      <c r="AT336" s="166" t="s">
        <v>155</v>
      </c>
      <c r="AU336" s="166" t="s">
        <v>80</v>
      </c>
      <c r="AY336" s="14" t="s">
        <v>153</v>
      </c>
      <c r="BE336" s="93">
        <f t="shared" si="69"/>
        <v>0</v>
      </c>
      <c r="BF336" s="93">
        <f t="shared" si="70"/>
        <v>0</v>
      </c>
      <c r="BG336" s="93">
        <f t="shared" si="71"/>
        <v>0</v>
      </c>
      <c r="BH336" s="93">
        <f t="shared" si="72"/>
        <v>0</v>
      </c>
      <c r="BI336" s="93">
        <f t="shared" si="73"/>
        <v>0</v>
      </c>
      <c r="BJ336" s="14" t="s">
        <v>80</v>
      </c>
      <c r="BK336" s="93">
        <f t="shared" si="74"/>
        <v>0</v>
      </c>
      <c r="BL336" s="14" t="s">
        <v>159</v>
      </c>
      <c r="BM336" s="166" t="s">
        <v>2298</v>
      </c>
    </row>
    <row r="337" spans="1:65" s="2" customFormat="1" ht="24.2" customHeight="1">
      <c r="A337" s="896"/>
      <c r="B337" s="129"/>
      <c r="C337" s="155" t="s">
        <v>876</v>
      </c>
      <c r="D337" s="155" t="s">
        <v>155</v>
      </c>
      <c r="E337" s="156" t="s">
        <v>758</v>
      </c>
      <c r="F337" s="157" t="s">
        <v>759</v>
      </c>
      <c r="G337" s="158" t="s">
        <v>191</v>
      </c>
      <c r="H337" s="159">
        <v>0.23200000000000001</v>
      </c>
      <c r="I337" s="901"/>
      <c r="J337" s="900">
        <f t="shared" si="65"/>
        <v>0</v>
      </c>
      <c r="K337" s="161"/>
      <c r="L337" s="29"/>
      <c r="M337" s="162" t="s">
        <v>1</v>
      </c>
      <c r="N337" s="163" t="s">
        <v>36</v>
      </c>
      <c r="O337" s="55"/>
      <c r="P337" s="164">
        <f t="shared" si="66"/>
        <v>0</v>
      </c>
      <c r="Q337" s="164">
        <v>1.0165999999999999</v>
      </c>
      <c r="R337" s="164">
        <f t="shared" si="67"/>
        <v>0.23585120000000001</v>
      </c>
      <c r="S337" s="164">
        <v>0</v>
      </c>
      <c r="T337" s="165">
        <f t="shared" si="68"/>
        <v>0</v>
      </c>
      <c r="U337" s="896"/>
      <c r="V337" s="896"/>
      <c r="W337" s="896"/>
      <c r="X337" s="896"/>
      <c r="Y337" s="896"/>
      <c r="Z337" s="896"/>
      <c r="AA337" s="896"/>
      <c r="AB337" s="896"/>
      <c r="AC337" s="896"/>
      <c r="AD337" s="896"/>
      <c r="AE337" s="896"/>
      <c r="AR337" s="166" t="s">
        <v>159</v>
      </c>
      <c r="AT337" s="166" t="s">
        <v>155</v>
      </c>
      <c r="AU337" s="166" t="s">
        <v>80</v>
      </c>
      <c r="AY337" s="14" t="s">
        <v>153</v>
      </c>
      <c r="BE337" s="93">
        <f t="shared" si="69"/>
        <v>0</v>
      </c>
      <c r="BF337" s="93">
        <f t="shared" si="70"/>
        <v>0</v>
      </c>
      <c r="BG337" s="93">
        <f t="shared" si="71"/>
        <v>0</v>
      </c>
      <c r="BH337" s="93">
        <f t="shared" si="72"/>
        <v>0</v>
      </c>
      <c r="BI337" s="93">
        <f t="shared" si="73"/>
        <v>0</v>
      </c>
      <c r="BJ337" s="14" t="s">
        <v>80</v>
      </c>
      <c r="BK337" s="93">
        <f t="shared" si="74"/>
        <v>0</v>
      </c>
      <c r="BL337" s="14" t="s">
        <v>159</v>
      </c>
      <c r="BM337" s="166" t="s">
        <v>2299</v>
      </c>
    </row>
    <row r="338" spans="1:65" s="12" customFormat="1" ht="22.9" customHeight="1">
      <c r="B338" s="145"/>
      <c r="D338" s="146" t="s">
        <v>69</v>
      </c>
      <c r="E338" s="154" t="s">
        <v>172</v>
      </c>
      <c r="F338" s="154" t="s">
        <v>761</v>
      </c>
      <c r="I338" s="148"/>
      <c r="J338" s="904">
        <f>BK338</f>
        <v>0</v>
      </c>
      <c r="L338" s="145"/>
      <c r="M338" s="149"/>
      <c r="N338" s="150"/>
      <c r="O338" s="150"/>
      <c r="P338" s="151">
        <f>SUM(P339:P342)</f>
        <v>0</v>
      </c>
      <c r="Q338" s="150"/>
      <c r="R338" s="151">
        <f>SUM(R339:R342)</f>
        <v>618.22795479999991</v>
      </c>
      <c r="S338" s="150"/>
      <c r="T338" s="152">
        <f>SUM(T339:T342)</f>
        <v>0</v>
      </c>
      <c r="AR338" s="146" t="s">
        <v>77</v>
      </c>
      <c r="AT338" s="153" t="s">
        <v>69</v>
      </c>
      <c r="AU338" s="153" t="s">
        <v>77</v>
      </c>
      <c r="AY338" s="146" t="s">
        <v>153</v>
      </c>
      <c r="BK338" s="902">
        <f>SUM(BK339:BK342)</f>
        <v>0</v>
      </c>
    </row>
    <row r="339" spans="1:65" s="2" customFormat="1" ht="24.2" customHeight="1">
      <c r="A339" s="896"/>
      <c r="B339" s="129"/>
      <c r="C339" s="155" t="s">
        <v>880</v>
      </c>
      <c r="D339" s="155" t="s">
        <v>155</v>
      </c>
      <c r="E339" s="156" t="s">
        <v>767</v>
      </c>
      <c r="F339" s="157" t="s">
        <v>768</v>
      </c>
      <c r="G339" s="158" t="s">
        <v>158</v>
      </c>
      <c r="H339" s="159">
        <v>613.50400000000002</v>
      </c>
      <c r="I339" s="901"/>
      <c r="J339" s="900">
        <f>ROUND(I339*H339,2)</f>
        <v>0</v>
      </c>
      <c r="K339" s="161"/>
      <c r="L339" s="29"/>
      <c r="M339" s="162" t="s">
        <v>1</v>
      </c>
      <c r="N339" s="163" t="s">
        <v>36</v>
      </c>
      <c r="O339" s="55"/>
      <c r="P339" s="164">
        <f>O339*H339</f>
        <v>0</v>
      </c>
      <c r="Q339" s="164">
        <v>0.42531999999999998</v>
      </c>
      <c r="R339" s="164">
        <f>Q339*H339</f>
        <v>260.93552127999999</v>
      </c>
      <c r="S339" s="164">
        <v>0</v>
      </c>
      <c r="T339" s="165">
        <f>S339*H339</f>
        <v>0</v>
      </c>
      <c r="U339" s="896"/>
      <c r="V339" s="896"/>
      <c r="W339" s="896"/>
      <c r="X339" s="896"/>
      <c r="Y339" s="896"/>
      <c r="Z339" s="896"/>
      <c r="AA339" s="896"/>
      <c r="AB339" s="896"/>
      <c r="AC339" s="896"/>
      <c r="AD339" s="896"/>
      <c r="AE339" s="896"/>
      <c r="AR339" s="166" t="s">
        <v>159</v>
      </c>
      <c r="AT339" s="166" t="s">
        <v>155</v>
      </c>
      <c r="AU339" s="166" t="s">
        <v>80</v>
      </c>
      <c r="AY339" s="14" t="s">
        <v>153</v>
      </c>
      <c r="BE339" s="93">
        <f>IF(N339="základná",J339,0)</f>
        <v>0</v>
      </c>
      <c r="BF339" s="93">
        <f>IF(N339="znížená",J339,0)</f>
        <v>0</v>
      </c>
      <c r="BG339" s="93">
        <f>IF(N339="zákl. prenesená",J339,0)</f>
        <v>0</v>
      </c>
      <c r="BH339" s="93">
        <f>IF(N339="zníž. prenesená",J339,0)</f>
        <v>0</v>
      </c>
      <c r="BI339" s="93">
        <f>IF(N339="nulová",J339,0)</f>
        <v>0</v>
      </c>
      <c r="BJ339" s="14" t="s">
        <v>80</v>
      </c>
      <c r="BK339" s="93">
        <f>ROUND(I339*H339,2)</f>
        <v>0</v>
      </c>
      <c r="BL339" s="14" t="s">
        <v>159</v>
      </c>
      <c r="BM339" s="166" t="s">
        <v>2300</v>
      </c>
    </row>
    <row r="340" spans="1:65" s="2" customFormat="1" ht="37.9" customHeight="1">
      <c r="A340" s="896"/>
      <c r="B340" s="129"/>
      <c r="C340" s="155" t="s">
        <v>884</v>
      </c>
      <c r="D340" s="155" t="s">
        <v>155</v>
      </c>
      <c r="E340" s="156" t="s">
        <v>771</v>
      </c>
      <c r="F340" s="157" t="s">
        <v>772</v>
      </c>
      <c r="G340" s="158" t="s">
        <v>158</v>
      </c>
      <c r="H340" s="159">
        <v>613.50400000000002</v>
      </c>
      <c r="I340" s="901"/>
      <c r="J340" s="900">
        <f>ROUND(I340*H340,2)</f>
        <v>0</v>
      </c>
      <c r="K340" s="161"/>
      <c r="L340" s="29"/>
      <c r="M340" s="162" t="s">
        <v>1</v>
      </c>
      <c r="N340" s="163" t="s">
        <v>36</v>
      </c>
      <c r="O340" s="55"/>
      <c r="P340" s="164">
        <f>O340*H340</f>
        <v>0</v>
      </c>
      <c r="Q340" s="164">
        <v>0.35338000000000003</v>
      </c>
      <c r="R340" s="164">
        <f>Q340*H340</f>
        <v>216.80004352000003</v>
      </c>
      <c r="S340" s="164">
        <v>0</v>
      </c>
      <c r="T340" s="165">
        <f>S340*H340</f>
        <v>0</v>
      </c>
      <c r="U340" s="896"/>
      <c r="V340" s="896"/>
      <c r="W340" s="896"/>
      <c r="X340" s="896"/>
      <c r="Y340" s="896"/>
      <c r="Z340" s="896"/>
      <c r="AA340" s="896"/>
      <c r="AB340" s="896"/>
      <c r="AC340" s="896"/>
      <c r="AD340" s="896"/>
      <c r="AE340" s="896"/>
      <c r="AR340" s="166" t="s">
        <v>159</v>
      </c>
      <c r="AT340" s="166" t="s">
        <v>155</v>
      </c>
      <c r="AU340" s="166" t="s">
        <v>80</v>
      </c>
      <c r="AY340" s="14" t="s">
        <v>153</v>
      </c>
      <c r="BE340" s="93">
        <f>IF(N340="základná",J340,0)</f>
        <v>0</v>
      </c>
      <c r="BF340" s="93">
        <f>IF(N340="znížená",J340,0)</f>
        <v>0</v>
      </c>
      <c r="BG340" s="93">
        <f>IF(N340="zákl. prenesená",J340,0)</f>
        <v>0</v>
      </c>
      <c r="BH340" s="93">
        <f>IF(N340="zníž. prenesená",J340,0)</f>
        <v>0</v>
      </c>
      <c r="BI340" s="93">
        <f>IF(N340="nulová",J340,0)</f>
        <v>0</v>
      </c>
      <c r="BJ340" s="14" t="s">
        <v>80</v>
      </c>
      <c r="BK340" s="93">
        <f>ROUND(I340*H340,2)</f>
        <v>0</v>
      </c>
      <c r="BL340" s="14" t="s">
        <v>159</v>
      </c>
      <c r="BM340" s="166" t="s">
        <v>2301</v>
      </c>
    </row>
    <row r="341" spans="1:65" s="2" customFormat="1" ht="37.9" customHeight="1">
      <c r="A341" s="896"/>
      <c r="B341" s="129"/>
      <c r="C341" s="155" t="s">
        <v>888</v>
      </c>
      <c r="D341" s="155" t="s">
        <v>155</v>
      </c>
      <c r="E341" s="156" t="s">
        <v>775</v>
      </c>
      <c r="F341" s="157" t="s">
        <v>776</v>
      </c>
      <c r="G341" s="158" t="s">
        <v>158</v>
      </c>
      <c r="H341" s="159">
        <v>613.50400000000002</v>
      </c>
      <c r="I341" s="901"/>
      <c r="J341" s="900">
        <f>ROUND(I341*H341,2)</f>
        <v>0</v>
      </c>
      <c r="K341" s="161"/>
      <c r="L341" s="29"/>
      <c r="M341" s="162" t="s">
        <v>1</v>
      </c>
      <c r="N341" s="163" t="s">
        <v>36</v>
      </c>
      <c r="O341" s="55"/>
      <c r="P341" s="164">
        <f>O341*H341</f>
        <v>0</v>
      </c>
      <c r="Q341" s="164">
        <v>9.2499999999999999E-2</v>
      </c>
      <c r="R341" s="164">
        <f>Q341*H341</f>
        <v>56.749119999999998</v>
      </c>
      <c r="S341" s="164">
        <v>0</v>
      </c>
      <c r="T341" s="165">
        <f>S341*H341</f>
        <v>0</v>
      </c>
      <c r="U341" s="896"/>
      <c r="V341" s="896"/>
      <c r="W341" s="896"/>
      <c r="X341" s="896"/>
      <c r="Y341" s="896"/>
      <c r="Z341" s="896"/>
      <c r="AA341" s="896"/>
      <c r="AB341" s="896"/>
      <c r="AC341" s="896"/>
      <c r="AD341" s="896"/>
      <c r="AE341" s="896"/>
      <c r="AR341" s="166" t="s">
        <v>159</v>
      </c>
      <c r="AT341" s="166" t="s">
        <v>155</v>
      </c>
      <c r="AU341" s="166" t="s">
        <v>80</v>
      </c>
      <c r="AY341" s="14" t="s">
        <v>153</v>
      </c>
      <c r="BE341" s="93">
        <f>IF(N341="základná",J341,0)</f>
        <v>0</v>
      </c>
      <c r="BF341" s="93">
        <f>IF(N341="znížená",J341,0)</f>
        <v>0</v>
      </c>
      <c r="BG341" s="93">
        <f>IF(N341="zákl. prenesená",J341,0)</f>
        <v>0</v>
      </c>
      <c r="BH341" s="93">
        <f>IF(N341="zníž. prenesená",J341,0)</f>
        <v>0</v>
      </c>
      <c r="BI341" s="93">
        <f>IF(N341="nulová",J341,0)</f>
        <v>0</v>
      </c>
      <c r="BJ341" s="14" t="s">
        <v>80</v>
      </c>
      <c r="BK341" s="93">
        <f>ROUND(I341*H341,2)</f>
        <v>0</v>
      </c>
      <c r="BL341" s="14" t="s">
        <v>159</v>
      </c>
      <c r="BM341" s="166" t="s">
        <v>2302</v>
      </c>
    </row>
    <row r="342" spans="1:65" s="2" customFormat="1" ht="16.5" customHeight="1">
      <c r="A342" s="896"/>
      <c r="B342" s="129"/>
      <c r="C342" s="167" t="s">
        <v>891</v>
      </c>
      <c r="D342" s="167" t="s">
        <v>189</v>
      </c>
      <c r="E342" s="168" t="s">
        <v>779</v>
      </c>
      <c r="F342" s="169" t="s">
        <v>780</v>
      </c>
      <c r="G342" s="170" t="s">
        <v>158</v>
      </c>
      <c r="H342" s="171">
        <v>644.17899999999997</v>
      </c>
      <c r="I342" s="906"/>
      <c r="J342" s="905">
        <f>ROUND(I342*H342,2)</f>
        <v>0</v>
      </c>
      <c r="K342" s="172"/>
      <c r="L342" s="173"/>
      <c r="M342" s="174" t="s">
        <v>1</v>
      </c>
      <c r="N342" s="175" t="s">
        <v>36</v>
      </c>
      <c r="O342" s="55"/>
      <c r="P342" s="164">
        <f>O342*H342</f>
        <v>0</v>
      </c>
      <c r="Q342" s="164">
        <v>0.13</v>
      </c>
      <c r="R342" s="164">
        <f>Q342*H342</f>
        <v>83.743269999999995</v>
      </c>
      <c r="S342" s="164">
        <v>0</v>
      </c>
      <c r="T342" s="165">
        <f>S342*H342</f>
        <v>0</v>
      </c>
      <c r="U342" s="896"/>
      <c r="V342" s="896"/>
      <c r="W342" s="896"/>
      <c r="X342" s="896"/>
      <c r="Y342" s="896"/>
      <c r="Z342" s="896"/>
      <c r="AA342" s="896"/>
      <c r="AB342" s="896"/>
      <c r="AC342" s="896"/>
      <c r="AD342" s="896"/>
      <c r="AE342" s="896"/>
      <c r="AR342" s="166" t="s">
        <v>184</v>
      </c>
      <c r="AT342" s="166" t="s">
        <v>189</v>
      </c>
      <c r="AU342" s="166" t="s">
        <v>80</v>
      </c>
      <c r="AY342" s="14" t="s">
        <v>153</v>
      </c>
      <c r="BE342" s="93">
        <f>IF(N342="základná",J342,0)</f>
        <v>0</v>
      </c>
      <c r="BF342" s="93">
        <f>IF(N342="znížená",J342,0)</f>
        <v>0</v>
      </c>
      <c r="BG342" s="93">
        <f>IF(N342="zákl. prenesená",J342,0)</f>
        <v>0</v>
      </c>
      <c r="BH342" s="93">
        <f>IF(N342="zníž. prenesená",J342,0)</f>
        <v>0</v>
      </c>
      <c r="BI342" s="93">
        <f>IF(N342="nulová",J342,0)</f>
        <v>0</v>
      </c>
      <c r="BJ342" s="14" t="s">
        <v>80</v>
      </c>
      <c r="BK342" s="93">
        <f>ROUND(I342*H342,2)</f>
        <v>0</v>
      </c>
      <c r="BL342" s="14" t="s">
        <v>159</v>
      </c>
      <c r="BM342" s="166" t="s">
        <v>2303</v>
      </c>
    </row>
    <row r="343" spans="1:65" s="12" customFormat="1" ht="22.9" customHeight="1">
      <c r="B343" s="145"/>
      <c r="D343" s="146" t="s">
        <v>69</v>
      </c>
      <c r="E343" s="154" t="s">
        <v>176</v>
      </c>
      <c r="F343" s="154" t="s">
        <v>782</v>
      </c>
      <c r="I343" s="148"/>
      <c r="J343" s="904">
        <f>BK343</f>
        <v>0</v>
      </c>
      <c r="L343" s="145"/>
      <c r="M343" s="149"/>
      <c r="N343" s="150"/>
      <c r="O343" s="150"/>
      <c r="P343" s="151">
        <f>SUM(P344:P360)</f>
        <v>0</v>
      </c>
      <c r="Q343" s="150"/>
      <c r="R343" s="151">
        <f>SUM(R344:R360)</f>
        <v>13.451699989999998</v>
      </c>
      <c r="S343" s="150"/>
      <c r="T343" s="152">
        <f>SUM(T344:T360)</f>
        <v>0</v>
      </c>
      <c r="AR343" s="146" t="s">
        <v>77</v>
      </c>
      <c r="AT343" s="153" t="s">
        <v>69</v>
      </c>
      <c r="AU343" s="153" t="s">
        <v>77</v>
      </c>
      <c r="AY343" s="146" t="s">
        <v>153</v>
      </c>
      <c r="BK343" s="902">
        <f>SUM(BK344:BK360)</f>
        <v>0</v>
      </c>
    </row>
    <row r="344" spans="1:65" s="2" customFormat="1" ht="24.2" customHeight="1">
      <c r="A344" s="896"/>
      <c r="B344" s="129"/>
      <c r="C344" s="155" t="s">
        <v>895</v>
      </c>
      <c r="D344" s="155" t="s">
        <v>155</v>
      </c>
      <c r="E344" s="156" t="s">
        <v>784</v>
      </c>
      <c r="F344" s="157" t="s">
        <v>785</v>
      </c>
      <c r="G344" s="158" t="s">
        <v>158</v>
      </c>
      <c r="H344" s="159">
        <v>29.329000000000001</v>
      </c>
      <c r="I344" s="901"/>
      <c r="J344" s="900">
        <f t="shared" ref="J344:J360" si="75">ROUND(I344*H344,2)</f>
        <v>0</v>
      </c>
      <c r="K344" s="161"/>
      <c r="L344" s="29"/>
      <c r="M344" s="162" t="s">
        <v>1</v>
      </c>
      <c r="N344" s="163" t="s">
        <v>36</v>
      </c>
      <c r="O344" s="55"/>
      <c r="P344" s="164">
        <f t="shared" ref="P344:P360" si="76">O344*H344</f>
        <v>0</v>
      </c>
      <c r="Q344" s="164">
        <v>6.9999999999999994E-5</v>
      </c>
      <c r="R344" s="164">
        <f t="shared" ref="R344:R360" si="77">Q344*H344</f>
        <v>2.05303E-3</v>
      </c>
      <c r="S344" s="164">
        <v>0</v>
      </c>
      <c r="T344" s="165">
        <f t="shared" ref="T344:T360" si="78">S344*H344</f>
        <v>0</v>
      </c>
      <c r="U344" s="896"/>
      <c r="V344" s="896"/>
      <c r="W344" s="896"/>
      <c r="X344" s="896"/>
      <c r="Y344" s="896"/>
      <c r="Z344" s="896"/>
      <c r="AA344" s="896"/>
      <c r="AB344" s="896"/>
      <c r="AC344" s="896"/>
      <c r="AD344" s="896"/>
      <c r="AE344" s="896"/>
      <c r="AR344" s="166" t="s">
        <v>159</v>
      </c>
      <c r="AT344" s="166" t="s">
        <v>155</v>
      </c>
      <c r="AU344" s="166" t="s">
        <v>80</v>
      </c>
      <c r="AY344" s="14" t="s">
        <v>153</v>
      </c>
      <c r="BE344" s="93">
        <f t="shared" ref="BE344:BE360" si="79">IF(N344="základná",J344,0)</f>
        <v>0</v>
      </c>
      <c r="BF344" s="93">
        <f t="shared" ref="BF344:BF360" si="80">IF(N344="znížená",J344,0)</f>
        <v>0</v>
      </c>
      <c r="BG344" s="93">
        <f t="shared" ref="BG344:BG360" si="81">IF(N344="zákl. prenesená",J344,0)</f>
        <v>0</v>
      </c>
      <c r="BH344" s="93">
        <f t="shared" ref="BH344:BH360" si="82">IF(N344="zníž. prenesená",J344,0)</f>
        <v>0</v>
      </c>
      <c r="BI344" s="93">
        <f t="shared" ref="BI344:BI360" si="83">IF(N344="nulová",J344,0)</f>
        <v>0</v>
      </c>
      <c r="BJ344" s="14" t="s">
        <v>80</v>
      </c>
      <c r="BK344" s="93">
        <f t="shared" ref="BK344:BK360" si="84">ROUND(I344*H344,2)</f>
        <v>0</v>
      </c>
      <c r="BL344" s="14" t="s">
        <v>159</v>
      </c>
      <c r="BM344" s="166" t="s">
        <v>2304</v>
      </c>
    </row>
    <row r="345" spans="1:65" s="2" customFormat="1" ht="33" customHeight="1">
      <c r="A345" s="896"/>
      <c r="B345" s="129"/>
      <c r="C345" s="155" t="s">
        <v>899</v>
      </c>
      <c r="D345" s="155" t="s">
        <v>155</v>
      </c>
      <c r="E345" s="156" t="s">
        <v>788</v>
      </c>
      <c r="F345" s="157" t="s">
        <v>789</v>
      </c>
      <c r="G345" s="158" t="s">
        <v>158</v>
      </c>
      <c r="H345" s="159">
        <v>22.068999999999999</v>
      </c>
      <c r="I345" s="901"/>
      <c r="J345" s="900">
        <f t="shared" si="75"/>
        <v>0</v>
      </c>
      <c r="K345" s="161"/>
      <c r="L345" s="29"/>
      <c r="M345" s="162" t="s">
        <v>1</v>
      </c>
      <c r="N345" s="163" t="s">
        <v>36</v>
      </c>
      <c r="O345" s="55"/>
      <c r="P345" s="164">
        <f t="shared" si="76"/>
        <v>0</v>
      </c>
      <c r="Q345" s="164">
        <v>1.26E-2</v>
      </c>
      <c r="R345" s="164">
        <f t="shared" si="77"/>
        <v>0.27806939999999997</v>
      </c>
      <c r="S345" s="164">
        <v>0</v>
      </c>
      <c r="T345" s="165">
        <f t="shared" si="78"/>
        <v>0</v>
      </c>
      <c r="U345" s="896"/>
      <c r="V345" s="896"/>
      <c r="W345" s="896"/>
      <c r="X345" s="896"/>
      <c r="Y345" s="896"/>
      <c r="Z345" s="896"/>
      <c r="AA345" s="896"/>
      <c r="AB345" s="896"/>
      <c r="AC345" s="896"/>
      <c r="AD345" s="896"/>
      <c r="AE345" s="896"/>
      <c r="AR345" s="166" t="s">
        <v>159</v>
      </c>
      <c r="AT345" s="166" t="s">
        <v>155</v>
      </c>
      <c r="AU345" s="166" t="s">
        <v>80</v>
      </c>
      <c r="AY345" s="14" t="s">
        <v>153</v>
      </c>
      <c r="BE345" s="93">
        <f t="shared" si="79"/>
        <v>0</v>
      </c>
      <c r="BF345" s="93">
        <f t="shared" si="80"/>
        <v>0</v>
      </c>
      <c r="BG345" s="93">
        <f t="shared" si="81"/>
        <v>0</v>
      </c>
      <c r="BH345" s="93">
        <f t="shared" si="82"/>
        <v>0</v>
      </c>
      <c r="BI345" s="93">
        <f t="shared" si="83"/>
        <v>0</v>
      </c>
      <c r="BJ345" s="14" t="s">
        <v>80</v>
      </c>
      <c r="BK345" s="93">
        <f t="shared" si="84"/>
        <v>0</v>
      </c>
      <c r="BL345" s="14" t="s">
        <v>159</v>
      </c>
      <c r="BM345" s="166" t="s">
        <v>2305</v>
      </c>
    </row>
    <row r="346" spans="1:65" s="2" customFormat="1" ht="16.5" customHeight="1">
      <c r="A346" s="896"/>
      <c r="B346" s="129"/>
      <c r="C346" s="155" t="s">
        <v>903</v>
      </c>
      <c r="D346" s="155" t="s">
        <v>155</v>
      </c>
      <c r="E346" s="156" t="s">
        <v>792</v>
      </c>
      <c r="F346" s="157" t="s">
        <v>793</v>
      </c>
      <c r="G346" s="158" t="s">
        <v>158</v>
      </c>
      <c r="H346" s="159">
        <v>7.26</v>
      </c>
      <c r="I346" s="901"/>
      <c r="J346" s="900">
        <f t="shared" si="75"/>
        <v>0</v>
      </c>
      <c r="K346" s="161"/>
      <c r="L346" s="29"/>
      <c r="M346" s="162" t="s">
        <v>1</v>
      </c>
      <c r="N346" s="163" t="s">
        <v>36</v>
      </c>
      <c r="O346" s="55"/>
      <c r="P346" s="164">
        <f t="shared" si="76"/>
        <v>0</v>
      </c>
      <c r="Q346" s="164">
        <v>1.26E-2</v>
      </c>
      <c r="R346" s="164">
        <f t="shared" si="77"/>
        <v>9.1476000000000002E-2</v>
      </c>
      <c r="S346" s="164">
        <v>0</v>
      </c>
      <c r="T346" s="165">
        <f t="shared" si="78"/>
        <v>0</v>
      </c>
      <c r="U346" s="896"/>
      <c r="V346" s="896"/>
      <c r="W346" s="896"/>
      <c r="X346" s="896"/>
      <c r="Y346" s="896"/>
      <c r="Z346" s="896"/>
      <c r="AA346" s="896"/>
      <c r="AB346" s="896"/>
      <c r="AC346" s="896"/>
      <c r="AD346" s="896"/>
      <c r="AE346" s="896"/>
      <c r="AR346" s="166" t="s">
        <v>159</v>
      </c>
      <c r="AT346" s="166" t="s">
        <v>155</v>
      </c>
      <c r="AU346" s="166" t="s">
        <v>80</v>
      </c>
      <c r="AY346" s="14" t="s">
        <v>153</v>
      </c>
      <c r="BE346" s="93">
        <f t="shared" si="79"/>
        <v>0</v>
      </c>
      <c r="BF346" s="93">
        <f t="shared" si="80"/>
        <v>0</v>
      </c>
      <c r="BG346" s="93">
        <f t="shared" si="81"/>
        <v>0</v>
      </c>
      <c r="BH346" s="93">
        <f t="shared" si="82"/>
        <v>0</v>
      </c>
      <c r="BI346" s="93">
        <f t="shared" si="83"/>
        <v>0</v>
      </c>
      <c r="BJ346" s="14" t="s">
        <v>80</v>
      </c>
      <c r="BK346" s="93">
        <f t="shared" si="84"/>
        <v>0</v>
      </c>
      <c r="BL346" s="14" t="s">
        <v>159</v>
      </c>
      <c r="BM346" s="166" t="s">
        <v>2306</v>
      </c>
    </row>
    <row r="347" spans="1:65" s="2" customFormat="1" ht="37.9" customHeight="1">
      <c r="A347" s="896"/>
      <c r="B347" s="129"/>
      <c r="C347" s="155" t="s">
        <v>907</v>
      </c>
      <c r="D347" s="155" t="s">
        <v>155</v>
      </c>
      <c r="E347" s="156" t="s">
        <v>796</v>
      </c>
      <c r="F347" s="157" t="s">
        <v>797</v>
      </c>
      <c r="G347" s="158" t="s">
        <v>158</v>
      </c>
      <c r="H347" s="159">
        <v>2.476</v>
      </c>
      <c r="I347" s="901"/>
      <c r="J347" s="900">
        <f t="shared" si="75"/>
        <v>0</v>
      </c>
      <c r="K347" s="161"/>
      <c r="L347" s="29"/>
      <c r="M347" s="162" t="s">
        <v>1</v>
      </c>
      <c r="N347" s="163" t="s">
        <v>36</v>
      </c>
      <c r="O347" s="55"/>
      <c r="P347" s="164">
        <f t="shared" si="76"/>
        <v>0</v>
      </c>
      <c r="Q347" s="164">
        <v>3.3E-3</v>
      </c>
      <c r="R347" s="164">
        <f t="shared" si="77"/>
        <v>8.1708000000000006E-3</v>
      </c>
      <c r="S347" s="164">
        <v>0</v>
      </c>
      <c r="T347" s="165">
        <f t="shared" si="78"/>
        <v>0</v>
      </c>
      <c r="U347" s="896"/>
      <c r="V347" s="896"/>
      <c r="W347" s="896"/>
      <c r="X347" s="896"/>
      <c r="Y347" s="896"/>
      <c r="Z347" s="896"/>
      <c r="AA347" s="896"/>
      <c r="AB347" s="896"/>
      <c r="AC347" s="896"/>
      <c r="AD347" s="896"/>
      <c r="AE347" s="896"/>
      <c r="AR347" s="166" t="s">
        <v>159</v>
      </c>
      <c r="AT347" s="166" t="s">
        <v>155</v>
      </c>
      <c r="AU347" s="166" t="s">
        <v>80</v>
      </c>
      <c r="AY347" s="14" t="s">
        <v>153</v>
      </c>
      <c r="BE347" s="93">
        <f t="shared" si="79"/>
        <v>0</v>
      </c>
      <c r="BF347" s="93">
        <f t="shared" si="80"/>
        <v>0</v>
      </c>
      <c r="BG347" s="93">
        <f t="shared" si="81"/>
        <v>0</v>
      </c>
      <c r="BH347" s="93">
        <f t="shared" si="82"/>
        <v>0</v>
      </c>
      <c r="BI347" s="93">
        <f t="shared" si="83"/>
        <v>0</v>
      </c>
      <c r="BJ347" s="14" t="s">
        <v>80</v>
      </c>
      <c r="BK347" s="93">
        <f t="shared" si="84"/>
        <v>0</v>
      </c>
      <c r="BL347" s="14" t="s">
        <v>159</v>
      </c>
      <c r="BM347" s="166" t="s">
        <v>2307</v>
      </c>
    </row>
    <row r="348" spans="1:65" s="2" customFormat="1" ht="24.2" customHeight="1">
      <c r="A348" s="896"/>
      <c r="B348" s="129"/>
      <c r="C348" s="155" t="s">
        <v>911</v>
      </c>
      <c r="D348" s="155" t="s">
        <v>155</v>
      </c>
      <c r="E348" s="156" t="s">
        <v>800</v>
      </c>
      <c r="F348" s="157" t="s">
        <v>801</v>
      </c>
      <c r="G348" s="158" t="s">
        <v>158</v>
      </c>
      <c r="H348" s="159">
        <v>2.476</v>
      </c>
      <c r="I348" s="901"/>
      <c r="J348" s="900">
        <f t="shared" si="75"/>
        <v>0</v>
      </c>
      <c r="K348" s="161"/>
      <c r="L348" s="29"/>
      <c r="M348" s="162" t="s">
        <v>1</v>
      </c>
      <c r="N348" s="163" t="s">
        <v>36</v>
      </c>
      <c r="O348" s="55"/>
      <c r="P348" s="164">
        <f t="shared" si="76"/>
        <v>0</v>
      </c>
      <c r="Q348" s="164">
        <v>4.15E-3</v>
      </c>
      <c r="R348" s="164">
        <f t="shared" si="77"/>
        <v>1.0275400000000001E-2</v>
      </c>
      <c r="S348" s="164">
        <v>0</v>
      </c>
      <c r="T348" s="165">
        <f t="shared" si="78"/>
        <v>0</v>
      </c>
      <c r="U348" s="896"/>
      <c r="V348" s="896"/>
      <c r="W348" s="896"/>
      <c r="X348" s="896"/>
      <c r="Y348" s="896"/>
      <c r="Z348" s="896"/>
      <c r="AA348" s="896"/>
      <c r="AB348" s="896"/>
      <c r="AC348" s="896"/>
      <c r="AD348" s="896"/>
      <c r="AE348" s="896"/>
      <c r="AR348" s="166" t="s">
        <v>159</v>
      </c>
      <c r="AT348" s="166" t="s">
        <v>155</v>
      </c>
      <c r="AU348" s="166" t="s">
        <v>80</v>
      </c>
      <c r="AY348" s="14" t="s">
        <v>153</v>
      </c>
      <c r="BE348" s="93">
        <f t="shared" si="79"/>
        <v>0</v>
      </c>
      <c r="BF348" s="93">
        <f t="shared" si="80"/>
        <v>0</v>
      </c>
      <c r="BG348" s="93">
        <f t="shared" si="81"/>
        <v>0</v>
      </c>
      <c r="BH348" s="93">
        <f t="shared" si="82"/>
        <v>0</v>
      </c>
      <c r="BI348" s="93">
        <f t="shared" si="83"/>
        <v>0</v>
      </c>
      <c r="BJ348" s="14" t="s">
        <v>80</v>
      </c>
      <c r="BK348" s="93">
        <f t="shared" si="84"/>
        <v>0</v>
      </c>
      <c r="BL348" s="14" t="s">
        <v>159</v>
      </c>
      <c r="BM348" s="166" t="s">
        <v>2308</v>
      </c>
    </row>
    <row r="349" spans="1:65" s="2" customFormat="1" ht="49.15" customHeight="1">
      <c r="A349" s="896"/>
      <c r="B349" s="129"/>
      <c r="C349" s="155" t="s">
        <v>915</v>
      </c>
      <c r="D349" s="155" t="s">
        <v>155</v>
      </c>
      <c r="E349" s="156" t="s">
        <v>804</v>
      </c>
      <c r="F349" s="157" t="s">
        <v>805</v>
      </c>
      <c r="G349" s="158" t="s">
        <v>158</v>
      </c>
      <c r="H349" s="159">
        <v>77.59</v>
      </c>
      <c r="I349" s="901"/>
      <c r="J349" s="900">
        <f t="shared" si="75"/>
        <v>0</v>
      </c>
      <c r="K349" s="161"/>
      <c r="L349" s="29"/>
      <c r="M349" s="162" t="s">
        <v>1</v>
      </c>
      <c r="N349" s="163" t="s">
        <v>36</v>
      </c>
      <c r="O349" s="55"/>
      <c r="P349" s="164">
        <f t="shared" si="76"/>
        <v>0</v>
      </c>
      <c r="Q349" s="164">
        <v>1.4970000000000001E-2</v>
      </c>
      <c r="R349" s="164">
        <f t="shared" si="77"/>
        <v>1.1615223000000001</v>
      </c>
      <c r="S349" s="164">
        <v>0</v>
      </c>
      <c r="T349" s="165">
        <f t="shared" si="78"/>
        <v>0</v>
      </c>
      <c r="U349" s="896"/>
      <c r="V349" s="896"/>
      <c r="W349" s="896"/>
      <c r="X349" s="896"/>
      <c r="Y349" s="896"/>
      <c r="Z349" s="896"/>
      <c r="AA349" s="896"/>
      <c r="AB349" s="896"/>
      <c r="AC349" s="896"/>
      <c r="AD349" s="896"/>
      <c r="AE349" s="896"/>
      <c r="AR349" s="166" t="s">
        <v>159</v>
      </c>
      <c r="AT349" s="166" t="s">
        <v>155</v>
      </c>
      <c r="AU349" s="166" t="s">
        <v>80</v>
      </c>
      <c r="AY349" s="14" t="s">
        <v>153</v>
      </c>
      <c r="BE349" s="93">
        <f t="shared" si="79"/>
        <v>0</v>
      </c>
      <c r="BF349" s="93">
        <f t="shared" si="80"/>
        <v>0</v>
      </c>
      <c r="BG349" s="93">
        <f t="shared" si="81"/>
        <v>0</v>
      </c>
      <c r="BH349" s="93">
        <f t="shared" si="82"/>
        <v>0</v>
      </c>
      <c r="BI349" s="93">
        <f t="shared" si="83"/>
        <v>0</v>
      </c>
      <c r="BJ349" s="14" t="s">
        <v>80</v>
      </c>
      <c r="BK349" s="93">
        <f t="shared" si="84"/>
        <v>0</v>
      </c>
      <c r="BL349" s="14" t="s">
        <v>159</v>
      </c>
      <c r="BM349" s="166" t="s">
        <v>2309</v>
      </c>
    </row>
    <row r="350" spans="1:65" s="2" customFormat="1" ht="49.15" customHeight="1">
      <c r="A350" s="896"/>
      <c r="B350" s="129"/>
      <c r="C350" s="155" t="s">
        <v>916</v>
      </c>
      <c r="D350" s="155" t="s">
        <v>155</v>
      </c>
      <c r="E350" s="156" t="s">
        <v>808</v>
      </c>
      <c r="F350" s="157" t="s">
        <v>809</v>
      </c>
      <c r="G350" s="158" t="s">
        <v>158</v>
      </c>
      <c r="H350" s="159">
        <v>10.7</v>
      </c>
      <c r="I350" s="901"/>
      <c r="J350" s="900">
        <f t="shared" si="75"/>
        <v>0</v>
      </c>
      <c r="K350" s="161"/>
      <c r="L350" s="29"/>
      <c r="M350" s="162" t="s">
        <v>1</v>
      </c>
      <c r="N350" s="163" t="s">
        <v>36</v>
      </c>
      <c r="O350" s="55"/>
      <c r="P350" s="164">
        <f t="shared" si="76"/>
        <v>0</v>
      </c>
      <c r="Q350" s="164">
        <v>1.4970000000000001E-2</v>
      </c>
      <c r="R350" s="164">
        <f t="shared" si="77"/>
        <v>0.16017899999999999</v>
      </c>
      <c r="S350" s="164">
        <v>0</v>
      </c>
      <c r="T350" s="165">
        <f t="shared" si="78"/>
        <v>0</v>
      </c>
      <c r="U350" s="896"/>
      <c r="V350" s="896"/>
      <c r="W350" s="896"/>
      <c r="X350" s="896"/>
      <c r="Y350" s="896"/>
      <c r="Z350" s="896"/>
      <c r="AA350" s="896"/>
      <c r="AB350" s="896"/>
      <c r="AC350" s="896"/>
      <c r="AD350" s="896"/>
      <c r="AE350" s="896"/>
      <c r="AR350" s="166" t="s">
        <v>159</v>
      </c>
      <c r="AT350" s="166" t="s">
        <v>155</v>
      </c>
      <c r="AU350" s="166" t="s">
        <v>80</v>
      </c>
      <c r="AY350" s="14" t="s">
        <v>153</v>
      </c>
      <c r="BE350" s="93">
        <f t="shared" si="79"/>
        <v>0</v>
      </c>
      <c r="BF350" s="93">
        <f t="shared" si="80"/>
        <v>0</v>
      </c>
      <c r="BG350" s="93">
        <f t="shared" si="81"/>
        <v>0</v>
      </c>
      <c r="BH350" s="93">
        <f t="shared" si="82"/>
        <v>0</v>
      </c>
      <c r="BI350" s="93">
        <f t="shared" si="83"/>
        <v>0</v>
      </c>
      <c r="BJ350" s="14" t="s">
        <v>80</v>
      </c>
      <c r="BK350" s="93">
        <f t="shared" si="84"/>
        <v>0</v>
      </c>
      <c r="BL350" s="14" t="s">
        <v>159</v>
      </c>
      <c r="BM350" s="166" t="s">
        <v>2310</v>
      </c>
    </row>
    <row r="351" spans="1:65" s="2" customFormat="1" ht="24.2" customHeight="1">
      <c r="A351" s="896"/>
      <c r="B351" s="129"/>
      <c r="C351" s="155" t="s">
        <v>920</v>
      </c>
      <c r="D351" s="155" t="s">
        <v>155</v>
      </c>
      <c r="E351" s="156" t="s">
        <v>812</v>
      </c>
      <c r="F351" s="157" t="s">
        <v>813</v>
      </c>
      <c r="G351" s="158" t="s">
        <v>163</v>
      </c>
      <c r="H351" s="159">
        <v>1.4410000000000001</v>
      </c>
      <c r="I351" s="901"/>
      <c r="J351" s="900">
        <f t="shared" si="75"/>
        <v>0</v>
      </c>
      <c r="K351" s="161"/>
      <c r="L351" s="29"/>
      <c r="M351" s="162" t="s">
        <v>1</v>
      </c>
      <c r="N351" s="163" t="s">
        <v>36</v>
      </c>
      <c r="O351" s="55"/>
      <c r="P351" s="164">
        <f t="shared" si="76"/>
        <v>0</v>
      </c>
      <c r="Q351" s="164">
        <v>2.2404799999999998</v>
      </c>
      <c r="R351" s="164">
        <f t="shared" si="77"/>
        <v>3.2285316799999997</v>
      </c>
      <c r="S351" s="164">
        <v>0</v>
      </c>
      <c r="T351" s="165">
        <f t="shared" si="78"/>
        <v>0</v>
      </c>
      <c r="U351" s="896"/>
      <c r="V351" s="896"/>
      <c r="W351" s="896"/>
      <c r="X351" s="896"/>
      <c r="Y351" s="896"/>
      <c r="Z351" s="896"/>
      <c r="AA351" s="896"/>
      <c r="AB351" s="896"/>
      <c r="AC351" s="896"/>
      <c r="AD351" s="896"/>
      <c r="AE351" s="896"/>
      <c r="AR351" s="166" t="s">
        <v>159</v>
      </c>
      <c r="AT351" s="166" t="s">
        <v>155</v>
      </c>
      <c r="AU351" s="166" t="s">
        <v>80</v>
      </c>
      <c r="AY351" s="14" t="s">
        <v>153</v>
      </c>
      <c r="BE351" s="93">
        <f t="shared" si="79"/>
        <v>0</v>
      </c>
      <c r="BF351" s="93">
        <f t="shared" si="80"/>
        <v>0</v>
      </c>
      <c r="BG351" s="93">
        <f t="shared" si="81"/>
        <v>0</v>
      </c>
      <c r="BH351" s="93">
        <f t="shared" si="82"/>
        <v>0</v>
      </c>
      <c r="BI351" s="93">
        <f t="shared" si="83"/>
        <v>0</v>
      </c>
      <c r="BJ351" s="14" t="s">
        <v>80</v>
      </c>
      <c r="BK351" s="93">
        <f t="shared" si="84"/>
        <v>0</v>
      </c>
      <c r="BL351" s="14" t="s">
        <v>159</v>
      </c>
      <c r="BM351" s="166" t="s">
        <v>2311</v>
      </c>
    </row>
    <row r="352" spans="1:65" s="2" customFormat="1" ht="24.2" customHeight="1">
      <c r="A352" s="896"/>
      <c r="B352" s="129"/>
      <c r="C352" s="155" t="s">
        <v>924</v>
      </c>
      <c r="D352" s="155" t="s">
        <v>155</v>
      </c>
      <c r="E352" s="156" t="s">
        <v>816</v>
      </c>
      <c r="F352" s="157" t="s">
        <v>817</v>
      </c>
      <c r="G352" s="158" t="s">
        <v>163</v>
      </c>
      <c r="H352" s="159">
        <v>3.6749999999999998</v>
      </c>
      <c r="I352" s="901"/>
      <c r="J352" s="900">
        <f t="shared" si="75"/>
        <v>0</v>
      </c>
      <c r="K352" s="161"/>
      <c r="L352" s="29"/>
      <c r="M352" s="162" t="s">
        <v>1</v>
      </c>
      <c r="N352" s="163" t="s">
        <v>36</v>
      </c>
      <c r="O352" s="55"/>
      <c r="P352" s="164">
        <f t="shared" si="76"/>
        <v>0</v>
      </c>
      <c r="Q352" s="164">
        <v>2.2404799999999998</v>
      </c>
      <c r="R352" s="164">
        <f t="shared" si="77"/>
        <v>8.233763999999999</v>
      </c>
      <c r="S352" s="164">
        <v>0</v>
      </c>
      <c r="T352" s="165">
        <f t="shared" si="78"/>
        <v>0</v>
      </c>
      <c r="U352" s="896"/>
      <c r="V352" s="896"/>
      <c r="W352" s="896"/>
      <c r="X352" s="896"/>
      <c r="Y352" s="896"/>
      <c r="Z352" s="896"/>
      <c r="AA352" s="896"/>
      <c r="AB352" s="896"/>
      <c r="AC352" s="896"/>
      <c r="AD352" s="896"/>
      <c r="AE352" s="896"/>
      <c r="AR352" s="166" t="s">
        <v>159</v>
      </c>
      <c r="AT352" s="166" t="s">
        <v>155</v>
      </c>
      <c r="AU352" s="166" t="s">
        <v>80</v>
      </c>
      <c r="AY352" s="14" t="s">
        <v>153</v>
      </c>
      <c r="BE352" s="93">
        <f t="shared" si="79"/>
        <v>0</v>
      </c>
      <c r="BF352" s="93">
        <f t="shared" si="80"/>
        <v>0</v>
      </c>
      <c r="BG352" s="93">
        <f t="shared" si="81"/>
        <v>0</v>
      </c>
      <c r="BH352" s="93">
        <f t="shared" si="82"/>
        <v>0</v>
      </c>
      <c r="BI352" s="93">
        <f t="shared" si="83"/>
        <v>0</v>
      </c>
      <c r="BJ352" s="14" t="s">
        <v>80</v>
      </c>
      <c r="BK352" s="93">
        <f t="shared" si="84"/>
        <v>0</v>
      </c>
      <c r="BL352" s="14" t="s">
        <v>159</v>
      </c>
      <c r="BM352" s="166" t="s">
        <v>2312</v>
      </c>
    </row>
    <row r="353" spans="1:65" s="2" customFormat="1" ht="24.2" customHeight="1">
      <c r="A353" s="896"/>
      <c r="B353" s="129"/>
      <c r="C353" s="155" t="s">
        <v>928</v>
      </c>
      <c r="D353" s="155" t="s">
        <v>155</v>
      </c>
      <c r="E353" s="156" t="s">
        <v>820</v>
      </c>
      <c r="F353" s="157" t="s">
        <v>821</v>
      </c>
      <c r="G353" s="158" t="s">
        <v>163</v>
      </c>
      <c r="H353" s="159">
        <v>1.4410000000000001</v>
      </c>
      <c r="I353" s="901"/>
      <c r="J353" s="900">
        <f t="shared" si="75"/>
        <v>0</v>
      </c>
      <c r="K353" s="161"/>
      <c r="L353" s="29"/>
      <c r="M353" s="162" t="s">
        <v>1</v>
      </c>
      <c r="N353" s="163" t="s">
        <v>36</v>
      </c>
      <c r="O353" s="55"/>
      <c r="P353" s="164">
        <f t="shared" si="76"/>
        <v>0</v>
      </c>
      <c r="Q353" s="164">
        <v>0</v>
      </c>
      <c r="R353" s="164">
        <f t="shared" si="77"/>
        <v>0</v>
      </c>
      <c r="S353" s="164">
        <v>0</v>
      </c>
      <c r="T353" s="165">
        <f t="shared" si="78"/>
        <v>0</v>
      </c>
      <c r="U353" s="896"/>
      <c r="V353" s="896"/>
      <c r="W353" s="896"/>
      <c r="X353" s="896"/>
      <c r="Y353" s="896"/>
      <c r="Z353" s="896"/>
      <c r="AA353" s="896"/>
      <c r="AB353" s="896"/>
      <c r="AC353" s="896"/>
      <c r="AD353" s="896"/>
      <c r="AE353" s="896"/>
      <c r="AR353" s="166" t="s">
        <v>159</v>
      </c>
      <c r="AT353" s="166" t="s">
        <v>155</v>
      </c>
      <c r="AU353" s="166" t="s">
        <v>80</v>
      </c>
      <c r="AY353" s="14" t="s">
        <v>153</v>
      </c>
      <c r="BE353" s="93">
        <f t="shared" si="79"/>
        <v>0</v>
      </c>
      <c r="BF353" s="93">
        <f t="shared" si="80"/>
        <v>0</v>
      </c>
      <c r="BG353" s="93">
        <f t="shared" si="81"/>
        <v>0</v>
      </c>
      <c r="BH353" s="93">
        <f t="shared" si="82"/>
        <v>0</v>
      </c>
      <c r="BI353" s="93">
        <f t="shared" si="83"/>
        <v>0</v>
      </c>
      <c r="BJ353" s="14" t="s">
        <v>80</v>
      </c>
      <c r="BK353" s="93">
        <f t="shared" si="84"/>
        <v>0</v>
      </c>
      <c r="BL353" s="14" t="s">
        <v>159</v>
      </c>
      <c r="BM353" s="166" t="s">
        <v>2313</v>
      </c>
    </row>
    <row r="354" spans="1:65" s="2" customFormat="1" ht="24.2" customHeight="1">
      <c r="A354" s="896"/>
      <c r="B354" s="129"/>
      <c r="C354" s="155" t="s">
        <v>932</v>
      </c>
      <c r="D354" s="155" t="s">
        <v>155</v>
      </c>
      <c r="E354" s="156" t="s">
        <v>824</v>
      </c>
      <c r="F354" s="157" t="s">
        <v>825</v>
      </c>
      <c r="G354" s="158" t="s">
        <v>163</v>
      </c>
      <c r="H354" s="159">
        <v>3.6749999999999998</v>
      </c>
      <c r="I354" s="901"/>
      <c r="J354" s="900">
        <f t="shared" si="75"/>
        <v>0</v>
      </c>
      <c r="K354" s="161"/>
      <c r="L354" s="29"/>
      <c r="M354" s="162" t="s">
        <v>1</v>
      </c>
      <c r="N354" s="163" t="s">
        <v>36</v>
      </c>
      <c r="O354" s="55"/>
      <c r="P354" s="164">
        <f t="shared" si="76"/>
        <v>0</v>
      </c>
      <c r="Q354" s="164">
        <v>0</v>
      </c>
      <c r="R354" s="164">
        <f t="shared" si="77"/>
        <v>0</v>
      </c>
      <c r="S354" s="164">
        <v>0</v>
      </c>
      <c r="T354" s="165">
        <f t="shared" si="78"/>
        <v>0</v>
      </c>
      <c r="U354" s="896"/>
      <c r="V354" s="896"/>
      <c r="W354" s="896"/>
      <c r="X354" s="896"/>
      <c r="Y354" s="896"/>
      <c r="Z354" s="896"/>
      <c r="AA354" s="896"/>
      <c r="AB354" s="896"/>
      <c r="AC354" s="896"/>
      <c r="AD354" s="896"/>
      <c r="AE354" s="896"/>
      <c r="AR354" s="166" t="s">
        <v>159</v>
      </c>
      <c r="AT354" s="166" t="s">
        <v>155</v>
      </c>
      <c r="AU354" s="166" t="s">
        <v>80</v>
      </c>
      <c r="AY354" s="14" t="s">
        <v>153</v>
      </c>
      <c r="BE354" s="93">
        <f t="shared" si="79"/>
        <v>0</v>
      </c>
      <c r="BF354" s="93">
        <f t="shared" si="80"/>
        <v>0</v>
      </c>
      <c r="BG354" s="93">
        <f t="shared" si="81"/>
        <v>0</v>
      </c>
      <c r="BH354" s="93">
        <f t="shared" si="82"/>
        <v>0</v>
      </c>
      <c r="BI354" s="93">
        <f t="shared" si="83"/>
        <v>0</v>
      </c>
      <c r="BJ354" s="14" t="s">
        <v>80</v>
      </c>
      <c r="BK354" s="93">
        <f t="shared" si="84"/>
        <v>0</v>
      </c>
      <c r="BL354" s="14" t="s">
        <v>159</v>
      </c>
      <c r="BM354" s="166" t="s">
        <v>2314</v>
      </c>
    </row>
    <row r="355" spans="1:65" s="2" customFormat="1" ht="33" customHeight="1">
      <c r="A355" s="896"/>
      <c r="B355" s="129"/>
      <c r="C355" s="155" t="s">
        <v>936</v>
      </c>
      <c r="D355" s="155" t="s">
        <v>155</v>
      </c>
      <c r="E355" s="156" t="s">
        <v>828</v>
      </c>
      <c r="F355" s="157" t="s">
        <v>829</v>
      </c>
      <c r="G355" s="158" t="s">
        <v>163</v>
      </c>
      <c r="H355" s="159">
        <v>1.4410000000000001</v>
      </c>
      <c r="I355" s="901"/>
      <c r="J355" s="900">
        <f t="shared" si="75"/>
        <v>0</v>
      </c>
      <c r="K355" s="161"/>
      <c r="L355" s="29"/>
      <c r="M355" s="162" t="s">
        <v>1</v>
      </c>
      <c r="N355" s="163" t="s">
        <v>36</v>
      </c>
      <c r="O355" s="55"/>
      <c r="P355" s="164">
        <f t="shared" si="76"/>
        <v>0</v>
      </c>
      <c r="Q355" s="164">
        <v>0</v>
      </c>
      <c r="R355" s="164">
        <f t="shared" si="77"/>
        <v>0</v>
      </c>
      <c r="S355" s="164">
        <v>0</v>
      </c>
      <c r="T355" s="165">
        <f t="shared" si="78"/>
        <v>0</v>
      </c>
      <c r="U355" s="896"/>
      <c r="V355" s="896"/>
      <c r="W355" s="896"/>
      <c r="X355" s="896"/>
      <c r="Y355" s="896"/>
      <c r="Z355" s="896"/>
      <c r="AA355" s="896"/>
      <c r="AB355" s="896"/>
      <c r="AC355" s="896"/>
      <c r="AD355" s="896"/>
      <c r="AE355" s="896"/>
      <c r="AR355" s="166" t="s">
        <v>159</v>
      </c>
      <c r="AT355" s="166" t="s">
        <v>155</v>
      </c>
      <c r="AU355" s="166" t="s">
        <v>80</v>
      </c>
      <c r="AY355" s="14" t="s">
        <v>153</v>
      </c>
      <c r="BE355" s="93">
        <f t="shared" si="79"/>
        <v>0</v>
      </c>
      <c r="BF355" s="93">
        <f t="shared" si="80"/>
        <v>0</v>
      </c>
      <c r="BG355" s="93">
        <f t="shared" si="81"/>
        <v>0</v>
      </c>
      <c r="BH355" s="93">
        <f t="shared" si="82"/>
        <v>0</v>
      </c>
      <c r="BI355" s="93">
        <f t="shared" si="83"/>
        <v>0</v>
      </c>
      <c r="BJ355" s="14" t="s">
        <v>80</v>
      </c>
      <c r="BK355" s="93">
        <f t="shared" si="84"/>
        <v>0</v>
      </c>
      <c r="BL355" s="14" t="s">
        <v>159</v>
      </c>
      <c r="BM355" s="166" t="s">
        <v>2315</v>
      </c>
    </row>
    <row r="356" spans="1:65" s="2" customFormat="1" ht="33" customHeight="1">
      <c r="A356" s="896"/>
      <c r="B356" s="129"/>
      <c r="C356" s="155" t="s">
        <v>940</v>
      </c>
      <c r="D356" s="155" t="s">
        <v>155</v>
      </c>
      <c r="E356" s="156" t="s">
        <v>832</v>
      </c>
      <c r="F356" s="157" t="s">
        <v>833</v>
      </c>
      <c r="G356" s="158" t="s">
        <v>163</v>
      </c>
      <c r="H356" s="159">
        <v>3.6749999999999998</v>
      </c>
      <c r="I356" s="901"/>
      <c r="J356" s="900">
        <f t="shared" si="75"/>
        <v>0</v>
      </c>
      <c r="K356" s="161"/>
      <c r="L356" s="29"/>
      <c r="M356" s="162" t="s">
        <v>1</v>
      </c>
      <c r="N356" s="163" t="s">
        <v>36</v>
      </c>
      <c r="O356" s="55"/>
      <c r="P356" s="164">
        <f t="shared" si="76"/>
        <v>0</v>
      </c>
      <c r="Q356" s="164">
        <v>0</v>
      </c>
      <c r="R356" s="164">
        <f t="shared" si="77"/>
        <v>0</v>
      </c>
      <c r="S356" s="164">
        <v>0</v>
      </c>
      <c r="T356" s="165">
        <f t="shared" si="78"/>
        <v>0</v>
      </c>
      <c r="U356" s="896"/>
      <c r="V356" s="896"/>
      <c r="W356" s="896"/>
      <c r="X356" s="896"/>
      <c r="Y356" s="896"/>
      <c r="Z356" s="896"/>
      <c r="AA356" s="896"/>
      <c r="AB356" s="896"/>
      <c r="AC356" s="896"/>
      <c r="AD356" s="896"/>
      <c r="AE356" s="896"/>
      <c r="AR356" s="166" t="s">
        <v>159</v>
      </c>
      <c r="AT356" s="166" t="s">
        <v>155</v>
      </c>
      <c r="AU356" s="166" t="s">
        <v>80</v>
      </c>
      <c r="AY356" s="14" t="s">
        <v>153</v>
      </c>
      <c r="BE356" s="93">
        <f t="shared" si="79"/>
        <v>0</v>
      </c>
      <c r="BF356" s="93">
        <f t="shared" si="80"/>
        <v>0</v>
      </c>
      <c r="BG356" s="93">
        <f t="shared" si="81"/>
        <v>0</v>
      </c>
      <c r="BH356" s="93">
        <f t="shared" si="82"/>
        <v>0</v>
      </c>
      <c r="BI356" s="93">
        <f t="shared" si="83"/>
        <v>0</v>
      </c>
      <c r="BJ356" s="14" t="s">
        <v>80</v>
      </c>
      <c r="BK356" s="93">
        <f t="shared" si="84"/>
        <v>0</v>
      </c>
      <c r="BL356" s="14" t="s">
        <v>159</v>
      </c>
      <c r="BM356" s="166" t="s">
        <v>2316</v>
      </c>
    </row>
    <row r="357" spans="1:65" s="2" customFormat="1" ht="33" customHeight="1">
      <c r="A357" s="896"/>
      <c r="B357" s="129"/>
      <c r="C357" s="155" t="s">
        <v>944</v>
      </c>
      <c r="D357" s="155" t="s">
        <v>155</v>
      </c>
      <c r="E357" s="156" t="s">
        <v>836</v>
      </c>
      <c r="F357" s="157" t="s">
        <v>837</v>
      </c>
      <c r="G357" s="158" t="s">
        <v>191</v>
      </c>
      <c r="H357" s="159">
        <v>0.223</v>
      </c>
      <c r="I357" s="901"/>
      <c r="J357" s="900">
        <f t="shared" si="75"/>
        <v>0</v>
      </c>
      <c r="K357" s="161"/>
      <c r="L357" s="29"/>
      <c r="M357" s="162" t="s">
        <v>1</v>
      </c>
      <c r="N357" s="163" t="s">
        <v>36</v>
      </c>
      <c r="O357" s="55"/>
      <c r="P357" s="164">
        <f t="shared" si="76"/>
        <v>0</v>
      </c>
      <c r="Q357" s="164">
        <v>1.20296</v>
      </c>
      <c r="R357" s="164">
        <f t="shared" si="77"/>
        <v>0.26826008000000001</v>
      </c>
      <c r="S357" s="164">
        <v>0</v>
      </c>
      <c r="T357" s="165">
        <f t="shared" si="78"/>
        <v>0</v>
      </c>
      <c r="U357" s="896"/>
      <c r="V357" s="896"/>
      <c r="W357" s="896"/>
      <c r="X357" s="896"/>
      <c r="Y357" s="896"/>
      <c r="Z357" s="896"/>
      <c r="AA357" s="896"/>
      <c r="AB357" s="896"/>
      <c r="AC357" s="896"/>
      <c r="AD357" s="896"/>
      <c r="AE357" s="896"/>
      <c r="AR357" s="166" t="s">
        <v>159</v>
      </c>
      <c r="AT357" s="166" t="s">
        <v>155</v>
      </c>
      <c r="AU357" s="166" t="s">
        <v>80</v>
      </c>
      <c r="AY357" s="14" t="s">
        <v>153</v>
      </c>
      <c r="BE357" s="93">
        <f t="shared" si="79"/>
        <v>0</v>
      </c>
      <c r="BF357" s="93">
        <f t="shared" si="80"/>
        <v>0</v>
      </c>
      <c r="BG357" s="93">
        <f t="shared" si="81"/>
        <v>0</v>
      </c>
      <c r="BH357" s="93">
        <f t="shared" si="82"/>
        <v>0</v>
      </c>
      <c r="BI357" s="93">
        <f t="shared" si="83"/>
        <v>0</v>
      </c>
      <c r="BJ357" s="14" t="s">
        <v>80</v>
      </c>
      <c r="BK357" s="93">
        <f t="shared" si="84"/>
        <v>0</v>
      </c>
      <c r="BL357" s="14" t="s">
        <v>159</v>
      </c>
      <c r="BM357" s="166" t="s">
        <v>2317</v>
      </c>
    </row>
    <row r="358" spans="1:65" s="2" customFormat="1" ht="24.2" customHeight="1">
      <c r="A358" s="896"/>
      <c r="B358" s="129"/>
      <c r="C358" s="155" t="s">
        <v>946</v>
      </c>
      <c r="D358" s="155" t="s">
        <v>155</v>
      </c>
      <c r="E358" s="156" t="s">
        <v>840</v>
      </c>
      <c r="F358" s="157" t="s">
        <v>841</v>
      </c>
      <c r="G358" s="158" t="s">
        <v>158</v>
      </c>
      <c r="H358" s="159">
        <v>63.82</v>
      </c>
      <c r="I358" s="901"/>
      <c r="J358" s="900">
        <f t="shared" si="75"/>
        <v>0</v>
      </c>
      <c r="K358" s="161"/>
      <c r="L358" s="29"/>
      <c r="M358" s="162" t="s">
        <v>1</v>
      </c>
      <c r="N358" s="163" t="s">
        <v>36</v>
      </c>
      <c r="O358" s="55"/>
      <c r="P358" s="164">
        <f t="shared" si="76"/>
        <v>0</v>
      </c>
      <c r="Q358" s="164">
        <v>0</v>
      </c>
      <c r="R358" s="164">
        <f t="shared" si="77"/>
        <v>0</v>
      </c>
      <c r="S358" s="164">
        <v>0</v>
      </c>
      <c r="T358" s="165">
        <f t="shared" si="78"/>
        <v>0</v>
      </c>
      <c r="U358" s="896"/>
      <c r="V358" s="896"/>
      <c r="W358" s="896"/>
      <c r="X358" s="896"/>
      <c r="Y358" s="896"/>
      <c r="Z358" s="896"/>
      <c r="AA358" s="896"/>
      <c r="AB358" s="896"/>
      <c r="AC358" s="896"/>
      <c r="AD358" s="896"/>
      <c r="AE358" s="896"/>
      <c r="AR358" s="166" t="s">
        <v>159</v>
      </c>
      <c r="AT358" s="166" t="s">
        <v>155</v>
      </c>
      <c r="AU358" s="166" t="s">
        <v>80</v>
      </c>
      <c r="AY358" s="14" t="s">
        <v>153</v>
      </c>
      <c r="BE358" s="93">
        <f t="shared" si="79"/>
        <v>0</v>
      </c>
      <c r="BF358" s="93">
        <f t="shared" si="80"/>
        <v>0</v>
      </c>
      <c r="BG358" s="93">
        <f t="shared" si="81"/>
        <v>0</v>
      </c>
      <c r="BH358" s="93">
        <f t="shared" si="82"/>
        <v>0</v>
      </c>
      <c r="BI358" s="93">
        <f t="shared" si="83"/>
        <v>0</v>
      </c>
      <c r="BJ358" s="14" t="s">
        <v>80</v>
      </c>
      <c r="BK358" s="93">
        <f t="shared" si="84"/>
        <v>0</v>
      </c>
      <c r="BL358" s="14" t="s">
        <v>159</v>
      </c>
      <c r="BM358" s="166" t="s">
        <v>2318</v>
      </c>
    </row>
    <row r="359" spans="1:65" s="2" customFormat="1" ht="16.5" customHeight="1">
      <c r="A359" s="896"/>
      <c r="B359" s="129"/>
      <c r="C359" s="167" t="s">
        <v>954</v>
      </c>
      <c r="D359" s="167" t="s">
        <v>189</v>
      </c>
      <c r="E359" s="168" t="s">
        <v>844</v>
      </c>
      <c r="F359" s="169" t="s">
        <v>845</v>
      </c>
      <c r="G359" s="170" t="s">
        <v>158</v>
      </c>
      <c r="H359" s="171">
        <v>73.393000000000001</v>
      </c>
      <c r="I359" s="906"/>
      <c r="J359" s="905">
        <f t="shared" si="75"/>
        <v>0</v>
      </c>
      <c r="K359" s="172"/>
      <c r="L359" s="173"/>
      <c r="M359" s="174" t="s">
        <v>1</v>
      </c>
      <c r="N359" s="175" t="s">
        <v>36</v>
      </c>
      <c r="O359" s="55"/>
      <c r="P359" s="164">
        <f t="shared" si="76"/>
        <v>0</v>
      </c>
      <c r="Q359" s="164">
        <v>1E-4</v>
      </c>
      <c r="R359" s="164">
        <f t="shared" si="77"/>
        <v>7.3393E-3</v>
      </c>
      <c r="S359" s="164">
        <v>0</v>
      </c>
      <c r="T359" s="165">
        <f t="shared" si="78"/>
        <v>0</v>
      </c>
      <c r="U359" s="896"/>
      <c r="V359" s="896"/>
      <c r="W359" s="896"/>
      <c r="X359" s="896"/>
      <c r="Y359" s="896"/>
      <c r="Z359" s="896"/>
      <c r="AA359" s="896"/>
      <c r="AB359" s="896"/>
      <c r="AC359" s="896"/>
      <c r="AD359" s="896"/>
      <c r="AE359" s="896"/>
      <c r="AR359" s="166" t="s">
        <v>184</v>
      </c>
      <c r="AT359" s="166" t="s">
        <v>189</v>
      </c>
      <c r="AU359" s="166" t="s">
        <v>80</v>
      </c>
      <c r="AY359" s="14" t="s">
        <v>153</v>
      </c>
      <c r="BE359" s="93">
        <f t="shared" si="79"/>
        <v>0</v>
      </c>
      <c r="BF359" s="93">
        <f t="shared" si="80"/>
        <v>0</v>
      </c>
      <c r="BG359" s="93">
        <f t="shared" si="81"/>
        <v>0</v>
      </c>
      <c r="BH359" s="93">
        <f t="shared" si="82"/>
        <v>0</v>
      </c>
      <c r="BI359" s="93">
        <f t="shared" si="83"/>
        <v>0</v>
      </c>
      <c r="BJ359" s="14" t="s">
        <v>80</v>
      </c>
      <c r="BK359" s="93">
        <f t="shared" si="84"/>
        <v>0</v>
      </c>
      <c r="BL359" s="14" t="s">
        <v>159</v>
      </c>
      <c r="BM359" s="166" t="s">
        <v>2319</v>
      </c>
    </row>
    <row r="360" spans="1:65" s="2" customFormat="1" ht="16.5" customHeight="1">
      <c r="A360" s="896"/>
      <c r="B360" s="129"/>
      <c r="C360" s="155" t="s">
        <v>958</v>
      </c>
      <c r="D360" s="155" t="s">
        <v>155</v>
      </c>
      <c r="E360" s="156" t="s">
        <v>848</v>
      </c>
      <c r="F360" s="157" t="s">
        <v>849</v>
      </c>
      <c r="G360" s="158" t="s">
        <v>158</v>
      </c>
      <c r="H360" s="159">
        <v>20.59</v>
      </c>
      <c r="I360" s="901"/>
      <c r="J360" s="900">
        <f t="shared" si="75"/>
        <v>0</v>
      </c>
      <c r="K360" s="161"/>
      <c r="L360" s="29"/>
      <c r="M360" s="162" t="s">
        <v>1</v>
      </c>
      <c r="N360" s="163" t="s">
        <v>36</v>
      </c>
      <c r="O360" s="55"/>
      <c r="P360" s="164">
        <f t="shared" si="76"/>
        <v>0</v>
      </c>
      <c r="Q360" s="164">
        <v>1E-4</v>
      </c>
      <c r="R360" s="164">
        <f t="shared" si="77"/>
        <v>2.0590000000000001E-3</v>
      </c>
      <c r="S360" s="164">
        <v>0</v>
      </c>
      <c r="T360" s="165">
        <f t="shared" si="78"/>
        <v>0</v>
      </c>
      <c r="U360" s="896"/>
      <c r="V360" s="896"/>
      <c r="W360" s="896"/>
      <c r="X360" s="896"/>
      <c r="Y360" s="896"/>
      <c r="Z360" s="896"/>
      <c r="AA360" s="896"/>
      <c r="AB360" s="896"/>
      <c r="AC360" s="896"/>
      <c r="AD360" s="896"/>
      <c r="AE360" s="896"/>
      <c r="AR360" s="166" t="s">
        <v>159</v>
      </c>
      <c r="AT360" s="166" t="s">
        <v>155</v>
      </c>
      <c r="AU360" s="166" t="s">
        <v>80</v>
      </c>
      <c r="AY360" s="14" t="s">
        <v>153</v>
      </c>
      <c r="BE360" s="93">
        <f t="shared" si="79"/>
        <v>0</v>
      </c>
      <c r="BF360" s="93">
        <f t="shared" si="80"/>
        <v>0</v>
      </c>
      <c r="BG360" s="93">
        <f t="shared" si="81"/>
        <v>0</v>
      </c>
      <c r="BH360" s="93">
        <f t="shared" si="82"/>
        <v>0</v>
      </c>
      <c r="BI360" s="93">
        <f t="shared" si="83"/>
        <v>0</v>
      </c>
      <c r="BJ360" s="14" t="s">
        <v>80</v>
      </c>
      <c r="BK360" s="93">
        <f t="shared" si="84"/>
        <v>0</v>
      </c>
      <c r="BL360" s="14" t="s">
        <v>159</v>
      </c>
      <c r="BM360" s="166" t="s">
        <v>2320</v>
      </c>
    </row>
    <row r="361" spans="1:65" s="12" customFormat="1" ht="22.9" customHeight="1">
      <c r="B361" s="145"/>
      <c r="D361" s="146" t="s">
        <v>69</v>
      </c>
      <c r="E361" s="154" t="s">
        <v>188</v>
      </c>
      <c r="F361" s="154" t="s">
        <v>851</v>
      </c>
      <c r="I361" s="148"/>
      <c r="J361" s="904">
        <f>BK361</f>
        <v>0</v>
      </c>
      <c r="L361" s="145"/>
      <c r="M361" s="149"/>
      <c r="N361" s="150"/>
      <c r="O361" s="150"/>
      <c r="P361" s="151">
        <f>SUM(P362:P387)</f>
        <v>0</v>
      </c>
      <c r="Q361" s="150"/>
      <c r="R361" s="151">
        <f>SUM(R362:R387)</f>
        <v>41.341743510000001</v>
      </c>
      <c r="S361" s="150"/>
      <c r="T361" s="152">
        <f>SUM(T362:T387)</f>
        <v>8.6337940000000017</v>
      </c>
      <c r="AR361" s="146" t="s">
        <v>77</v>
      </c>
      <c r="AT361" s="153" t="s">
        <v>69</v>
      </c>
      <c r="AU361" s="153" t="s">
        <v>77</v>
      </c>
      <c r="AY361" s="146" t="s">
        <v>153</v>
      </c>
      <c r="BK361" s="902">
        <f>SUM(BK362:BK387)</f>
        <v>0</v>
      </c>
    </row>
    <row r="362" spans="1:65" s="2" customFormat="1" ht="33" customHeight="1">
      <c r="A362" s="896"/>
      <c r="B362" s="129"/>
      <c r="C362" s="155" t="s">
        <v>962</v>
      </c>
      <c r="D362" s="155" t="s">
        <v>155</v>
      </c>
      <c r="E362" s="156" t="s">
        <v>853</v>
      </c>
      <c r="F362" s="157" t="s">
        <v>854</v>
      </c>
      <c r="G362" s="158" t="s">
        <v>244</v>
      </c>
      <c r="H362" s="159">
        <v>23</v>
      </c>
      <c r="I362" s="901"/>
      <c r="J362" s="900">
        <f t="shared" ref="J362:J387" si="85">ROUND(I362*H362,2)</f>
        <v>0</v>
      </c>
      <c r="K362" s="161"/>
      <c r="L362" s="29"/>
      <c r="M362" s="162" t="s">
        <v>1</v>
      </c>
      <c r="N362" s="163" t="s">
        <v>36</v>
      </c>
      <c r="O362" s="55"/>
      <c r="P362" s="164">
        <f t="shared" ref="P362:P387" si="86">O362*H362</f>
        <v>0</v>
      </c>
      <c r="Q362" s="164">
        <v>0.15112999999999999</v>
      </c>
      <c r="R362" s="164">
        <f t="shared" ref="R362:R387" si="87">Q362*H362</f>
        <v>3.4759899999999995</v>
      </c>
      <c r="S362" s="164">
        <v>0</v>
      </c>
      <c r="T362" s="165">
        <f t="shared" ref="T362:T387" si="88">S362*H362</f>
        <v>0</v>
      </c>
      <c r="U362" s="896"/>
      <c r="V362" s="896"/>
      <c r="W362" s="896"/>
      <c r="X362" s="896"/>
      <c r="Y362" s="896"/>
      <c r="Z362" s="896"/>
      <c r="AA362" s="896"/>
      <c r="AB362" s="896"/>
      <c r="AC362" s="896"/>
      <c r="AD362" s="896"/>
      <c r="AE362" s="896"/>
      <c r="AR362" s="166" t="s">
        <v>159</v>
      </c>
      <c r="AT362" s="166" t="s">
        <v>155</v>
      </c>
      <c r="AU362" s="166" t="s">
        <v>80</v>
      </c>
      <c r="AY362" s="14" t="s">
        <v>153</v>
      </c>
      <c r="BE362" s="93">
        <f t="shared" ref="BE362:BE387" si="89">IF(N362="základná",J362,0)</f>
        <v>0</v>
      </c>
      <c r="BF362" s="93">
        <f t="shared" ref="BF362:BF387" si="90">IF(N362="znížená",J362,0)</f>
        <v>0</v>
      </c>
      <c r="BG362" s="93">
        <f t="shared" ref="BG362:BG387" si="91">IF(N362="zákl. prenesená",J362,0)</f>
        <v>0</v>
      </c>
      <c r="BH362" s="93">
        <f t="shared" ref="BH362:BH387" si="92">IF(N362="zníž. prenesená",J362,0)</f>
        <v>0</v>
      </c>
      <c r="BI362" s="93">
        <f t="shared" ref="BI362:BI387" si="93">IF(N362="nulová",J362,0)</f>
        <v>0</v>
      </c>
      <c r="BJ362" s="14" t="s">
        <v>80</v>
      </c>
      <c r="BK362" s="93">
        <f t="shared" ref="BK362:BK387" si="94">ROUND(I362*H362,2)</f>
        <v>0</v>
      </c>
      <c r="BL362" s="14" t="s">
        <v>159</v>
      </c>
      <c r="BM362" s="166" t="s">
        <v>2321</v>
      </c>
    </row>
    <row r="363" spans="1:65" s="2" customFormat="1" ht="21.75" customHeight="1">
      <c r="A363" s="896"/>
      <c r="B363" s="129"/>
      <c r="C363" s="167" t="s">
        <v>966</v>
      </c>
      <c r="D363" s="167" t="s">
        <v>189</v>
      </c>
      <c r="E363" s="168" t="s">
        <v>857</v>
      </c>
      <c r="F363" s="169" t="s">
        <v>858</v>
      </c>
      <c r="G363" s="170" t="s">
        <v>266</v>
      </c>
      <c r="H363" s="171">
        <v>26</v>
      </c>
      <c r="I363" s="906"/>
      <c r="J363" s="905">
        <f t="shared" si="85"/>
        <v>0</v>
      </c>
      <c r="K363" s="172"/>
      <c r="L363" s="173"/>
      <c r="M363" s="174" t="s">
        <v>1</v>
      </c>
      <c r="N363" s="175" t="s">
        <v>36</v>
      </c>
      <c r="O363" s="55"/>
      <c r="P363" s="164">
        <f t="shared" si="86"/>
        <v>0</v>
      </c>
      <c r="Q363" s="164">
        <v>8.5000000000000006E-2</v>
      </c>
      <c r="R363" s="164">
        <f t="shared" si="87"/>
        <v>2.21</v>
      </c>
      <c r="S363" s="164">
        <v>0</v>
      </c>
      <c r="T363" s="165">
        <f t="shared" si="88"/>
        <v>0</v>
      </c>
      <c r="U363" s="896"/>
      <c r="V363" s="896"/>
      <c r="W363" s="896"/>
      <c r="X363" s="896"/>
      <c r="Y363" s="896"/>
      <c r="Z363" s="896"/>
      <c r="AA363" s="896"/>
      <c r="AB363" s="896"/>
      <c r="AC363" s="896"/>
      <c r="AD363" s="896"/>
      <c r="AE363" s="896"/>
      <c r="AR363" s="166" t="s">
        <v>184</v>
      </c>
      <c r="AT363" s="166" t="s">
        <v>189</v>
      </c>
      <c r="AU363" s="166" t="s">
        <v>80</v>
      </c>
      <c r="AY363" s="14" t="s">
        <v>153</v>
      </c>
      <c r="BE363" s="93">
        <f t="shared" si="89"/>
        <v>0</v>
      </c>
      <c r="BF363" s="93">
        <f t="shared" si="90"/>
        <v>0</v>
      </c>
      <c r="BG363" s="93">
        <f t="shared" si="91"/>
        <v>0</v>
      </c>
      <c r="BH363" s="93">
        <f t="shared" si="92"/>
        <v>0</v>
      </c>
      <c r="BI363" s="93">
        <f t="shared" si="93"/>
        <v>0</v>
      </c>
      <c r="BJ363" s="14" t="s">
        <v>80</v>
      </c>
      <c r="BK363" s="93">
        <f t="shared" si="94"/>
        <v>0</v>
      </c>
      <c r="BL363" s="14" t="s">
        <v>159</v>
      </c>
      <c r="BM363" s="166" t="s">
        <v>2322</v>
      </c>
    </row>
    <row r="364" spans="1:65" s="2" customFormat="1" ht="24.2" customHeight="1">
      <c r="A364" s="896"/>
      <c r="B364" s="129"/>
      <c r="C364" s="155" t="s">
        <v>970</v>
      </c>
      <c r="D364" s="155" t="s">
        <v>155</v>
      </c>
      <c r="E364" s="156" t="s">
        <v>2323</v>
      </c>
      <c r="F364" s="157" t="s">
        <v>2324</v>
      </c>
      <c r="G364" s="158" t="s">
        <v>244</v>
      </c>
      <c r="H364" s="159">
        <v>49.88</v>
      </c>
      <c r="I364" s="901"/>
      <c r="J364" s="900">
        <f t="shared" si="85"/>
        <v>0</v>
      </c>
      <c r="K364" s="161"/>
      <c r="L364" s="29"/>
      <c r="M364" s="162" t="s">
        <v>1</v>
      </c>
      <c r="N364" s="163" t="s">
        <v>36</v>
      </c>
      <c r="O364" s="55"/>
      <c r="P364" s="164">
        <f t="shared" si="86"/>
        <v>0</v>
      </c>
      <c r="Q364" s="164">
        <v>0.16331999999999999</v>
      </c>
      <c r="R364" s="164">
        <f t="shared" si="87"/>
        <v>8.1464016000000008</v>
      </c>
      <c r="S364" s="164">
        <v>0</v>
      </c>
      <c r="T364" s="165">
        <f t="shared" si="88"/>
        <v>0</v>
      </c>
      <c r="U364" s="896"/>
      <c r="V364" s="896"/>
      <c r="W364" s="896"/>
      <c r="X364" s="896"/>
      <c r="Y364" s="896"/>
      <c r="Z364" s="896"/>
      <c r="AA364" s="896"/>
      <c r="AB364" s="896"/>
      <c r="AC364" s="896"/>
      <c r="AD364" s="896"/>
      <c r="AE364" s="896"/>
      <c r="AR364" s="166" t="s">
        <v>159</v>
      </c>
      <c r="AT364" s="166" t="s">
        <v>155</v>
      </c>
      <c r="AU364" s="166" t="s">
        <v>80</v>
      </c>
      <c r="AY364" s="14" t="s">
        <v>153</v>
      </c>
      <c r="BE364" s="93">
        <f t="shared" si="89"/>
        <v>0</v>
      </c>
      <c r="BF364" s="93">
        <f t="shared" si="90"/>
        <v>0</v>
      </c>
      <c r="BG364" s="93">
        <f t="shared" si="91"/>
        <v>0</v>
      </c>
      <c r="BH364" s="93">
        <f t="shared" si="92"/>
        <v>0</v>
      </c>
      <c r="BI364" s="93">
        <f t="shared" si="93"/>
        <v>0</v>
      </c>
      <c r="BJ364" s="14" t="s">
        <v>80</v>
      </c>
      <c r="BK364" s="93">
        <f t="shared" si="94"/>
        <v>0</v>
      </c>
      <c r="BL364" s="14" t="s">
        <v>159</v>
      </c>
      <c r="BM364" s="166" t="s">
        <v>2325</v>
      </c>
    </row>
    <row r="365" spans="1:65" s="2" customFormat="1" ht="16.5" customHeight="1">
      <c r="A365" s="896"/>
      <c r="B365" s="129"/>
      <c r="C365" s="167" t="s">
        <v>974</v>
      </c>
      <c r="D365" s="167" t="s">
        <v>189</v>
      </c>
      <c r="E365" s="168" t="s">
        <v>2326</v>
      </c>
      <c r="F365" s="169" t="s">
        <v>2327</v>
      </c>
      <c r="G365" s="170" t="s">
        <v>266</v>
      </c>
      <c r="H365" s="171">
        <v>436</v>
      </c>
      <c r="I365" s="906"/>
      <c r="J365" s="905">
        <f t="shared" si="85"/>
        <v>0</v>
      </c>
      <c r="K365" s="172"/>
      <c r="L365" s="173"/>
      <c r="M365" s="174" t="s">
        <v>1</v>
      </c>
      <c r="N365" s="175" t="s">
        <v>36</v>
      </c>
      <c r="O365" s="55"/>
      <c r="P365" s="164">
        <f t="shared" si="86"/>
        <v>0</v>
      </c>
      <c r="Q365" s="164">
        <v>2.1299999999999999E-2</v>
      </c>
      <c r="R365" s="164">
        <f t="shared" si="87"/>
        <v>9.2867999999999995</v>
      </c>
      <c r="S365" s="164">
        <v>0</v>
      </c>
      <c r="T365" s="165">
        <f t="shared" si="88"/>
        <v>0</v>
      </c>
      <c r="U365" s="896"/>
      <c r="V365" s="896"/>
      <c r="W365" s="896"/>
      <c r="X365" s="896"/>
      <c r="Y365" s="896"/>
      <c r="Z365" s="896"/>
      <c r="AA365" s="896"/>
      <c r="AB365" s="896"/>
      <c r="AC365" s="896"/>
      <c r="AD365" s="896"/>
      <c r="AE365" s="896"/>
      <c r="AR365" s="166" t="s">
        <v>184</v>
      </c>
      <c r="AT365" s="166" t="s">
        <v>189</v>
      </c>
      <c r="AU365" s="166" t="s">
        <v>80</v>
      </c>
      <c r="AY365" s="14" t="s">
        <v>153</v>
      </c>
      <c r="BE365" s="93">
        <f t="shared" si="89"/>
        <v>0</v>
      </c>
      <c r="BF365" s="93">
        <f t="shared" si="90"/>
        <v>0</v>
      </c>
      <c r="BG365" s="93">
        <f t="shared" si="91"/>
        <v>0</v>
      </c>
      <c r="BH365" s="93">
        <f t="shared" si="92"/>
        <v>0</v>
      </c>
      <c r="BI365" s="93">
        <f t="shared" si="93"/>
        <v>0</v>
      </c>
      <c r="BJ365" s="14" t="s">
        <v>80</v>
      </c>
      <c r="BK365" s="93">
        <f t="shared" si="94"/>
        <v>0</v>
      </c>
      <c r="BL365" s="14" t="s">
        <v>159</v>
      </c>
      <c r="BM365" s="166" t="s">
        <v>2328</v>
      </c>
    </row>
    <row r="366" spans="1:65" s="2" customFormat="1" ht="33" customHeight="1">
      <c r="A366" s="896"/>
      <c r="B366" s="129"/>
      <c r="C366" s="155" t="s">
        <v>978</v>
      </c>
      <c r="D366" s="155" t="s">
        <v>155</v>
      </c>
      <c r="E366" s="156" t="s">
        <v>861</v>
      </c>
      <c r="F366" s="157" t="s">
        <v>862</v>
      </c>
      <c r="G366" s="158" t="s">
        <v>163</v>
      </c>
      <c r="H366" s="159">
        <v>5.5069999999999997</v>
      </c>
      <c r="I366" s="901"/>
      <c r="J366" s="900">
        <f t="shared" si="85"/>
        <v>0</v>
      </c>
      <c r="K366" s="161"/>
      <c r="L366" s="29"/>
      <c r="M366" s="162" t="s">
        <v>1</v>
      </c>
      <c r="N366" s="163" t="s">
        <v>36</v>
      </c>
      <c r="O366" s="55"/>
      <c r="P366" s="164">
        <f t="shared" si="86"/>
        <v>0</v>
      </c>
      <c r="Q366" s="164">
        <v>2.2151299999999998</v>
      </c>
      <c r="R366" s="164">
        <f t="shared" si="87"/>
        <v>12.198720909999999</v>
      </c>
      <c r="S366" s="164">
        <v>0</v>
      </c>
      <c r="T366" s="165">
        <f t="shared" si="88"/>
        <v>0</v>
      </c>
      <c r="U366" s="896"/>
      <c r="V366" s="896"/>
      <c r="W366" s="896"/>
      <c r="X366" s="896"/>
      <c r="Y366" s="896"/>
      <c r="Z366" s="896"/>
      <c r="AA366" s="896"/>
      <c r="AB366" s="896"/>
      <c r="AC366" s="896"/>
      <c r="AD366" s="896"/>
      <c r="AE366" s="896"/>
      <c r="AR366" s="166" t="s">
        <v>159</v>
      </c>
      <c r="AT366" s="166" t="s">
        <v>155</v>
      </c>
      <c r="AU366" s="166" t="s">
        <v>80</v>
      </c>
      <c r="AY366" s="14" t="s">
        <v>153</v>
      </c>
      <c r="BE366" s="93">
        <f t="shared" si="89"/>
        <v>0</v>
      </c>
      <c r="BF366" s="93">
        <f t="shared" si="90"/>
        <v>0</v>
      </c>
      <c r="BG366" s="93">
        <f t="shared" si="91"/>
        <v>0</v>
      </c>
      <c r="BH366" s="93">
        <f t="shared" si="92"/>
        <v>0</v>
      </c>
      <c r="BI366" s="93">
        <f t="shared" si="93"/>
        <v>0</v>
      </c>
      <c r="BJ366" s="14" t="s">
        <v>80</v>
      </c>
      <c r="BK366" s="93">
        <f t="shared" si="94"/>
        <v>0</v>
      </c>
      <c r="BL366" s="14" t="s">
        <v>159</v>
      </c>
      <c r="BM366" s="166" t="s">
        <v>2329</v>
      </c>
    </row>
    <row r="367" spans="1:65" s="2" customFormat="1" ht="24.2" customHeight="1">
      <c r="A367" s="896"/>
      <c r="B367" s="129"/>
      <c r="C367" s="155" t="s">
        <v>982</v>
      </c>
      <c r="D367" s="155" t="s">
        <v>155</v>
      </c>
      <c r="E367" s="156" t="s">
        <v>865</v>
      </c>
      <c r="F367" s="157" t="s">
        <v>866</v>
      </c>
      <c r="G367" s="158" t="s">
        <v>158</v>
      </c>
      <c r="H367" s="159">
        <v>6</v>
      </c>
      <c r="I367" s="901"/>
      <c r="J367" s="900">
        <f t="shared" si="85"/>
        <v>0</v>
      </c>
      <c r="K367" s="161"/>
      <c r="L367" s="29"/>
      <c r="M367" s="162" t="s">
        <v>1</v>
      </c>
      <c r="N367" s="163" t="s">
        <v>36</v>
      </c>
      <c r="O367" s="55"/>
      <c r="P367" s="164">
        <f t="shared" si="86"/>
        <v>0</v>
      </c>
      <c r="Q367" s="164">
        <v>4.6000000000000001E-4</v>
      </c>
      <c r="R367" s="164">
        <f t="shared" si="87"/>
        <v>2.7600000000000003E-3</v>
      </c>
      <c r="S367" s="164">
        <v>0</v>
      </c>
      <c r="T367" s="165">
        <f t="shared" si="88"/>
        <v>0</v>
      </c>
      <c r="U367" s="896"/>
      <c r="V367" s="896"/>
      <c r="W367" s="896"/>
      <c r="X367" s="896"/>
      <c r="Y367" s="896"/>
      <c r="Z367" s="896"/>
      <c r="AA367" s="896"/>
      <c r="AB367" s="896"/>
      <c r="AC367" s="896"/>
      <c r="AD367" s="896"/>
      <c r="AE367" s="896"/>
      <c r="AR367" s="166" t="s">
        <v>159</v>
      </c>
      <c r="AT367" s="166" t="s">
        <v>155</v>
      </c>
      <c r="AU367" s="166" t="s">
        <v>80</v>
      </c>
      <c r="AY367" s="14" t="s">
        <v>153</v>
      </c>
      <c r="BE367" s="93">
        <f t="shared" si="89"/>
        <v>0</v>
      </c>
      <c r="BF367" s="93">
        <f t="shared" si="90"/>
        <v>0</v>
      </c>
      <c r="BG367" s="93">
        <f t="shared" si="91"/>
        <v>0</v>
      </c>
      <c r="BH367" s="93">
        <f t="shared" si="92"/>
        <v>0</v>
      </c>
      <c r="BI367" s="93">
        <f t="shared" si="93"/>
        <v>0</v>
      </c>
      <c r="BJ367" s="14" t="s">
        <v>80</v>
      </c>
      <c r="BK367" s="93">
        <f t="shared" si="94"/>
        <v>0</v>
      </c>
      <c r="BL367" s="14" t="s">
        <v>159</v>
      </c>
      <c r="BM367" s="166" t="s">
        <v>2330</v>
      </c>
    </row>
    <row r="368" spans="1:65" s="2" customFormat="1" ht="37.9" customHeight="1">
      <c r="A368" s="896"/>
      <c r="B368" s="129"/>
      <c r="C368" s="155" t="s">
        <v>986</v>
      </c>
      <c r="D368" s="155" t="s">
        <v>155</v>
      </c>
      <c r="E368" s="156" t="s">
        <v>869</v>
      </c>
      <c r="F368" s="157" t="s">
        <v>870</v>
      </c>
      <c r="G368" s="158" t="s">
        <v>158</v>
      </c>
      <c r="H368" s="159">
        <v>10.316000000000001</v>
      </c>
      <c r="I368" s="901"/>
      <c r="J368" s="900">
        <f t="shared" si="85"/>
        <v>0</v>
      </c>
      <c r="K368" s="161"/>
      <c r="L368" s="29"/>
      <c r="M368" s="162" t="s">
        <v>1</v>
      </c>
      <c r="N368" s="163" t="s">
        <v>36</v>
      </c>
      <c r="O368" s="55"/>
      <c r="P368" s="164">
        <f t="shared" si="86"/>
        <v>0</v>
      </c>
      <c r="Q368" s="164">
        <v>4.6000000000000001E-4</v>
      </c>
      <c r="R368" s="164">
        <f t="shared" si="87"/>
        <v>4.7453600000000005E-3</v>
      </c>
      <c r="S368" s="164">
        <v>0</v>
      </c>
      <c r="T368" s="165">
        <f t="shared" si="88"/>
        <v>0</v>
      </c>
      <c r="U368" s="896"/>
      <c r="V368" s="896"/>
      <c r="W368" s="896"/>
      <c r="X368" s="896"/>
      <c r="Y368" s="896"/>
      <c r="Z368" s="896"/>
      <c r="AA368" s="896"/>
      <c r="AB368" s="896"/>
      <c r="AC368" s="896"/>
      <c r="AD368" s="896"/>
      <c r="AE368" s="896"/>
      <c r="AR368" s="166" t="s">
        <v>159</v>
      </c>
      <c r="AT368" s="166" t="s">
        <v>155</v>
      </c>
      <c r="AU368" s="166" t="s">
        <v>80</v>
      </c>
      <c r="AY368" s="14" t="s">
        <v>153</v>
      </c>
      <c r="BE368" s="93">
        <f t="shared" si="89"/>
        <v>0</v>
      </c>
      <c r="BF368" s="93">
        <f t="shared" si="90"/>
        <v>0</v>
      </c>
      <c r="BG368" s="93">
        <f t="shared" si="91"/>
        <v>0</v>
      </c>
      <c r="BH368" s="93">
        <f t="shared" si="92"/>
        <v>0</v>
      </c>
      <c r="BI368" s="93">
        <f t="shared" si="93"/>
        <v>0</v>
      </c>
      <c r="BJ368" s="14" t="s">
        <v>80</v>
      </c>
      <c r="BK368" s="93">
        <f t="shared" si="94"/>
        <v>0</v>
      </c>
      <c r="BL368" s="14" t="s">
        <v>159</v>
      </c>
      <c r="BM368" s="166" t="s">
        <v>2331</v>
      </c>
    </row>
    <row r="369" spans="1:65" s="2" customFormat="1" ht="24.2" customHeight="1">
      <c r="A369" s="896"/>
      <c r="B369" s="129"/>
      <c r="C369" s="155" t="s">
        <v>990</v>
      </c>
      <c r="D369" s="155" t="s">
        <v>155</v>
      </c>
      <c r="E369" s="156" t="s">
        <v>873</v>
      </c>
      <c r="F369" s="157" t="s">
        <v>874</v>
      </c>
      <c r="G369" s="158" t="s">
        <v>244</v>
      </c>
      <c r="H369" s="159">
        <v>23</v>
      </c>
      <c r="I369" s="901"/>
      <c r="J369" s="900">
        <f t="shared" si="85"/>
        <v>0</v>
      </c>
      <c r="K369" s="161"/>
      <c r="L369" s="29"/>
      <c r="M369" s="162" t="s">
        <v>1</v>
      </c>
      <c r="N369" s="163" t="s">
        <v>36</v>
      </c>
      <c r="O369" s="55"/>
      <c r="P369" s="164">
        <f t="shared" si="86"/>
        <v>0</v>
      </c>
      <c r="Q369" s="164">
        <v>0.11812</v>
      </c>
      <c r="R369" s="164">
        <f t="shared" si="87"/>
        <v>2.7167599999999998</v>
      </c>
      <c r="S369" s="164">
        <v>0</v>
      </c>
      <c r="T369" s="165">
        <f t="shared" si="88"/>
        <v>0</v>
      </c>
      <c r="U369" s="896"/>
      <c r="V369" s="896"/>
      <c r="W369" s="896"/>
      <c r="X369" s="896"/>
      <c r="Y369" s="896"/>
      <c r="Z369" s="896"/>
      <c r="AA369" s="896"/>
      <c r="AB369" s="896"/>
      <c r="AC369" s="896"/>
      <c r="AD369" s="896"/>
      <c r="AE369" s="896"/>
      <c r="AR369" s="166" t="s">
        <v>159</v>
      </c>
      <c r="AT369" s="166" t="s">
        <v>155</v>
      </c>
      <c r="AU369" s="166" t="s">
        <v>80</v>
      </c>
      <c r="AY369" s="14" t="s">
        <v>153</v>
      </c>
      <c r="BE369" s="93">
        <f t="shared" si="89"/>
        <v>0</v>
      </c>
      <c r="BF369" s="93">
        <f t="shared" si="90"/>
        <v>0</v>
      </c>
      <c r="BG369" s="93">
        <f t="shared" si="91"/>
        <v>0</v>
      </c>
      <c r="BH369" s="93">
        <f t="shared" si="92"/>
        <v>0</v>
      </c>
      <c r="BI369" s="93">
        <f t="shared" si="93"/>
        <v>0</v>
      </c>
      <c r="BJ369" s="14" t="s">
        <v>80</v>
      </c>
      <c r="BK369" s="93">
        <f t="shared" si="94"/>
        <v>0</v>
      </c>
      <c r="BL369" s="14" t="s">
        <v>159</v>
      </c>
      <c r="BM369" s="166" t="s">
        <v>2332</v>
      </c>
    </row>
    <row r="370" spans="1:65" s="2" customFormat="1" ht="37.9" customHeight="1">
      <c r="A370" s="896"/>
      <c r="B370" s="129"/>
      <c r="C370" s="167" t="s">
        <v>994</v>
      </c>
      <c r="D370" s="167" t="s">
        <v>189</v>
      </c>
      <c r="E370" s="168" t="s">
        <v>877</v>
      </c>
      <c r="F370" s="169" t="s">
        <v>878</v>
      </c>
      <c r="G370" s="170" t="s">
        <v>244</v>
      </c>
      <c r="H370" s="171">
        <v>25.3</v>
      </c>
      <c r="I370" s="906"/>
      <c r="J370" s="905">
        <f t="shared" si="85"/>
        <v>0</v>
      </c>
      <c r="K370" s="172"/>
      <c r="L370" s="173"/>
      <c r="M370" s="174" t="s">
        <v>1</v>
      </c>
      <c r="N370" s="175" t="s">
        <v>36</v>
      </c>
      <c r="O370" s="55"/>
      <c r="P370" s="164">
        <f t="shared" si="86"/>
        <v>0</v>
      </c>
      <c r="Q370" s="164">
        <v>0.08</v>
      </c>
      <c r="R370" s="164">
        <f t="shared" si="87"/>
        <v>2.024</v>
      </c>
      <c r="S370" s="164">
        <v>0</v>
      </c>
      <c r="T370" s="165">
        <f t="shared" si="88"/>
        <v>0</v>
      </c>
      <c r="U370" s="896"/>
      <c r="V370" s="896"/>
      <c r="W370" s="896"/>
      <c r="X370" s="896"/>
      <c r="Y370" s="896"/>
      <c r="Z370" s="896"/>
      <c r="AA370" s="896"/>
      <c r="AB370" s="896"/>
      <c r="AC370" s="896"/>
      <c r="AD370" s="896"/>
      <c r="AE370" s="896"/>
      <c r="AR370" s="166" t="s">
        <v>184</v>
      </c>
      <c r="AT370" s="166" t="s">
        <v>189</v>
      </c>
      <c r="AU370" s="166" t="s">
        <v>80</v>
      </c>
      <c r="AY370" s="14" t="s">
        <v>153</v>
      </c>
      <c r="BE370" s="93">
        <f t="shared" si="89"/>
        <v>0</v>
      </c>
      <c r="BF370" s="93">
        <f t="shared" si="90"/>
        <v>0</v>
      </c>
      <c r="BG370" s="93">
        <f t="shared" si="91"/>
        <v>0</v>
      </c>
      <c r="BH370" s="93">
        <f t="shared" si="92"/>
        <v>0</v>
      </c>
      <c r="BI370" s="93">
        <f t="shared" si="93"/>
        <v>0</v>
      </c>
      <c r="BJ370" s="14" t="s">
        <v>80</v>
      </c>
      <c r="BK370" s="93">
        <f t="shared" si="94"/>
        <v>0</v>
      </c>
      <c r="BL370" s="14" t="s">
        <v>159</v>
      </c>
      <c r="BM370" s="166" t="s">
        <v>2333</v>
      </c>
    </row>
    <row r="371" spans="1:65" s="2" customFormat="1" ht="24.2" customHeight="1">
      <c r="A371" s="896"/>
      <c r="B371" s="129"/>
      <c r="C371" s="155" t="s">
        <v>1001</v>
      </c>
      <c r="D371" s="155" t="s">
        <v>155</v>
      </c>
      <c r="E371" s="156" t="s">
        <v>881</v>
      </c>
      <c r="F371" s="157" t="s">
        <v>882</v>
      </c>
      <c r="G371" s="158" t="s">
        <v>158</v>
      </c>
      <c r="H371" s="159">
        <v>159.18799999999999</v>
      </c>
      <c r="I371" s="901"/>
      <c r="J371" s="900">
        <f t="shared" si="85"/>
        <v>0</v>
      </c>
      <c r="K371" s="161"/>
      <c r="L371" s="29"/>
      <c r="M371" s="162" t="s">
        <v>1</v>
      </c>
      <c r="N371" s="163" t="s">
        <v>36</v>
      </c>
      <c r="O371" s="55"/>
      <c r="P371" s="164">
        <f t="shared" si="86"/>
        <v>0</v>
      </c>
      <c r="Q371" s="164">
        <v>1.5299999999999999E-3</v>
      </c>
      <c r="R371" s="164">
        <f t="shared" si="87"/>
        <v>0.24355763999999996</v>
      </c>
      <c r="S371" s="164">
        <v>0</v>
      </c>
      <c r="T371" s="165">
        <f t="shared" si="88"/>
        <v>0</v>
      </c>
      <c r="U371" s="896"/>
      <c r="V371" s="896"/>
      <c r="W371" s="896"/>
      <c r="X371" s="896"/>
      <c r="Y371" s="896"/>
      <c r="Z371" s="896"/>
      <c r="AA371" s="896"/>
      <c r="AB371" s="896"/>
      <c r="AC371" s="896"/>
      <c r="AD371" s="896"/>
      <c r="AE371" s="896"/>
      <c r="AR371" s="166" t="s">
        <v>159</v>
      </c>
      <c r="AT371" s="166" t="s">
        <v>155</v>
      </c>
      <c r="AU371" s="166" t="s">
        <v>80</v>
      </c>
      <c r="AY371" s="14" t="s">
        <v>153</v>
      </c>
      <c r="BE371" s="93">
        <f t="shared" si="89"/>
        <v>0</v>
      </c>
      <c r="BF371" s="93">
        <f t="shared" si="90"/>
        <v>0</v>
      </c>
      <c r="BG371" s="93">
        <f t="shared" si="91"/>
        <v>0</v>
      </c>
      <c r="BH371" s="93">
        <f t="shared" si="92"/>
        <v>0</v>
      </c>
      <c r="BI371" s="93">
        <f t="shared" si="93"/>
        <v>0</v>
      </c>
      <c r="BJ371" s="14" t="s">
        <v>80</v>
      </c>
      <c r="BK371" s="93">
        <f t="shared" si="94"/>
        <v>0</v>
      </c>
      <c r="BL371" s="14" t="s">
        <v>159</v>
      </c>
      <c r="BM371" s="166" t="s">
        <v>2334</v>
      </c>
    </row>
    <row r="372" spans="1:65" s="2" customFormat="1" ht="16.5" customHeight="1">
      <c r="A372" s="896"/>
      <c r="B372" s="129"/>
      <c r="C372" s="155" t="s">
        <v>1005</v>
      </c>
      <c r="D372" s="155" t="s">
        <v>155</v>
      </c>
      <c r="E372" s="156" t="s">
        <v>885</v>
      </c>
      <c r="F372" s="157" t="s">
        <v>886</v>
      </c>
      <c r="G372" s="158" t="s">
        <v>158</v>
      </c>
      <c r="H372" s="159">
        <v>520.16</v>
      </c>
      <c r="I372" s="901"/>
      <c r="J372" s="900">
        <f t="shared" si="85"/>
        <v>0</v>
      </c>
      <c r="K372" s="161"/>
      <c r="L372" s="29"/>
      <c r="M372" s="162" t="s">
        <v>1</v>
      </c>
      <c r="N372" s="163" t="s">
        <v>36</v>
      </c>
      <c r="O372" s="55"/>
      <c r="P372" s="164">
        <f t="shared" si="86"/>
        <v>0</v>
      </c>
      <c r="Q372" s="164">
        <v>5.0000000000000002E-5</v>
      </c>
      <c r="R372" s="164">
        <f t="shared" si="87"/>
        <v>2.6008E-2</v>
      </c>
      <c r="S372" s="164">
        <v>0</v>
      </c>
      <c r="T372" s="165">
        <f t="shared" si="88"/>
        <v>0</v>
      </c>
      <c r="U372" s="896"/>
      <c r="V372" s="896"/>
      <c r="W372" s="896"/>
      <c r="X372" s="896"/>
      <c r="Y372" s="896"/>
      <c r="Z372" s="896"/>
      <c r="AA372" s="896"/>
      <c r="AB372" s="896"/>
      <c r="AC372" s="896"/>
      <c r="AD372" s="896"/>
      <c r="AE372" s="896"/>
      <c r="AR372" s="166" t="s">
        <v>159</v>
      </c>
      <c r="AT372" s="166" t="s">
        <v>155</v>
      </c>
      <c r="AU372" s="166" t="s">
        <v>80</v>
      </c>
      <c r="AY372" s="14" t="s">
        <v>153</v>
      </c>
      <c r="BE372" s="93">
        <f t="shared" si="89"/>
        <v>0</v>
      </c>
      <c r="BF372" s="93">
        <f t="shared" si="90"/>
        <v>0</v>
      </c>
      <c r="BG372" s="93">
        <f t="shared" si="91"/>
        <v>0</v>
      </c>
      <c r="BH372" s="93">
        <f t="shared" si="92"/>
        <v>0</v>
      </c>
      <c r="BI372" s="93">
        <f t="shared" si="93"/>
        <v>0</v>
      </c>
      <c r="BJ372" s="14" t="s">
        <v>80</v>
      </c>
      <c r="BK372" s="93">
        <f t="shared" si="94"/>
        <v>0</v>
      </c>
      <c r="BL372" s="14" t="s">
        <v>159</v>
      </c>
      <c r="BM372" s="166" t="s">
        <v>2335</v>
      </c>
    </row>
    <row r="373" spans="1:65" s="2" customFormat="1" ht="44.25" customHeight="1">
      <c r="A373" s="896"/>
      <c r="B373" s="129"/>
      <c r="C373" s="155" t="s">
        <v>1009</v>
      </c>
      <c r="D373" s="155" t="s">
        <v>155</v>
      </c>
      <c r="E373" s="156" t="s">
        <v>2336</v>
      </c>
      <c r="F373" s="157" t="s">
        <v>2337</v>
      </c>
      <c r="G373" s="158" t="s">
        <v>163</v>
      </c>
      <c r="H373" s="159">
        <v>3.41</v>
      </c>
      <c r="I373" s="901"/>
      <c r="J373" s="900">
        <f t="shared" si="85"/>
        <v>0</v>
      </c>
      <c r="K373" s="161"/>
      <c r="L373" s="29"/>
      <c r="M373" s="162" t="s">
        <v>1</v>
      </c>
      <c r="N373" s="163" t="s">
        <v>36</v>
      </c>
      <c r="O373" s="55"/>
      <c r="P373" s="164">
        <f t="shared" si="86"/>
        <v>0</v>
      </c>
      <c r="Q373" s="164">
        <v>0</v>
      </c>
      <c r="R373" s="164">
        <f t="shared" si="87"/>
        <v>0</v>
      </c>
      <c r="S373" s="164">
        <v>1.905</v>
      </c>
      <c r="T373" s="165">
        <f t="shared" si="88"/>
        <v>6.4960500000000003</v>
      </c>
      <c r="U373" s="896"/>
      <c r="V373" s="896"/>
      <c r="W373" s="896"/>
      <c r="X373" s="896"/>
      <c r="Y373" s="896"/>
      <c r="Z373" s="896"/>
      <c r="AA373" s="896"/>
      <c r="AB373" s="896"/>
      <c r="AC373" s="896"/>
      <c r="AD373" s="896"/>
      <c r="AE373" s="896"/>
      <c r="AR373" s="166" t="s">
        <v>159</v>
      </c>
      <c r="AT373" s="166" t="s">
        <v>155</v>
      </c>
      <c r="AU373" s="166" t="s">
        <v>80</v>
      </c>
      <c r="AY373" s="14" t="s">
        <v>153</v>
      </c>
      <c r="BE373" s="93">
        <f t="shared" si="89"/>
        <v>0</v>
      </c>
      <c r="BF373" s="93">
        <f t="shared" si="90"/>
        <v>0</v>
      </c>
      <c r="BG373" s="93">
        <f t="shared" si="91"/>
        <v>0</v>
      </c>
      <c r="BH373" s="93">
        <f t="shared" si="92"/>
        <v>0</v>
      </c>
      <c r="BI373" s="93">
        <f t="shared" si="93"/>
        <v>0</v>
      </c>
      <c r="BJ373" s="14" t="s">
        <v>80</v>
      </c>
      <c r="BK373" s="93">
        <f t="shared" si="94"/>
        <v>0</v>
      </c>
      <c r="BL373" s="14" t="s">
        <v>159</v>
      </c>
      <c r="BM373" s="166" t="s">
        <v>2338</v>
      </c>
    </row>
    <row r="374" spans="1:65" s="2" customFormat="1" ht="24.2" customHeight="1">
      <c r="A374" s="896"/>
      <c r="B374" s="129"/>
      <c r="C374" s="155" t="s">
        <v>1013</v>
      </c>
      <c r="D374" s="155" t="s">
        <v>155</v>
      </c>
      <c r="E374" s="156" t="s">
        <v>2339</v>
      </c>
      <c r="F374" s="157" t="s">
        <v>2340</v>
      </c>
      <c r="G374" s="158" t="s">
        <v>266</v>
      </c>
      <c r="H374" s="159">
        <v>4</v>
      </c>
      <c r="I374" s="901"/>
      <c r="J374" s="900">
        <f t="shared" si="85"/>
        <v>0</v>
      </c>
      <c r="K374" s="161"/>
      <c r="L374" s="29"/>
      <c r="M374" s="162" t="s">
        <v>1</v>
      </c>
      <c r="N374" s="163" t="s">
        <v>36</v>
      </c>
      <c r="O374" s="55"/>
      <c r="P374" s="164">
        <f t="shared" si="86"/>
        <v>0</v>
      </c>
      <c r="Q374" s="164">
        <v>0</v>
      </c>
      <c r="R374" s="164">
        <f t="shared" si="87"/>
        <v>0</v>
      </c>
      <c r="S374" s="164">
        <v>2.4E-2</v>
      </c>
      <c r="T374" s="165">
        <f t="shared" si="88"/>
        <v>9.6000000000000002E-2</v>
      </c>
      <c r="U374" s="896"/>
      <c r="V374" s="896"/>
      <c r="W374" s="896"/>
      <c r="X374" s="896"/>
      <c r="Y374" s="896"/>
      <c r="Z374" s="896"/>
      <c r="AA374" s="896"/>
      <c r="AB374" s="896"/>
      <c r="AC374" s="896"/>
      <c r="AD374" s="896"/>
      <c r="AE374" s="896"/>
      <c r="AR374" s="166" t="s">
        <v>159</v>
      </c>
      <c r="AT374" s="166" t="s">
        <v>155</v>
      </c>
      <c r="AU374" s="166" t="s">
        <v>80</v>
      </c>
      <c r="AY374" s="14" t="s">
        <v>153</v>
      </c>
      <c r="BE374" s="93">
        <f t="shared" si="89"/>
        <v>0</v>
      </c>
      <c r="BF374" s="93">
        <f t="shared" si="90"/>
        <v>0</v>
      </c>
      <c r="BG374" s="93">
        <f t="shared" si="91"/>
        <v>0</v>
      </c>
      <c r="BH374" s="93">
        <f t="shared" si="92"/>
        <v>0</v>
      </c>
      <c r="BI374" s="93">
        <f t="shared" si="93"/>
        <v>0</v>
      </c>
      <c r="BJ374" s="14" t="s">
        <v>80</v>
      </c>
      <c r="BK374" s="93">
        <f t="shared" si="94"/>
        <v>0</v>
      </c>
      <c r="BL374" s="14" t="s">
        <v>159</v>
      </c>
      <c r="BM374" s="166" t="s">
        <v>2341</v>
      </c>
    </row>
    <row r="375" spans="1:65" s="2" customFormat="1" ht="24.2" customHeight="1">
      <c r="A375" s="896"/>
      <c r="B375" s="129"/>
      <c r="C375" s="155" t="s">
        <v>1017</v>
      </c>
      <c r="D375" s="155" t="s">
        <v>155</v>
      </c>
      <c r="E375" s="156" t="s">
        <v>2342</v>
      </c>
      <c r="F375" s="157" t="s">
        <v>2343</v>
      </c>
      <c r="G375" s="158" t="s">
        <v>158</v>
      </c>
      <c r="H375" s="159">
        <v>6.3040000000000003</v>
      </c>
      <c r="I375" s="901"/>
      <c r="J375" s="900">
        <f t="shared" si="85"/>
        <v>0</v>
      </c>
      <c r="K375" s="161"/>
      <c r="L375" s="29"/>
      <c r="M375" s="162" t="s">
        <v>1</v>
      </c>
      <c r="N375" s="163" t="s">
        <v>36</v>
      </c>
      <c r="O375" s="55"/>
      <c r="P375" s="164">
        <f t="shared" si="86"/>
        <v>0</v>
      </c>
      <c r="Q375" s="164">
        <v>0</v>
      </c>
      <c r="R375" s="164">
        <f t="shared" si="87"/>
        <v>0</v>
      </c>
      <c r="S375" s="164">
        <v>7.5999999999999998E-2</v>
      </c>
      <c r="T375" s="165">
        <f t="shared" si="88"/>
        <v>0.47910400000000003</v>
      </c>
      <c r="U375" s="896"/>
      <c r="V375" s="896"/>
      <c r="W375" s="896"/>
      <c r="X375" s="896"/>
      <c r="Y375" s="896"/>
      <c r="Z375" s="896"/>
      <c r="AA375" s="896"/>
      <c r="AB375" s="896"/>
      <c r="AC375" s="896"/>
      <c r="AD375" s="896"/>
      <c r="AE375" s="896"/>
      <c r="AR375" s="166" t="s">
        <v>159</v>
      </c>
      <c r="AT375" s="166" t="s">
        <v>155</v>
      </c>
      <c r="AU375" s="166" t="s">
        <v>80</v>
      </c>
      <c r="AY375" s="14" t="s">
        <v>153</v>
      </c>
      <c r="BE375" s="93">
        <f t="shared" si="89"/>
        <v>0</v>
      </c>
      <c r="BF375" s="93">
        <f t="shared" si="90"/>
        <v>0</v>
      </c>
      <c r="BG375" s="93">
        <f t="shared" si="91"/>
        <v>0</v>
      </c>
      <c r="BH375" s="93">
        <f t="shared" si="92"/>
        <v>0</v>
      </c>
      <c r="BI375" s="93">
        <f t="shared" si="93"/>
        <v>0</v>
      </c>
      <c r="BJ375" s="14" t="s">
        <v>80</v>
      </c>
      <c r="BK375" s="93">
        <f t="shared" si="94"/>
        <v>0</v>
      </c>
      <c r="BL375" s="14" t="s">
        <v>159</v>
      </c>
      <c r="BM375" s="166" t="s">
        <v>2344</v>
      </c>
    </row>
    <row r="376" spans="1:65" s="2" customFormat="1" ht="66.75" customHeight="1">
      <c r="A376" s="896"/>
      <c r="B376" s="129"/>
      <c r="C376" s="923" t="s">
        <v>1021</v>
      </c>
      <c r="D376" s="923" t="s">
        <v>155</v>
      </c>
      <c r="E376" s="924" t="s">
        <v>912</v>
      </c>
      <c r="F376" s="925" t="s">
        <v>3904</v>
      </c>
      <c r="G376" s="926" t="s">
        <v>266</v>
      </c>
      <c r="H376" s="927">
        <v>10</v>
      </c>
      <c r="I376" s="928"/>
      <c r="J376" s="928">
        <f t="shared" si="85"/>
        <v>0</v>
      </c>
      <c r="K376" s="161"/>
      <c r="L376" s="29"/>
      <c r="M376" s="162" t="s">
        <v>1</v>
      </c>
      <c r="N376" s="163" t="s">
        <v>36</v>
      </c>
      <c r="O376" s="55"/>
      <c r="P376" s="164">
        <f t="shared" si="86"/>
        <v>0</v>
      </c>
      <c r="Q376" s="164">
        <v>0.1</v>
      </c>
      <c r="R376" s="164">
        <f t="shared" si="87"/>
        <v>1</v>
      </c>
      <c r="S376" s="164">
        <v>0</v>
      </c>
      <c r="T376" s="165">
        <f t="shared" si="88"/>
        <v>0</v>
      </c>
      <c r="U376" s="896"/>
      <c r="V376" s="896"/>
      <c r="W376" s="896"/>
      <c r="X376" s="896"/>
      <c r="Y376" s="896"/>
      <c r="Z376" s="896"/>
      <c r="AA376" s="896"/>
      <c r="AB376" s="896"/>
      <c r="AC376" s="896"/>
      <c r="AD376" s="896"/>
      <c r="AE376" s="896"/>
      <c r="AR376" s="166" t="s">
        <v>159</v>
      </c>
      <c r="AT376" s="166" t="s">
        <v>155</v>
      </c>
      <c r="AU376" s="166" t="s">
        <v>80</v>
      </c>
      <c r="AY376" s="14" t="s">
        <v>153</v>
      </c>
      <c r="BE376" s="93">
        <f t="shared" si="89"/>
        <v>0</v>
      </c>
      <c r="BF376" s="93">
        <f t="shared" si="90"/>
        <v>0</v>
      </c>
      <c r="BG376" s="93">
        <f t="shared" si="91"/>
        <v>0</v>
      </c>
      <c r="BH376" s="93">
        <f t="shared" si="92"/>
        <v>0</v>
      </c>
      <c r="BI376" s="93">
        <f t="shared" si="93"/>
        <v>0</v>
      </c>
      <c r="BJ376" s="14" t="s">
        <v>80</v>
      </c>
      <c r="BK376" s="93">
        <f t="shared" si="94"/>
        <v>0</v>
      </c>
      <c r="BL376" s="14" t="s">
        <v>159</v>
      </c>
      <c r="BM376" s="166" t="s">
        <v>2345</v>
      </c>
    </row>
    <row r="377" spans="1:65" s="2" customFormat="1" ht="24.2" customHeight="1">
      <c r="A377" s="896"/>
      <c r="B377" s="129"/>
      <c r="C377" s="923" t="s">
        <v>1616</v>
      </c>
      <c r="D377" s="923" t="s">
        <v>155</v>
      </c>
      <c r="E377" s="924" t="s">
        <v>3902</v>
      </c>
      <c r="F377" s="925" t="s">
        <v>3920</v>
      </c>
      <c r="G377" s="926" t="s">
        <v>3900</v>
      </c>
      <c r="H377" s="927">
        <v>200</v>
      </c>
      <c r="I377" s="928"/>
      <c r="J377" s="928">
        <f t="shared" si="85"/>
        <v>0</v>
      </c>
      <c r="K377" s="161"/>
      <c r="L377" s="29"/>
      <c r="M377" s="162" t="s">
        <v>1</v>
      </c>
      <c r="N377" s="163" t="s">
        <v>36</v>
      </c>
      <c r="O377" s="55"/>
      <c r="P377" s="164">
        <f t="shared" si="86"/>
        <v>0</v>
      </c>
      <c r="Q377" s="164">
        <v>3.0000000000000001E-5</v>
      </c>
      <c r="R377" s="164">
        <f t="shared" si="87"/>
        <v>6.0000000000000001E-3</v>
      </c>
      <c r="S377" s="164">
        <v>0</v>
      </c>
      <c r="T377" s="165">
        <f t="shared" si="88"/>
        <v>0</v>
      </c>
      <c r="U377" s="896"/>
      <c r="V377" s="896"/>
      <c r="W377" s="896"/>
      <c r="X377" s="896"/>
      <c r="Y377" s="896"/>
      <c r="Z377" s="896"/>
      <c r="AA377" s="896"/>
      <c r="AB377" s="896"/>
      <c r="AC377" s="896"/>
      <c r="AD377" s="896"/>
      <c r="AE377" s="896"/>
      <c r="AR377" s="166" t="s">
        <v>159</v>
      </c>
      <c r="AT377" s="166" t="s">
        <v>155</v>
      </c>
      <c r="AU377" s="166" t="s">
        <v>80</v>
      </c>
      <c r="AY377" s="14" t="s">
        <v>153</v>
      </c>
      <c r="BE377" s="93">
        <f t="shared" si="89"/>
        <v>0</v>
      </c>
      <c r="BF377" s="93">
        <f t="shared" si="90"/>
        <v>0</v>
      </c>
      <c r="BG377" s="93">
        <f t="shared" si="91"/>
        <v>0</v>
      </c>
      <c r="BH377" s="93">
        <f t="shared" si="92"/>
        <v>0</v>
      </c>
      <c r="BI377" s="93">
        <f t="shared" si="93"/>
        <v>0</v>
      </c>
      <c r="BJ377" s="14" t="s">
        <v>80</v>
      </c>
      <c r="BK377" s="93">
        <f t="shared" si="94"/>
        <v>0</v>
      </c>
      <c r="BL377" s="14" t="s">
        <v>159</v>
      </c>
      <c r="BM377" s="166" t="s">
        <v>3919</v>
      </c>
    </row>
    <row r="378" spans="1:65" s="2" customFormat="1" ht="37.9" customHeight="1">
      <c r="A378" s="896"/>
      <c r="B378" s="129"/>
      <c r="C378" s="923" t="s">
        <v>1612</v>
      </c>
      <c r="D378" s="923" t="s">
        <v>155</v>
      </c>
      <c r="E378" s="924" t="s">
        <v>3897</v>
      </c>
      <c r="F378" s="925" t="s">
        <v>3896</v>
      </c>
      <c r="G378" s="926" t="s">
        <v>244</v>
      </c>
      <c r="H378" s="927">
        <v>50</v>
      </c>
      <c r="I378" s="928"/>
      <c r="J378" s="928">
        <f t="shared" si="85"/>
        <v>0</v>
      </c>
      <c r="K378" s="161"/>
      <c r="L378" s="29"/>
      <c r="M378" s="162" t="s">
        <v>1</v>
      </c>
      <c r="N378" s="163" t="s">
        <v>36</v>
      </c>
      <c r="O378" s="55"/>
      <c r="P378" s="164">
        <f t="shared" si="86"/>
        <v>0</v>
      </c>
      <c r="Q378" s="164">
        <v>0</v>
      </c>
      <c r="R378" s="164">
        <f t="shared" si="87"/>
        <v>0</v>
      </c>
      <c r="S378" s="164">
        <v>0</v>
      </c>
      <c r="T378" s="165">
        <f t="shared" si="88"/>
        <v>0</v>
      </c>
      <c r="U378" s="896"/>
      <c r="V378" s="896"/>
      <c r="W378" s="896"/>
      <c r="X378" s="896"/>
      <c r="Y378" s="896"/>
      <c r="Z378" s="896"/>
      <c r="AA378" s="896"/>
      <c r="AB378" s="896"/>
      <c r="AC378" s="896"/>
      <c r="AD378" s="896"/>
      <c r="AE378" s="896"/>
      <c r="AR378" s="166" t="s">
        <v>159</v>
      </c>
      <c r="AT378" s="166" t="s">
        <v>155</v>
      </c>
      <c r="AU378" s="166" t="s">
        <v>80</v>
      </c>
      <c r="AY378" s="14" t="s">
        <v>153</v>
      </c>
      <c r="BE378" s="93">
        <f t="shared" si="89"/>
        <v>0</v>
      </c>
      <c r="BF378" s="93">
        <f t="shared" si="90"/>
        <v>0</v>
      </c>
      <c r="BG378" s="93">
        <f t="shared" si="91"/>
        <v>0</v>
      </c>
      <c r="BH378" s="93">
        <f t="shared" si="92"/>
        <v>0</v>
      </c>
      <c r="BI378" s="93">
        <f t="shared" si="93"/>
        <v>0</v>
      </c>
      <c r="BJ378" s="14" t="s">
        <v>80</v>
      </c>
      <c r="BK378" s="93">
        <f t="shared" si="94"/>
        <v>0</v>
      </c>
      <c r="BL378" s="14" t="s">
        <v>159</v>
      </c>
      <c r="BM378" s="166" t="s">
        <v>3918</v>
      </c>
    </row>
    <row r="379" spans="1:65" s="2" customFormat="1" ht="37.9" customHeight="1">
      <c r="A379" s="896"/>
      <c r="B379" s="129"/>
      <c r="C379" s="155" t="s">
        <v>1029</v>
      </c>
      <c r="D379" s="155" t="s">
        <v>155</v>
      </c>
      <c r="E379" s="156" t="s">
        <v>2346</v>
      </c>
      <c r="F379" s="157" t="s">
        <v>2347</v>
      </c>
      <c r="G379" s="158" t="s">
        <v>158</v>
      </c>
      <c r="H379" s="159">
        <v>22.98</v>
      </c>
      <c r="I379" s="901"/>
      <c r="J379" s="900">
        <f t="shared" si="85"/>
        <v>0</v>
      </c>
      <c r="K379" s="161"/>
      <c r="L379" s="29"/>
      <c r="M379" s="162" t="s">
        <v>1</v>
      </c>
      <c r="N379" s="163" t="s">
        <v>36</v>
      </c>
      <c r="O379" s="55"/>
      <c r="P379" s="164">
        <f t="shared" si="86"/>
        <v>0</v>
      </c>
      <c r="Q379" s="164">
        <v>0</v>
      </c>
      <c r="R379" s="164">
        <f t="shared" si="87"/>
        <v>0</v>
      </c>
      <c r="S379" s="164">
        <v>6.8000000000000005E-2</v>
      </c>
      <c r="T379" s="165">
        <f t="shared" si="88"/>
        <v>1.5626400000000003</v>
      </c>
      <c r="U379" s="896"/>
      <c r="V379" s="896"/>
      <c r="W379" s="896"/>
      <c r="X379" s="896"/>
      <c r="Y379" s="896"/>
      <c r="Z379" s="896"/>
      <c r="AA379" s="896"/>
      <c r="AB379" s="896"/>
      <c r="AC379" s="896"/>
      <c r="AD379" s="896"/>
      <c r="AE379" s="896"/>
      <c r="AR379" s="166" t="s">
        <v>159</v>
      </c>
      <c r="AT379" s="166" t="s">
        <v>155</v>
      </c>
      <c r="AU379" s="166" t="s">
        <v>80</v>
      </c>
      <c r="AY379" s="14" t="s">
        <v>153</v>
      </c>
      <c r="BE379" s="93">
        <f t="shared" si="89"/>
        <v>0</v>
      </c>
      <c r="BF379" s="93">
        <f t="shared" si="90"/>
        <v>0</v>
      </c>
      <c r="BG379" s="93">
        <f t="shared" si="91"/>
        <v>0</v>
      </c>
      <c r="BH379" s="93">
        <f t="shared" si="92"/>
        <v>0</v>
      </c>
      <c r="BI379" s="93">
        <f t="shared" si="93"/>
        <v>0</v>
      </c>
      <c r="BJ379" s="14" t="s">
        <v>80</v>
      </c>
      <c r="BK379" s="93">
        <f t="shared" si="94"/>
        <v>0</v>
      </c>
      <c r="BL379" s="14" t="s">
        <v>159</v>
      </c>
      <c r="BM379" s="166" t="s">
        <v>2348</v>
      </c>
    </row>
    <row r="380" spans="1:65" s="2" customFormat="1" ht="21.75" customHeight="1">
      <c r="A380" s="896"/>
      <c r="B380" s="129"/>
      <c r="C380" s="155" t="s">
        <v>1033</v>
      </c>
      <c r="D380" s="155" t="s">
        <v>155</v>
      </c>
      <c r="E380" s="156" t="s">
        <v>2349</v>
      </c>
      <c r="F380" s="157" t="s">
        <v>926</v>
      </c>
      <c r="G380" s="158" t="s">
        <v>191</v>
      </c>
      <c r="H380" s="159">
        <v>10.643000000000001</v>
      </c>
      <c r="I380" s="901"/>
      <c r="J380" s="900">
        <f t="shared" si="85"/>
        <v>0</v>
      </c>
      <c r="K380" s="161"/>
      <c r="L380" s="29"/>
      <c r="M380" s="162" t="s">
        <v>1</v>
      </c>
      <c r="N380" s="163" t="s">
        <v>36</v>
      </c>
      <c r="O380" s="55"/>
      <c r="P380" s="164">
        <f t="shared" si="86"/>
        <v>0</v>
      </c>
      <c r="Q380" s="164">
        <v>0</v>
      </c>
      <c r="R380" s="164">
        <f t="shared" si="87"/>
        <v>0</v>
      </c>
      <c r="S380" s="164">
        <v>0</v>
      </c>
      <c r="T380" s="165">
        <f t="shared" si="88"/>
        <v>0</v>
      </c>
      <c r="U380" s="896"/>
      <c r="V380" s="896"/>
      <c r="W380" s="896"/>
      <c r="X380" s="896"/>
      <c r="Y380" s="896"/>
      <c r="Z380" s="896"/>
      <c r="AA380" s="896"/>
      <c r="AB380" s="896"/>
      <c r="AC380" s="896"/>
      <c r="AD380" s="896"/>
      <c r="AE380" s="896"/>
      <c r="AR380" s="166" t="s">
        <v>159</v>
      </c>
      <c r="AT380" s="166" t="s">
        <v>155</v>
      </c>
      <c r="AU380" s="166" t="s">
        <v>80</v>
      </c>
      <c r="AY380" s="14" t="s">
        <v>153</v>
      </c>
      <c r="BE380" s="93">
        <f t="shared" si="89"/>
        <v>0</v>
      </c>
      <c r="BF380" s="93">
        <f t="shared" si="90"/>
        <v>0</v>
      </c>
      <c r="BG380" s="93">
        <f t="shared" si="91"/>
        <v>0</v>
      </c>
      <c r="BH380" s="93">
        <f t="shared" si="92"/>
        <v>0</v>
      </c>
      <c r="BI380" s="93">
        <f t="shared" si="93"/>
        <v>0</v>
      </c>
      <c r="BJ380" s="14" t="s">
        <v>80</v>
      </c>
      <c r="BK380" s="93">
        <f t="shared" si="94"/>
        <v>0</v>
      </c>
      <c r="BL380" s="14" t="s">
        <v>159</v>
      </c>
      <c r="BM380" s="166" t="s">
        <v>2350</v>
      </c>
    </row>
    <row r="381" spans="1:65" s="2" customFormat="1" ht="24.2" customHeight="1">
      <c r="A381" s="896"/>
      <c r="B381" s="129"/>
      <c r="C381" s="155" t="s">
        <v>1037</v>
      </c>
      <c r="D381" s="155" t="s">
        <v>155</v>
      </c>
      <c r="E381" s="156" t="s">
        <v>2351</v>
      </c>
      <c r="F381" s="157" t="s">
        <v>930</v>
      </c>
      <c r="G381" s="158" t="s">
        <v>191</v>
      </c>
      <c r="H381" s="159">
        <v>95.787000000000006</v>
      </c>
      <c r="I381" s="901"/>
      <c r="J381" s="900">
        <f t="shared" si="85"/>
        <v>0</v>
      </c>
      <c r="K381" s="161"/>
      <c r="L381" s="29"/>
      <c r="M381" s="162" t="s">
        <v>1</v>
      </c>
      <c r="N381" s="163" t="s">
        <v>36</v>
      </c>
      <c r="O381" s="55"/>
      <c r="P381" s="164">
        <f t="shared" si="86"/>
        <v>0</v>
      </c>
      <c r="Q381" s="164">
        <v>0</v>
      </c>
      <c r="R381" s="164">
        <f t="shared" si="87"/>
        <v>0</v>
      </c>
      <c r="S381" s="164">
        <v>0</v>
      </c>
      <c r="T381" s="165">
        <f t="shared" si="88"/>
        <v>0</v>
      </c>
      <c r="U381" s="896"/>
      <c r="V381" s="896"/>
      <c r="W381" s="896"/>
      <c r="X381" s="896"/>
      <c r="Y381" s="896"/>
      <c r="Z381" s="896"/>
      <c r="AA381" s="896"/>
      <c r="AB381" s="896"/>
      <c r="AC381" s="896"/>
      <c r="AD381" s="896"/>
      <c r="AE381" s="896"/>
      <c r="AR381" s="166" t="s">
        <v>159</v>
      </c>
      <c r="AT381" s="166" t="s">
        <v>155</v>
      </c>
      <c r="AU381" s="166" t="s">
        <v>80</v>
      </c>
      <c r="AY381" s="14" t="s">
        <v>153</v>
      </c>
      <c r="BE381" s="93">
        <f t="shared" si="89"/>
        <v>0</v>
      </c>
      <c r="BF381" s="93">
        <f t="shared" si="90"/>
        <v>0</v>
      </c>
      <c r="BG381" s="93">
        <f t="shared" si="91"/>
        <v>0</v>
      </c>
      <c r="BH381" s="93">
        <f t="shared" si="92"/>
        <v>0</v>
      </c>
      <c r="BI381" s="93">
        <f t="shared" si="93"/>
        <v>0</v>
      </c>
      <c r="BJ381" s="14" t="s">
        <v>80</v>
      </c>
      <c r="BK381" s="93">
        <f t="shared" si="94"/>
        <v>0</v>
      </c>
      <c r="BL381" s="14" t="s">
        <v>159</v>
      </c>
      <c r="BM381" s="166" t="s">
        <v>2352</v>
      </c>
    </row>
    <row r="382" spans="1:65" s="2" customFormat="1" ht="24.2" customHeight="1">
      <c r="A382" s="896"/>
      <c r="B382" s="129"/>
      <c r="C382" s="155" t="s">
        <v>1043</v>
      </c>
      <c r="D382" s="155" t="s">
        <v>155</v>
      </c>
      <c r="E382" s="156" t="s">
        <v>2353</v>
      </c>
      <c r="F382" s="157" t="s">
        <v>934</v>
      </c>
      <c r="G382" s="158" t="s">
        <v>191</v>
      </c>
      <c r="H382" s="159">
        <v>10.643000000000001</v>
      </c>
      <c r="I382" s="901"/>
      <c r="J382" s="900">
        <f t="shared" si="85"/>
        <v>0</v>
      </c>
      <c r="K382" s="161"/>
      <c r="L382" s="29"/>
      <c r="M382" s="162" t="s">
        <v>1</v>
      </c>
      <c r="N382" s="163" t="s">
        <v>36</v>
      </c>
      <c r="O382" s="55"/>
      <c r="P382" s="164">
        <f t="shared" si="86"/>
        <v>0</v>
      </c>
      <c r="Q382" s="164">
        <v>0</v>
      </c>
      <c r="R382" s="164">
        <f t="shared" si="87"/>
        <v>0</v>
      </c>
      <c r="S382" s="164">
        <v>0</v>
      </c>
      <c r="T382" s="165">
        <f t="shared" si="88"/>
        <v>0</v>
      </c>
      <c r="U382" s="896"/>
      <c r="V382" s="896"/>
      <c r="W382" s="896"/>
      <c r="X382" s="896"/>
      <c r="Y382" s="896"/>
      <c r="Z382" s="896"/>
      <c r="AA382" s="896"/>
      <c r="AB382" s="896"/>
      <c r="AC382" s="896"/>
      <c r="AD382" s="896"/>
      <c r="AE382" s="896"/>
      <c r="AR382" s="166" t="s">
        <v>159</v>
      </c>
      <c r="AT382" s="166" t="s">
        <v>155</v>
      </c>
      <c r="AU382" s="166" t="s">
        <v>80</v>
      </c>
      <c r="AY382" s="14" t="s">
        <v>153</v>
      </c>
      <c r="BE382" s="93">
        <f t="shared" si="89"/>
        <v>0</v>
      </c>
      <c r="BF382" s="93">
        <f t="shared" si="90"/>
        <v>0</v>
      </c>
      <c r="BG382" s="93">
        <f t="shared" si="91"/>
        <v>0</v>
      </c>
      <c r="BH382" s="93">
        <f t="shared" si="92"/>
        <v>0</v>
      </c>
      <c r="BI382" s="93">
        <f t="shared" si="93"/>
        <v>0</v>
      </c>
      <c r="BJ382" s="14" t="s">
        <v>80</v>
      </c>
      <c r="BK382" s="93">
        <f t="shared" si="94"/>
        <v>0</v>
      </c>
      <c r="BL382" s="14" t="s">
        <v>159</v>
      </c>
      <c r="BM382" s="166" t="s">
        <v>2354</v>
      </c>
    </row>
    <row r="383" spans="1:65" s="2" customFormat="1" ht="24.2" customHeight="1">
      <c r="A383" s="896"/>
      <c r="B383" s="129"/>
      <c r="C383" s="155" t="s">
        <v>1047</v>
      </c>
      <c r="D383" s="155" t="s">
        <v>155</v>
      </c>
      <c r="E383" s="156" t="s">
        <v>2355</v>
      </c>
      <c r="F383" s="157" t="s">
        <v>938</v>
      </c>
      <c r="G383" s="158" t="s">
        <v>191</v>
      </c>
      <c r="H383" s="159">
        <v>42.572000000000003</v>
      </c>
      <c r="I383" s="901"/>
      <c r="J383" s="900">
        <f t="shared" si="85"/>
        <v>0</v>
      </c>
      <c r="K383" s="161"/>
      <c r="L383" s="29"/>
      <c r="M383" s="162" t="s">
        <v>1</v>
      </c>
      <c r="N383" s="163" t="s">
        <v>36</v>
      </c>
      <c r="O383" s="55"/>
      <c r="P383" s="164">
        <f t="shared" si="86"/>
        <v>0</v>
      </c>
      <c r="Q383" s="164">
        <v>0</v>
      </c>
      <c r="R383" s="164">
        <f t="shared" si="87"/>
        <v>0</v>
      </c>
      <c r="S383" s="164">
        <v>0</v>
      </c>
      <c r="T383" s="165">
        <f t="shared" si="88"/>
        <v>0</v>
      </c>
      <c r="U383" s="896"/>
      <c r="V383" s="896"/>
      <c r="W383" s="896"/>
      <c r="X383" s="896"/>
      <c r="Y383" s="896"/>
      <c r="Z383" s="896"/>
      <c r="AA383" s="896"/>
      <c r="AB383" s="896"/>
      <c r="AC383" s="896"/>
      <c r="AD383" s="896"/>
      <c r="AE383" s="896"/>
      <c r="AR383" s="166" t="s">
        <v>159</v>
      </c>
      <c r="AT383" s="166" t="s">
        <v>155</v>
      </c>
      <c r="AU383" s="166" t="s">
        <v>80</v>
      </c>
      <c r="AY383" s="14" t="s">
        <v>153</v>
      </c>
      <c r="BE383" s="93">
        <f t="shared" si="89"/>
        <v>0</v>
      </c>
      <c r="BF383" s="93">
        <f t="shared" si="90"/>
        <v>0</v>
      </c>
      <c r="BG383" s="93">
        <f t="shared" si="91"/>
        <v>0</v>
      </c>
      <c r="BH383" s="93">
        <f t="shared" si="92"/>
        <v>0</v>
      </c>
      <c r="BI383" s="93">
        <f t="shared" si="93"/>
        <v>0</v>
      </c>
      <c r="BJ383" s="14" t="s">
        <v>80</v>
      </c>
      <c r="BK383" s="93">
        <f t="shared" si="94"/>
        <v>0</v>
      </c>
      <c r="BL383" s="14" t="s">
        <v>159</v>
      </c>
      <c r="BM383" s="166" t="s">
        <v>2356</v>
      </c>
    </row>
    <row r="384" spans="1:65" s="2" customFormat="1" ht="24.2" customHeight="1">
      <c r="A384" s="896"/>
      <c r="B384" s="129"/>
      <c r="C384" s="155" t="s">
        <v>1051</v>
      </c>
      <c r="D384" s="155" t="s">
        <v>155</v>
      </c>
      <c r="E384" s="156" t="s">
        <v>2357</v>
      </c>
      <c r="F384" s="157" t="s">
        <v>2358</v>
      </c>
      <c r="G384" s="158" t="s">
        <v>191</v>
      </c>
      <c r="H384" s="159">
        <v>8.0579999999999998</v>
      </c>
      <c r="I384" s="901"/>
      <c r="J384" s="900">
        <f t="shared" si="85"/>
        <v>0</v>
      </c>
      <c r="K384" s="161"/>
      <c r="L384" s="29"/>
      <c r="M384" s="162" t="s">
        <v>1</v>
      </c>
      <c r="N384" s="163" t="s">
        <v>36</v>
      </c>
      <c r="O384" s="55"/>
      <c r="P384" s="164">
        <f t="shared" si="86"/>
        <v>0</v>
      </c>
      <c r="Q384" s="164">
        <v>0</v>
      </c>
      <c r="R384" s="164">
        <f t="shared" si="87"/>
        <v>0</v>
      </c>
      <c r="S384" s="164">
        <v>0</v>
      </c>
      <c r="T384" s="165">
        <f t="shared" si="88"/>
        <v>0</v>
      </c>
      <c r="U384" s="896"/>
      <c r="V384" s="896"/>
      <c r="W384" s="896"/>
      <c r="X384" s="896"/>
      <c r="Y384" s="896"/>
      <c r="Z384" s="896"/>
      <c r="AA384" s="896"/>
      <c r="AB384" s="896"/>
      <c r="AC384" s="896"/>
      <c r="AD384" s="896"/>
      <c r="AE384" s="896"/>
      <c r="AR384" s="166" t="s">
        <v>159</v>
      </c>
      <c r="AT384" s="166" t="s">
        <v>155</v>
      </c>
      <c r="AU384" s="166" t="s">
        <v>80</v>
      </c>
      <c r="AY384" s="14" t="s">
        <v>153</v>
      </c>
      <c r="BE384" s="93">
        <f t="shared" si="89"/>
        <v>0</v>
      </c>
      <c r="BF384" s="93">
        <f t="shared" si="90"/>
        <v>0</v>
      </c>
      <c r="BG384" s="93">
        <f t="shared" si="91"/>
        <v>0</v>
      </c>
      <c r="BH384" s="93">
        <f t="shared" si="92"/>
        <v>0</v>
      </c>
      <c r="BI384" s="93">
        <f t="shared" si="93"/>
        <v>0</v>
      </c>
      <c r="BJ384" s="14" t="s">
        <v>80</v>
      </c>
      <c r="BK384" s="93">
        <f t="shared" si="94"/>
        <v>0</v>
      </c>
      <c r="BL384" s="14" t="s">
        <v>159</v>
      </c>
      <c r="BM384" s="166" t="s">
        <v>2359</v>
      </c>
    </row>
    <row r="385" spans="1:65" s="2" customFormat="1" ht="24.2" customHeight="1">
      <c r="A385" s="896"/>
      <c r="B385" s="129"/>
      <c r="C385" s="155" t="s">
        <v>1055</v>
      </c>
      <c r="D385" s="155" t="s">
        <v>155</v>
      </c>
      <c r="E385" s="156" t="s">
        <v>2360</v>
      </c>
      <c r="F385" s="157" t="s">
        <v>2361</v>
      </c>
      <c r="G385" s="158" t="s">
        <v>191</v>
      </c>
      <c r="H385" s="159">
        <v>1.59</v>
      </c>
      <c r="I385" s="901"/>
      <c r="J385" s="900">
        <f t="shared" si="85"/>
        <v>0</v>
      </c>
      <c r="K385" s="161"/>
      <c r="L385" s="29"/>
      <c r="M385" s="162" t="s">
        <v>1</v>
      </c>
      <c r="N385" s="163" t="s">
        <v>36</v>
      </c>
      <c r="O385" s="55"/>
      <c r="P385" s="164">
        <f t="shared" si="86"/>
        <v>0</v>
      </c>
      <c r="Q385" s="164">
        <v>0</v>
      </c>
      <c r="R385" s="164">
        <f t="shared" si="87"/>
        <v>0</v>
      </c>
      <c r="S385" s="164">
        <v>0</v>
      </c>
      <c r="T385" s="165">
        <f t="shared" si="88"/>
        <v>0</v>
      </c>
      <c r="U385" s="896"/>
      <c r="V385" s="896"/>
      <c r="W385" s="896"/>
      <c r="X385" s="896"/>
      <c r="Y385" s="896"/>
      <c r="Z385" s="896"/>
      <c r="AA385" s="896"/>
      <c r="AB385" s="896"/>
      <c r="AC385" s="896"/>
      <c r="AD385" s="896"/>
      <c r="AE385" s="896"/>
      <c r="AR385" s="166" t="s">
        <v>159</v>
      </c>
      <c r="AT385" s="166" t="s">
        <v>155</v>
      </c>
      <c r="AU385" s="166" t="s">
        <v>80</v>
      </c>
      <c r="AY385" s="14" t="s">
        <v>153</v>
      </c>
      <c r="BE385" s="93">
        <f t="shared" si="89"/>
        <v>0</v>
      </c>
      <c r="BF385" s="93">
        <f t="shared" si="90"/>
        <v>0</v>
      </c>
      <c r="BG385" s="93">
        <f t="shared" si="91"/>
        <v>0</v>
      </c>
      <c r="BH385" s="93">
        <f t="shared" si="92"/>
        <v>0</v>
      </c>
      <c r="BI385" s="93">
        <f t="shared" si="93"/>
        <v>0</v>
      </c>
      <c r="BJ385" s="14" t="s">
        <v>80</v>
      </c>
      <c r="BK385" s="93">
        <f t="shared" si="94"/>
        <v>0</v>
      </c>
      <c r="BL385" s="14" t="s">
        <v>159</v>
      </c>
      <c r="BM385" s="166" t="s">
        <v>2362</v>
      </c>
    </row>
    <row r="386" spans="1:65" s="2" customFormat="1" ht="24.2" customHeight="1">
      <c r="A386" s="896"/>
      <c r="B386" s="129"/>
      <c r="C386" s="155" t="s">
        <v>1059</v>
      </c>
      <c r="D386" s="155" t="s">
        <v>155</v>
      </c>
      <c r="E386" s="156" t="s">
        <v>2363</v>
      </c>
      <c r="F386" s="157" t="s">
        <v>2364</v>
      </c>
      <c r="G386" s="158" t="s">
        <v>191</v>
      </c>
      <c r="H386" s="159">
        <v>0.42</v>
      </c>
      <c r="I386" s="901"/>
      <c r="J386" s="900">
        <f t="shared" si="85"/>
        <v>0</v>
      </c>
      <c r="K386" s="161"/>
      <c r="L386" s="29"/>
      <c r="M386" s="162" t="s">
        <v>1</v>
      </c>
      <c r="N386" s="163" t="s">
        <v>36</v>
      </c>
      <c r="O386" s="55"/>
      <c r="P386" s="164">
        <f t="shared" si="86"/>
        <v>0</v>
      </c>
      <c r="Q386" s="164">
        <v>0</v>
      </c>
      <c r="R386" s="164">
        <f t="shared" si="87"/>
        <v>0</v>
      </c>
      <c r="S386" s="164">
        <v>0</v>
      </c>
      <c r="T386" s="165">
        <f t="shared" si="88"/>
        <v>0</v>
      </c>
      <c r="U386" s="896"/>
      <c r="V386" s="896"/>
      <c r="W386" s="896"/>
      <c r="X386" s="896"/>
      <c r="Y386" s="896"/>
      <c r="Z386" s="896"/>
      <c r="AA386" s="896"/>
      <c r="AB386" s="896"/>
      <c r="AC386" s="896"/>
      <c r="AD386" s="896"/>
      <c r="AE386" s="896"/>
      <c r="AR386" s="166" t="s">
        <v>159</v>
      </c>
      <c r="AT386" s="166" t="s">
        <v>155</v>
      </c>
      <c r="AU386" s="166" t="s">
        <v>80</v>
      </c>
      <c r="AY386" s="14" t="s">
        <v>153</v>
      </c>
      <c r="BE386" s="93">
        <f t="shared" si="89"/>
        <v>0</v>
      </c>
      <c r="BF386" s="93">
        <f t="shared" si="90"/>
        <v>0</v>
      </c>
      <c r="BG386" s="93">
        <f t="shared" si="91"/>
        <v>0</v>
      </c>
      <c r="BH386" s="93">
        <f t="shared" si="92"/>
        <v>0</v>
      </c>
      <c r="BI386" s="93">
        <f t="shared" si="93"/>
        <v>0</v>
      </c>
      <c r="BJ386" s="14" t="s">
        <v>80</v>
      </c>
      <c r="BK386" s="93">
        <f t="shared" si="94"/>
        <v>0</v>
      </c>
      <c r="BL386" s="14" t="s">
        <v>159</v>
      </c>
      <c r="BM386" s="166" t="s">
        <v>2365</v>
      </c>
    </row>
    <row r="387" spans="1:65" s="2" customFormat="1" ht="24.2" customHeight="1">
      <c r="A387" s="896"/>
      <c r="B387" s="129"/>
      <c r="C387" s="155" t="s">
        <v>1063</v>
      </c>
      <c r="D387" s="155" t="s">
        <v>155</v>
      </c>
      <c r="E387" s="156" t="s">
        <v>2366</v>
      </c>
      <c r="F387" s="157" t="s">
        <v>2367</v>
      </c>
      <c r="G387" s="158" t="s">
        <v>191</v>
      </c>
      <c r="H387" s="159">
        <v>0.57499999999999996</v>
      </c>
      <c r="I387" s="901"/>
      <c r="J387" s="900">
        <f t="shared" si="85"/>
        <v>0</v>
      </c>
      <c r="K387" s="161"/>
      <c r="L387" s="29"/>
      <c r="M387" s="162" t="s">
        <v>1</v>
      </c>
      <c r="N387" s="163" t="s">
        <v>36</v>
      </c>
      <c r="O387" s="55"/>
      <c r="P387" s="164">
        <f t="shared" si="86"/>
        <v>0</v>
      </c>
      <c r="Q387" s="164">
        <v>0</v>
      </c>
      <c r="R387" s="164">
        <f t="shared" si="87"/>
        <v>0</v>
      </c>
      <c r="S387" s="164">
        <v>0</v>
      </c>
      <c r="T387" s="165">
        <f t="shared" si="88"/>
        <v>0</v>
      </c>
      <c r="U387" s="896"/>
      <c r="V387" s="896"/>
      <c r="W387" s="896"/>
      <c r="X387" s="896"/>
      <c r="Y387" s="896"/>
      <c r="Z387" s="896"/>
      <c r="AA387" s="896"/>
      <c r="AB387" s="896"/>
      <c r="AC387" s="896"/>
      <c r="AD387" s="896"/>
      <c r="AE387" s="896"/>
      <c r="AR387" s="166" t="s">
        <v>159</v>
      </c>
      <c r="AT387" s="166" t="s">
        <v>155</v>
      </c>
      <c r="AU387" s="166" t="s">
        <v>80</v>
      </c>
      <c r="AY387" s="14" t="s">
        <v>153</v>
      </c>
      <c r="BE387" s="93">
        <f t="shared" si="89"/>
        <v>0</v>
      </c>
      <c r="BF387" s="93">
        <f t="shared" si="90"/>
        <v>0</v>
      </c>
      <c r="BG387" s="93">
        <f t="shared" si="91"/>
        <v>0</v>
      </c>
      <c r="BH387" s="93">
        <f t="shared" si="92"/>
        <v>0</v>
      </c>
      <c r="BI387" s="93">
        <f t="shared" si="93"/>
        <v>0</v>
      </c>
      <c r="BJ387" s="14" t="s">
        <v>80</v>
      </c>
      <c r="BK387" s="93">
        <f t="shared" si="94"/>
        <v>0</v>
      </c>
      <c r="BL387" s="14" t="s">
        <v>159</v>
      </c>
      <c r="BM387" s="166" t="s">
        <v>2368</v>
      </c>
    </row>
    <row r="388" spans="1:65" s="12" customFormat="1" ht="22.9" customHeight="1">
      <c r="B388" s="145"/>
      <c r="D388" s="146" t="s">
        <v>69</v>
      </c>
      <c r="E388" s="154" t="s">
        <v>553</v>
      </c>
      <c r="F388" s="154" t="s">
        <v>945</v>
      </c>
      <c r="I388" s="148"/>
      <c r="J388" s="904">
        <f>BK388</f>
        <v>0</v>
      </c>
      <c r="L388" s="145"/>
      <c r="M388" s="149"/>
      <c r="N388" s="150"/>
      <c r="O388" s="150"/>
      <c r="P388" s="151">
        <f>P389</f>
        <v>0</v>
      </c>
      <c r="Q388" s="150"/>
      <c r="R388" s="151">
        <f>R389</f>
        <v>0</v>
      </c>
      <c r="S388" s="150"/>
      <c r="T388" s="152">
        <f>T389</f>
        <v>0</v>
      </c>
      <c r="AR388" s="146" t="s">
        <v>77</v>
      </c>
      <c r="AT388" s="153" t="s">
        <v>69</v>
      </c>
      <c r="AU388" s="153" t="s">
        <v>77</v>
      </c>
      <c r="AY388" s="146" t="s">
        <v>153</v>
      </c>
      <c r="BK388" s="902">
        <f>BK389</f>
        <v>0</v>
      </c>
    </row>
    <row r="389" spans="1:65" s="2" customFormat="1" ht="37.9" customHeight="1">
      <c r="A389" s="896"/>
      <c r="B389" s="129"/>
      <c r="C389" s="155" t="s">
        <v>1067</v>
      </c>
      <c r="D389" s="155" t="s">
        <v>155</v>
      </c>
      <c r="E389" s="156" t="s">
        <v>947</v>
      </c>
      <c r="F389" s="157" t="s">
        <v>948</v>
      </c>
      <c r="G389" s="158" t="s">
        <v>191</v>
      </c>
      <c r="H389" s="159">
        <v>2632.6320000000001</v>
      </c>
      <c r="I389" s="901"/>
      <c r="J389" s="900">
        <f>ROUND(I389*H389,2)</f>
        <v>0</v>
      </c>
      <c r="K389" s="161"/>
      <c r="L389" s="29"/>
      <c r="M389" s="162" t="s">
        <v>1</v>
      </c>
      <c r="N389" s="163" t="s">
        <v>36</v>
      </c>
      <c r="O389" s="55"/>
      <c r="P389" s="164">
        <f>O389*H389</f>
        <v>0</v>
      </c>
      <c r="Q389" s="164">
        <v>0</v>
      </c>
      <c r="R389" s="164">
        <f>Q389*H389</f>
        <v>0</v>
      </c>
      <c r="S389" s="164">
        <v>0</v>
      </c>
      <c r="T389" s="165">
        <f>S389*H389</f>
        <v>0</v>
      </c>
      <c r="U389" s="896"/>
      <c r="V389" s="896"/>
      <c r="W389" s="896"/>
      <c r="X389" s="896"/>
      <c r="Y389" s="896"/>
      <c r="Z389" s="896"/>
      <c r="AA389" s="896"/>
      <c r="AB389" s="896"/>
      <c r="AC389" s="896"/>
      <c r="AD389" s="896"/>
      <c r="AE389" s="896"/>
      <c r="AR389" s="166" t="s">
        <v>159</v>
      </c>
      <c r="AT389" s="166" t="s">
        <v>155</v>
      </c>
      <c r="AU389" s="166" t="s">
        <v>80</v>
      </c>
      <c r="AY389" s="14" t="s">
        <v>153</v>
      </c>
      <c r="BE389" s="93">
        <f>IF(N389="základná",J389,0)</f>
        <v>0</v>
      </c>
      <c r="BF389" s="93">
        <f>IF(N389="znížená",J389,0)</f>
        <v>0</v>
      </c>
      <c r="BG389" s="93">
        <f>IF(N389="zákl. prenesená",J389,0)</f>
        <v>0</v>
      </c>
      <c r="BH389" s="93">
        <f>IF(N389="zníž. prenesená",J389,0)</f>
        <v>0</v>
      </c>
      <c r="BI389" s="93">
        <f>IF(N389="nulová",J389,0)</f>
        <v>0</v>
      </c>
      <c r="BJ389" s="14" t="s">
        <v>80</v>
      </c>
      <c r="BK389" s="93">
        <f>ROUND(I389*H389,2)</f>
        <v>0</v>
      </c>
      <c r="BL389" s="14" t="s">
        <v>159</v>
      </c>
      <c r="BM389" s="166" t="s">
        <v>2369</v>
      </c>
    </row>
    <row r="390" spans="1:65" s="12" customFormat="1" ht="25.9" customHeight="1">
      <c r="B390" s="145"/>
      <c r="D390" s="146" t="s">
        <v>69</v>
      </c>
      <c r="E390" s="147" t="s">
        <v>950</v>
      </c>
      <c r="F390" s="147" t="s">
        <v>951</v>
      </c>
      <c r="I390" s="148"/>
      <c r="J390" s="903">
        <f>BK390</f>
        <v>0</v>
      </c>
      <c r="L390" s="145"/>
      <c r="M390" s="149"/>
      <c r="N390" s="150"/>
      <c r="O390" s="150"/>
      <c r="P390" s="151">
        <f>P391+P403+P418+P433+P437+P443+P457+P474+P485+P528+P533+P537</f>
        <v>0</v>
      </c>
      <c r="Q390" s="150"/>
      <c r="R390" s="151">
        <f>R391+R403+R418+R433+R437+R443+R457+R474+R485+R528+R533+R537</f>
        <v>11.375376289999997</v>
      </c>
      <c r="S390" s="150"/>
      <c r="T390" s="152">
        <f>T391+T403+T418+T433+T437+T443+T457+T474+T485+T528+T533+T537</f>
        <v>2.0094812000000002</v>
      </c>
      <c r="AR390" s="146" t="s">
        <v>80</v>
      </c>
      <c r="AT390" s="153" t="s">
        <v>69</v>
      </c>
      <c r="AU390" s="153" t="s">
        <v>70</v>
      </c>
      <c r="AY390" s="146" t="s">
        <v>153</v>
      </c>
      <c r="BK390" s="902">
        <f>BK391+BK403+BK418+BK433+BK437+BK443+BK457+BK474+BK485+BK528+BK533+BK537</f>
        <v>0</v>
      </c>
    </row>
    <row r="391" spans="1:65" s="12" customFormat="1" ht="22.9" customHeight="1">
      <c r="B391" s="145"/>
      <c r="D391" s="146" t="s">
        <v>69</v>
      </c>
      <c r="E391" s="154" t="s">
        <v>952</v>
      </c>
      <c r="F391" s="154" t="s">
        <v>953</v>
      </c>
      <c r="I391" s="148"/>
      <c r="J391" s="904">
        <f>BK391</f>
        <v>0</v>
      </c>
      <c r="L391" s="145"/>
      <c r="M391" s="149"/>
      <c r="N391" s="150"/>
      <c r="O391" s="150"/>
      <c r="P391" s="151">
        <f>SUM(P392:P402)</f>
        <v>0</v>
      </c>
      <c r="Q391" s="150"/>
      <c r="R391" s="151">
        <f>SUM(R392:R402)</f>
        <v>1.3289083599999998</v>
      </c>
      <c r="S391" s="150"/>
      <c r="T391" s="152">
        <f>SUM(T392:T402)</f>
        <v>0</v>
      </c>
      <c r="AR391" s="146" t="s">
        <v>80</v>
      </c>
      <c r="AT391" s="153" t="s">
        <v>69</v>
      </c>
      <c r="AU391" s="153" t="s">
        <v>77</v>
      </c>
      <c r="AY391" s="146" t="s">
        <v>153</v>
      </c>
      <c r="BK391" s="902">
        <f>SUM(BK392:BK402)</f>
        <v>0</v>
      </c>
    </row>
    <row r="392" spans="1:65" s="2" customFormat="1" ht="24.2" customHeight="1">
      <c r="A392" s="896"/>
      <c r="B392" s="129"/>
      <c r="C392" s="155" t="s">
        <v>1071</v>
      </c>
      <c r="D392" s="155" t="s">
        <v>155</v>
      </c>
      <c r="E392" s="156" t="s">
        <v>955</v>
      </c>
      <c r="F392" s="157" t="s">
        <v>956</v>
      </c>
      <c r="G392" s="158" t="s">
        <v>158</v>
      </c>
      <c r="H392" s="159">
        <v>19.623999999999999</v>
      </c>
      <c r="I392" s="901"/>
      <c r="J392" s="900">
        <f t="shared" ref="J392:J402" si="95">ROUND(I392*H392,2)</f>
        <v>0</v>
      </c>
      <c r="K392" s="161"/>
      <c r="L392" s="29"/>
      <c r="M392" s="162" t="s">
        <v>1</v>
      </c>
      <c r="N392" s="163" t="s">
        <v>36</v>
      </c>
      <c r="O392" s="55"/>
      <c r="P392" s="164">
        <f t="shared" ref="P392:P402" si="96">O392*H392</f>
        <v>0</v>
      </c>
      <c r="Q392" s="164">
        <v>8.0000000000000007E-5</v>
      </c>
      <c r="R392" s="164">
        <f t="shared" ref="R392:R402" si="97">Q392*H392</f>
        <v>1.56992E-3</v>
      </c>
      <c r="S392" s="164">
        <v>0</v>
      </c>
      <c r="T392" s="165">
        <f t="shared" ref="T392:T402" si="98">S392*H392</f>
        <v>0</v>
      </c>
      <c r="U392" s="896"/>
      <c r="V392" s="896"/>
      <c r="W392" s="896"/>
      <c r="X392" s="896"/>
      <c r="Y392" s="896"/>
      <c r="Z392" s="896"/>
      <c r="AA392" s="896"/>
      <c r="AB392" s="896"/>
      <c r="AC392" s="896"/>
      <c r="AD392" s="896"/>
      <c r="AE392" s="896"/>
      <c r="AR392" s="166" t="s">
        <v>218</v>
      </c>
      <c r="AT392" s="166" t="s">
        <v>155</v>
      </c>
      <c r="AU392" s="166" t="s">
        <v>80</v>
      </c>
      <c r="AY392" s="14" t="s">
        <v>153</v>
      </c>
      <c r="BE392" s="93">
        <f t="shared" ref="BE392:BE402" si="99">IF(N392="základná",J392,0)</f>
        <v>0</v>
      </c>
      <c r="BF392" s="93">
        <f t="shared" ref="BF392:BF402" si="100">IF(N392="znížená",J392,0)</f>
        <v>0</v>
      </c>
      <c r="BG392" s="93">
        <f t="shared" ref="BG392:BG402" si="101">IF(N392="zákl. prenesená",J392,0)</f>
        <v>0</v>
      </c>
      <c r="BH392" s="93">
        <f t="shared" ref="BH392:BH402" si="102">IF(N392="zníž. prenesená",J392,0)</f>
        <v>0</v>
      </c>
      <c r="BI392" s="93">
        <f t="shared" ref="BI392:BI402" si="103">IF(N392="nulová",J392,0)</f>
        <v>0</v>
      </c>
      <c r="BJ392" s="14" t="s">
        <v>80</v>
      </c>
      <c r="BK392" s="93">
        <f t="shared" ref="BK392:BK402" si="104">ROUND(I392*H392,2)</f>
        <v>0</v>
      </c>
      <c r="BL392" s="14" t="s">
        <v>218</v>
      </c>
      <c r="BM392" s="166" t="s">
        <v>2370</v>
      </c>
    </row>
    <row r="393" spans="1:65" s="2" customFormat="1" ht="16.5" customHeight="1">
      <c r="A393" s="896"/>
      <c r="B393" s="129"/>
      <c r="C393" s="167" t="s">
        <v>1075</v>
      </c>
      <c r="D393" s="167" t="s">
        <v>189</v>
      </c>
      <c r="E393" s="168" t="s">
        <v>959</v>
      </c>
      <c r="F393" s="169" t="s">
        <v>960</v>
      </c>
      <c r="G393" s="170" t="s">
        <v>158</v>
      </c>
      <c r="H393" s="171">
        <v>22.568000000000001</v>
      </c>
      <c r="I393" s="906"/>
      <c r="J393" s="905">
        <f t="shared" si="95"/>
        <v>0</v>
      </c>
      <c r="K393" s="172"/>
      <c r="L393" s="173"/>
      <c r="M393" s="174" t="s">
        <v>1</v>
      </c>
      <c r="N393" s="175" t="s">
        <v>36</v>
      </c>
      <c r="O393" s="55"/>
      <c r="P393" s="164">
        <f t="shared" si="96"/>
        <v>0</v>
      </c>
      <c r="Q393" s="164">
        <v>1.5E-3</v>
      </c>
      <c r="R393" s="164">
        <f t="shared" si="97"/>
        <v>3.3852E-2</v>
      </c>
      <c r="S393" s="164">
        <v>0</v>
      </c>
      <c r="T393" s="165">
        <f t="shared" si="98"/>
        <v>0</v>
      </c>
      <c r="U393" s="896"/>
      <c r="V393" s="896"/>
      <c r="W393" s="896"/>
      <c r="X393" s="896"/>
      <c r="Y393" s="896"/>
      <c r="Z393" s="896"/>
      <c r="AA393" s="896"/>
      <c r="AB393" s="896"/>
      <c r="AC393" s="896"/>
      <c r="AD393" s="896"/>
      <c r="AE393" s="896"/>
      <c r="AR393" s="166" t="s">
        <v>284</v>
      </c>
      <c r="AT393" s="166" t="s">
        <v>189</v>
      </c>
      <c r="AU393" s="166" t="s">
        <v>80</v>
      </c>
      <c r="AY393" s="14" t="s">
        <v>153</v>
      </c>
      <c r="BE393" s="93">
        <f t="shared" si="99"/>
        <v>0</v>
      </c>
      <c r="BF393" s="93">
        <f t="shared" si="100"/>
        <v>0</v>
      </c>
      <c r="BG393" s="93">
        <f t="shared" si="101"/>
        <v>0</v>
      </c>
      <c r="BH393" s="93">
        <f t="shared" si="102"/>
        <v>0</v>
      </c>
      <c r="BI393" s="93">
        <f t="shared" si="103"/>
        <v>0</v>
      </c>
      <c r="BJ393" s="14" t="s">
        <v>80</v>
      </c>
      <c r="BK393" s="93">
        <f t="shared" si="104"/>
        <v>0</v>
      </c>
      <c r="BL393" s="14" t="s">
        <v>218</v>
      </c>
      <c r="BM393" s="166" t="s">
        <v>2371</v>
      </c>
    </row>
    <row r="394" spans="1:65" s="2" customFormat="1" ht="24.2" customHeight="1">
      <c r="A394" s="896"/>
      <c r="B394" s="129"/>
      <c r="C394" s="155" t="s">
        <v>1079</v>
      </c>
      <c r="D394" s="155" t="s">
        <v>155</v>
      </c>
      <c r="E394" s="156" t="s">
        <v>963</v>
      </c>
      <c r="F394" s="157" t="s">
        <v>964</v>
      </c>
      <c r="G394" s="158" t="s">
        <v>158</v>
      </c>
      <c r="H394" s="159">
        <v>122.44</v>
      </c>
      <c r="I394" s="901"/>
      <c r="J394" s="900">
        <f t="shared" si="95"/>
        <v>0</v>
      </c>
      <c r="K394" s="161"/>
      <c r="L394" s="29"/>
      <c r="M394" s="162" t="s">
        <v>1</v>
      </c>
      <c r="N394" s="163" t="s">
        <v>36</v>
      </c>
      <c r="O394" s="55"/>
      <c r="P394" s="164">
        <f t="shared" si="96"/>
        <v>0</v>
      </c>
      <c r="Q394" s="164">
        <v>5.4000000000000001E-4</v>
      </c>
      <c r="R394" s="164">
        <f t="shared" si="97"/>
        <v>6.6117599999999999E-2</v>
      </c>
      <c r="S394" s="164">
        <v>0</v>
      </c>
      <c r="T394" s="165">
        <f t="shared" si="98"/>
        <v>0</v>
      </c>
      <c r="U394" s="896"/>
      <c r="V394" s="896"/>
      <c r="W394" s="896"/>
      <c r="X394" s="896"/>
      <c r="Y394" s="896"/>
      <c r="Z394" s="896"/>
      <c r="AA394" s="896"/>
      <c r="AB394" s="896"/>
      <c r="AC394" s="896"/>
      <c r="AD394" s="896"/>
      <c r="AE394" s="896"/>
      <c r="AR394" s="166" t="s">
        <v>218</v>
      </c>
      <c r="AT394" s="166" t="s">
        <v>155</v>
      </c>
      <c r="AU394" s="166" t="s">
        <v>80</v>
      </c>
      <c r="AY394" s="14" t="s">
        <v>153</v>
      </c>
      <c r="BE394" s="93">
        <f t="shared" si="99"/>
        <v>0</v>
      </c>
      <c r="BF394" s="93">
        <f t="shared" si="100"/>
        <v>0</v>
      </c>
      <c r="BG394" s="93">
        <f t="shared" si="101"/>
        <v>0</v>
      </c>
      <c r="BH394" s="93">
        <f t="shared" si="102"/>
        <v>0</v>
      </c>
      <c r="BI394" s="93">
        <f t="shared" si="103"/>
        <v>0</v>
      </c>
      <c r="BJ394" s="14" t="s">
        <v>80</v>
      </c>
      <c r="BK394" s="93">
        <f t="shared" si="104"/>
        <v>0</v>
      </c>
      <c r="BL394" s="14" t="s">
        <v>218</v>
      </c>
      <c r="BM394" s="166" t="s">
        <v>2372</v>
      </c>
    </row>
    <row r="395" spans="1:65" s="2" customFormat="1" ht="24.2" customHeight="1">
      <c r="A395" s="896"/>
      <c r="B395" s="129"/>
      <c r="C395" s="155" t="s">
        <v>1083</v>
      </c>
      <c r="D395" s="155" t="s">
        <v>155</v>
      </c>
      <c r="E395" s="156" t="s">
        <v>967</v>
      </c>
      <c r="F395" s="157" t="s">
        <v>968</v>
      </c>
      <c r="G395" s="158" t="s">
        <v>158</v>
      </c>
      <c r="H395" s="159">
        <v>80.331999999999994</v>
      </c>
      <c r="I395" s="901"/>
      <c r="J395" s="900">
        <f t="shared" si="95"/>
        <v>0</v>
      </c>
      <c r="K395" s="161"/>
      <c r="L395" s="29"/>
      <c r="M395" s="162" t="s">
        <v>1</v>
      </c>
      <c r="N395" s="163" t="s">
        <v>36</v>
      </c>
      <c r="O395" s="55"/>
      <c r="P395" s="164">
        <f t="shared" si="96"/>
        <v>0</v>
      </c>
      <c r="Q395" s="164">
        <v>5.4000000000000001E-4</v>
      </c>
      <c r="R395" s="164">
        <f t="shared" si="97"/>
        <v>4.3379279999999999E-2</v>
      </c>
      <c r="S395" s="164">
        <v>0</v>
      </c>
      <c r="T395" s="165">
        <f t="shared" si="98"/>
        <v>0</v>
      </c>
      <c r="U395" s="896"/>
      <c r="V395" s="896"/>
      <c r="W395" s="896"/>
      <c r="X395" s="896"/>
      <c r="Y395" s="896"/>
      <c r="Z395" s="896"/>
      <c r="AA395" s="896"/>
      <c r="AB395" s="896"/>
      <c r="AC395" s="896"/>
      <c r="AD395" s="896"/>
      <c r="AE395" s="896"/>
      <c r="AR395" s="166" t="s">
        <v>218</v>
      </c>
      <c r="AT395" s="166" t="s">
        <v>155</v>
      </c>
      <c r="AU395" s="166" t="s">
        <v>80</v>
      </c>
      <c r="AY395" s="14" t="s">
        <v>153</v>
      </c>
      <c r="BE395" s="93">
        <f t="shared" si="99"/>
        <v>0</v>
      </c>
      <c r="BF395" s="93">
        <f t="shared" si="100"/>
        <v>0</v>
      </c>
      <c r="BG395" s="93">
        <f t="shared" si="101"/>
        <v>0</v>
      </c>
      <c r="BH395" s="93">
        <f t="shared" si="102"/>
        <v>0</v>
      </c>
      <c r="BI395" s="93">
        <f t="shared" si="103"/>
        <v>0</v>
      </c>
      <c r="BJ395" s="14" t="s">
        <v>80</v>
      </c>
      <c r="BK395" s="93">
        <f t="shared" si="104"/>
        <v>0</v>
      </c>
      <c r="BL395" s="14" t="s">
        <v>218</v>
      </c>
      <c r="BM395" s="166" t="s">
        <v>2373</v>
      </c>
    </row>
    <row r="396" spans="1:65" s="2" customFormat="1" ht="16.5" customHeight="1">
      <c r="A396" s="896"/>
      <c r="B396" s="129"/>
      <c r="C396" s="167" t="s">
        <v>1087</v>
      </c>
      <c r="D396" s="167" t="s">
        <v>189</v>
      </c>
      <c r="E396" s="168" t="s">
        <v>971</v>
      </c>
      <c r="F396" s="169" t="s">
        <v>972</v>
      </c>
      <c r="G396" s="170" t="s">
        <v>158</v>
      </c>
      <c r="H396" s="171">
        <v>233.18799999999999</v>
      </c>
      <c r="I396" s="906"/>
      <c r="J396" s="905">
        <f t="shared" si="95"/>
        <v>0</v>
      </c>
      <c r="K396" s="172"/>
      <c r="L396" s="173"/>
      <c r="M396" s="174" t="s">
        <v>1</v>
      </c>
      <c r="N396" s="175" t="s">
        <v>36</v>
      </c>
      <c r="O396" s="55"/>
      <c r="P396" s="164">
        <f t="shared" si="96"/>
        <v>0</v>
      </c>
      <c r="Q396" s="164">
        <v>4.2500000000000003E-3</v>
      </c>
      <c r="R396" s="164">
        <f t="shared" si="97"/>
        <v>0.99104900000000007</v>
      </c>
      <c r="S396" s="164">
        <v>0</v>
      </c>
      <c r="T396" s="165">
        <f t="shared" si="98"/>
        <v>0</v>
      </c>
      <c r="U396" s="896"/>
      <c r="V396" s="896"/>
      <c r="W396" s="896"/>
      <c r="X396" s="896"/>
      <c r="Y396" s="896"/>
      <c r="Z396" s="896"/>
      <c r="AA396" s="896"/>
      <c r="AB396" s="896"/>
      <c r="AC396" s="896"/>
      <c r="AD396" s="896"/>
      <c r="AE396" s="896"/>
      <c r="AR396" s="166" t="s">
        <v>284</v>
      </c>
      <c r="AT396" s="166" t="s">
        <v>189</v>
      </c>
      <c r="AU396" s="166" t="s">
        <v>80</v>
      </c>
      <c r="AY396" s="14" t="s">
        <v>153</v>
      </c>
      <c r="BE396" s="93">
        <f t="shared" si="99"/>
        <v>0</v>
      </c>
      <c r="BF396" s="93">
        <f t="shared" si="100"/>
        <v>0</v>
      </c>
      <c r="BG396" s="93">
        <f t="shared" si="101"/>
        <v>0</v>
      </c>
      <c r="BH396" s="93">
        <f t="shared" si="102"/>
        <v>0</v>
      </c>
      <c r="BI396" s="93">
        <f t="shared" si="103"/>
        <v>0</v>
      </c>
      <c r="BJ396" s="14" t="s">
        <v>80</v>
      </c>
      <c r="BK396" s="93">
        <f t="shared" si="104"/>
        <v>0</v>
      </c>
      <c r="BL396" s="14" t="s">
        <v>218</v>
      </c>
      <c r="BM396" s="166" t="s">
        <v>2374</v>
      </c>
    </row>
    <row r="397" spans="1:65" s="2" customFormat="1" ht="24.2" customHeight="1">
      <c r="A397" s="896"/>
      <c r="B397" s="129"/>
      <c r="C397" s="155" t="s">
        <v>1091</v>
      </c>
      <c r="D397" s="155" t="s">
        <v>155</v>
      </c>
      <c r="E397" s="156" t="s">
        <v>975</v>
      </c>
      <c r="F397" s="157" t="s">
        <v>976</v>
      </c>
      <c r="G397" s="158" t="s">
        <v>158</v>
      </c>
      <c r="H397" s="159">
        <v>122.44</v>
      </c>
      <c r="I397" s="901"/>
      <c r="J397" s="900">
        <f t="shared" si="95"/>
        <v>0</v>
      </c>
      <c r="K397" s="161"/>
      <c r="L397" s="29"/>
      <c r="M397" s="162" t="s">
        <v>1</v>
      </c>
      <c r="N397" s="163" t="s">
        <v>36</v>
      </c>
      <c r="O397" s="55"/>
      <c r="P397" s="164">
        <f t="shared" si="96"/>
        <v>0</v>
      </c>
      <c r="Q397" s="164">
        <v>0</v>
      </c>
      <c r="R397" s="164">
        <f t="shared" si="97"/>
        <v>0</v>
      </c>
      <c r="S397" s="164">
        <v>0</v>
      </c>
      <c r="T397" s="165">
        <f t="shared" si="98"/>
        <v>0</v>
      </c>
      <c r="U397" s="896"/>
      <c r="V397" s="896"/>
      <c r="W397" s="896"/>
      <c r="X397" s="896"/>
      <c r="Y397" s="896"/>
      <c r="Z397" s="896"/>
      <c r="AA397" s="896"/>
      <c r="AB397" s="896"/>
      <c r="AC397" s="896"/>
      <c r="AD397" s="896"/>
      <c r="AE397" s="896"/>
      <c r="AR397" s="166" t="s">
        <v>218</v>
      </c>
      <c r="AT397" s="166" t="s">
        <v>155</v>
      </c>
      <c r="AU397" s="166" t="s">
        <v>80</v>
      </c>
      <c r="AY397" s="14" t="s">
        <v>153</v>
      </c>
      <c r="BE397" s="93">
        <f t="shared" si="99"/>
        <v>0</v>
      </c>
      <c r="BF397" s="93">
        <f t="shared" si="100"/>
        <v>0</v>
      </c>
      <c r="BG397" s="93">
        <f t="shared" si="101"/>
        <v>0</v>
      </c>
      <c r="BH397" s="93">
        <f t="shared" si="102"/>
        <v>0</v>
      </c>
      <c r="BI397" s="93">
        <f t="shared" si="103"/>
        <v>0</v>
      </c>
      <c r="BJ397" s="14" t="s">
        <v>80</v>
      </c>
      <c r="BK397" s="93">
        <f t="shared" si="104"/>
        <v>0</v>
      </c>
      <c r="BL397" s="14" t="s">
        <v>218</v>
      </c>
      <c r="BM397" s="166" t="s">
        <v>2375</v>
      </c>
    </row>
    <row r="398" spans="1:65" s="2" customFormat="1" ht="24.2" customHeight="1">
      <c r="A398" s="896"/>
      <c r="B398" s="129"/>
      <c r="C398" s="155" t="s">
        <v>1095</v>
      </c>
      <c r="D398" s="155" t="s">
        <v>155</v>
      </c>
      <c r="E398" s="156" t="s">
        <v>979</v>
      </c>
      <c r="F398" s="157" t="s">
        <v>980</v>
      </c>
      <c r="G398" s="158" t="s">
        <v>158</v>
      </c>
      <c r="H398" s="159">
        <v>80.331999999999994</v>
      </c>
      <c r="I398" s="901"/>
      <c r="J398" s="900">
        <f t="shared" si="95"/>
        <v>0</v>
      </c>
      <c r="K398" s="161"/>
      <c r="L398" s="29"/>
      <c r="M398" s="162" t="s">
        <v>1</v>
      </c>
      <c r="N398" s="163" t="s">
        <v>36</v>
      </c>
      <c r="O398" s="55"/>
      <c r="P398" s="164">
        <f t="shared" si="96"/>
        <v>0</v>
      </c>
      <c r="Q398" s="164">
        <v>0</v>
      </c>
      <c r="R398" s="164">
        <f t="shared" si="97"/>
        <v>0</v>
      </c>
      <c r="S398" s="164">
        <v>0</v>
      </c>
      <c r="T398" s="165">
        <f t="shared" si="98"/>
        <v>0</v>
      </c>
      <c r="U398" s="896"/>
      <c r="V398" s="896"/>
      <c r="W398" s="896"/>
      <c r="X398" s="896"/>
      <c r="Y398" s="896"/>
      <c r="Z398" s="896"/>
      <c r="AA398" s="896"/>
      <c r="AB398" s="896"/>
      <c r="AC398" s="896"/>
      <c r="AD398" s="896"/>
      <c r="AE398" s="896"/>
      <c r="AR398" s="166" t="s">
        <v>218</v>
      </c>
      <c r="AT398" s="166" t="s">
        <v>155</v>
      </c>
      <c r="AU398" s="166" t="s">
        <v>80</v>
      </c>
      <c r="AY398" s="14" t="s">
        <v>153</v>
      </c>
      <c r="BE398" s="93">
        <f t="shared" si="99"/>
        <v>0</v>
      </c>
      <c r="BF398" s="93">
        <f t="shared" si="100"/>
        <v>0</v>
      </c>
      <c r="BG398" s="93">
        <f t="shared" si="101"/>
        <v>0</v>
      </c>
      <c r="BH398" s="93">
        <f t="shared" si="102"/>
        <v>0</v>
      </c>
      <c r="BI398" s="93">
        <f t="shared" si="103"/>
        <v>0</v>
      </c>
      <c r="BJ398" s="14" t="s">
        <v>80</v>
      </c>
      <c r="BK398" s="93">
        <f t="shared" si="104"/>
        <v>0</v>
      </c>
      <c r="BL398" s="14" t="s">
        <v>218</v>
      </c>
      <c r="BM398" s="166" t="s">
        <v>2376</v>
      </c>
    </row>
    <row r="399" spans="1:65" s="2" customFormat="1" ht="16.5" customHeight="1">
      <c r="A399" s="896"/>
      <c r="B399" s="129"/>
      <c r="C399" s="167" t="s">
        <v>1099</v>
      </c>
      <c r="D399" s="167" t="s">
        <v>189</v>
      </c>
      <c r="E399" s="168" t="s">
        <v>983</v>
      </c>
      <c r="F399" s="169" t="s">
        <v>984</v>
      </c>
      <c r="G399" s="170" t="s">
        <v>191</v>
      </c>
      <c r="H399" s="171">
        <v>7.0999999999999994E-2</v>
      </c>
      <c r="I399" s="906"/>
      <c r="J399" s="905">
        <f t="shared" si="95"/>
        <v>0</v>
      </c>
      <c r="K399" s="172"/>
      <c r="L399" s="173"/>
      <c r="M399" s="174" t="s">
        <v>1</v>
      </c>
      <c r="N399" s="175" t="s">
        <v>36</v>
      </c>
      <c r="O399" s="55"/>
      <c r="P399" s="164">
        <f t="shared" si="96"/>
        <v>0</v>
      </c>
      <c r="Q399" s="164">
        <v>1</v>
      </c>
      <c r="R399" s="164">
        <f t="shared" si="97"/>
        <v>7.0999999999999994E-2</v>
      </c>
      <c r="S399" s="164">
        <v>0</v>
      </c>
      <c r="T399" s="165">
        <f t="shared" si="98"/>
        <v>0</v>
      </c>
      <c r="U399" s="896"/>
      <c r="V399" s="896"/>
      <c r="W399" s="896"/>
      <c r="X399" s="896"/>
      <c r="Y399" s="896"/>
      <c r="Z399" s="896"/>
      <c r="AA399" s="896"/>
      <c r="AB399" s="896"/>
      <c r="AC399" s="896"/>
      <c r="AD399" s="896"/>
      <c r="AE399" s="896"/>
      <c r="AR399" s="166" t="s">
        <v>284</v>
      </c>
      <c r="AT399" s="166" t="s">
        <v>189</v>
      </c>
      <c r="AU399" s="166" t="s">
        <v>80</v>
      </c>
      <c r="AY399" s="14" t="s">
        <v>153</v>
      </c>
      <c r="BE399" s="93">
        <f t="shared" si="99"/>
        <v>0</v>
      </c>
      <c r="BF399" s="93">
        <f t="shared" si="100"/>
        <v>0</v>
      </c>
      <c r="BG399" s="93">
        <f t="shared" si="101"/>
        <v>0</v>
      </c>
      <c r="BH399" s="93">
        <f t="shared" si="102"/>
        <v>0</v>
      </c>
      <c r="BI399" s="93">
        <f t="shared" si="103"/>
        <v>0</v>
      </c>
      <c r="BJ399" s="14" t="s">
        <v>80</v>
      </c>
      <c r="BK399" s="93">
        <f t="shared" si="104"/>
        <v>0</v>
      </c>
      <c r="BL399" s="14" t="s">
        <v>218</v>
      </c>
      <c r="BM399" s="166" t="s">
        <v>2377</v>
      </c>
    </row>
    <row r="400" spans="1:65" s="2" customFormat="1" ht="33" customHeight="1">
      <c r="A400" s="896"/>
      <c r="B400" s="129"/>
      <c r="C400" s="155" t="s">
        <v>1105</v>
      </c>
      <c r="D400" s="155" t="s">
        <v>155</v>
      </c>
      <c r="E400" s="156" t="s">
        <v>987</v>
      </c>
      <c r="F400" s="157" t="s">
        <v>988</v>
      </c>
      <c r="G400" s="158" t="s">
        <v>158</v>
      </c>
      <c r="H400" s="159">
        <v>20.59</v>
      </c>
      <c r="I400" s="901"/>
      <c r="J400" s="900">
        <f t="shared" si="95"/>
        <v>0</v>
      </c>
      <c r="K400" s="161"/>
      <c r="L400" s="29"/>
      <c r="M400" s="162" t="s">
        <v>1</v>
      </c>
      <c r="N400" s="163" t="s">
        <v>36</v>
      </c>
      <c r="O400" s="55"/>
      <c r="P400" s="164">
        <f t="shared" si="96"/>
        <v>0</v>
      </c>
      <c r="Q400" s="164">
        <v>4.5199999999999997E-3</v>
      </c>
      <c r="R400" s="164">
        <f t="shared" si="97"/>
        <v>9.3066799999999991E-2</v>
      </c>
      <c r="S400" s="164">
        <v>0</v>
      </c>
      <c r="T400" s="165">
        <f t="shared" si="98"/>
        <v>0</v>
      </c>
      <c r="U400" s="896"/>
      <c r="V400" s="896"/>
      <c r="W400" s="896"/>
      <c r="X400" s="896"/>
      <c r="Y400" s="896"/>
      <c r="Z400" s="896"/>
      <c r="AA400" s="896"/>
      <c r="AB400" s="896"/>
      <c r="AC400" s="896"/>
      <c r="AD400" s="896"/>
      <c r="AE400" s="896"/>
      <c r="AR400" s="166" t="s">
        <v>218</v>
      </c>
      <c r="AT400" s="166" t="s">
        <v>155</v>
      </c>
      <c r="AU400" s="166" t="s">
        <v>80</v>
      </c>
      <c r="AY400" s="14" t="s">
        <v>153</v>
      </c>
      <c r="BE400" s="93">
        <f t="shared" si="99"/>
        <v>0</v>
      </c>
      <c r="BF400" s="93">
        <f t="shared" si="100"/>
        <v>0</v>
      </c>
      <c r="BG400" s="93">
        <f t="shared" si="101"/>
        <v>0</v>
      </c>
      <c r="BH400" s="93">
        <f t="shared" si="102"/>
        <v>0</v>
      </c>
      <c r="BI400" s="93">
        <f t="shared" si="103"/>
        <v>0</v>
      </c>
      <c r="BJ400" s="14" t="s">
        <v>80</v>
      </c>
      <c r="BK400" s="93">
        <f t="shared" si="104"/>
        <v>0</v>
      </c>
      <c r="BL400" s="14" t="s">
        <v>218</v>
      </c>
      <c r="BM400" s="166" t="s">
        <v>2378</v>
      </c>
    </row>
    <row r="401" spans="1:65" s="2" customFormat="1" ht="33" customHeight="1">
      <c r="A401" s="896"/>
      <c r="B401" s="129"/>
      <c r="C401" s="155" t="s">
        <v>1111</v>
      </c>
      <c r="D401" s="155" t="s">
        <v>155</v>
      </c>
      <c r="E401" s="156" t="s">
        <v>991</v>
      </c>
      <c r="F401" s="157" t="s">
        <v>992</v>
      </c>
      <c r="G401" s="158" t="s">
        <v>158</v>
      </c>
      <c r="H401" s="159">
        <v>6.3879999999999999</v>
      </c>
      <c r="I401" s="901"/>
      <c r="J401" s="900">
        <f t="shared" si="95"/>
        <v>0</v>
      </c>
      <c r="K401" s="161"/>
      <c r="L401" s="29"/>
      <c r="M401" s="162" t="s">
        <v>1</v>
      </c>
      <c r="N401" s="163" t="s">
        <v>36</v>
      </c>
      <c r="O401" s="55"/>
      <c r="P401" s="164">
        <f t="shared" si="96"/>
        <v>0</v>
      </c>
      <c r="Q401" s="164">
        <v>4.5199999999999997E-3</v>
      </c>
      <c r="R401" s="164">
        <f t="shared" si="97"/>
        <v>2.8873759999999998E-2</v>
      </c>
      <c r="S401" s="164">
        <v>0</v>
      </c>
      <c r="T401" s="165">
        <f t="shared" si="98"/>
        <v>0</v>
      </c>
      <c r="U401" s="896"/>
      <c r="V401" s="896"/>
      <c r="W401" s="896"/>
      <c r="X401" s="896"/>
      <c r="Y401" s="896"/>
      <c r="Z401" s="896"/>
      <c r="AA401" s="896"/>
      <c r="AB401" s="896"/>
      <c r="AC401" s="896"/>
      <c r="AD401" s="896"/>
      <c r="AE401" s="896"/>
      <c r="AR401" s="166" t="s">
        <v>218</v>
      </c>
      <c r="AT401" s="166" t="s">
        <v>155</v>
      </c>
      <c r="AU401" s="166" t="s">
        <v>80</v>
      </c>
      <c r="AY401" s="14" t="s">
        <v>153</v>
      </c>
      <c r="BE401" s="93">
        <f t="shared" si="99"/>
        <v>0</v>
      </c>
      <c r="BF401" s="93">
        <f t="shared" si="100"/>
        <v>0</v>
      </c>
      <c r="BG401" s="93">
        <f t="shared" si="101"/>
        <v>0</v>
      </c>
      <c r="BH401" s="93">
        <f t="shared" si="102"/>
        <v>0</v>
      </c>
      <c r="BI401" s="93">
        <f t="shared" si="103"/>
        <v>0</v>
      </c>
      <c r="BJ401" s="14" t="s">
        <v>80</v>
      </c>
      <c r="BK401" s="93">
        <f t="shared" si="104"/>
        <v>0</v>
      </c>
      <c r="BL401" s="14" t="s">
        <v>218</v>
      </c>
      <c r="BM401" s="166" t="s">
        <v>2379</v>
      </c>
    </row>
    <row r="402" spans="1:65" s="2" customFormat="1" ht="24.2" customHeight="1">
      <c r="A402" s="896"/>
      <c r="B402" s="129"/>
      <c r="C402" s="155" t="s">
        <v>1115</v>
      </c>
      <c r="D402" s="155" t="s">
        <v>155</v>
      </c>
      <c r="E402" s="156" t="s">
        <v>995</v>
      </c>
      <c r="F402" s="157" t="s">
        <v>996</v>
      </c>
      <c r="G402" s="158" t="s">
        <v>997</v>
      </c>
      <c r="H402" s="160"/>
      <c r="I402" s="901"/>
      <c r="J402" s="900">
        <f t="shared" si="95"/>
        <v>0</v>
      </c>
      <c r="K402" s="161"/>
      <c r="L402" s="29"/>
      <c r="M402" s="162" t="s">
        <v>1</v>
      </c>
      <c r="N402" s="163" t="s">
        <v>36</v>
      </c>
      <c r="O402" s="55"/>
      <c r="P402" s="164">
        <f t="shared" si="96"/>
        <v>0</v>
      </c>
      <c r="Q402" s="164">
        <v>0</v>
      </c>
      <c r="R402" s="164">
        <f t="shared" si="97"/>
        <v>0</v>
      </c>
      <c r="S402" s="164">
        <v>0</v>
      </c>
      <c r="T402" s="165">
        <f t="shared" si="98"/>
        <v>0</v>
      </c>
      <c r="U402" s="896"/>
      <c r="V402" s="896"/>
      <c r="W402" s="896"/>
      <c r="X402" s="896"/>
      <c r="Y402" s="896"/>
      <c r="Z402" s="896"/>
      <c r="AA402" s="896"/>
      <c r="AB402" s="896"/>
      <c r="AC402" s="896"/>
      <c r="AD402" s="896"/>
      <c r="AE402" s="896"/>
      <c r="AR402" s="166" t="s">
        <v>218</v>
      </c>
      <c r="AT402" s="166" t="s">
        <v>155</v>
      </c>
      <c r="AU402" s="166" t="s">
        <v>80</v>
      </c>
      <c r="AY402" s="14" t="s">
        <v>153</v>
      </c>
      <c r="BE402" s="93">
        <f t="shared" si="99"/>
        <v>0</v>
      </c>
      <c r="BF402" s="93">
        <f t="shared" si="100"/>
        <v>0</v>
      </c>
      <c r="BG402" s="93">
        <f t="shared" si="101"/>
        <v>0</v>
      </c>
      <c r="BH402" s="93">
        <f t="shared" si="102"/>
        <v>0</v>
      </c>
      <c r="BI402" s="93">
        <f t="shared" si="103"/>
        <v>0</v>
      </c>
      <c r="BJ402" s="14" t="s">
        <v>80</v>
      </c>
      <c r="BK402" s="93">
        <f t="shared" si="104"/>
        <v>0</v>
      </c>
      <c r="BL402" s="14" t="s">
        <v>218</v>
      </c>
      <c r="BM402" s="166" t="s">
        <v>2380</v>
      </c>
    </row>
    <row r="403" spans="1:65" s="12" customFormat="1" ht="22.9" customHeight="1">
      <c r="B403" s="145"/>
      <c r="D403" s="146" t="s">
        <v>69</v>
      </c>
      <c r="E403" s="154" t="s">
        <v>999</v>
      </c>
      <c r="F403" s="154" t="s">
        <v>1000</v>
      </c>
      <c r="I403" s="148"/>
      <c r="J403" s="904">
        <f>BK403</f>
        <v>0</v>
      </c>
      <c r="L403" s="145"/>
      <c r="M403" s="149"/>
      <c r="N403" s="150"/>
      <c r="O403" s="150"/>
      <c r="P403" s="151">
        <f>SUM(P404:P417)</f>
        <v>0</v>
      </c>
      <c r="Q403" s="150"/>
      <c r="R403" s="151">
        <f>SUM(R404:R417)</f>
        <v>0.47875242000000001</v>
      </c>
      <c r="S403" s="150"/>
      <c r="T403" s="152">
        <f>SUM(T404:T417)</f>
        <v>0</v>
      </c>
      <c r="AR403" s="146" t="s">
        <v>80</v>
      </c>
      <c r="AT403" s="153" t="s">
        <v>69</v>
      </c>
      <c r="AU403" s="153" t="s">
        <v>77</v>
      </c>
      <c r="AY403" s="146" t="s">
        <v>153</v>
      </c>
      <c r="BK403" s="902">
        <f>SUM(BK404:BK417)</f>
        <v>0</v>
      </c>
    </row>
    <row r="404" spans="1:65" s="2" customFormat="1" ht="24.2" customHeight="1">
      <c r="A404" s="896"/>
      <c r="B404" s="129"/>
      <c r="C404" s="155" t="s">
        <v>1119</v>
      </c>
      <c r="D404" s="155" t="s">
        <v>155</v>
      </c>
      <c r="E404" s="156" t="s">
        <v>1002</v>
      </c>
      <c r="F404" s="157" t="s">
        <v>1003</v>
      </c>
      <c r="G404" s="158" t="s">
        <v>158</v>
      </c>
      <c r="H404" s="159">
        <v>100.408</v>
      </c>
      <c r="I404" s="901"/>
      <c r="J404" s="900">
        <f t="shared" ref="J404:J417" si="105">ROUND(I404*H404,2)</f>
        <v>0</v>
      </c>
      <c r="K404" s="161"/>
      <c r="L404" s="29"/>
      <c r="M404" s="162" t="s">
        <v>1</v>
      </c>
      <c r="N404" s="163" t="s">
        <v>36</v>
      </c>
      <c r="O404" s="55"/>
      <c r="P404" s="164">
        <f t="shared" ref="P404:P417" si="106">O404*H404</f>
        <v>0</v>
      </c>
      <c r="Q404" s="164">
        <v>0</v>
      </c>
      <c r="R404" s="164">
        <f t="shared" ref="R404:R417" si="107">Q404*H404</f>
        <v>0</v>
      </c>
      <c r="S404" s="164">
        <v>0</v>
      </c>
      <c r="T404" s="165">
        <f t="shared" ref="T404:T417" si="108">S404*H404</f>
        <v>0</v>
      </c>
      <c r="U404" s="896"/>
      <c r="V404" s="896"/>
      <c r="W404" s="896"/>
      <c r="X404" s="896"/>
      <c r="Y404" s="896"/>
      <c r="Z404" s="896"/>
      <c r="AA404" s="896"/>
      <c r="AB404" s="896"/>
      <c r="AC404" s="896"/>
      <c r="AD404" s="896"/>
      <c r="AE404" s="896"/>
      <c r="AR404" s="166" t="s">
        <v>218</v>
      </c>
      <c r="AT404" s="166" t="s">
        <v>155</v>
      </c>
      <c r="AU404" s="166" t="s">
        <v>80</v>
      </c>
      <c r="AY404" s="14" t="s">
        <v>153</v>
      </c>
      <c r="BE404" s="93">
        <f t="shared" ref="BE404:BE417" si="109">IF(N404="základná",J404,0)</f>
        <v>0</v>
      </c>
      <c r="BF404" s="93">
        <f t="shared" ref="BF404:BF417" si="110">IF(N404="znížená",J404,0)</f>
        <v>0</v>
      </c>
      <c r="BG404" s="93">
        <f t="shared" ref="BG404:BG417" si="111">IF(N404="zákl. prenesená",J404,0)</f>
        <v>0</v>
      </c>
      <c r="BH404" s="93">
        <f t="shared" ref="BH404:BH417" si="112">IF(N404="zníž. prenesená",J404,0)</f>
        <v>0</v>
      </c>
      <c r="BI404" s="93">
        <f t="shared" ref="BI404:BI417" si="113">IF(N404="nulová",J404,0)</f>
        <v>0</v>
      </c>
      <c r="BJ404" s="14" t="s">
        <v>80</v>
      </c>
      <c r="BK404" s="93">
        <f t="shared" ref="BK404:BK417" si="114">ROUND(I404*H404,2)</f>
        <v>0</v>
      </c>
      <c r="BL404" s="14" t="s">
        <v>218</v>
      </c>
      <c r="BM404" s="166" t="s">
        <v>2381</v>
      </c>
    </row>
    <row r="405" spans="1:65" s="2" customFormat="1" ht="16.5" customHeight="1">
      <c r="A405" s="896"/>
      <c r="B405" s="129"/>
      <c r="C405" s="167" t="s">
        <v>1125</v>
      </c>
      <c r="D405" s="167" t="s">
        <v>189</v>
      </c>
      <c r="E405" s="168" t="s">
        <v>1006</v>
      </c>
      <c r="F405" s="169" t="s">
        <v>1007</v>
      </c>
      <c r="G405" s="170" t="s">
        <v>158</v>
      </c>
      <c r="H405" s="171">
        <v>115.46899999999999</v>
      </c>
      <c r="I405" s="906"/>
      <c r="J405" s="905">
        <f t="shared" si="105"/>
        <v>0</v>
      </c>
      <c r="K405" s="172"/>
      <c r="L405" s="173"/>
      <c r="M405" s="174" t="s">
        <v>1</v>
      </c>
      <c r="N405" s="175" t="s">
        <v>36</v>
      </c>
      <c r="O405" s="55"/>
      <c r="P405" s="164">
        <f t="shared" si="106"/>
        <v>0</v>
      </c>
      <c r="Q405" s="164">
        <v>1.8000000000000001E-4</v>
      </c>
      <c r="R405" s="164">
        <f t="shared" si="107"/>
        <v>2.0784420000000001E-2</v>
      </c>
      <c r="S405" s="164">
        <v>0</v>
      </c>
      <c r="T405" s="165">
        <f t="shared" si="108"/>
        <v>0</v>
      </c>
      <c r="U405" s="896"/>
      <c r="V405" s="896"/>
      <c r="W405" s="896"/>
      <c r="X405" s="896"/>
      <c r="Y405" s="896"/>
      <c r="Z405" s="896"/>
      <c r="AA405" s="896"/>
      <c r="AB405" s="896"/>
      <c r="AC405" s="896"/>
      <c r="AD405" s="896"/>
      <c r="AE405" s="896"/>
      <c r="AR405" s="166" t="s">
        <v>284</v>
      </c>
      <c r="AT405" s="166" t="s">
        <v>189</v>
      </c>
      <c r="AU405" s="166" t="s">
        <v>80</v>
      </c>
      <c r="AY405" s="14" t="s">
        <v>153</v>
      </c>
      <c r="BE405" s="93">
        <f t="shared" si="109"/>
        <v>0</v>
      </c>
      <c r="BF405" s="93">
        <f t="shared" si="110"/>
        <v>0</v>
      </c>
      <c r="BG405" s="93">
        <f t="shared" si="111"/>
        <v>0</v>
      </c>
      <c r="BH405" s="93">
        <f t="shared" si="112"/>
        <v>0</v>
      </c>
      <c r="BI405" s="93">
        <f t="shared" si="113"/>
        <v>0</v>
      </c>
      <c r="BJ405" s="14" t="s">
        <v>80</v>
      </c>
      <c r="BK405" s="93">
        <f t="shared" si="114"/>
        <v>0</v>
      </c>
      <c r="BL405" s="14" t="s">
        <v>218</v>
      </c>
      <c r="BM405" s="166" t="s">
        <v>2382</v>
      </c>
    </row>
    <row r="406" spans="1:65" s="2" customFormat="1" ht="16.5" customHeight="1">
      <c r="A406" s="896"/>
      <c r="B406" s="129"/>
      <c r="C406" s="155" t="s">
        <v>1129</v>
      </c>
      <c r="D406" s="155" t="s">
        <v>155</v>
      </c>
      <c r="E406" s="156" t="s">
        <v>1010</v>
      </c>
      <c r="F406" s="157" t="s">
        <v>1011</v>
      </c>
      <c r="G406" s="158" t="s">
        <v>158</v>
      </c>
      <c r="H406" s="159">
        <v>71.515000000000001</v>
      </c>
      <c r="I406" s="901"/>
      <c r="J406" s="900">
        <f t="shared" si="105"/>
        <v>0</v>
      </c>
      <c r="K406" s="161"/>
      <c r="L406" s="29"/>
      <c r="M406" s="162" t="s">
        <v>1</v>
      </c>
      <c r="N406" s="163" t="s">
        <v>36</v>
      </c>
      <c r="O406" s="55"/>
      <c r="P406" s="164">
        <f t="shared" si="106"/>
        <v>0</v>
      </c>
      <c r="Q406" s="164">
        <v>0</v>
      </c>
      <c r="R406" s="164">
        <f t="shared" si="107"/>
        <v>0</v>
      </c>
      <c r="S406" s="164">
        <v>0</v>
      </c>
      <c r="T406" s="165">
        <f t="shared" si="108"/>
        <v>0</v>
      </c>
      <c r="U406" s="896"/>
      <c r="V406" s="896"/>
      <c r="W406" s="896"/>
      <c r="X406" s="896"/>
      <c r="Y406" s="896"/>
      <c r="Z406" s="896"/>
      <c r="AA406" s="896"/>
      <c r="AB406" s="896"/>
      <c r="AC406" s="896"/>
      <c r="AD406" s="896"/>
      <c r="AE406" s="896"/>
      <c r="AR406" s="166" t="s">
        <v>218</v>
      </c>
      <c r="AT406" s="166" t="s">
        <v>155</v>
      </c>
      <c r="AU406" s="166" t="s">
        <v>80</v>
      </c>
      <c r="AY406" s="14" t="s">
        <v>153</v>
      </c>
      <c r="BE406" s="93">
        <f t="shared" si="109"/>
        <v>0</v>
      </c>
      <c r="BF406" s="93">
        <f t="shared" si="110"/>
        <v>0</v>
      </c>
      <c r="BG406" s="93">
        <f t="shared" si="111"/>
        <v>0</v>
      </c>
      <c r="BH406" s="93">
        <f t="shared" si="112"/>
        <v>0</v>
      </c>
      <c r="BI406" s="93">
        <f t="shared" si="113"/>
        <v>0</v>
      </c>
      <c r="BJ406" s="14" t="s">
        <v>80</v>
      </c>
      <c r="BK406" s="93">
        <f t="shared" si="114"/>
        <v>0</v>
      </c>
      <c r="BL406" s="14" t="s">
        <v>218</v>
      </c>
      <c r="BM406" s="166" t="s">
        <v>2383</v>
      </c>
    </row>
    <row r="407" spans="1:65" s="2" customFormat="1" ht="62.65" customHeight="1">
      <c r="A407" s="896"/>
      <c r="B407" s="129"/>
      <c r="C407" s="155" t="s">
        <v>1133</v>
      </c>
      <c r="D407" s="155" t="s">
        <v>155</v>
      </c>
      <c r="E407" s="156" t="s">
        <v>1014</v>
      </c>
      <c r="F407" s="157" t="s">
        <v>1015</v>
      </c>
      <c r="G407" s="158" t="s">
        <v>158</v>
      </c>
      <c r="H407" s="159">
        <v>83.103999999999999</v>
      </c>
      <c r="I407" s="901"/>
      <c r="J407" s="900">
        <f t="shared" si="105"/>
        <v>0</v>
      </c>
      <c r="K407" s="161"/>
      <c r="L407" s="29"/>
      <c r="M407" s="162" t="s">
        <v>1</v>
      </c>
      <c r="N407" s="163" t="s">
        <v>36</v>
      </c>
      <c r="O407" s="55"/>
      <c r="P407" s="164">
        <f t="shared" si="106"/>
        <v>0</v>
      </c>
      <c r="Q407" s="164">
        <v>0</v>
      </c>
      <c r="R407" s="164">
        <f t="shared" si="107"/>
        <v>0</v>
      </c>
      <c r="S407" s="164">
        <v>0</v>
      </c>
      <c r="T407" s="165">
        <f t="shared" si="108"/>
        <v>0</v>
      </c>
      <c r="U407" s="896"/>
      <c r="V407" s="896"/>
      <c r="W407" s="896"/>
      <c r="X407" s="896"/>
      <c r="Y407" s="896"/>
      <c r="Z407" s="896"/>
      <c r="AA407" s="896"/>
      <c r="AB407" s="896"/>
      <c r="AC407" s="896"/>
      <c r="AD407" s="896"/>
      <c r="AE407" s="896"/>
      <c r="AR407" s="166" t="s">
        <v>218</v>
      </c>
      <c r="AT407" s="166" t="s">
        <v>155</v>
      </c>
      <c r="AU407" s="166" t="s">
        <v>80</v>
      </c>
      <c r="AY407" s="14" t="s">
        <v>153</v>
      </c>
      <c r="BE407" s="93">
        <f t="shared" si="109"/>
        <v>0</v>
      </c>
      <c r="BF407" s="93">
        <f t="shared" si="110"/>
        <v>0</v>
      </c>
      <c r="BG407" s="93">
        <f t="shared" si="111"/>
        <v>0</v>
      </c>
      <c r="BH407" s="93">
        <f t="shared" si="112"/>
        <v>0</v>
      </c>
      <c r="BI407" s="93">
        <f t="shared" si="113"/>
        <v>0</v>
      </c>
      <c r="BJ407" s="14" t="s">
        <v>80</v>
      </c>
      <c r="BK407" s="93">
        <f t="shared" si="114"/>
        <v>0</v>
      </c>
      <c r="BL407" s="14" t="s">
        <v>218</v>
      </c>
      <c r="BM407" s="166" t="s">
        <v>2384</v>
      </c>
    </row>
    <row r="408" spans="1:65" s="2" customFormat="1" ht="66.75" customHeight="1">
      <c r="A408" s="896"/>
      <c r="B408" s="129"/>
      <c r="C408" s="923" t="s">
        <v>1620</v>
      </c>
      <c r="D408" s="923" t="s">
        <v>155</v>
      </c>
      <c r="E408" s="924" t="s">
        <v>3893</v>
      </c>
      <c r="F408" s="925" t="s">
        <v>3892</v>
      </c>
      <c r="G408" s="926" t="s">
        <v>158</v>
      </c>
      <c r="H408" s="927">
        <v>90</v>
      </c>
      <c r="I408" s="928"/>
      <c r="J408" s="928">
        <f t="shared" si="105"/>
        <v>0</v>
      </c>
      <c r="K408" s="161"/>
      <c r="L408" s="29"/>
      <c r="M408" s="162" t="s">
        <v>1</v>
      </c>
      <c r="N408" s="163" t="s">
        <v>36</v>
      </c>
      <c r="O408" s="55"/>
      <c r="P408" s="164">
        <f t="shared" si="106"/>
        <v>0</v>
      </c>
      <c r="Q408" s="164">
        <v>0</v>
      </c>
      <c r="R408" s="164">
        <f t="shared" si="107"/>
        <v>0</v>
      </c>
      <c r="S408" s="164">
        <v>0</v>
      </c>
      <c r="T408" s="165">
        <f t="shared" si="108"/>
        <v>0</v>
      </c>
      <c r="U408" s="896"/>
      <c r="V408" s="896"/>
      <c r="W408" s="896"/>
      <c r="X408" s="896"/>
      <c r="Y408" s="896"/>
      <c r="Z408" s="896"/>
      <c r="AA408" s="896"/>
      <c r="AB408" s="896"/>
      <c r="AC408" s="896"/>
      <c r="AD408" s="896"/>
      <c r="AE408" s="896"/>
      <c r="AR408" s="166" t="s">
        <v>218</v>
      </c>
      <c r="AT408" s="166" t="s">
        <v>155</v>
      </c>
      <c r="AU408" s="166" t="s">
        <v>80</v>
      </c>
      <c r="AY408" s="14" t="s">
        <v>153</v>
      </c>
      <c r="BE408" s="93">
        <f t="shared" si="109"/>
        <v>0</v>
      </c>
      <c r="BF408" s="93">
        <f t="shared" si="110"/>
        <v>0</v>
      </c>
      <c r="BG408" s="93">
        <f t="shared" si="111"/>
        <v>0</v>
      </c>
      <c r="BH408" s="93">
        <f t="shared" si="112"/>
        <v>0</v>
      </c>
      <c r="BI408" s="93">
        <f t="shared" si="113"/>
        <v>0</v>
      </c>
      <c r="BJ408" s="14" t="s">
        <v>80</v>
      </c>
      <c r="BK408" s="93">
        <f t="shared" si="114"/>
        <v>0</v>
      </c>
      <c r="BL408" s="14" t="s">
        <v>218</v>
      </c>
      <c r="BM408" s="166" t="s">
        <v>3917</v>
      </c>
    </row>
    <row r="409" spans="1:65" s="2" customFormat="1" ht="24.2" customHeight="1">
      <c r="A409" s="896"/>
      <c r="B409" s="129"/>
      <c r="C409" s="934" t="s">
        <v>1624</v>
      </c>
      <c r="D409" s="934" t="s">
        <v>189</v>
      </c>
      <c r="E409" s="935" t="s">
        <v>3889</v>
      </c>
      <c r="F409" s="936" t="s">
        <v>3888</v>
      </c>
      <c r="G409" s="937" t="s">
        <v>158</v>
      </c>
      <c r="H409" s="938">
        <v>103.5</v>
      </c>
      <c r="I409" s="939"/>
      <c r="J409" s="939">
        <f t="shared" si="105"/>
        <v>0</v>
      </c>
      <c r="K409" s="172"/>
      <c r="L409" s="173"/>
      <c r="M409" s="174" t="s">
        <v>1</v>
      </c>
      <c r="N409" s="175" t="s">
        <v>36</v>
      </c>
      <c r="O409" s="55"/>
      <c r="P409" s="164">
        <f t="shared" si="106"/>
        <v>0</v>
      </c>
      <c r="Q409" s="164">
        <v>1.9E-3</v>
      </c>
      <c r="R409" s="164">
        <f t="shared" si="107"/>
        <v>0.19664999999999999</v>
      </c>
      <c r="S409" s="164">
        <v>0</v>
      </c>
      <c r="T409" s="165">
        <f t="shared" si="108"/>
        <v>0</v>
      </c>
      <c r="U409" s="896"/>
      <c r="V409" s="896"/>
      <c r="W409" s="896"/>
      <c r="X409" s="896"/>
      <c r="Y409" s="896"/>
      <c r="Z409" s="896"/>
      <c r="AA409" s="896"/>
      <c r="AB409" s="896"/>
      <c r="AC409" s="896"/>
      <c r="AD409" s="896"/>
      <c r="AE409" s="896"/>
      <c r="AR409" s="166" t="s">
        <v>284</v>
      </c>
      <c r="AT409" s="166" t="s">
        <v>189</v>
      </c>
      <c r="AU409" s="166" t="s">
        <v>80</v>
      </c>
      <c r="AY409" s="14" t="s">
        <v>153</v>
      </c>
      <c r="BE409" s="93">
        <f t="shared" si="109"/>
        <v>0</v>
      </c>
      <c r="BF409" s="93">
        <f t="shared" si="110"/>
        <v>0</v>
      </c>
      <c r="BG409" s="93">
        <f t="shared" si="111"/>
        <v>0</v>
      </c>
      <c r="BH409" s="93">
        <f t="shared" si="112"/>
        <v>0</v>
      </c>
      <c r="BI409" s="93">
        <f t="shared" si="113"/>
        <v>0</v>
      </c>
      <c r="BJ409" s="14" t="s">
        <v>80</v>
      </c>
      <c r="BK409" s="93">
        <f t="shared" si="114"/>
        <v>0</v>
      </c>
      <c r="BL409" s="14" t="s">
        <v>218</v>
      </c>
      <c r="BM409" s="166" t="s">
        <v>3916</v>
      </c>
    </row>
    <row r="410" spans="1:65" s="2" customFormat="1" ht="66.75" customHeight="1">
      <c r="A410" s="896"/>
      <c r="B410" s="129"/>
      <c r="C410" s="155" t="s">
        <v>1139</v>
      </c>
      <c r="D410" s="155" t="s">
        <v>155</v>
      </c>
      <c r="E410" s="156" t="s">
        <v>1018</v>
      </c>
      <c r="F410" s="157" t="s">
        <v>1019</v>
      </c>
      <c r="G410" s="158" t="s">
        <v>158</v>
      </c>
      <c r="H410" s="159">
        <v>3.944</v>
      </c>
      <c r="I410" s="901"/>
      <c r="J410" s="900">
        <f t="shared" si="105"/>
        <v>0</v>
      </c>
      <c r="K410" s="161"/>
      <c r="L410" s="29"/>
      <c r="M410" s="162" t="s">
        <v>1</v>
      </c>
      <c r="N410" s="163" t="s">
        <v>36</v>
      </c>
      <c r="O410" s="55"/>
      <c r="P410" s="164">
        <f t="shared" si="106"/>
        <v>0</v>
      </c>
      <c r="Q410" s="164">
        <v>0</v>
      </c>
      <c r="R410" s="164">
        <f t="shared" si="107"/>
        <v>0</v>
      </c>
      <c r="S410" s="164">
        <v>0</v>
      </c>
      <c r="T410" s="165">
        <f t="shared" si="108"/>
        <v>0</v>
      </c>
      <c r="U410" s="896"/>
      <c r="V410" s="896"/>
      <c r="W410" s="896"/>
      <c r="X410" s="896"/>
      <c r="Y410" s="896"/>
      <c r="Z410" s="896"/>
      <c r="AA410" s="896"/>
      <c r="AB410" s="896"/>
      <c r="AC410" s="896"/>
      <c r="AD410" s="896"/>
      <c r="AE410" s="896"/>
      <c r="AR410" s="166" t="s">
        <v>218</v>
      </c>
      <c r="AT410" s="166" t="s">
        <v>155</v>
      </c>
      <c r="AU410" s="166" t="s">
        <v>80</v>
      </c>
      <c r="AY410" s="14" t="s">
        <v>153</v>
      </c>
      <c r="BE410" s="93">
        <f t="shared" si="109"/>
        <v>0</v>
      </c>
      <c r="BF410" s="93">
        <f t="shared" si="110"/>
        <v>0</v>
      </c>
      <c r="BG410" s="93">
        <f t="shared" si="111"/>
        <v>0</v>
      </c>
      <c r="BH410" s="93">
        <f t="shared" si="112"/>
        <v>0</v>
      </c>
      <c r="BI410" s="93">
        <f t="shared" si="113"/>
        <v>0</v>
      </c>
      <c r="BJ410" s="14" t="s">
        <v>80</v>
      </c>
      <c r="BK410" s="93">
        <f t="shared" si="114"/>
        <v>0</v>
      </c>
      <c r="BL410" s="14" t="s">
        <v>218</v>
      </c>
      <c r="BM410" s="166" t="s">
        <v>2385</v>
      </c>
    </row>
    <row r="411" spans="1:65" s="2" customFormat="1" ht="16.5" customHeight="1">
      <c r="A411" s="896"/>
      <c r="B411" s="129"/>
      <c r="C411" s="167" t="s">
        <v>1143</v>
      </c>
      <c r="D411" s="167" t="s">
        <v>189</v>
      </c>
      <c r="E411" s="168" t="s">
        <v>1022</v>
      </c>
      <c r="F411" s="169" t="s">
        <v>1023</v>
      </c>
      <c r="G411" s="170" t="s">
        <v>158</v>
      </c>
      <c r="H411" s="171">
        <v>100.105</v>
      </c>
      <c r="I411" s="906"/>
      <c r="J411" s="905">
        <f t="shared" si="105"/>
        <v>0</v>
      </c>
      <c r="K411" s="172"/>
      <c r="L411" s="173"/>
      <c r="M411" s="174" t="s">
        <v>1</v>
      </c>
      <c r="N411" s="175" t="s">
        <v>36</v>
      </c>
      <c r="O411" s="55"/>
      <c r="P411" s="164">
        <f t="shared" si="106"/>
        <v>0</v>
      </c>
      <c r="Q411" s="164">
        <v>2.2000000000000001E-3</v>
      </c>
      <c r="R411" s="164">
        <f t="shared" si="107"/>
        <v>0.22023100000000001</v>
      </c>
      <c r="S411" s="164">
        <v>0</v>
      </c>
      <c r="T411" s="165">
        <f t="shared" si="108"/>
        <v>0</v>
      </c>
      <c r="U411" s="896"/>
      <c r="V411" s="896"/>
      <c r="W411" s="896"/>
      <c r="X411" s="896"/>
      <c r="Y411" s="896"/>
      <c r="Z411" s="896"/>
      <c r="AA411" s="896"/>
      <c r="AB411" s="896"/>
      <c r="AC411" s="896"/>
      <c r="AD411" s="896"/>
      <c r="AE411" s="896"/>
      <c r="AR411" s="166" t="s">
        <v>284</v>
      </c>
      <c r="AT411" s="166" t="s">
        <v>189</v>
      </c>
      <c r="AU411" s="166" t="s">
        <v>80</v>
      </c>
      <c r="AY411" s="14" t="s">
        <v>153</v>
      </c>
      <c r="BE411" s="93">
        <f t="shared" si="109"/>
        <v>0</v>
      </c>
      <c r="BF411" s="93">
        <f t="shared" si="110"/>
        <v>0</v>
      </c>
      <c r="BG411" s="93">
        <f t="shared" si="111"/>
        <v>0</v>
      </c>
      <c r="BH411" s="93">
        <f t="shared" si="112"/>
        <v>0</v>
      </c>
      <c r="BI411" s="93">
        <f t="shared" si="113"/>
        <v>0</v>
      </c>
      <c r="BJ411" s="14" t="s">
        <v>80</v>
      </c>
      <c r="BK411" s="93">
        <f t="shared" si="114"/>
        <v>0</v>
      </c>
      <c r="BL411" s="14" t="s">
        <v>218</v>
      </c>
      <c r="BM411" s="166" t="s">
        <v>2386</v>
      </c>
    </row>
    <row r="412" spans="1:65" s="2" customFormat="1" ht="24.2" customHeight="1">
      <c r="A412" s="896"/>
      <c r="B412" s="129"/>
      <c r="C412" s="155" t="s">
        <v>1147</v>
      </c>
      <c r="D412" s="155" t="s">
        <v>155</v>
      </c>
      <c r="E412" s="156" t="s">
        <v>1026</v>
      </c>
      <c r="F412" s="157" t="s">
        <v>1027</v>
      </c>
      <c r="G412" s="158" t="s">
        <v>158</v>
      </c>
      <c r="H412" s="159">
        <v>87.048000000000002</v>
      </c>
      <c r="I412" s="901"/>
      <c r="J412" s="900">
        <f t="shared" si="105"/>
        <v>0</v>
      </c>
      <c r="K412" s="161"/>
      <c r="L412" s="29"/>
      <c r="M412" s="162" t="s">
        <v>1</v>
      </c>
      <c r="N412" s="163" t="s">
        <v>36</v>
      </c>
      <c r="O412" s="55"/>
      <c r="P412" s="164">
        <f t="shared" si="106"/>
        <v>0</v>
      </c>
      <c r="Q412" s="164">
        <v>0</v>
      </c>
      <c r="R412" s="164">
        <f t="shared" si="107"/>
        <v>0</v>
      </c>
      <c r="S412" s="164">
        <v>0</v>
      </c>
      <c r="T412" s="165">
        <f t="shared" si="108"/>
        <v>0</v>
      </c>
      <c r="U412" s="896"/>
      <c r="V412" s="896"/>
      <c r="W412" s="896"/>
      <c r="X412" s="896"/>
      <c r="Y412" s="896"/>
      <c r="Z412" s="896"/>
      <c r="AA412" s="896"/>
      <c r="AB412" s="896"/>
      <c r="AC412" s="896"/>
      <c r="AD412" s="896"/>
      <c r="AE412" s="896"/>
      <c r="AR412" s="166" t="s">
        <v>218</v>
      </c>
      <c r="AT412" s="166" t="s">
        <v>155</v>
      </c>
      <c r="AU412" s="166" t="s">
        <v>80</v>
      </c>
      <c r="AY412" s="14" t="s">
        <v>153</v>
      </c>
      <c r="BE412" s="93">
        <f t="shared" si="109"/>
        <v>0</v>
      </c>
      <c r="BF412" s="93">
        <f t="shared" si="110"/>
        <v>0</v>
      </c>
      <c r="BG412" s="93">
        <f t="shared" si="111"/>
        <v>0</v>
      </c>
      <c r="BH412" s="93">
        <f t="shared" si="112"/>
        <v>0</v>
      </c>
      <c r="BI412" s="93">
        <f t="shared" si="113"/>
        <v>0</v>
      </c>
      <c r="BJ412" s="14" t="s">
        <v>80</v>
      </c>
      <c r="BK412" s="93">
        <f t="shared" si="114"/>
        <v>0</v>
      </c>
      <c r="BL412" s="14" t="s">
        <v>218</v>
      </c>
      <c r="BM412" s="166" t="s">
        <v>2387</v>
      </c>
    </row>
    <row r="413" spans="1:65" s="2" customFormat="1" ht="16.5" customHeight="1">
      <c r="A413" s="896"/>
      <c r="B413" s="129"/>
      <c r="C413" s="167" t="s">
        <v>1151</v>
      </c>
      <c r="D413" s="167" t="s">
        <v>189</v>
      </c>
      <c r="E413" s="168" t="s">
        <v>1030</v>
      </c>
      <c r="F413" s="169" t="s">
        <v>1031</v>
      </c>
      <c r="G413" s="170" t="s">
        <v>158</v>
      </c>
      <c r="H413" s="171">
        <v>100.105</v>
      </c>
      <c r="I413" s="906"/>
      <c r="J413" s="905">
        <f t="shared" si="105"/>
        <v>0</v>
      </c>
      <c r="K413" s="172"/>
      <c r="L413" s="173"/>
      <c r="M413" s="174" t="s">
        <v>1</v>
      </c>
      <c r="N413" s="175" t="s">
        <v>36</v>
      </c>
      <c r="O413" s="55"/>
      <c r="P413" s="164">
        <f t="shared" si="106"/>
        <v>0</v>
      </c>
      <c r="Q413" s="164">
        <v>4.0000000000000002E-4</v>
      </c>
      <c r="R413" s="164">
        <f t="shared" si="107"/>
        <v>4.0042000000000001E-2</v>
      </c>
      <c r="S413" s="164">
        <v>0</v>
      </c>
      <c r="T413" s="165">
        <f t="shared" si="108"/>
        <v>0</v>
      </c>
      <c r="U413" s="896"/>
      <c r="V413" s="896"/>
      <c r="W413" s="896"/>
      <c r="X413" s="896"/>
      <c r="Y413" s="896"/>
      <c r="Z413" s="896"/>
      <c r="AA413" s="896"/>
      <c r="AB413" s="896"/>
      <c r="AC413" s="896"/>
      <c r="AD413" s="896"/>
      <c r="AE413" s="896"/>
      <c r="AR413" s="166" t="s">
        <v>284</v>
      </c>
      <c r="AT413" s="166" t="s">
        <v>189</v>
      </c>
      <c r="AU413" s="166" t="s">
        <v>80</v>
      </c>
      <c r="AY413" s="14" t="s">
        <v>153</v>
      </c>
      <c r="BE413" s="93">
        <f t="shared" si="109"/>
        <v>0</v>
      </c>
      <c r="BF413" s="93">
        <f t="shared" si="110"/>
        <v>0</v>
      </c>
      <c r="BG413" s="93">
        <f t="shared" si="111"/>
        <v>0</v>
      </c>
      <c r="BH413" s="93">
        <f t="shared" si="112"/>
        <v>0</v>
      </c>
      <c r="BI413" s="93">
        <f t="shared" si="113"/>
        <v>0</v>
      </c>
      <c r="BJ413" s="14" t="s">
        <v>80</v>
      </c>
      <c r="BK413" s="93">
        <f t="shared" si="114"/>
        <v>0</v>
      </c>
      <c r="BL413" s="14" t="s">
        <v>218</v>
      </c>
      <c r="BM413" s="166" t="s">
        <v>2388</v>
      </c>
    </row>
    <row r="414" spans="1:65" s="2" customFormat="1" ht="16.5" customHeight="1">
      <c r="A414" s="896"/>
      <c r="B414" s="129"/>
      <c r="C414" s="155" t="s">
        <v>1155</v>
      </c>
      <c r="D414" s="155" t="s">
        <v>155</v>
      </c>
      <c r="E414" s="156" t="s">
        <v>1034</v>
      </c>
      <c r="F414" s="157" t="s">
        <v>1035</v>
      </c>
      <c r="G414" s="158" t="s">
        <v>158</v>
      </c>
      <c r="H414" s="159">
        <v>87.048000000000002</v>
      </c>
      <c r="I414" s="901"/>
      <c r="J414" s="900">
        <f t="shared" si="105"/>
        <v>0</v>
      </c>
      <c r="K414" s="161"/>
      <c r="L414" s="29"/>
      <c r="M414" s="162" t="s">
        <v>1</v>
      </c>
      <c r="N414" s="163" t="s">
        <v>36</v>
      </c>
      <c r="O414" s="55"/>
      <c r="P414" s="164">
        <f t="shared" si="106"/>
        <v>0</v>
      </c>
      <c r="Q414" s="164">
        <v>0</v>
      </c>
      <c r="R414" s="164">
        <f t="shared" si="107"/>
        <v>0</v>
      </c>
      <c r="S414" s="164">
        <v>0</v>
      </c>
      <c r="T414" s="165">
        <f t="shared" si="108"/>
        <v>0</v>
      </c>
      <c r="U414" s="896"/>
      <c r="V414" s="896"/>
      <c r="W414" s="896"/>
      <c r="X414" s="896"/>
      <c r="Y414" s="896"/>
      <c r="Z414" s="896"/>
      <c r="AA414" s="896"/>
      <c r="AB414" s="896"/>
      <c r="AC414" s="896"/>
      <c r="AD414" s="896"/>
      <c r="AE414" s="896"/>
      <c r="AR414" s="166" t="s">
        <v>218</v>
      </c>
      <c r="AT414" s="166" t="s">
        <v>155</v>
      </c>
      <c r="AU414" s="166" t="s">
        <v>80</v>
      </c>
      <c r="AY414" s="14" t="s">
        <v>153</v>
      </c>
      <c r="BE414" s="93">
        <f t="shared" si="109"/>
        <v>0</v>
      </c>
      <c r="BF414" s="93">
        <f t="shared" si="110"/>
        <v>0</v>
      </c>
      <c r="BG414" s="93">
        <f t="shared" si="111"/>
        <v>0</v>
      </c>
      <c r="BH414" s="93">
        <f t="shared" si="112"/>
        <v>0</v>
      </c>
      <c r="BI414" s="93">
        <f t="shared" si="113"/>
        <v>0</v>
      </c>
      <c r="BJ414" s="14" t="s">
        <v>80</v>
      </c>
      <c r="BK414" s="93">
        <f t="shared" si="114"/>
        <v>0</v>
      </c>
      <c r="BL414" s="14" t="s">
        <v>218</v>
      </c>
      <c r="BM414" s="166" t="s">
        <v>2389</v>
      </c>
    </row>
    <row r="415" spans="1:65" s="2" customFormat="1" ht="24.2" customHeight="1">
      <c r="A415" s="896"/>
      <c r="B415" s="129"/>
      <c r="C415" s="923" t="s">
        <v>1628</v>
      </c>
      <c r="D415" s="923" t="s">
        <v>155</v>
      </c>
      <c r="E415" s="924" t="s">
        <v>3885</v>
      </c>
      <c r="F415" s="925" t="s">
        <v>3884</v>
      </c>
      <c r="G415" s="926" t="s">
        <v>244</v>
      </c>
      <c r="H415" s="927">
        <v>160</v>
      </c>
      <c r="I415" s="928"/>
      <c r="J415" s="928">
        <f t="shared" si="105"/>
        <v>0</v>
      </c>
      <c r="K415" s="161"/>
      <c r="L415" s="29"/>
      <c r="M415" s="162" t="s">
        <v>1</v>
      </c>
      <c r="N415" s="163" t="s">
        <v>36</v>
      </c>
      <c r="O415" s="55"/>
      <c r="P415" s="164">
        <f t="shared" si="106"/>
        <v>0</v>
      </c>
      <c r="Q415" s="164">
        <v>0</v>
      </c>
      <c r="R415" s="164">
        <f t="shared" si="107"/>
        <v>0</v>
      </c>
      <c r="S415" s="164">
        <v>0</v>
      </c>
      <c r="T415" s="165">
        <f t="shared" si="108"/>
        <v>0</v>
      </c>
      <c r="U415" s="896"/>
      <c r="V415" s="896"/>
      <c r="W415" s="896"/>
      <c r="X415" s="896"/>
      <c r="Y415" s="896"/>
      <c r="Z415" s="896"/>
      <c r="AA415" s="896"/>
      <c r="AB415" s="896"/>
      <c r="AC415" s="896"/>
      <c r="AD415" s="896"/>
      <c r="AE415" s="896"/>
      <c r="AR415" s="166" t="s">
        <v>218</v>
      </c>
      <c r="AT415" s="166" t="s">
        <v>155</v>
      </c>
      <c r="AU415" s="166" t="s">
        <v>80</v>
      </c>
      <c r="AY415" s="14" t="s">
        <v>153</v>
      </c>
      <c r="BE415" s="93">
        <f t="shared" si="109"/>
        <v>0</v>
      </c>
      <c r="BF415" s="93">
        <f t="shared" si="110"/>
        <v>0</v>
      </c>
      <c r="BG415" s="93">
        <f t="shared" si="111"/>
        <v>0</v>
      </c>
      <c r="BH415" s="93">
        <f t="shared" si="112"/>
        <v>0</v>
      </c>
      <c r="BI415" s="93">
        <f t="shared" si="113"/>
        <v>0</v>
      </c>
      <c r="BJ415" s="14" t="s">
        <v>80</v>
      </c>
      <c r="BK415" s="93">
        <f t="shared" si="114"/>
        <v>0</v>
      </c>
      <c r="BL415" s="14" t="s">
        <v>218</v>
      </c>
      <c r="BM415" s="166" t="s">
        <v>3915</v>
      </c>
    </row>
    <row r="416" spans="1:65" s="2" customFormat="1" ht="33" customHeight="1">
      <c r="A416" s="896"/>
      <c r="B416" s="129"/>
      <c r="C416" s="934" t="s">
        <v>1632</v>
      </c>
      <c r="D416" s="934" t="s">
        <v>189</v>
      </c>
      <c r="E416" s="935" t="s">
        <v>3881</v>
      </c>
      <c r="F416" s="936" t="s">
        <v>3880</v>
      </c>
      <c r="G416" s="937" t="s">
        <v>163</v>
      </c>
      <c r="H416" s="938">
        <v>5.5E-2</v>
      </c>
      <c r="I416" s="939"/>
      <c r="J416" s="939">
        <f t="shared" si="105"/>
        <v>0</v>
      </c>
      <c r="K416" s="172"/>
      <c r="L416" s="173"/>
      <c r="M416" s="174" t="s">
        <v>1</v>
      </c>
      <c r="N416" s="175" t="s">
        <v>36</v>
      </c>
      <c r="O416" s="55"/>
      <c r="P416" s="164">
        <f t="shared" si="106"/>
        <v>0</v>
      </c>
      <c r="Q416" s="164">
        <v>1.9E-2</v>
      </c>
      <c r="R416" s="164">
        <f t="shared" si="107"/>
        <v>1.0449999999999999E-3</v>
      </c>
      <c r="S416" s="164">
        <v>0</v>
      </c>
      <c r="T416" s="165">
        <f t="shared" si="108"/>
        <v>0</v>
      </c>
      <c r="U416" s="896"/>
      <c r="V416" s="896"/>
      <c r="W416" s="896"/>
      <c r="X416" s="896"/>
      <c r="Y416" s="896"/>
      <c r="Z416" s="896"/>
      <c r="AA416" s="896"/>
      <c r="AB416" s="896"/>
      <c r="AC416" s="896"/>
      <c r="AD416" s="896"/>
      <c r="AE416" s="896"/>
      <c r="AR416" s="166" t="s">
        <v>284</v>
      </c>
      <c r="AT416" s="166" t="s">
        <v>189</v>
      </c>
      <c r="AU416" s="166" t="s">
        <v>80</v>
      </c>
      <c r="AY416" s="14" t="s">
        <v>153</v>
      </c>
      <c r="BE416" s="93">
        <f t="shared" si="109"/>
        <v>0</v>
      </c>
      <c r="BF416" s="93">
        <f t="shared" si="110"/>
        <v>0</v>
      </c>
      <c r="BG416" s="93">
        <f t="shared" si="111"/>
        <v>0</v>
      </c>
      <c r="BH416" s="93">
        <f t="shared" si="112"/>
        <v>0</v>
      </c>
      <c r="BI416" s="93">
        <f t="shared" si="113"/>
        <v>0</v>
      </c>
      <c r="BJ416" s="14" t="s">
        <v>80</v>
      </c>
      <c r="BK416" s="93">
        <f t="shared" si="114"/>
        <v>0</v>
      </c>
      <c r="BL416" s="14" t="s">
        <v>218</v>
      </c>
      <c r="BM416" s="166" t="s">
        <v>3914</v>
      </c>
    </row>
    <row r="417" spans="1:65" s="2" customFormat="1" ht="24.2" customHeight="1">
      <c r="A417" s="896"/>
      <c r="B417" s="129"/>
      <c r="C417" s="155" t="s">
        <v>1159</v>
      </c>
      <c r="D417" s="155" t="s">
        <v>155</v>
      </c>
      <c r="E417" s="156" t="s">
        <v>1038</v>
      </c>
      <c r="F417" s="157" t="s">
        <v>1039</v>
      </c>
      <c r="G417" s="158" t="s">
        <v>997</v>
      </c>
      <c r="H417" s="160"/>
      <c r="I417" s="901"/>
      <c r="J417" s="900">
        <f t="shared" si="105"/>
        <v>0</v>
      </c>
      <c r="K417" s="161"/>
      <c r="L417" s="29"/>
      <c r="M417" s="162" t="s">
        <v>1</v>
      </c>
      <c r="N417" s="163" t="s">
        <v>36</v>
      </c>
      <c r="O417" s="55"/>
      <c r="P417" s="164">
        <f t="shared" si="106"/>
        <v>0</v>
      </c>
      <c r="Q417" s="164">
        <v>0</v>
      </c>
      <c r="R417" s="164">
        <f t="shared" si="107"/>
        <v>0</v>
      </c>
      <c r="S417" s="164">
        <v>0</v>
      </c>
      <c r="T417" s="165">
        <f t="shared" si="108"/>
        <v>0</v>
      </c>
      <c r="U417" s="896"/>
      <c r="V417" s="896"/>
      <c r="W417" s="896"/>
      <c r="X417" s="896"/>
      <c r="Y417" s="896"/>
      <c r="Z417" s="896"/>
      <c r="AA417" s="896"/>
      <c r="AB417" s="896"/>
      <c r="AC417" s="896"/>
      <c r="AD417" s="896"/>
      <c r="AE417" s="896"/>
      <c r="AR417" s="166" t="s">
        <v>218</v>
      </c>
      <c r="AT417" s="166" t="s">
        <v>155</v>
      </c>
      <c r="AU417" s="166" t="s">
        <v>80</v>
      </c>
      <c r="AY417" s="14" t="s">
        <v>153</v>
      </c>
      <c r="BE417" s="93">
        <f t="shared" si="109"/>
        <v>0</v>
      </c>
      <c r="BF417" s="93">
        <f t="shared" si="110"/>
        <v>0</v>
      </c>
      <c r="BG417" s="93">
        <f t="shared" si="111"/>
        <v>0</v>
      </c>
      <c r="BH417" s="93">
        <f t="shared" si="112"/>
        <v>0</v>
      </c>
      <c r="BI417" s="93">
        <f t="shared" si="113"/>
        <v>0</v>
      </c>
      <c r="BJ417" s="14" t="s">
        <v>80</v>
      </c>
      <c r="BK417" s="93">
        <f t="shared" si="114"/>
        <v>0</v>
      </c>
      <c r="BL417" s="14" t="s">
        <v>218</v>
      </c>
      <c r="BM417" s="166" t="s">
        <v>2390</v>
      </c>
    </row>
    <row r="418" spans="1:65" s="12" customFormat="1" ht="22.9" customHeight="1">
      <c r="B418" s="145"/>
      <c r="D418" s="146" t="s">
        <v>69</v>
      </c>
      <c r="E418" s="154" t="s">
        <v>1041</v>
      </c>
      <c r="F418" s="154" t="s">
        <v>1042</v>
      </c>
      <c r="I418" s="148"/>
      <c r="J418" s="904">
        <f>BK418</f>
        <v>0</v>
      </c>
      <c r="L418" s="145"/>
      <c r="M418" s="149"/>
      <c r="N418" s="150"/>
      <c r="O418" s="150"/>
      <c r="P418" s="151">
        <f>SUM(P419:P432)</f>
        <v>0</v>
      </c>
      <c r="Q418" s="150"/>
      <c r="R418" s="151">
        <f>SUM(R419:R432)</f>
        <v>2.37858598</v>
      </c>
      <c r="S418" s="150"/>
      <c r="T418" s="152">
        <f>SUM(T419:T432)</f>
        <v>0</v>
      </c>
      <c r="AR418" s="146" t="s">
        <v>80</v>
      </c>
      <c r="AT418" s="153" t="s">
        <v>69</v>
      </c>
      <c r="AU418" s="153" t="s">
        <v>77</v>
      </c>
      <c r="AY418" s="146" t="s">
        <v>153</v>
      </c>
      <c r="BK418" s="902">
        <f>SUM(BK419:BK432)</f>
        <v>0</v>
      </c>
    </row>
    <row r="419" spans="1:65" s="2" customFormat="1" ht="24.2" customHeight="1">
      <c r="A419" s="896"/>
      <c r="B419" s="129"/>
      <c r="C419" s="155" t="s">
        <v>1163</v>
      </c>
      <c r="D419" s="155" t="s">
        <v>155</v>
      </c>
      <c r="E419" s="156" t="s">
        <v>1048</v>
      </c>
      <c r="F419" s="157" t="s">
        <v>1049</v>
      </c>
      <c r="G419" s="158" t="s">
        <v>163</v>
      </c>
      <c r="H419" s="159">
        <v>6.532</v>
      </c>
      <c r="I419" s="901"/>
      <c r="J419" s="900">
        <f t="shared" ref="J419:J432" si="115">ROUND(I419*H419,2)</f>
        <v>0</v>
      </c>
      <c r="K419" s="161"/>
      <c r="L419" s="29"/>
      <c r="M419" s="162" t="s">
        <v>1</v>
      </c>
      <c r="N419" s="163" t="s">
        <v>36</v>
      </c>
      <c r="O419" s="55"/>
      <c r="P419" s="164">
        <f t="shared" ref="P419:P432" si="116">O419*H419</f>
        <v>0</v>
      </c>
      <c r="Q419" s="164">
        <v>0</v>
      </c>
      <c r="R419" s="164">
        <f t="shared" ref="R419:R432" si="117">Q419*H419</f>
        <v>0</v>
      </c>
      <c r="S419" s="164">
        <v>0</v>
      </c>
      <c r="T419" s="165">
        <f t="shared" ref="T419:T432" si="118">S419*H419</f>
        <v>0</v>
      </c>
      <c r="U419" s="896"/>
      <c r="V419" s="896"/>
      <c r="W419" s="896"/>
      <c r="X419" s="896"/>
      <c r="Y419" s="896"/>
      <c r="Z419" s="896"/>
      <c r="AA419" s="896"/>
      <c r="AB419" s="896"/>
      <c r="AC419" s="896"/>
      <c r="AD419" s="896"/>
      <c r="AE419" s="896"/>
      <c r="AR419" s="166" t="s">
        <v>218</v>
      </c>
      <c r="AT419" s="166" t="s">
        <v>155</v>
      </c>
      <c r="AU419" s="166" t="s">
        <v>80</v>
      </c>
      <c r="AY419" s="14" t="s">
        <v>153</v>
      </c>
      <c r="BE419" s="93">
        <f t="shared" ref="BE419:BE432" si="119">IF(N419="základná",J419,0)</f>
        <v>0</v>
      </c>
      <c r="BF419" s="93">
        <f t="shared" ref="BF419:BF432" si="120">IF(N419="znížená",J419,0)</f>
        <v>0</v>
      </c>
      <c r="BG419" s="93">
        <f t="shared" ref="BG419:BG432" si="121">IF(N419="zákl. prenesená",J419,0)</f>
        <v>0</v>
      </c>
      <c r="BH419" s="93">
        <f t="shared" ref="BH419:BH432" si="122">IF(N419="zníž. prenesená",J419,0)</f>
        <v>0</v>
      </c>
      <c r="BI419" s="93">
        <f t="shared" ref="BI419:BI432" si="123">IF(N419="nulová",J419,0)</f>
        <v>0</v>
      </c>
      <c r="BJ419" s="14" t="s">
        <v>80</v>
      </c>
      <c r="BK419" s="93">
        <f t="shared" ref="BK419:BK432" si="124">ROUND(I419*H419,2)</f>
        <v>0</v>
      </c>
      <c r="BL419" s="14" t="s">
        <v>218</v>
      </c>
      <c r="BM419" s="166" t="s">
        <v>2391</v>
      </c>
    </row>
    <row r="420" spans="1:65" s="2" customFormat="1" ht="16.5" customHeight="1">
      <c r="A420" s="896"/>
      <c r="B420" s="129"/>
      <c r="C420" s="167" t="s">
        <v>1167</v>
      </c>
      <c r="D420" s="167" t="s">
        <v>189</v>
      </c>
      <c r="E420" s="168" t="s">
        <v>1052</v>
      </c>
      <c r="F420" s="169" t="s">
        <v>1053</v>
      </c>
      <c r="G420" s="170" t="s">
        <v>163</v>
      </c>
      <c r="H420" s="171">
        <v>6.6630000000000003</v>
      </c>
      <c r="I420" s="906"/>
      <c r="J420" s="905">
        <f t="shared" si="115"/>
        <v>0</v>
      </c>
      <c r="K420" s="172"/>
      <c r="L420" s="173"/>
      <c r="M420" s="174" t="s">
        <v>1</v>
      </c>
      <c r="N420" s="175" t="s">
        <v>36</v>
      </c>
      <c r="O420" s="55"/>
      <c r="P420" s="164">
        <f t="shared" si="116"/>
        <v>0</v>
      </c>
      <c r="Q420" s="164">
        <v>1.12E-2</v>
      </c>
      <c r="R420" s="164">
        <f t="shared" si="117"/>
        <v>7.46256E-2</v>
      </c>
      <c r="S420" s="164">
        <v>0</v>
      </c>
      <c r="T420" s="165">
        <f t="shared" si="118"/>
        <v>0</v>
      </c>
      <c r="U420" s="896"/>
      <c r="V420" s="896"/>
      <c r="W420" s="896"/>
      <c r="X420" s="896"/>
      <c r="Y420" s="896"/>
      <c r="Z420" s="896"/>
      <c r="AA420" s="896"/>
      <c r="AB420" s="896"/>
      <c r="AC420" s="896"/>
      <c r="AD420" s="896"/>
      <c r="AE420" s="896"/>
      <c r="AR420" s="166" t="s">
        <v>284</v>
      </c>
      <c r="AT420" s="166" t="s">
        <v>189</v>
      </c>
      <c r="AU420" s="166" t="s">
        <v>80</v>
      </c>
      <c r="AY420" s="14" t="s">
        <v>153</v>
      </c>
      <c r="BE420" s="93">
        <f t="shared" si="119"/>
        <v>0</v>
      </c>
      <c r="BF420" s="93">
        <f t="shared" si="120"/>
        <v>0</v>
      </c>
      <c r="BG420" s="93">
        <f t="shared" si="121"/>
        <v>0</v>
      </c>
      <c r="BH420" s="93">
        <f t="shared" si="122"/>
        <v>0</v>
      </c>
      <c r="BI420" s="93">
        <f t="shared" si="123"/>
        <v>0</v>
      </c>
      <c r="BJ420" s="14" t="s">
        <v>80</v>
      </c>
      <c r="BK420" s="93">
        <f t="shared" si="124"/>
        <v>0</v>
      </c>
      <c r="BL420" s="14" t="s">
        <v>218</v>
      </c>
      <c r="BM420" s="166" t="s">
        <v>2392</v>
      </c>
    </row>
    <row r="421" spans="1:65" s="2" customFormat="1" ht="24.2" customHeight="1">
      <c r="A421" s="896"/>
      <c r="B421" s="129"/>
      <c r="C421" s="155" t="s">
        <v>1171</v>
      </c>
      <c r="D421" s="155" t="s">
        <v>155</v>
      </c>
      <c r="E421" s="156" t="s">
        <v>1056</v>
      </c>
      <c r="F421" s="157" t="s">
        <v>1057</v>
      </c>
      <c r="G421" s="158" t="s">
        <v>158</v>
      </c>
      <c r="H421" s="159">
        <v>63.82</v>
      </c>
      <c r="I421" s="901"/>
      <c r="J421" s="900">
        <f t="shared" si="115"/>
        <v>0</v>
      </c>
      <c r="K421" s="161"/>
      <c r="L421" s="29"/>
      <c r="M421" s="162" t="s">
        <v>1</v>
      </c>
      <c r="N421" s="163" t="s">
        <v>36</v>
      </c>
      <c r="O421" s="55"/>
      <c r="P421" s="164">
        <f t="shared" si="116"/>
        <v>0</v>
      </c>
      <c r="Q421" s="164">
        <v>0</v>
      </c>
      <c r="R421" s="164">
        <f t="shared" si="117"/>
        <v>0</v>
      </c>
      <c r="S421" s="164">
        <v>0</v>
      </c>
      <c r="T421" s="165">
        <f t="shared" si="118"/>
        <v>0</v>
      </c>
      <c r="U421" s="896"/>
      <c r="V421" s="896"/>
      <c r="W421" s="896"/>
      <c r="X421" s="896"/>
      <c r="Y421" s="896"/>
      <c r="Z421" s="896"/>
      <c r="AA421" s="896"/>
      <c r="AB421" s="896"/>
      <c r="AC421" s="896"/>
      <c r="AD421" s="896"/>
      <c r="AE421" s="896"/>
      <c r="AR421" s="166" t="s">
        <v>218</v>
      </c>
      <c r="AT421" s="166" t="s">
        <v>155</v>
      </c>
      <c r="AU421" s="166" t="s">
        <v>80</v>
      </c>
      <c r="AY421" s="14" t="s">
        <v>153</v>
      </c>
      <c r="BE421" s="93">
        <f t="shared" si="119"/>
        <v>0</v>
      </c>
      <c r="BF421" s="93">
        <f t="shared" si="120"/>
        <v>0</v>
      </c>
      <c r="BG421" s="93">
        <f t="shared" si="121"/>
        <v>0</v>
      </c>
      <c r="BH421" s="93">
        <f t="shared" si="122"/>
        <v>0</v>
      </c>
      <c r="BI421" s="93">
        <f t="shared" si="123"/>
        <v>0</v>
      </c>
      <c r="BJ421" s="14" t="s">
        <v>80</v>
      </c>
      <c r="BK421" s="93">
        <f t="shared" si="124"/>
        <v>0</v>
      </c>
      <c r="BL421" s="14" t="s">
        <v>218</v>
      </c>
      <c r="BM421" s="166" t="s">
        <v>2393</v>
      </c>
    </row>
    <row r="422" spans="1:65" s="2" customFormat="1" ht="16.5" customHeight="1">
      <c r="A422" s="896"/>
      <c r="B422" s="129"/>
      <c r="C422" s="167" t="s">
        <v>1175</v>
      </c>
      <c r="D422" s="167" t="s">
        <v>189</v>
      </c>
      <c r="E422" s="168" t="s">
        <v>1060</v>
      </c>
      <c r="F422" s="169" t="s">
        <v>1061</v>
      </c>
      <c r="G422" s="170" t="s">
        <v>158</v>
      </c>
      <c r="H422" s="171">
        <v>70.201999999999998</v>
      </c>
      <c r="I422" s="906"/>
      <c r="J422" s="905">
        <f t="shared" si="115"/>
        <v>0</v>
      </c>
      <c r="K422" s="172"/>
      <c r="L422" s="173"/>
      <c r="M422" s="174" t="s">
        <v>1</v>
      </c>
      <c r="N422" s="175" t="s">
        <v>36</v>
      </c>
      <c r="O422" s="55"/>
      <c r="P422" s="164">
        <f t="shared" si="116"/>
        <v>0</v>
      </c>
      <c r="Q422" s="164">
        <v>2.3900000000000002E-3</v>
      </c>
      <c r="R422" s="164">
        <f t="shared" si="117"/>
        <v>0.16778278000000002</v>
      </c>
      <c r="S422" s="164">
        <v>0</v>
      </c>
      <c r="T422" s="165">
        <f t="shared" si="118"/>
        <v>0</v>
      </c>
      <c r="U422" s="896"/>
      <c r="V422" s="896"/>
      <c r="W422" s="896"/>
      <c r="X422" s="896"/>
      <c r="Y422" s="896"/>
      <c r="Z422" s="896"/>
      <c r="AA422" s="896"/>
      <c r="AB422" s="896"/>
      <c r="AC422" s="896"/>
      <c r="AD422" s="896"/>
      <c r="AE422" s="896"/>
      <c r="AR422" s="166" t="s">
        <v>284</v>
      </c>
      <c r="AT422" s="166" t="s">
        <v>189</v>
      </c>
      <c r="AU422" s="166" t="s">
        <v>80</v>
      </c>
      <c r="AY422" s="14" t="s">
        <v>153</v>
      </c>
      <c r="BE422" s="93">
        <f t="shared" si="119"/>
        <v>0</v>
      </c>
      <c r="BF422" s="93">
        <f t="shared" si="120"/>
        <v>0</v>
      </c>
      <c r="BG422" s="93">
        <f t="shared" si="121"/>
        <v>0</v>
      </c>
      <c r="BH422" s="93">
        <f t="shared" si="122"/>
        <v>0</v>
      </c>
      <c r="BI422" s="93">
        <f t="shared" si="123"/>
        <v>0</v>
      </c>
      <c r="BJ422" s="14" t="s">
        <v>80</v>
      </c>
      <c r="BK422" s="93">
        <f t="shared" si="124"/>
        <v>0</v>
      </c>
      <c r="BL422" s="14" t="s">
        <v>218</v>
      </c>
      <c r="BM422" s="166" t="s">
        <v>2394</v>
      </c>
    </row>
    <row r="423" spans="1:65" s="2" customFormat="1" ht="24.2" customHeight="1">
      <c r="A423" s="896"/>
      <c r="B423" s="129"/>
      <c r="C423" s="155" t="s">
        <v>1179</v>
      </c>
      <c r="D423" s="155" t="s">
        <v>155</v>
      </c>
      <c r="E423" s="156" t="s">
        <v>1064</v>
      </c>
      <c r="F423" s="157" t="s">
        <v>1065</v>
      </c>
      <c r="G423" s="158" t="s">
        <v>158</v>
      </c>
      <c r="H423" s="159">
        <v>21.648</v>
      </c>
      <c r="I423" s="901"/>
      <c r="J423" s="900">
        <f t="shared" si="115"/>
        <v>0</v>
      </c>
      <c r="K423" s="161"/>
      <c r="L423" s="29"/>
      <c r="M423" s="162" t="s">
        <v>1</v>
      </c>
      <c r="N423" s="163" t="s">
        <v>36</v>
      </c>
      <c r="O423" s="55"/>
      <c r="P423" s="164">
        <f t="shared" si="116"/>
        <v>0</v>
      </c>
      <c r="Q423" s="164">
        <v>2.5000000000000001E-3</v>
      </c>
      <c r="R423" s="164">
        <f t="shared" si="117"/>
        <v>5.4120000000000001E-2</v>
      </c>
      <c r="S423" s="164">
        <v>0</v>
      </c>
      <c r="T423" s="165">
        <f t="shared" si="118"/>
        <v>0</v>
      </c>
      <c r="U423" s="896"/>
      <c r="V423" s="896"/>
      <c r="W423" s="896"/>
      <c r="X423" s="896"/>
      <c r="Y423" s="896"/>
      <c r="Z423" s="896"/>
      <c r="AA423" s="896"/>
      <c r="AB423" s="896"/>
      <c r="AC423" s="896"/>
      <c r="AD423" s="896"/>
      <c r="AE423" s="896"/>
      <c r="AR423" s="166" t="s">
        <v>218</v>
      </c>
      <c r="AT423" s="166" t="s">
        <v>155</v>
      </c>
      <c r="AU423" s="166" t="s">
        <v>80</v>
      </c>
      <c r="AY423" s="14" t="s">
        <v>153</v>
      </c>
      <c r="BE423" s="93">
        <f t="shared" si="119"/>
        <v>0</v>
      </c>
      <c r="BF423" s="93">
        <f t="shared" si="120"/>
        <v>0</v>
      </c>
      <c r="BG423" s="93">
        <f t="shared" si="121"/>
        <v>0</v>
      </c>
      <c r="BH423" s="93">
        <f t="shared" si="122"/>
        <v>0</v>
      </c>
      <c r="BI423" s="93">
        <f t="shared" si="123"/>
        <v>0</v>
      </c>
      <c r="BJ423" s="14" t="s">
        <v>80</v>
      </c>
      <c r="BK423" s="93">
        <f t="shared" si="124"/>
        <v>0</v>
      </c>
      <c r="BL423" s="14" t="s">
        <v>218</v>
      </c>
      <c r="BM423" s="166" t="s">
        <v>2395</v>
      </c>
    </row>
    <row r="424" spans="1:65" s="2" customFormat="1" ht="16.5" customHeight="1">
      <c r="A424" s="896"/>
      <c r="B424" s="129"/>
      <c r="C424" s="167" t="s">
        <v>1183</v>
      </c>
      <c r="D424" s="167" t="s">
        <v>189</v>
      </c>
      <c r="E424" s="168" t="s">
        <v>1068</v>
      </c>
      <c r="F424" s="169" t="s">
        <v>1069</v>
      </c>
      <c r="G424" s="170" t="s">
        <v>158</v>
      </c>
      <c r="H424" s="171">
        <v>9.3810000000000002</v>
      </c>
      <c r="I424" s="906"/>
      <c r="J424" s="905">
        <f t="shared" si="115"/>
        <v>0</v>
      </c>
      <c r="K424" s="172"/>
      <c r="L424" s="173"/>
      <c r="M424" s="174" t="s">
        <v>1</v>
      </c>
      <c r="N424" s="175" t="s">
        <v>36</v>
      </c>
      <c r="O424" s="55"/>
      <c r="P424" s="164">
        <f t="shared" si="116"/>
        <v>0</v>
      </c>
      <c r="Q424" s="164">
        <v>2E-3</v>
      </c>
      <c r="R424" s="164">
        <f t="shared" si="117"/>
        <v>1.8762000000000001E-2</v>
      </c>
      <c r="S424" s="164">
        <v>0</v>
      </c>
      <c r="T424" s="165">
        <f t="shared" si="118"/>
        <v>0</v>
      </c>
      <c r="U424" s="896"/>
      <c r="V424" s="896"/>
      <c r="W424" s="896"/>
      <c r="X424" s="896"/>
      <c r="Y424" s="896"/>
      <c r="Z424" s="896"/>
      <c r="AA424" s="896"/>
      <c r="AB424" s="896"/>
      <c r="AC424" s="896"/>
      <c r="AD424" s="896"/>
      <c r="AE424" s="896"/>
      <c r="AR424" s="166" t="s">
        <v>284</v>
      </c>
      <c r="AT424" s="166" t="s">
        <v>189</v>
      </c>
      <c r="AU424" s="166" t="s">
        <v>80</v>
      </c>
      <c r="AY424" s="14" t="s">
        <v>153</v>
      </c>
      <c r="BE424" s="93">
        <f t="shared" si="119"/>
        <v>0</v>
      </c>
      <c r="BF424" s="93">
        <f t="shared" si="120"/>
        <v>0</v>
      </c>
      <c r="BG424" s="93">
        <f t="shared" si="121"/>
        <v>0</v>
      </c>
      <c r="BH424" s="93">
        <f t="shared" si="122"/>
        <v>0</v>
      </c>
      <c r="BI424" s="93">
        <f t="shared" si="123"/>
        <v>0</v>
      </c>
      <c r="BJ424" s="14" t="s">
        <v>80</v>
      </c>
      <c r="BK424" s="93">
        <f t="shared" si="124"/>
        <v>0</v>
      </c>
      <c r="BL424" s="14" t="s">
        <v>218</v>
      </c>
      <c r="BM424" s="166" t="s">
        <v>2396</v>
      </c>
    </row>
    <row r="425" spans="1:65" s="2" customFormat="1" ht="16.5" customHeight="1">
      <c r="A425" s="896"/>
      <c r="B425" s="129"/>
      <c r="C425" s="167" t="s">
        <v>1187</v>
      </c>
      <c r="D425" s="167" t="s">
        <v>189</v>
      </c>
      <c r="E425" s="168" t="s">
        <v>1072</v>
      </c>
      <c r="F425" s="169" t="s">
        <v>1073</v>
      </c>
      <c r="G425" s="170" t="s">
        <v>158</v>
      </c>
      <c r="H425" s="171">
        <v>14.432</v>
      </c>
      <c r="I425" s="906"/>
      <c r="J425" s="905">
        <f t="shared" si="115"/>
        <v>0</v>
      </c>
      <c r="K425" s="172"/>
      <c r="L425" s="173"/>
      <c r="M425" s="174" t="s">
        <v>1</v>
      </c>
      <c r="N425" s="175" t="s">
        <v>36</v>
      </c>
      <c r="O425" s="55"/>
      <c r="P425" s="164">
        <f t="shared" si="116"/>
        <v>0</v>
      </c>
      <c r="Q425" s="164">
        <v>4.0000000000000001E-3</v>
      </c>
      <c r="R425" s="164">
        <f t="shared" si="117"/>
        <v>5.7728000000000002E-2</v>
      </c>
      <c r="S425" s="164">
        <v>0</v>
      </c>
      <c r="T425" s="165">
        <f t="shared" si="118"/>
        <v>0</v>
      </c>
      <c r="U425" s="896"/>
      <c r="V425" s="896"/>
      <c r="W425" s="896"/>
      <c r="X425" s="896"/>
      <c r="Y425" s="896"/>
      <c r="Z425" s="896"/>
      <c r="AA425" s="896"/>
      <c r="AB425" s="896"/>
      <c r="AC425" s="896"/>
      <c r="AD425" s="896"/>
      <c r="AE425" s="896"/>
      <c r="AR425" s="166" t="s">
        <v>284</v>
      </c>
      <c r="AT425" s="166" t="s">
        <v>189</v>
      </c>
      <c r="AU425" s="166" t="s">
        <v>80</v>
      </c>
      <c r="AY425" s="14" t="s">
        <v>153</v>
      </c>
      <c r="BE425" s="93">
        <f t="shared" si="119"/>
        <v>0</v>
      </c>
      <c r="BF425" s="93">
        <f t="shared" si="120"/>
        <v>0</v>
      </c>
      <c r="BG425" s="93">
        <f t="shared" si="121"/>
        <v>0</v>
      </c>
      <c r="BH425" s="93">
        <f t="shared" si="122"/>
        <v>0</v>
      </c>
      <c r="BI425" s="93">
        <f t="shared" si="123"/>
        <v>0</v>
      </c>
      <c r="BJ425" s="14" t="s">
        <v>80</v>
      </c>
      <c r="BK425" s="93">
        <f t="shared" si="124"/>
        <v>0</v>
      </c>
      <c r="BL425" s="14" t="s">
        <v>218</v>
      </c>
      <c r="BM425" s="166" t="s">
        <v>2397</v>
      </c>
    </row>
    <row r="426" spans="1:65" s="2" customFormat="1" ht="24.2" customHeight="1">
      <c r="A426" s="896"/>
      <c r="B426" s="129"/>
      <c r="C426" s="155" t="s">
        <v>1191</v>
      </c>
      <c r="D426" s="155" t="s">
        <v>155</v>
      </c>
      <c r="E426" s="156" t="s">
        <v>1076</v>
      </c>
      <c r="F426" s="157" t="s">
        <v>1077</v>
      </c>
      <c r="G426" s="158" t="s">
        <v>158</v>
      </c>
      <c r="H426" s="159">
        <v>19.623999999999999</v>
      </c>
      <c r="I426" s="901"/>
      <c r="J426" s="900">
        <f t="shared" si="115"/>
        <v>0</v>
      </c>
      <c r="K426" s="161"/>
      <c r="L426" s="29"/>
      <c r="M426" s="162" t="s">
        <v>1</v>
      </c>
      <c r="N426" s="163" t="s">
        <v>36</v>
      </c>
      <c r="O426" s="55"/>
      <c r="P426" s="164">
        <f t="shared" si="116"/>
        <v>0</v>
      </c>
      <c r="Q426" s="164">
        <v>1E-3</v>
      </c>
      <c r="R426" s="164">
        <f t="shared" si="117"/>
        <v>1.9623999999999999E-2</v>
      </c>
      <c r="S426" s="164">
        <v>0</v>
      </c>
      <c r="T426" s="165">
        <f t="shared" si="118"/>
        <v>0</v>
      </c>
      <c r="U426" s="896"/>
      <c r="V426" s="896"/>
      <c r="W426" s="896"/>
      <c r="X426" s="896"/>
      <c r="Y426" s="896"/>
      <c r="Z426" s="896"/>
      <c r="AA426" s="896"/>
      <c r="AB426" s="896"/>
      <c r="AC426" s="896"/>
      <c r="AD426" s="896"/>
      <c r="AE426" s="896"/>
      <c r="AR426" s="166" t="s">
        <v>218</v>
      </c>
      <c r="AT426" s="166" t="s">
        <v>155</v>
      </c>
      <c r="AU426" s="166" t="s">
        <v>80</v>
      </c>
      <c r="AY426" s="14" t="s">
        <v>153</v>
      </c>
      <c r="BE426" s="93">
        <f t="shared" si="119"/>
        <v>0</v>
      </c>
      <c r="BF426" s="93">
        <f t="shared" si="120"/>
        <v>0</v>
      </c>
      <c r="BG426" s="93">
        <f t="shared" si="121"/>
        <v>0</v>
      </c>
      <c r="BH426" s="93">
        <f t="shared" si="122"/>
        <v>0</v>
      </c>
      <c r="BI426" s="93">
        <f t="shared" si="123"/>
        <v>0</v>
      </c>
      <c r="BJ426" s="14" t="s">
        <v>80</v>
      </c>
      <c r="BK426" s="93">
        <f t="shared" si="124"/>
        <v>0</v>
      </c>
      <c r="BL426" s="14" t="s">
        <v>218</v>
      </c>
      <c r="BM426" s="166" t="s">
        <v>2398</v>
      </c>
    </row>
    <row r="427" spans="1:65" s="2" customFormat="1" ht="16.5" customHeight="1">
      <c r="A427" s="896"/>
      <c r="B427" s="129"/>
      <c r="C427" s="167" t="s">
        <v>1195</v>
      </c>
      <c r="D427" s="167" t="s">
        <v>189</v>
      </c>
      <c r="E427" s="168" t="s">
        <v>1080</v>
      </c>
      <c r="F427" s="169" t="s">
        <v>1081</v>
      </c>
      <c r="G427" s="170" t="s">
        <v>158</v>
      </c>
      <c r="H427" s="171">
        <v>21.585999999999999</v>
      </c>
      <c r="I427" s="906"/>
      <c r="J427" s="905">
        <f t="shared" si="115"/>
        <v>0</v>
      </c>
      <c r="K427" s="172"/>
      <c r="L427" s="173"/>
      <c r="M427" s="174" t="s">
        <v>1</v>
      </c>
      <c r="N427" s="175" t="s">
        <v>36</v>
      </c>
      <c r="O427" s="55"/>
      <c r="P427" s="164">
        <f t="shared" si="116"/>
        <v>0</v>
      </c>
      <c r="Q427" s="164">
        <v>1.8E-3</v>
      </c>
      <c r="R427" s="164">
        <f t="shared" si="117"/>
        <v>3.8854799999999995E-2</v>
      </c>
      <c r="S427" s="164">
        <v>0</v>
      </c>
      <c r="T427" s="165">
        <f t="shared" si="118"/>
        <v>0</v>
      </c>
      <c r="U427" s="896"/>
      <c r="V427" s="896"/>
      <c r="W427" s="896"/>
      <c r="X427" s="896"/>
      <c r="Y427" s="896"/>
      <c r="Z427" s="896"/>
      <c r="AA427" s="896"/>
      <c r="AB427" s="896"/>
      <c r="AC427" s="896"/>
      <c r="AD427" s="896"/>
      <c r="AE427" s="896"/>
      <c r="AR427" s="166" t="s">
        <v>284</v>
      </c>
      <c r="AT427" s="166" t="s">
        <v>189</v>
      </c>
      <c r="AU427" s="166" t="s">
        <v>80</v>
      </c>
      <c r="AY427" s="14" t="s">
        <v>153</v>
      </c>
      <c r="BE427" s="93">
        <f t="shared" si="119"/>
        <v>0</v>
      </c>
      <c r="BF427" s="93">
        <f t="shared" si="120"/>
        <v>0</v>
      </c>
      <c r="BG427" s="93">
        <f t="shared" si="121"/>
        <v>0</v>
      </c>
      <c r="BH427" s="93">
        <f t="shared" si="122"/>
        <v>0</v>
      </c>
      <c r="BI427" s="93">
        <f t="shared" si="123"/>
        <v>0</v>
      </c>
      <c r="BJ427" s="14" t="s">
        <v>80</v>
      </c>
      <c r="BK427" s="93">
        <f t="shared" si="124"/>
        <v>0</v>
      </c>
      <c r="BL427" s="14" t="s">
        <v>218</v>
      </c>
      <c r="BM427" s="166" t="s">
        <v>2399</v>
      </c>
    </row>
    <row r="428" spans="1:65" s="2" customFormat="1" ht="24.2" customHeight="1">
      <c r="A428" s="896"/>
      <c r="B428" s="129"/>
      <c r="C428" s="155" t="s">
        <v>1199</v>
      </c>
      <c r="D428" s="155" t="s">
        <v>155</v>
      </c>
      <c r="E428" s="156" t="s">
        <v>1084</v>
      </c>
      <c r="F428" s="157" t="s">
        <v>1085</v>
      </c>
      <c r="G428" s="158" t="s">
        <v>158</v>
      </c>
      <c r="H428" s="159">
        <v>3.1440000000000001</v>
      </c>
      <c r="I428" s="901"/>
      <c r="J428" s="900">
        <f t="shared" si="115"/>
        <v>0</v>
      </c>
      <c r="K428" s="161"/>
      <c r="L428" s="29"/>
      <c r="M428" s="162" t="s">
        <v>1</v>
      </c>
      <c r="N428" s="163" t="s">
        <v>36</v>
      </c>
      <c r="O428" s="55"/>
      <c r="P428" s="164">
        <f t="shared" si="116"/>
        <v>0</v>
      </c>
      <c r="Q428" s="164">
        <v>0</v>
      </c>
      <c r="R428" s="164">
        <f t="shared" si="117"/>
        <v>0</v>
      </c>
      <c r="S428" s="164">
        <v>0</v>
      </c>
      <c r="T428" s="165">
        <f t="shared" si="118"/>
        <v>0</v>
      </c>
      <c r="U428" s="896"/>
      <c r="V428" s="896"/>
      <c r="W428" s="896"/>
      <c r="X428" s="896"/>
      <c r="Y428" s="896"/>
      <c r="Z428" s="896"/>
      <c r="AA428" s="896"/>
      <c r="AB428" s="896"/>
      <c r="AC428" s="896"/>
      <c r="AD428" s="896"/>
      <c r="AE428" s="896"/>
      <c r="AR428" s="166" t="s">
        <v>218</v>
      </c>
      <c r="AT428" s="166" t="s">
        <v>155</v>
      </c>
      <c r="AU428" s="166" t="s">
        <v>80</v>
      </c>
      <c r="AY428" s="14" t="s">
        <v>153</v>
      </c>
      <c r="BE428" s="93">
        <f t="shared" si="119"/>
        <v>0</v>
      </c>
      <c r="BF428" s="93">
        <f t="shared" si="120"/>
        <v>0</v>
      </c>
      <c r="BG428" s="93">
        <f t="shared" si="121"/>
        <v>0</v>
      </c>
      <c r="BH428" s="93">
        <f t="shared" si="122"/>
        <v>0</v>
      </c>
      <c r="BI428" s="93">
        <f t="shared" si="123"/>
        <v>0</v>
      </c>
      <c r="BJ428" s="14" t="s">
        <v>80</v>
      </c>
      <c r="BK428" s="93">
        <f t="shared" si="124"/>
        <v>0</v>
      </c>
      <c r="BL428" s="14" t="s">
        <v>218</v>
      </c>
      <c r="BM428" s="166" t="s">
        <v>2400</v>
      </c>
    </row>
    <row r="429" spans="1:65" s="2" customFormat="1" ht="24.2" customHeight="1">
      <c r="A429" s="896"/>
      <c r="B429" s="129"/>
      <c r="C429" s="155" t="s">
        <v>1203</v>
      </c>
      <c r="D429" s="155" t="s">
        <v>155</v>
      </c>
      <c r="E429" s="156" t="s">
        <v>1088</v>
      </c>
      <c r="F429" s="157" t="s">
        <v>1089</v>
      </c>
      <c r="G429" s="158" t="s">
        <v>158</v>
      </c>
      <c r="H429" s="159">
        <v>80.376000000000005</v>
      </c>
      <c r="I429" s="901"/>
      <c r="J429" s="900">
        <f t="shared" si="115"/>
        <v>0</v>
      </c>
      <c r="K429" s="161"/>
      <c r="L429" s="29"/>
      <c r="M429" s="162" t="s">
        <v>1</v>
      </c>
      <c r="N429" s="163" t="s">
        <v>36</v>
      </c>
      <c r="O429" s="55"/>
      <c r="P429" s="164">
        <f t="shared" si="116"/>
        <v>0</v>
      </c>
      <c r="Q429" s="164">
        <v>0</v>
      </c>
      <c r="R429" s="164">
        <f t="shared" si="117"/>
        <v>0</v>
      </c>
      <c r="S429" s="164">
        <v>0</v>
      </c>
      <c r="T429" s="165">
        <f t="shared" si="118"/>
        <v>0</v>
      </c>
      <c r="U429" s="896"/>
      <c r="V429" s="896"/>
      <c r="W429" s="896"/>
      <c r="X429" s="896"/>
      <c r="Y429" s="896"/>
      <c r="Z429" s="896"/>
      <c r="AA429" s="896"/>
      <c r="AB429" s="896"/>
      <c r="AC429" s="896"/>
      <c r="AD429" s="896"/>
      <c r="AE429" s="896"/>
      <c r="AR429" s="166" t="s">
        <v>218</v>
      </c>
      <c r="AT429" s="166" t="s">
        <v>155</v>
      </c>
      <c r="AU429" s="166" t="s">
        <v>80</v>
      </c>
      <c r="AY429" s="14" t="s">
        <v>153</v>
      </c>
      <c r="BE429" s="93">
        <f t="shared" si="119"/>
        <v>0</v>
      </c>
      <c r="BF429" s="93">
        <f t="shared" si="120"/>
        <v>0</v>
      </c>
      <c r="BG429" s="93">
        <f t="shared" si="121"/>
        <v>0</v>
      </c>
      <c r="BH429" s="93">
        <f t="shared" si="122"/>
        <v>0</v>
      </c>
      <c r="BI429" s="93">
        <f t="shared" si="123"/>
        <v>0</v>
      </c>
      <c r="BJ429" s="14" t="s">
        <v>80</v>
      </c>
      <c r="BK429" s="93">
        <f t="shared" si="124"/>
        <v>0</v>
      </c>
      <c r="BL429" s="14" t="s">
        <v>218</v>
      </c>
      <c r="BM429" s="166" t="s">
        <v>2401</v>
      </c>
    </row>
    <row r="430" spans="1:65" s="2" customFormat="1" ht="16.5" customHeight="1">
      <c r="A430" s="896"/>
      <c r="B430" s="129"/>
      <c r="C430" s="167" t="s">
        <v>1209</v>
      </c>
      <c r="D430" s="167" t="s">
        <v>189</v>
      </c>
      <c r="E430" s="168" t="s">
        <v>1092</v>
      </c>
      <c r="F430" s="169" t="s">
        <v>1093</v>
      </c>
      <c r="G430" s="170" t="s">
        <v>158</v>
      </c>
      <c r="H430" s="171">
        <v>91.872</v>
      </c>
      <c r="I430" s="906"/>
      <c r="J430" s="905">
        <f t="shared" si="115"/>
        <v>0</v>
      </c>
      <c r="K430" s="172"/>
      <c r="L430" s="173"/>
      <c r="M430" s="174" t="s">
        <v>1</v>
      </c>
      <c r="N430" s="175" t="s">
        <v>36</v>
      </c>
      <c r="O430" s="55"/>
      <c r="P430" s="164">
        <f t="shared" si="116"/>
        <v>0</v>
      </c>
      <c r="Q430" s="164">
        <v>1.0800000000000001E-2</v>
      </c>
      <c r="R430" s="164">
        <f t="shared" si="117"/>
        <v>0.99221760000000003</v>
      </c>
      <c r="S430" s="164">
        <v>0</v>
      </c>
      <c r="T430" s="165">
        <f t="shared" si="118"/>
        <v>0</v>
      </c>
      <c r="U430" s="896"/>
      <c r="V430" s="896"/>
      <c r="W430" s="896"/>
      <c r="X430" s="896"/>
      <c r="Y430" s="896"/>
      <c r="Z430" s="896"/>
      <c r="AA430" s="896"/>
      <c r="AB430" s="896"/>
      <c r="AC430" s="896"/>
      <c r="AD430" s="896"/>
      <c r="AE430" s="896"/>
      <c r="AR430" s="166" t="s">
        <v>284</v>
      </c>
      <c r="AT430" s="166" t="s">
        <v>189</v>
      </c>
      <c r="AU430" s="166" t="s">
        <v>80</v>
      </c>
      <c r="AY430" s="14" t="s">
        <v>153</v>
      </c>
      <c r="BE430" s="93">
        <f t="shared" si="119"/>
        <v>0</v>
      </c>
      <c r="BF430" s="93">
        <f t="shared" si="120"/>
        <v>0</v>
      </c>
      <c r="BG430" s="93">
        <f t="shared" si="121"/>
        <v>0</v>
      </c>
      <c r="BH430" s="93">
        <f t="shared" si="122"/>
        <v>0</v>
      </c>
      <c r="BI430" s="93">
        <f t="shared" si="123"/>
        <v>0</v>
      </c>
      <c r="BJ430" s="14" t="s">
        <v>80</v>
      </c>
      <c r="BK430" s="93">
        <f t="shared" si="124"/>
        <v>0</v>
      </c>
      <c r="BL430" s="14" t="s">
        <v>218</v>
      </c>
      <c r="BM430" s="166" t="s">
        <v>2402</v>
      </c>
    </row>
    <row r="431" spans="1:65" s="2" customFormat="1" ht="16.5" customHeight="1">
      <c r="A431" s="896"/>
      <c r="B431" s="129"/>
      <c r="C431" s="167" t="s">
        <v>1213</v>
      </c>
      <c r="D431" s="167" t="s">
        <v>189</v>
      </c>
      <c r="E431" s="168" t="s">
        <v>1096</v>
      </c>
      <c r="F431" s="169" t="s">
        <v>1097</v>
      </c>
      <c r="G431" s="170" t="s">
        <v>158</v>
      </c>
      <c r="H431" s="171">
        <v>88.414000000000001</v>
      </c>
      <c r="I431" s="906"/>
      <c r="J431" s="905">
        <f t="shared" si="115"/>
        <v>0</v>
      </c>
      <c r="K431" s="172"/>
      <c r="L431" s="173"/>
      <c r="M431" s="174" t="s">
        <v>1</v>
      </c>
      <c r="N431" s="175" t="s">
        <v>36</v>
      </c>
      <c r="O431" s="55"/>
      <c r="P431" s="164">
        <f t="shared" si="116"/>
        <v>0</v>
      </c>
      <c r="Q431" s="164">
        <v>1.0800000000000001E-2</v>
      </c>
      <c r="R431" s="164">
        <f t="shared" si="117"/>
        <v>0.95487120000000003</v>
      </c>
      <c r="S431" s="164">
        <v>0</v>
      </c>
      <c r="T431" s="165">
        <f t="shared" si="118"/>
        <v>0</v>
      </c>
      <c r="U431" s="896"/>
      <c r="V431" s="896"/>
      <c r="W431" s="896"/>
      <c r="X431" s="896"/>
      <c r="Y431" s="896"/>
      <c r="Z431" s="896"/>
      <c r="AA431" s="896"/>
      <c r="AB431" s="896"/>
      <c r="AC431" s="896"/>
      <c r="AD431" s="896"/>
      <c r="AE431" s="896"/>
      <c r="AR431" s="166" t="s">
        <v>284</v>
      </c>
      <c r="AT431" s="166" t="s">
        <v>189</v>
      </c>
      <c r="AU431" s="166" t="s">
        <v>80</v>
      </c>
      <c r="AY431" s="14" t="s">
        <v>153</v>
      </c>
      <c r="BE431" s="93">
        <f t="shared" si="119"/>
        <v>0</v>
      </c>
      <c r="BF431" s="93">
        <f t="shared" si="120"/>
        <v>0</v>
      </c>
      <c r="BG431" s="93">
        <f t="shared" si="121"/>
        <v>0</v>
      </c>
      <c r="BH431" s="93">
        <f t="shared" si="122"/>
        <v>0</v>
      </c>
      <c r="BI431" s="93">
        <f t="shared" si="123"/>
        <v>0</v>
      </c>
      <c r="BJ431" s="14" t="s">
        <v>80</v>
      </c>
      <c r="BK431" s="93">
        <f t="shared" si="124"/>
        <v>0</v>
      </c>
      <c r="BL431" s="14" t="s">
        <v>218</v>
      </c>
      <c r="BM431" s="166" t="s">
        <v>2403</v>
      </c>
    </row>
    <row r="432" spans="1:65" s="2" customFormat="1" ht="24.2" customHeight="1">
      <c r="A432" s="896"/>
      <c r="B432" s="129"/>
      <c r="C432" s="155" t="s">
        <v>1217</v>
      </c>
      <c r="D432" s="155" t="s">
        <v>155</v>
      </c>
      <c r="E432" s="156" t="s">
        <v>1100</v>
      </c>
      <c r="F432" s="157" t="s">
        <v>1101</v>
      </c>
      <c r="G432" s="158" t="s">
        <v>997</v>
      </c>
      <c r="H432" s="160"/>
      <c r="I432" s="901"/>
      <c r="J432" s="900">
        <f t="shared" si="115"/>
        <v>0</v>
      </c>
      <c r="K432" s="161"/>
      <c r="L432" s="29"/>
      <c r="M432" s="162" t="s">
        <v>1</v>
      </c>
      <c r="N432" s="163" t="s">
        <v>36</v>
      </c>
      <c r="O432" s="55"/>
      <c r="P432" s="164">
        <f t="shared" si="116"/>
        <v>0</v>
      </c>
      <c r="Q432" s="164">
        <v>0</v>
      </c>
      <c r="R432" s="164">
        <f t="shared" si="117"/>
        <v>0</v>
      </c>
      <c r="S432" s="164">
        <v>0</v>
      </c>
      <c r="T432" s="165">
        <f t="shared" si="118"/>
        <v>0</v>
      </c>
      <c r="U432" s="896"/>
      <c r="V432" s="896"/>
      <c r="W432" s="896"/>
      <c r="X432" s="896"/>
      <c r="Y432" s="896"/>
      <c r="Z432" s="896"/>
      <c r="AA432" s="896"/>
      <c r="AB432" s="896"/>
      <c r="AC432" s="896"/>
      <c r="AD432" s="896"/>
      <c r="AE432" s="896"/>
      <c r="AR432" s="166" t="s">
        <v>218</v>
      </c>
      <c r="AT432" s="166" t="s">
        <v>155</v>
      </c>
      <c r="AU432" s="166" t="s">
        <v>80</v>
      </c>
      <c r="AY432" s="14" t="s">
        <v>153</v>
      </c>
      <c r="BE432" s="93">
        <f t="shared" si="119"/>
        <v>0</v>
      </c>
      <c r="BF432" s="93">
        <f t="shared" si="120"/>
        <v>0</v>
      </c>
      <c r="BG432" s="93">
        <f t="shared" si="121"/>
        <v>0</v>
      </c>
      <c r="BH432" s="93">
        <f t="shared" si="122"/>
        <v>0</v>
      </c>
      <c r="BI432" s="93">
        <f t="shared" si="123"/>
        <v>0</v>
      </c>
      <c r="BJ432" s="14" t="s">
        <v>80</v>
      </c>
      <c r="BK432" s="93">
        <f t="shared" si="124"/>
        <v>0</v>
      </c>
      <c r="BL432" s="14" t="s">
        <v>218</v>
      </c>
      <c r="BM432" s="166" t="s">
        <v>2404</v>
      </c>
    </row>
    <row r="433" spans="1:65" s="12" customFormat="1" ht="22.9" customHeight="1">
      <c r="B433" s="145"/>
      <c r="D433" s="146" t="s">
        <v>69</v>
      </c>
      <c r="E433" s="154" t="s">
        <v>1109</v>
      </c>
      <c r="F433" s="154" t="s">
        <v>2405</v>
      </c>
      <c r="I433" s="148"/>
      <c r="J433" s="904">
        <f>BK433</f>
        <v>0</v>
      </c>
      <c r="L433" s="145"/>
      <c r="M433" s="149"/>
      <c r="N433" s="150"/>
      <c r="O433" s="150"/>
      <c r="P433" s="151">
        <f>SUM(P434:P436)</f>
        <v>0</v>
      </c>
      <c r="Q433" s="150"/>
      <c r="R433" s="151">
        <f>SUM(R434:R436)</f>
        <v>1.3451199999999999</v>
      </c>
      <c r="S433" s="150"/>
      <c r="T433" s="152">
        <f>SUM(T434:T436)</f>
        <v>0</v>
      </c>
      <c r="AR433" s="146" t="s">
        <v>80</v>
      </c>
      <c r="AT433" s="153" t="s">
        <v>69</v>
      </c>
      <c r="AU433" s="153" t="s">
        <v>77</v>
      </c>
      <c r="AY433" s="146" t="s">
        <v>153</v>
      </c>
      <c r="BK433" s="902">
        <f>SUM(BK434:BK436)</f>
        <v>0</v>
      </c>
    </row>
    <row r="434" spans="1:65" s="2" customFormat="1" ht="24.2" customHeight="1">
      <c r="A434" s="896"/>
      <c r="B434" s="129"/>
      <c r="C434" s="923" t="s">
        <v>1221</v>
      </c>
      <c r="D434" s="923" t="s">
        <v>155</v>
      </c>
      <c r="E434" s="924" t="s">
        <v>1112</v>
      </c>
      <c r="F434" s="925" t="s">
        <v>1113</v>
      </c>
      <c r="G434" s="926" t="s">
        <v>266</v>
      </c>
      <c r="H434" s="927">
        <v>20</v>
      </c>
      <c r="I434" s="928"/>
      <c r="J434" s="928">
        <f>ROUND(I434*H434,2)</f>
        <v>0</v>
      </c>
      <c r="K434" s="161"/>
      <c r="L434" s="29"/>
      <c r="M434" s="162" t="s">
        <v>1</v>
      </c>
      <c r="N434" s="163" t="s">
        <v>36</v>
      </c>
      <c r="O434" s="55"/>
      <c r="P434" s="164">
        <f>O434*H434</f>
        <v>0</v>
      </c>
      <c r="Q434" s="164">
        <v>6.6970000000000002E-2</v>
      </c>
      <c r="R434" s="164">
        <f>Q434*H434</f>
        <v>1.3393999999999999</v>
      </c>
      <c r="S434" s="164">
        <v>0</v>
      </c>
      <c r="T434" s="165">
        <f>S434*H434</f>
        <v>0</v>
      </c>
      <c r="U434" s="896"/>
      <c r="V434" s="896"/>
      <c r="W434" s="896"/>
      <c r="X434" s="896"/>
      <c r="Y434" s="896"/>
      <c r="Z434" s="896"/>
      <c r="AA434" s="896"/>
      <c r="AB434" s="896"/>
      <c r="AC434" s="896"/>
      <c r="AD434" s="896"/>
      <c r="AE434" s="896"/>
      <c r="AR434" s="166" t="s">
        <v>218</v>
      </c>
      <c r="AT434" s="166" t="s">
        <v>155</v>
      </c>
      <c r="AU434" s="166" t="s">
        <v>80</v>
      </c>
      <c r="AY434" s="14" t="s">
        <v>153</v>
      </c>
      <c r="BE434" s="93">
        <f>IF(N434="základná",J434,0)</f>
        <v>0</v>
      </c>
      <c r="BF434" s="93">
        <f>IF(N434="znížená",J434,0)</f>
        <v>0</v>
      </c>
      <c r="BG434" s="93">
        <f>IF(N434="zákl. prenesená",J434,0)</f>
        <v>0</v>
      </c>
      <c r="BH434" s="93">
        <f>IF(N434="zníž. prenesená",J434,0)</f>
        <v>0</v>
      </c>
      <c r="BI434" s="93">
        <f>IF(N434="nulová",J434,0)</f>
        <v>0</v>
      </c>
      <c r="BJ434" s="14" t="s">
        <v>80</v>
      </c>
      <c r="BK434" s="93">
        <f>ROUND(I434*H434,2)</f>
        <v>0</v>
      </c>
      <c r="BL434" s="14" t="s">
        <v>218</v>
      </c>
      <c r="BM434" s="166" t="s">
        <v>2406</v>
      </c>
    </row>
    <row r="435" spans="1:65" s="2" customFormat="1" ht="24.2" customHeight="1">
      <c r="A435" s="896"/>
      <c r="B435" s="129"/>
      <c r="C435" s="155" t="s">
        <v>1225</v>
      </c>
      <c r="D435" s="155" t="s">
        <v>155</v>
      </c>
      <c r="E435" s="156" t="s">
        <v>2407</v>
      </c>
      <c r="F435" s="157" t="s">
        <v>2408</v>
      </c>
      <c r="G435" s="158" t="s">
        <v>266</v>
      </c>
      <c r="H435" s="159">
        <v>22</v>
      </c>
      <c r="I435" s="901"/>
      <c r="J435" s="900">
        <f>ROUND(I435*H435,2)</f>
        <v>0</v>
      </c>
      <c r="K435" s="161"/>
      <c r="L435" s="29"/>
      <c r="M435" s="162" t="s">
        <v>1</v>
      </c>
      <c r="N435" s="163" t="s">
        <v>36</v>
      </c>
      <c r="O435" s="55"/>
      <c r="P435" s="164">
        <f>O435*H435</f>
        <v>0</v>
      </c>
      <c r="Q435" s="164">
        <v>2.5999999999999998E-4</v>
      </c>
      <c r="R435" s="164">
        <f>Q435*H435</f>
        <v>5.7199999999999994E-3</v>
      </c>
      <c r="S435" s="164">
        <v>0</v>
      </c>
      <c r="T435" s="165">
        <f>S435*H435</f>
        <v>0</v>
      </c>
      <c r="U435" s="896"/>
      <c r="V435" s="896"/>
      <c r="W435" s="896"/>
      <c r="X435" s="896"/>
      <c r="Y435" s="896"/>
      <c r="Z435" s="896"/>
      <c r="AA435" s="896"/>
      <c r="AB435" s="896"/>
      <c r="AC435" s="896"/>
      <c r="AD435" s="896"/>
      <c r="AE435" s="896"/>
      <c r="AR435" s="166" t="s">
        <v>218</v>
      </c>
      <c r="AT435" s="166" t="s">
        <v>155</v>
      </c>
      <c r="AU435" s="166" t="s">
        <v>80</v>
      </c>
      <c r="AY435" s="14" t="s">
        <v>153</v>
      </c>
      <c r="BE435" s="93">
        <f>IF(N435="základná",J435,0)</f>
        <v>0</v>
      </c>
      <c r="BF435" s="93">
        <f>IF(N435="znížená",J435,0)</f>
        <v>0</v>
      </c>
      <c r="BG435" s="93">
        <f>IF(N435="zákl. prenesená",J435,0)</f>
        <v>0</v>
      </c>
      <c r="BH435" s="93">
        <f>IF(N435="zníž. prenesená",J435,0)</f>
        <v>0</v>
      </c>
      <c r="BI435" s="93">
        <f>IF(N435="nulová",J435,0)</f>
        <v>0</v>
      </c>
      <c r="BJ435" s="14" t="s">
        <v>80</v>
      </c>
      <c r="BK435" s="93">
        <f>ROUND(I435*H435,2)</f>
        <v>0</v>
      </c>
      <c r="BL435" s="14" t="s">
        <v>218</v>
      </c>
      <c r="BM435" s="166" t="s">
        <v>2409</v>
      </c>
    </row>
    <row r="436" spans="1:65" s="2" customFormat="1" ht="24.2" customHeight="1">
      <c r="A436" s="896"/>
      <c r="B436" s="129"/>
      <c r="C436" s="155" t="s">
        <v>1229</v>
      </c>
      <c r="D436" s="155" t="s">
        <v>155</v>
      </c>
      <c r="E436" s="156" t="s">
        <v>1120</v>
      </c>
      <c r="F436" s="157" t="s">
        <v>1121</v>
      </c>
      <c r="G436" s="158" t="s">
        <v>997</v>
      </c>
      <c r="H436" s="160"/>
      <c r="I436" s="901"/>
      <c r="J436" s="900">
        <f>ROUND(I436*H436,2)</f>
        <v>0</v>
      </c>
      <c r="K436" s="161"/>
      <c r="L436" s="29"/>
      <c r="M436" s="162" t="s">
        <v>1</v>
      </c>
      <c r="N436" s="163" t="s">
        <v>36</v>
      </c>
      <c r="O436" s="55"/>
      <c r="P436" s="164">
        <f>O436*H436</f>
        <v>0</v>
      </c>
      <c r="Q436" s="164">
        <v>0</v>
      </c>
      <c r="R436" s="164">
        <f>Q436*H436</f>
        <v>0</v>
      </c>
      <c r="S436" s="164">
        <v>0</v>
      </c>
      <c r="T436" s="165">
        <f>S436*H436</f>
        <v>0</v>
      </c>
      <c r="U436" s="896"/>
      <c r="V436" s="896"/>
      <c r="W436" s="896"/>
      <c r="X436" s="896"/>
      <c r="Y436" s="896"/>
      <c r="Z436" s="896"/>
      <c r="AA436" s="896"/>
      <c r="AB436" s="896"/>
      <c r="AC436" s="896"/>
      <c r="AD436" s="896"/>
      <c r="AE436" s="896"/>
      <c r="AR436" s="166" t="s">
        <v>218</v>
      </c>
      <c r="AT436" s="166" t="s">
        <v>155</v>
      </c>
      <c r="AU436" s="166" t="s">
        <v>80</v>
      </c>
      <c r="AY436" s="14" t="s">
        <v>153</v>
      </c>
      <c r="BE436" s="93">
        <f>IF(N436="základná",J436,0)</f>
        <v>0</v>
      </c>
      <c r="BF436" s="93">
        <f>IF(N436="znížená",J436,0)</f>
        <v>0</v>
      </c>
      <c r="BG436" s="93">
        <f>IF(N436="zákl. prenesená",J436,0)</f>
        <v>0</v>
      </c>
      <c r="BH436" s="93">
        <f>IF(N436="zníž. prenesená",J436,0)</f>
        <v>0</v>
      </c>
      <c r="BI436" s="93">
        <f>IF(N436="nulová",J436,0)</f>
        <v>0</v>
      </c>
      <c r="BJ436" s="14" t="s">
        <v>80</v>
      </c>
      <c r="BK436" s="93">
        <f>ROUND(I436*H436,2)</f>
        <v>0</v>
      </c>
      <c r="BL436" s="14" t="s">
        <v>218</v>
      </c>
      <c r="BM436" s="166" t="s">
        <v>2410</v>
      </c>
    </row>
    <row r="437" spans="1:65" s="12" customFormat="1" ht="22.9" customHeight="1">
      <c r="B437" s="145"/>
      <c r="D437" s="146" t="s">
        <v>69</v>
      </c>
      <c r="E437" s="154" t="s">
        <v>1123</v>
      </c>
      <c r="F437" s="154" t="s">
        <v>1124</v>
      </c>
      <c r="I437" s="148"/>
      <c r="J437" s="904">
        <f>BK437</f>
        <v>0</v>
      </c>
      <c r="L437" s="145"/>
      <c r="M437" s="149"/>
      <c r="N437" s="150"/>
      <c r="O437" s="150"/>
      <c r="P437" s="151">
        <f>SUM(P438:P442)</f>
        <v>0</v>
      </c>
      <c r="Q437" s="150"/>
      <c r="R437" s="151">
        <f>SUM(R438:R442)</f>
        <v>0.60229951999999998</v>
      </c>
      <c r="S437" s="150"/>
      <c r="T437" s="152">
        <f>SUM(T438:T442)</f>
        <v>0</v>
      </c>
      <c r="AR437" s="146" t="s">
        <v>80</v>
      </c>
      <c r="AT437" s="153" t="s">
        <v>69</v>
      </c>
      <c r="AU437" s="153" t="s">
        <v>77</v>
      </c>
      <c r="AY437" s="146" t="s">
        <v>153</v>
      </c>
      <c r="BK437" s="902">
        <f>SUM(BK438:BK442)</f>
        <v>0</v>
      </c>
    </row>
    <row r="438" spans="1:65" s="2" customFormat="1" ht="37.9" customHeight="1">
      <c r="A438" s="896"/>
      <c r="B438" s="129"/>
      <c r="C438" s="923" t="s">
        <v>1636</v>
      </c>
      <c r="D438" s="923" t="s">
        <v>155</v>
      </c>
      <c r="E438" s="924" t="s">
        <v>3877</v>
      </c>
      <c r="F438" s="925" t="s">
        <v>3876</v>
      </c>
      <c r="G438" s="926" t="s">
        <v>158</v>
      </c>
      <c r="H438" s="927">
        <v>72</v>
      </c>
      <c r="I438" s="928"/>
      <c r="J438" s="928">
        <f>ROUND(I438*H438,2)</f>
        <v>0</v>
      </c>
      <c r="K438" s="161"/>
      <c r="L438" s="29"/>
      <c r="M438" s="162" t="s">
        <v>1</v>
      </c>
      <c r="N438" s="163" t="s">
        <v>36</v>
      </c>
      <c r="O438" s="55"/>
      <c r="P438" s="164">
        <f>O438*H438</f>
        <v>0</v>
      </c>
      <c r="Q438" s="164">
        <v>0</v>
      </c>
      <c r="R438" s="164">
        <f>Q438*H438</f>
        <v>0</v>
      </c>
      <c r="S438" s="164">
        <v>0</v>
      </c>
      <c r="T438" s="165">
        <f>S438*H438</f>
        <v>0</v>
      </c>
      <c r="U438" s="896"/>
      <c r="V438" s="896"/>
      <c r="W438" s="896"/>
      <c r="X438" s="896"/>
      <c r="Y438" s="896"/>
      <c r="Z438" s="896"/>
      <c r="AA438" s="896"/>
      <c r="AB438" s="896"/>
      <c r="AC438" s="896"/>
      <c r="AD438" s="896"/>
      <c r="AE438" s="896"/>
      <c r="AR438" s="166" t="s">
        <v>218</v>
      </c>
      <c r="AT438" s="166" t="s">
        <v>155</v>
      </c>
      <c r="AU438" s="166" t="s">
        <v>80</v>
      </c>
      <c r="AY438" s="14" t="s">
        <v>153</v>
      </c>
      <c r="BE438" s="93">
        <f>IF(N438="základná",J438,0)</f>
        <v>0</v>
      </c>
      <c r="BF438" s="93">
        <f>IF(N438="znížená",J438,0)</f>
        <v>0</v>
      </c>
      <c r="BG438" s="93">
        <f>IF(N438="zákl. prenesená",J438,0)</f>
        <v>0</v>
      </c>
      <c r="BH438" s="93">
        <f>IF(N438="zníž. prenesená",J438,0)</f>
        <v>0</v>
      </c>
      <c r="BI438" s="93">
        <f>IF(N438="nulová",J438,0)</f>
        <v>0</v>
      </c>
      <c r="BJ438" s="14" t="s">
        <v>80</v>
      </c>
      <c r="BK438" s="93">
        <f>ROUND(I438*H438,2)</f>
        <v>0</v>
      </c>
      <c r="BL438" s="14" t="s">
        <v>218</v>
      </c>
      <c r="BM438" s="166" t="s">
        <v>3913</v>
      </c>
    </row>
    <row r="439" spans="1:65" s="2" customFormat="1" ht="16.5" customHeight="1">
      <c r="A439" s="896"/>
      <c r="B439" s="129"/>
      <c r="C439" s="934" t="s">
        <v>1640</v>
      </c>
      <c r="D439" s="934" t="s">
        <v>189</v>
      </c>
      <c r="E439" s="935" t="s">
        <v>3873</v>
      </c>
      <c r="F439" s="936" t="s">
        <v>3872</v>
      </c>
      <c r="G439" s="937" t="s">
        <v>158</v>
      </c>
      <c r="H439" s="938">
        <v>77.760000000000005</v>
      </c>
      <c r="I439" s="939"/>
      <c r="J439" s="939">
        <f>ROUND(I439*H439,2)</f>
        <v>0</v>
      </c>
      <c r="K439" s="172"/>
      <c r="L439" s="173"/>
      <c r="M439" s="174" t="s">
        <v>1</v>
      </c>
      <c r="N439" s="175" t="s">
        <v>36</v>
      </c>
      <c r="O439" s="55"/>
      <c r="P439" s="164">
        <f>O439*H439</f>
        <v>0</v>
      </c>
      <c r="Q439" s="164">
        <v>6.6E-3</v>
      </c>
      <c r="R439" s="164">
        <f>Q439*H439</f>
        <v>0.51321600000000001</v>
      </c>
      <c r="S439" s="164">
        <v>0</v>
      </c>
      <c r="T439" s="165">
        <f>S439*H439</f>
        <v>0</v>
      </c>
      <c r="U439" s="896"/>
      <c r="V439" s="896"/>
      <c r="W439" s="896"/>
      <c r="X439" s="896"/>
      <c r="Y439" s="896"/>
      <c r="Z439" s="896"/>
      <c r="AA439" s="896"/>
      <c r="AB439" s="896"/>
      <c r="AC439" s="896"/>
      <c r="AD439" s="896"/>
      <c r="AE439" s="896"/>
      <c r="AR439" s="166" t="s">
        <v>284</v>
      </c>
      <c r="AT439" s="166" t="s">
        <v>189</v>
      </c>
      <c r="AU439" s="166" t="s">
        <v>80</v>
      </c>
      <c r="AY439" s="14" t="s">
        <v>153</v>
      </c>
      <c r="BE439" s="93">
        <f>IF(N439="základná",J439,0)</f>
        <v>0</v>
      </c>
      <c r="BF439" s="93">
        <f>IF(N439="znížená",J439,0)</f>
        <v>0</v>
      </c>
      <c r="BG439" s="93">
        <f>IF(N439="zákl. prenesená",J439,0)</f>
        <v>0</v>
      </c>
      <c r="BH439" s="93">
        <f>IF(N439="zníž. prenesená",J439,0)</f>
        <v>0</v>
      </c>
      <c r="BI439" s="93">
        <f>IF(N439="nulová",J439,0)</f>
        <v>0</v>
      </c>
      <c r="BJ439" s="14" t="s">
        <v>80</v>
      </c>
      <c r="BK439" s="93">
        <f>ROUND(I439*H439,2)</f>
        <v>0</v>
      </c>
      <c r="BL439" s="14" t="s">
        <v>218</v>
      </c>
      <c r="BM439" s="166" t="s">
        <v>3912</v>
      </c>
    </row>
    <row r="440" spans="1:65" s="2" customFormat="1" ht="24.2" customHeight="1">
      <c r="A440" s="896"/>
      <c r="B440" s="129"/>
      <c r="C440" s="155" t="s">
        <v>1233</v>
      </c>
      <c r="D440" s="155" t="s">
        <v>155</v>
      </c>
      <c r="E440" s="156" t="s">
        <v>1126</v>
      </c>
      <c r="F440" s="157" t="s">
        <v>1127</v>
      </c>
      <c r="G440" s="158" t="s">
        <v>158</v>
      </c>
      <c r="H440" s="159">
        <v>10.215999999999999</v>
      </c>
      <c r="I440" s="901"/>
      <c r="J440" s="900">
        <f>ROUND(I440*H440,2)</f>
        <v>0</v>
      </c>
      <c r="K440" s="161"/>
      <c r="L440" s="29"/>
      <c r="M440" s="162" t="s">
        <v>1</v>
      </c>
      <c r="N440" s="163" t="s">
        <v>36</v>
      </c>
      <c r="O440" s="55"/>
      <c r="P440" s="164">
        <f>O440*H440</f>
        <v>0</v>
      </c>
      <c r="Q440" s="164">
        <v>8.4799999999999997E-3</v>
      </c>
      <c r="R440" s="164">
        <f>Q440*H440</f>
        <v>8.6631679999999989E-2</v>
      </c>
      <c r="S440" s="164">
        <v>0</v>
      </c>
      <c r="T440" s="165">
        <f>S440*H440</f>
        <v>0</v>
      </c>
      <c r="U440" s="896"/>
      <c r="V440" s="896"/>
      <c r="W440" s="896"/>
      <c r="X440" s="896"/>
      <c r="Y440" s="896"/>
      <c r="Z440" s="896"/>
      <c r="AA440" s="896"/>
      <c r="AB440" s="896"/>
      <c r="AC440" s="896"/>
      <c r="AD440" s="896"/>
      <c r="AE440" s="896"/>
      <c r="AR440" s="166" t="s">
        <v>218</v>
      </c>
      <c r="AT440" s="166" t="s">
        <v>155</v>
      </c>
      <c r="AU440" s="166" t="s">
        <v>80</v>
      </c>
      <c r="AY440" s="14" t="s">
        <v>153</v>
      </c>
      <c r="BE440" s="93">
        <f>IF(N440="základná",J440,0)</f>
        <v>0</v>
      </c>
      <c r="BF440" s="93">
        <f>IF(N440="znížená",J440,0)</f>
        <v>0</v>
      </c>
      <c r="BG440" s="93">
        <f>IF(N440="zákl. prenesená",J440,0)</f>
        <v>0</v>
      </c>
      <c r="BH440" s="93">
        <f>IF(N440="zníž. prenesená",J440,0)</f>
        <v>0</v>
      </c>
      <c r="BI440" s="93">
        <f>IF(N440="nulová",J440,0)</f>
        <v>0</v>
      </c>
      <c r="BJ440" s="14" t="s">
        <v>80</v>
      </c>
      <c r="BK440" s="93">
        <f>ROUND(I440*H440,2)</f>
        <v>0</v>
      </c>
      <c r="BL440" s="14" t="s">
        <v>218</v>
      </c>
      <c r="BM440" s="166" t="s">
        <v>2411</v>
      </c>
    </row>
    <row r="441" spans="1:65" s="2" customFormat="1" ht="33" customHeight="1">
      <c r="A441" s="896"/>
      <c r="B441" s="129"/>
      <c r="C441" s="155" t="s">
        <v>1237</v>
      </c>
      <c r="D441" s="155" t="s">
        <v>155</v>
      </c>
      <c r="E441" s="156" t="s">
        <v>1130</v>
      </c>
      <c r="F441" s="157" t="s">
        <v>1131</v>
      </c>
      <c r="G441" s="158" t="s">
        <v>158</v>
      </c>
      <c r="H441" s="159">
        <v>10.215999999999999</v>
      </c>
      <c r="I441" s="901"/>
      <c r="J441" s="900">
        <f>ROUND(I441*H441,2)</f>
        <v>0</v>
      </c>
      <c r="K441" s="161"/>
      <c r="L441" s="29"/>
      <c r="M441" s="162" t="s">
        <v>1</v>
      </c>
      <c r="N441" s="163" t="s">
        <v>36</v>
      </c>
      <c r="O441" s="55"/>
      <c r="P441" s="164">
        <f>O441*H441</f>
        <v>0</v>
      </c>
      <c r="Q441" s="164">
        <v>2.4000000000000001E-4</v>
      </c>
      <c r="R441" s="164">
        <f>Q441*H441</f>
        <v>2.4518399999999998E-3</v>
      </c>
      <c r="S441" s="164">
        <v>0</v>
      </c>
      <c r="T441" s="165">
        <f>S441*H441</f>
        <v>0</v>
      </c>
      <c r="U441" s="896"/>
      <c r="V441" s="896"/>
      <c r="W441" s="896"/>
      <c r="X441" s="896"/>
      <c r="Y441" s="896"/>
      <c r="Z441" s="896"/>
      <c r="AA441" s="896"/>
      <c r="AB441" s="896"/>
      <c r="AC441" s="896"/>
      <c r="AD441" s="896"/>
      <c r="AE441" s="896"/>
      <c r="AR441" s="166" t="s">
        <v>218</v>
      </c>
      <c r="AT441" s="166" t="s">
        <v>155</v>
      </c>
      <c r="AU441" s="166" t="s">
        <v>80</v>
      </c>
      <c r="AY441" s="14" t="s">
        <v>153</v>
      </c>
      <c r="BE441" s="93">
        <f>IF(N441="základná",J441,0)</f>
        <v>0</v>
      </c>
      <c r="BF441" s="93">
        <f>IF(N441="znížená",J441,0)</f>
        <v>0</v>
      </c>
      <c r="BG441" s="93">
        <f>IF(N441="zákl. prenesená",J441,0)</f>
        <v>0</v>
      </c>
      <c r="BH441" s="93">
        <f>IF(N441="zníž. prenesená",J441,0)</f>
        <v>0</v>
      </c>
      <c r="BI441" s="93">
        <f>IF(N441="nulová",J441,0)</f>
        <v>0</v>
      </c>
      <c r="BJ441" s="14" t="s">
        <v>80</v>
      </c>
      <c r="BK441" s="93">
        <f>ROUND(I441*H441,2)</f>
        <v>0</v>
      </c>
      <c r="BL441" s="14" t="s">
        <v>218</v>
      </c>
      <c r="BM441" s="166" t="s">
        <v>2412</v>
      </c>
    </row>
    <row r="442" spans="1:65" s="2" customFormat="1" ht="24.2" customHeight="1">
      <c r="A442" s="896"/>
      <c r="B442" s="129"/>
      <c r="C442" s="155" t="s">
        <v>1241</v>
      </c>
      <c r="D442" s="155" t="s">
        <v>155</v>
      </c>
      <c r="E442" s="156" t="s">
        <v>1134</v>
      </c>
      <c r="F442" s="157" t="s">
        <v>1135</v>
      </c>
      <c r="G442" s="158" t="s">
        <v>997</v>
      </c>
      <c r="H442" s="160"/>
      <c r="I442" s="901"/>
      <c r="J442" s="900">
        <f>ROUND(I442*H442,2)</f>
        <v>0</v>
      </c>
      <c r="K442" s="161"/>
      <c r="L442" s="29"/>
      <c r="M442" s="162" t="s">
        <v>1</v>
      </c>
      <c r="N442" s="163" t="s">
        <v>36</v>
      </c>
      <c r="O442" s="55"/>
      <c r="P442" s="164">
        <f>O442*H442</f>
        <v>0</v>
      </c>
      <c r="Q442" s="164">
        <v>0</v>
      </c>
      <c r="R442" s="164">
        <f>Q442*H442</f>
        <v>0</v>
      </c>
      <c r="S442" s="164">
        <v>0</v>
      </c>
      <c r="T442" s="165">
        <f>S442*H442</f>
        <v>0</v>
      </c>
      <c r="U442" s="896"/>
      <c r="V442" s="896"/>
      <c r="W442" s="896"/>
      <c r="X442" s="896"/>
      <c r="Y442" s="896"/>
      <c r="Z442" s="896"/>
      <c r="AA442" s="896"/>
      <c r="AB442" s="896"/>
      <c r="AC442" s="896"/>
      <c r="AD442" s="896"/>
      <c r="AE442" s="896"/>
      <c r="AR442" s="166" t="s">
        <v>218</v>
      </c>
      <c r="AT442" s="166" t="s">
        <v>155</v>
      </c>
      <c r="AU442" s="166" t="s">
        <v>80</v>
      </c>
      <c r="AY442" s="14" t="s">
        <v>153</v>
      </c>
      <c r="BE442" s="93">
        <f>IF(N442="základná",J442,0)</f>
        <v>0</v>
      </c>
      <c r="BF442" s="93">
        <f>IF(N442="znížená",J442,0)</f>
        <v>0</v>
      </c>
      <c r="BG442" s="93">
        <f>IF(N442="zákl. prenesená",J442,0)</f>
        <v>0</v>
      </c>
      <c r="BH442" s="93">
        <f>IF(N442="zníž. prenesená",J442,0)</f>
        <v>0</v>
      </c>
      <c r="BI442" s="93">
        <f>IF(N442="nulová",J442,0)</f>
        <v>0</v>
      </c>
      <c r="BJ442" s="14" t="s">
        <v>80</v>
      </c>
      <c r="BK442" s="93">
        <f>ROUND(I442*H442,2)</f>
        <v>0</v>
      </c>
      <c r="BL442" s="14" t="s">
        <v>218</v>
      </c>
      <c r="BM442" s="166" t="s">
        <v>2413</v>
      </c>
    </row>
    <row r="443" spans="1:65" s="12" customFormat="1" ht="22.9" customHeight="1">
      <c r="B443" s="145"/>
      <c r="D443" s="146" t="s">
        <v>69</v>
      </c>
      <c r="E443" s="154" t="s">
        <v>1137</v>
      </c>
      <c r="F443" s="154" t="s">
        <v>1138</v>
      </c>
      <c r="I443" s="148"/>
      <c r="J443" s="904">
        <f>BK443</f>
        <v>0</v>
      </c>
      <c r="L443" s="145"/>
      <c r="M443" s="149"/>
      <c r="N443" s="150"/>
      <c r="O443" s="150"/>
      <c r="P443" s="151">
        <f>SUM(P444:P456)</f>
        <v>0</v>
      </c>
      <c r="Q443" s="150"/>
      <c r="R443" s="151">
        <f>SUM(R444:R456)</f>
        <v>3.5580970500000002</v>
      </c>
      <c r="S443" s="150"/>
      <c r="T443" s="152">
        <f>SUM(T444:T456)</f>
        <v>0.41972120000000002</v>
      </c>
      <c r="AR443" s="146" t="s">
        <v>80</v>
      </c>
      <c r="AT443" s="153" t="s">
        <v>69</v>
      </c>
      <c r="AU443" s="153" t="s">
        <v>77</v>
      </c>
      <c r="AY443" s="146" t="s">
        <v>153</v>
      </c>
      <c r="BK443" s="902">
        <f>SUM(BK444:BK456)</f>
        <v>0</v>
      </c>
    </row>
    <row r="444" spans="1:65" s="2" customFormat="1" ht="37.9" customHeight="1">
      <c r="A444" s="896"/>
      <c r="B444" s="129"/>
      <c r="C444" s="155" t="s">
        <v>1245</v>
      </c>
      <c r="D444" s="155" t="s">
        <v>155</v>
      </c>
      <c r="E444" s="156" t="s">
        <v>1156</v>
      </c>
      <c r="F444" s="157" t="s">
        <v>1157</v>
      </c>
      <c r="G444" s="158" t="s">
        <v>158</v>
      </c>
      <c r="H444" s="159">
        <v>4.8460000000000001</v>
      </c>
      <c r="I444" s="901"/>
      <c r="J444" s="900">
        <f t="shared" ref="J444:J456" si="125">ROUND(I444*H444,2)</f>
        <v>0</v>
      </c>
      <c r="K444" s="161"/>
      <c r="L444" s="29"/>
      <c r="M444" s="162" t="s">
        <v>1</v>
      </c>
      <c r="N444" s="163" t="s">
        <v>36</v>
      </c>
      <c r="O444" s="55"/>
      <c r="P444" s="164">
        <f t="shared" ref="P444:P456" si="126">O444*H444</f>
        <v>0</v>
      </c>
      <c r="Q444" s="164">
        <v>4.2279999999999998E-2</v>
      </c>
      <c r="R444" s="164">
        <f t="shared" ref="R444:R456" si="127">Q444*H444</f>
        <v>0.20488888</v>
      </c>
      <c r="S444" s="164">
        <v>0</v>
      </c>
      <c r="T444" s="165">
        <f t="shared" ref="T444:T456" si="128">S444*H444</f>
        <v>0</v>
      </c>
      <c r="U444" s="896"/>
      <c r="V444" s="896"/>
      <c r="W444" s="896"/>
      <c r="X444" s="896"/>
      <c r="Y444" s="896"/>
      <c r="Z444" s="896"/>
      <c r="AA444" s="896"/>
      <c r="AB444" s="896"/>
      <c r="AC444" s="896"/>
      <c r="AD444" s="896"/>
      <c r="AE444" s="896"/>
      <c r="AR444" s="166" t="s">
        <v>218</v>
      </c>
      <c r="AT444" s="166" t="s">
        <v>155</v>
      </c>
      <c r="AU444" s="166" t="s">
        <v>80</v>
      </c>
      <c r="AY444" s="14" t="s">
        <v>153</v>
      </c>
      <c r="BE444" s="93">
        <f t="shared" ref="BE444:BE456" si="129">IF(N444="základná",J444,0)</f>
        <v>0</v>
      </c>
      <c r="BF444" s="93">
        <f t="shared" ref="BF444:BF456" si="130">IF(N444="znížená",J444,0)</f>
        <v>0</v>
      </c>
      <c r="BG444" s="93">
        <f t="shared" ref="BG444:BG456" si="131">IF(N444="zákl. prenesená",J444,0)</f>
        <v>0</v>
      </c>
      <c r="BH444" s="93">
        <f t="shared" ref="BH444:BH456" si="132">IF(N444="zníž. prenesená",J444,0)</f>
        <v>0</v>
      </c>
      <c r="BI444" s="93">
        <f t="shared" ref="BI444:BI456" si="133">IF(N444="nulová",J444,0)</f>
        <v>0</v>
      </c>
      <c r="BJ444" s="14" t="s">
        <v>80</v>
      </c>
      <c r="BK444" s="93">
        <f t="shared" ref="BK444:BK456" si="134">ROUND(I444*H444,2)</f>
        <v>0</v>
      </c>
      <c r="BL444" s="14" t="s">
        <v>218</v>
      </c>
      <c r="BM444" s="166" t="s">
        <v>2414</v>
      </c>
    </row>
    <row r="445" spans="1:65" s="2" customFormat="1" ht="37.9" customHeight="1">
      <c r="A445" s="896"/>
      <c r="B445" s="129"/>
      <c r="C445" s="155" t="s">
        <v>1249</v>
      </c>
      <c r="D445" s="155" t="s">
        <v>155</v>
      </c>
      <c r="E445" s="156" t="s">
        <v>1160</v>
      </c>
      <c r="F445" s="157" t="s">
        <v>1161</v>
      </c>
      <c r="G445" s="158" t="s">
        <v>158</v>
      </c>
      <c r="H445" s="159">
        <v>38.052</v>
      </c>
      <c r="I445" s="901"/>
      <c r="J445" s="900">
        <f t="shared" si="125"/>
        <v>0</v>
      </c>
      <c r="K445" s="161"/>
      <c r="L445" s="29"/>
      <c r="M445" s="162" t="s">
        <v>1</v>
      </c>
      <c r="N445" s="163" t="s">
        <v>36</v>
      </c>
      <c r="O445" s="55"/>
      <c r="P445" s="164">
        <f t="shared" si="126"/>
        <v>0</v>
      </c>
      <c r="Q445" s="164">
        <v>2.1520000000000001E-2</v>
      </c>
      <c r="R445" s="164">
        <f t="shared" si="127"/>
        <v>0.81887904</v>
      </c>
      <c r="S445" s="164">
        <v>0</v>
      </c>
      <c r="T445" s="165">
        <f t="shared" si="128"/>
        <v>0</v>
      </c>
      <c r="U445" s="896"/>
      <c r="V445" s="896"/>
      <c r="W445" s="896"/>
      <c r="X445" s="896"/>
      <c r="Y445" s="896"/>
      <c r="Z445" s="896"/>
      <c r="AA445" s="896"/>
      <c r="AB445" s="896"/>
      <c r="AC445" s="896"/>
      <c r="AD445" s="896"/>
      <c r="AE445" s="896"/>
      <c r="AR445" s="166" t="s">
        <v>218</v>
      </c>
      <c r="AT445" s="166" t="s">
        <v>155</v>
      </c>
      <c r="AU445" s="166" t="s">
        <v>80</v>
      </c>
      <c r="AY445" s="14" t="s">
        <v>153</v>
      </c>
      <c r="BE445" s="93">
        <f t="shared" si="129"/>
        <v>0</v>
      </c>
      <c r="BF445" s="93">
        <f t="shared" si="130"/>
        <v>0</v>
      </c>
      <c r="BG445" s="93">
        <f t="shared" si="131"/>
        <v>0</v>
      </c>
      <c r="BH445" s="93">
        <f t="shared" si="132"/>
        <v>0</v>
      </c>
      <c r="BI445" s="93">
        <f t="shared" si="133"/>
        <v>0</v>
      </c>
      <c r="BJ445" s="14" t="s">
        <v>80</v>
      </c>
      <c r="BK445" s="93">
        <f t="shared" si="134"/>
        <v>0</v>
      </c>
      <c r="BL445" s="14" t="s">
        <v>218</v>
      </c>
      <c r="BM445" s="166" t="s">
        <v>2415</v>
      </c>
    </row>
    <row r="446" spans="1:65" s="2" customFormat="1" ht="44.25" customHeight="1">
      <c r="A446" s="896"/>
      <c r="B446" s="129"/>
      <c r="C446" s="155" t="s">
        <v>1253</v>
      </c>
      <c r="D446" s="155" t="s">
        <v>155</v>
      </c>
      <c r="E446" s="156" t="s">
        <v>1164</v>
      </c>
      <c r="F446" s="157" t="s">
        <v>1165</v>
      </c>
      <c r="G446" s="158" t="s">
        <v>158</v>
      </c>
      <c r="H446" s="159">
        <v>61.728999999999999</v>
      </c>
      <c r="I446" s="901"/>
      <c r="J446" s="900">
        <f t="shared" si="125"/>
        <v>0</v>
      </c>
      <c r="K446" s="161"/>
      <c r="L446" s="29"/>
      <c r="M446" s="162" t="s">
        <v>1</v>
      </c>
      <c r="N446" s="163" t="s">
        <v>36</v>
      </c>
      <c r="O446" s="55"/>
      <c r="P446" s="164">
        <f t="shared" si="126"/>
        <v>0</v>
      </c>
      <c r="Q446" s="164">
        <v>2.1520000000000001E-2</v>
      </c>
      <c r="R446" s="164">
        <f t="shared" si="127"/>
        <v>1.32840808</v>
      </c>
      <c r="S446" s="164">
        <v>0</v>
      </c>
      <c r="T446" s="165">
        <f t="shared" si="128"/>
        <v>0</v>
      </c>
      <c r="U446" s="896"/>
      <c r="V446" s="896"/>
      <c r="W446" s="896"/>
      <c r="X446" s="896"/>
      <c r="Y446" s="896"/>
      <c r="Z446" s="896"/>
      <c r="AA446" s="896"/>
      <c r="AB446" s="896"/>
      <c r="AC446" s="896"/>
      <c r="AD446" s="896"/>
      <c r="AE446" s="896"/>
      <c r="AR446" s="166" t="s">
        <v>218</v>
      </c>
      <c r="AT446" s="166" t="s">
        <v>155</v>
      </c>
      <c r="AU446" s="166" t="s">
        <v>80</v>
      </c>
      <c r="AY446" s="14" t="s">
        <v>153</v>
      </c>
      <c r="BE446" s="93">
        <f t="shared" si="129"/>
        <v>0</v>
      </c>
      <c r="BF446" s="93">
        <f t="shared" si="130"/>
        <v>0</v>
      </c>
      <c r="BG446" s="93">
        <f t="shared" si="131"/>
        <v>0</v>
      </c>
      <c r="BH446" s="93">
        <f t="shared" si="132"/>
        <v>0</v>
      </c>
      <c r="BI446" s="93">
        <f t="shared" si="133"/>
        <v>0</v>
      </c>
      <c r="BJ446" s="14" t="s">
        <v>80</v>
      </c>
      <c r="BK446" s="93">
        <f t="shared" si="134"/>
        <v>0</v>
      </c>
      <c r="BL446" s="14" t="s">
        <v>218</v>
      </c>
      <c r="BM446" s="166" t="s">
        <v>2416</v>
      </c>
    </row>
    <row r="447" spans="1:65" s="2" customFormat="1" ht="37.9" customHeight="1">
      <c r="A447" s="896"/>
      <c r="B447" s="129"/>
      <c r="C447" s="155" t="s">
        <v>1257</v>
      </c>
      <c r="D447" s="155" t="s">
        <v>155</v>
      </c>
      <c r="E447" s="156" t="s">
        <v>1172</v>
      </c>
      <c r="F447" s="157" t="s">
        <v>2417</v>
      </c>
      <c r="G447" s="158" t="s">
        <v>158</v>
      </c>
      <c r="H447" s="159">
        <v>2.117</v>
      </c>
      <c r="I447" s="901"/>
      <c r="J447" s="900">
        <f t="shared" si="125"/>
        <v>0</v>
      </c>
      <c r="K447" s="161"/>
      <c r="L447" s="29"/>
      <c r="M447" s="162" t="s">
        <v>1</v>
      </c>
      <c r="N447" s="163" t="s">
        <v>36</v>
      </c>
      <c r="O447" s="55"/>
      <c r="P447" s="164">
        <f t="shared" si="126"/>
        <v>0</v>
      </c>
      <c r="Q447" s="164">
        <v>2.4459999999999999E-2</v>
      </c>
      <c r="R447" s="164">
        <f t="shared" si="127"/>
        <v>5.1781819999999999E-2</v>
      </c>
      <c r="S447" s="164">
        <v>0</v>
      </c>
      <c r="T447" s="165">
        <f t="shared" si="128"/>
        <v>0</v>
      </c>
      <c r="U447" s="896"/>
      <c r="V447" s="896"/>
      <c r="W447" s="896"/>
      <c r="X447" s="896"/>
      <c r="Y447" s="896"/>
      <c r="Z447" s="896"/>
      <c r="AA447" s="896"/>
      <c r="AB447" s="896"/>
      <c r="AC447" s="896"/>
      <c r="AD447" s="896"/>
      <c r="AE447" s="896"/>
      <c r="AR447" s="166" t="s">
        <v>218</v>
      </c>
      <c r="AT447" s="166" t="s">
        <v>155</v>
      </c>
      <c r="AU447" s="166" t="s">
        <v>80</v>
      </c>
      <c r="AY447" s="14" t="s">
        <v>153</v>
      </c>
      <c r="BE447" s="93">
        <f t="shared" si="129"/>
        <v>0</v>
      </c>
      <c r="BF447" s="93">
        <f t="shared" si="130"/>
        <v>0</v>
      </c>
      <c r="BG447" s="93">
        <f t="shared" si="131"/>
        <v>0</v>
      </c>
      <c r="BH447" s="93">
        <f t="shared" si="132"/>
        <v>0</v>
      </c>
      <c r="BI447" s="93">
        <f t="shared" si="133"/>
        <v>0</v>
      </c>
      <c r="BJ447" s="14" t="s">
        <v>80</v>
      </c>
      <c r="BK447" s="93">
        <f t="shared" si="134"/>
        <v>0</v>
      </c>
      <c r="BL447" s="14" t="s">
        <v>218</v>
      </c>
      <c r="BM447" s="166" t="s">
        <v>2418</v>
      </c>
    </row>
    <row r="448" spans="1:65" s="2" customFormat="1" ht="37.9" customHeight="1">
      <c r="A448" s="896"/>
      <c r="B448" s="129"/>
      <c r="C448" s="155" t="s">
        <v>1261</v>
      </c>
      <c r="D448" s="155" t="s">
        <v>155</v>
      </c>
      <c r="E448" s="156" t="s">
        <v>1176</v>
      </c>
      <c r="F448" s="157" t="s">
        <v>1177</v>
      </c>
      <c r="G448" s="158" t="s">
        <v>158</v>
      </c>
      <c r="H448" s="159">
        <v>17.018999999999998</v>
      </c>
      <c r="I448" s="901"/>
      <c r="J448" s="900">
        <f t="shared" si="125"/>
        <v>0</v>
      </c>
      <c r="K448" s="161"/>
      <c r="L448" s="29"/>
      <c r="M448" s="162" t="s">
        <v>1</v>
      </c>
      <c r="N448" s="163" t="s">
        <v>36</v>
      </c>
      <c r="O448" s="55"/>
      <c r="P448" s="164">
        <f t="shared" si="126"/>
        <v>0</v>
      </c>
      <c r="Q448" s="164">
        <v>2.1520000000000001E-2</v>
      </c>
      <c r="R448" s="164">
        <f t="shared" si="127"/>
        <v>0.36624888</v>
      </c>
      <c r="S448" s="164">
        <v>0</v>
      </c>
      <c r="T448" s="165">
        <f t="shared" si="128"/>
        <v>0</v>
      </c>
      <c r="U448" s="896"/>
      <c r="V448" s="896"/>
      <c r="W448" s="896"/>
      <c r="X448" s="896"/>
      <c r="Y448" s="896"/>
      <c r="Z448" s="896"/>
      <c r="AA448" s="896"/>
      <c r="AB448" s="896"/>
      <c r="AC448" s="896"/>
      <c r="AD448" s="896"/>
      <c r="AE448" s="896"/>
      <c r="AR448" s="166" t="s">
        <v>218</v>
      </c>
      <c r="AT448" s="166" t="s">
        <v>155</v>
      </c>
      <c r="AU448" s="166" t="s">
        <v>80</v>
      </c>
      <c r="AY448" s="14" t="s">
        <v>153</v>
      </c>
      <c r="BE448" s="93">
        <f t="shared" si="129"/>
        <v>0</v>
      </c>
      <c r="BF448" s="93">
        <f t="shared" si="130"/>
        <v>0</v>
      </c>
      <c r="BG448" s="93">
        <f t="shared" si="131"/>
        <v>0</v>
      </c>
      <c r="BH448" s="93">
        <f t="shared" si="132"/>
        <v>0</v>
      </c>
      <c r="BI448" s="93">
        <f t="shared" si="133"/>
        <v>0</v>
      </c>
      <c r="BJ448" s="14" t="s">
        <v>80</v>
      </c>
      <c r="BK448" s="93">
        <f t="shared" si="134"/>
        <v>0</v>
      </c>
      <c r="BL448" s="14" t="s">
        <v>218</v>
      </c>
      <c r="BM448" s="166" t="s">
        <v>2419</v>
      </c>
    </row>
    <row r="449" spans="1:65" s="2" customFormat="1" ht="44.25" customHeight="1">
      <c r="A449" s="896"/>
      <c r="B449" s="129"/>
      <c r="C449" s="155" t="s">
        <v>1265</v>
      </c>
      <c r="D449" s="155" t="s">
        <v>155</v>
      </c>
      <c r="E449" s="156" t="s">
        <v>1180</v>
      </c>
      <c r="F449" s="157" t="s">
        <v>1181</v>
      </c>
      <c r="G449" s="158" t="s">
        <v>158</v>
      </c>
      <c r="H449" s="159">
        <v>3.7650000000000001</v>
      </c>
      <c r="I449" s="901"/>
      <c r="J449" s="900">
        <f t="shared" si="125"/>
        <v>0</v>
      </c>
      <c r="K449" s="161"/>
      <c r="L449" s="29"/>
      <c r="M449" s="162" t="s">
        <v>1</v>
      </c>
      <c r="N449" s="163" t="s">
        <v>36</v>
      </c>
      <c r="O449" s="55"/>
      <c r="P449" s="164">
        <f t="shared" si="126"/>
        <v>0</v>
      </c>
      <c r="Q449" s="164">
        <v>2.1520000000000001E-2</v>
      </c>
      <c r="R449" s="164">
        <f t="shared" si="127"/>
        <v>8.1022800000000006E-2</v>
      </c>
      <c r="S449" s="164">
        <v>0</v>
      </c>
      <c r="T449" s="165">
        <f t="shared" si="128"/>
        <v>0</v>
      </c>
      <c r="U449" s="896"/>
      <c r="V449" s="896"/>
      <c r="W449" s="896"/>
      <c r="X449" s="896"/>
      <c r="Y449" s="896"/>
      <c r="Z449" s="896"/>
      <c r="AA449" s="896"/>
      <c r="AB449" s="896"/>
      <c r="AC449" s="896"/>
      <c r="AD449" s="896"/>
      <c r="AE449" s="896"/>
      <c r="AR449" s="166" t="s">
        <v>218</v>
      </c>
      <c r="AT449" s="166" t="s">
        <v>155</v>
      </c>
      <c r="AU449" s="166" t="s">
        <v>80</v>
      </c>
      <c r="AY449" s="14" t="s">
        <v>153</v>
      </c>
      <c r="BE449" s="93">
        <f t="shared" si="129"/>
        <v>0</v>
      </c>
      <c r="BF449" s="93">
        <f t="shared" si="130"/>
        <v>0</v>
      </c>
      <c r="BG449" s="93">
        <f t="shared" si="131"/>
        <v>0</v>
      </c>
      <c r="BH449" s="93">
        <f t="shared" si="132"/>
        <v>0</v>
      </c>
      <c r="BI449" s="93">
        <f t="shared" si="133"/>
        <v>0</v>
      </c>
      <c r="BJ449" s="14" t="s">
        <v>80</v>
      </c>
      <c r="BK449" s="93">
        <f t="shared" si="134"/>
        <v>0</v>
      </c>
      <c r="BL449" s="14" t="s">
        <v>218</v>
      </c>
      <c r="BM449" s="166" t="s">
        <v>2420</v>
      </c>
    </row>
    <row r="450" spans="1:65" s="2" customFormat="1" ht="33" customHeight="1">
      <c r="A450" s="896"/>
      <c r="B450" s="129"/>
      <c r="C450" s="155" t="s">
        <v>1269</v>
      </c>
      <c r="D450" s="155" t="s">
        <v>155</v>
      </c>
      <c r="E450" s="156" t="s">
        <v>2421</v>
      </c>
      <c r="F450" s="157" t="s">
        <v>2422</v>
      </c>
      <c r="G450" s="158" t="s">
        <v>158</v>
      </c>
      <c r="H450" s="159">
        <v>8.57</v>
      </c>
      <c r="I450" s="901"/>
      <c r="J450" s="900">
        <f t="shared" si="125"/>
        <v>0</v>
      </c>
      <c r="K450" s="161"/>
      <c r="L450" s="29"/>
      <c r="M450" s="162" t="s">
        <v>1</v>
      </c>
      <c r="N450" s="163" t="s">
        <v>36</v>
      </c>
      <c r="O450" s="55"/>
      <c r="P450" s="164">
        <f t="shared" si="126"/>
        <v>0</v>
      </c>
      <c r="Q450" s="164">
        <v>0</v>
      </c>
      <c r="R450" s="164">
        <f t="shared" si="127"/>
        <v>0</v>
      </c>
      <c r="S450" s="164">
        <v>3.0360000000000002E-2</v>
      </c>
      <c r="T450" s="165">
        <f t="shared" si="128"/>
        <v>0.26018520000000001</v>
      </c>
      <c r="U450" s="896"/>
      <c r="V450" s="896"/>
      <c r="W450" s="896"/>
      <c r="X450" s="896"/>
      <c r="Y450" s="896"/>
      <c r="Z450" s="896"/>
      <c r="AA450" s="896"/>
      <c r="AB450" s="896"/>
      <c r="AC450" s="896"/>
      <c r="AD450" s="896"/>
      <c r="AE450" s="896"/>
      <c r="AR450" s="166" t="s">
        <v>218</v>
      </c>
      <c r="AT450" s="166" t="s">
        <v>155</v>
      </c>
      <c r="AU450" s="166" t="s">
        <v>80</v>
      </c>
      <c r="AY450" s="14" t="s">
        <v>153</v>
      </c>
      <c r="BE450" s="93">
        <f t="shared" si="129"/>
        <v>0</v>
      </c>
      <c r="BF450" s="93">
        <f t="shared" si="130"/>
        <v>0</v>
      </c>
      <c r="BG450" s="93">
        <f t="shared" si="131"/>
        <v>0</v>
      </c>
      <c r="BH450" s="93">
        <f t="shared" si="132"/>
        <v>0</v>
      </c>
      <c r="BI450" s="93">
        <f t="shared" si="133"/>
        <v>0</v>
      </c>
      <c r="BJ450" s="14" t="s">
        <v>80</v>
      </c>
      <c r="BK450" s="93">
        <f t="shared" si="134"/>
        <v>0</v>
      </c>
      <c r="BL450" s="14" t="s">
        <v>218</v>
      </c>
      <c r="BM450" s="166" t="s">
        <v>2423</v>
      </c>
    </row>
    <row r="451" spans="1:65" s="2" customFormat="1" ht="33" customHeight="1">
      <c r="A451" s="896"/>
      <c r="B451" s="129"/>
      <c r="C451" s="155" t="s">
        <v>1273</v>
      </c>
      <c r="D451" s="155" t="s">
        <v>155</v>
      </c>
      <c r="E451" s="156" t="s">
        <v>2424</v>
      </c>
      <c r="F451" s="157" t="s">
        <v>2425</v>
      </c>
      <c r="G451" s="158" t="s">
        <v>158</v>
      </c>
      <c r="H451" s="159">
        <v>12.272</v>
      </c>
      <c r="I451" s="901"/>
      <c r="J451" s="900">
        <f t="shared" si="125"/>
        <v>0</v>
      </c>
      <c r="K451" s="161"/>
      <c r="L451" s="29"/>
      <c r="M451" s="162" t="s">
        <v>1</v>
      </c>
      <c r="N451" s="163" t="s">
        <v>36</v>
      </c>
      <c r="O451" s="55"/>
      <c r="P451" s="164">
        <f t="shared" si="126"/>
        <v>0</v>
      </c>
      <c r="Q451" s="164">
        <v>0</v>
      </c>
      <c r="R451" s="164">
        <f t="shared" si="127"/>
        <v>0</v>
      </c>
      <c r="S451" s="164">
        <v>1.2999999999999999E-2</v>
      </c>
      <c r="T451" s="165">
        <f t="shared" si="128"/>
        <v>0.15953599999999998</v>
      </c>
      <c r="U451" s="896"/>
      <c r="V451" s="896"/>
      <c r="W451" s="896"/>
      <c r="X451" s="896"/>
      <c r="Y451" s="896"/>
      <c r="Z451" s="896"/>
      <c r="AA451" s="896"/>
      <c r="AB451" s="896"/>
      <c r="AC451" s="896"/>
      <c r="AD451" s="896"/>
      <c r="AE451" s="896"/>
      <c r="AR451" s="166" t="s">
        <v>218</v>
      </c>
      <c r="AT451" s="166" t="s">
        <v>155</v>
      </c>
      <c r="AU451" s="166" t="s">
        <v>80</v>
      </c>
      <c r="AY451" s="14" t="s">
        <v>153</v>
      </c>
      <c r="BE451" s="93">
        <f t="shared" si="129"/>
        <v>0</v>
      </c>
      <c r="BF451" s="93">
        <f t="shared" si="130"/>
        <v>0</v>
      </c>
      <c r="BG451" s="93">
        <f t="shared" si="131"/>
        <v>0</v>
      </c>
      <c r="BH451" s="93">
        <f t="shared" si="132"/>
        <v>0</v>
      </c>
      <c r="BI451" s="93">
        <f t="shared" si="133"/>
        <v>0</v>
      </c>
      <c r="BJ451" s="14" t="s">
        <v>80</v>
      </c>
      <c r="BK451" s="93">
        <f t="shared" si="134"/>
        <v>0</v>
      </c>
      <c r="BL451" s="14" t="s">
        <v>218</v>
      </c>
      <c r="BM451" s="166" t="s">
        <v>2426</v>
      </c>
    </row>
    <row r="452" spans="1:65" s="2" customFormat="1" ht="37.9" customHeight="1">
      <c r="A452" s="896"/>
      <c r="B452" s="129"/>
      <c r="C452" s="155" t="s">
        <v>1279</v>
      </c>
      <c r="D452" s="155" t="s">
        <v>155</v>
      </c>
      <c r="E452" s="156" t="s">
        <v>1188</v>
      </c>
      <c r="F452" s="157" t="s">
        <v>1189</v>
      </c>
      <c r="G452" s="158" t="s">
        <v>158</v>
      </c>
      <c r="H452" s="159">
        <v>21.439</v>
      </c>
      <c r="I452" s="901"/>
      <c r="J452" s="900">
        <f t="shared" si="125"/>
        <v>0</v>
      </c>
      <c r="K452" s="161"/>
      <c r="L452" s="29"/>
      <c r="M452" s="162" t="s">
        <v>1</v>
      </c>
      <c r="N452" s="163" t="s">
        <v>36</v>
      </c>
      <c r="O452" s="55"/>
      <c r="P452" s="164">
        <f t="shared" si="126"/>
        <v>0</v>
      </c>
      <c r="Q452" s="164">
        <v>1.259E-2</v>
      </c>
      <c r="R452" s="164">
        <f t="shared" si="127"/>
        <v>0.26991701000000001</v>
      </c>
      <c r="S452" s="164">
        <v>0</v>
      </c>
      <c r="T452" s="165">
        <f t="shared" si="128"/>
        <v>0</v>
      </c>
      <c r="U452" s="896"/>
      <c r="V452" s="896"/>
      <c r="W452" s="896"/>
      <c r="X452" s="896"/>
      <c r="Y452" s="896"/>
      <c r="Z452" s="896"/>
      <c r="AA452" s="896"/>
      <c r="AB452" s="896"/>
      <c r="AC452" s="896"/>
      <c r="AD452" s="896"/>
      <c r="AE452" s="896"/>
      <c r="AR452" s="166" t="s">
        <v>218</v>
      </c>
      <c r="AT452" s="166" t="s">
        <v>155</v>
      </c>
      <c r="AU452" s="166" t="s">
        <v>80</v>
      </c>
      <c r="AY452" s="14" t="s">
        <v>153</v>
      </c>
      <c r="BE452" s="93">
        <f t="shared" si="129"/>
        <v>0</v>
      </c>
      <c r="BF452" s="93">
        <f t="shared" si="130"/>
        <v>0</v>
      </c>
      <c r="BG452" s="93">
        <f t="shared" si="131"/>
        <v>0</v>
      </c>
      <c r="BH452" s="93">
        <f t="shared" si="132"/>
        <v>0</v>
      </c>
      <c r="BI452" s="93">
        <f t="shared" si="133"/>
        <v>0</v>
      </c>
      <c r="BJ452" s="14" t="s">
        <v>80</v>
      </c>
      <c r="BK452" s="93">
        <f t="shared" si="134"/>
        <v>0</v>
      </c>
      <c r="BL452" s="14" t="s">
        <v>218</v>
      </c>
      <c r="BM452" s="166" t="s">
        <v>2427</v>
      </c>
    </row>
    <row r="453" spans="1:65" s="2" customFormat="1" ht="37.9" customHeight="1">
      <c r="A453" s="896"/>
      <c r="B453" s="129"/>
      <c r="C453" s="155" t="s">
        <v>1283</v>
      </c>
      <c r="D453" s="155" t="s">
        <v>155</v>
      </c>
      <c r="E453" s="156" t="s">
        <v>1192</v>
      </c>
      <c r="F453" s="157" t="s">
        <v>1193</v>
      </c>
      <c r="G453" s="158" t="s">
        <v>158</v>
      </c>
      <c r="H453" s="159">
        <v>6.7859999999999996</v>
      </c>
      <c r="I453" s="901"/>
      <c r="J453" s="900">
        <f t="shared" si="125"/>
        <v>0</v>
      </c>
      <c r="K453" s="161"/>
      <c r="L453" s="29"/>
      <c r="M453" s="162" t="s">
        <v>1</v>
      </c>
      <c r="N453" s="163" t="s">
        <v>36</v>
      </c>
      <c r="O453" s="55"/>
      <c r="P453" s="164">
        <f t="shared" si="126"/>
        <v>0</v>
      </c>
      <c r="Q453" s="164">
        <v>1.259E-2</v>
      </c>
      <c r="R453" s="164">
        <f t="shared" si="127"/>
        <v>8.5435739999999996E-2</v>
      </c>
      <c r="S453" s="164">
        <v>0</v>
      </c>
      <c r="T453" s="165">
        <f t="shared" si="128"/>
        <v>0</v>
      </c>
      <c r="U453" s="896"/>
      <c r="V453" s="896"/>
      <c r="W453" s="896"/>
      <c r="X453" s="896"/>
      <c r="Y453" s="896"/>
      <c r="Z453" s="896"/>
      <c r="AA453" s="896"/>
      <c r="AB453" s="896"/>
      <c r="AC453" s="896"/>
      <c r="AD453" s="896"/>
      <c r="AE453" s="896"/>
      <c r="AR453" s="166" t="s">
        <v>218</v>
      </c>
      <c r="AT453" s="166" t="s">
        <v>155</v>
      </c>
      <c r="AU453" s="166" t="s">
        <v>80</v>
      </c>
      <c r="AY453" s="14" t="s">
        <v>153</v>
      </c>
      <c r="BE453" s="93">
        <f t="shared" si="129"/>
        <v>0</v>
      </c>
      <c r="BF453" s="93">
        <f t="shared" si="130"/>
        <v>0</v>
      </c>
      <c r="BG453" s="93">
        <f t="shared" si="131"/>
        <v>0</v>
      </c>
      <c r="BH453" s="93">
        <f t="shared" si="132"/>
        <v>0</v>
      </c>
      <c r="BI453" s="93">
        <f t="shared" si="133"/>
        <v>0</v>
      </c>
      <c r="BJ453" s="14" t="s">
        <v>80</v>
      </c>
      <c r="BK453" s="93">
        <f t="shared" si="134"/>
        <v>0</v>
      </c>
      <c r="BL453" s="14" t="s">
        <v>218</v>
      </c>
      <c r="BM453" s="166" t="s">
        <v>2428</v>
      </c>
    </row>
    <row r="454" spans="1:65" s="2" customFormat="1" ht="24.2" customHeight="1">
      <c r="A454" s="896"/>
      <c r="B454" s="129"/>
      <c r="C454" s="155" t="s">
        <v>1287</v>
      </c>
      <c r="D454" s="155" t="s">
        <v>155</v>
      </c>
      <c r="E454" s="156" t="s">
        <v>1196</v>
      </c>
      <c r="F454" s="157" t="s">
        <v>1197</v>
      </c>
      <c r="G454" s="158" t="s">
        <v>158</v>
      </c>
      <c r="H454" s="159">
        <v>34.22</v>
      </c>
      <c r="I454" s="901"/>
      <c r="J454" s="900">
        <f t="shared" si="125"/>
        <v>0</v>
      </c>
      <c r="K454" s="161"/>
      <c r="L454" s="29"/>
      <c r="M454" s="162" t="s">
        <v>1</v>
      </c>
      <c r="N454" s="163" t="s">
        <v>36</v>
      </c>
      <c r="O454" s="55"/>
      <c r="P454" s="164">
        <f t="shared" si="126"/>
        <v>0</v>
      </c>
      <c r="Q454" s="164">
        <v>8.1200000000000005E-3</v>
      </c>
      <c r="R454" s="164">
        <f t="shared" si="127"/>
        <v>0.27786640000000001</v>
      </c>
      <c r="S454" s="164">
        <v>0</v>
      </c>
      <c r="T454" s="165">
        <f t="shared" si="128"/>
        <v>0</v>
      </c>
      <c r="U454" s="896"/>
      <c r="V454" s="896"/>
      <c r="W454" s="896"/>
      <c r="X454" s="896"/>
      <c r="Y454" s="896"/>
      <c r="Z454" s="896"/>
      <c r="AA454" s="896"/>
      <c r="AB454" s="896"/>
      <c r="AC454" s="896"/>
      <c r="AD454" s="896"/>
      <c r="AE454" s="896"/>
      <c r="AR454" s="166" t="s">
        <v>218</v>
      </c>
      <c r="AT454" s="166" t="s">
        <v>155</v>
      </c>
      <c r="AU454" s="166" t="s">
        <v>80</v>
      </c>
      <c r="AY454" s="14" t="s">
        <v>153</v>
      </c>
      <c r="BE454" s="93">
        <f t="shared" si="129"/>
        <v>0</v>
      </c>
      <c r="BF454" s="93">
        <f t="shared" si="130"/>
        <v>0</v>
      </c>
      <c r="BG454" s="93">
        <f t="shared" si="131"/>
        <v>0</v>
      </c>
      <c r="BH454" s="93">
        <f t="shared" si="132"/>
        <v>0</v>
      </c>
      <c r="BI454" s="93">
        <f t="shared" si="133"/>
        <v>0</v>
      </c>
      <c r="BJ454" s="14" t="s">
        <v>80</v>
      </c>
      <c r="BK454" s="93">
        <f t="shared" si="134"/>
        <v>0</v>
      </c>
      <c r="BL454" s="14" t="s">
        <v>218</v>
      </c>
      <c r="BM454" s="166" t="s">
        <v>2429</v>
      </c>
    </row>
    <row r="455" spans="1:65" s="2" customFormat="1" ht="37.9" customHeight="1">
      <c r="A455" s="896"/>
      <c r="B455" s="129"/>
      <c r="C455" s="155" t="s">
        <v>1291</v>
      </c>
      <c r="D455" s="155" t="s">
        <v>155</v>
      </c>
      <c r="E455" s="156" t="s">
        <v>1200</v>
      </c>
      <c r="F455" s="157" t="s">
        <v>1201</v>
      </c>
      <c r="G455" s="158" t="s">
        <v>158</v>
      </c>
      <c r="H455" s="159">
        <v>9.07</v>
      </c>
      <c r="I455" s="901"/>
      <c r="J455" s="900">
        <f t="shared" si="125"/>
        <v>0</v>
      </c>
      <c r="K455" s="161"/>
      <c r="L455" s="29"/>
      <c r="M455" s="162" t="s">
        <v>1</v>
      </c>
      <c r="N455" s="163" t="s">
        <v>36</v>
      </c>
      <c r="O455" s="55"/>
      <c r="P455" s="164">
        <f t="shared" si="126"/>
        <v>0</v>
      </c>
      <c r="Q455" s="164">
        <v>8.1200000000000005E-3</v>
      </c>
      <c r="R455" s="164">
        <f t="shared" si="127"/>
        <v>7.3648400000000003E-2</v>
      </c>
      <c r="S455" s="164">
        <v>0</v>
      </c>
      <c r="T455" s="165">
        <f t="shared" si="128"/>
        <v>0</v>
      </c>
      <c r="U455" s="896"/>
      <c r="V455" s="896"/>
      <c r="W455" s="896"/>
      <c r="X455" s="896"/>
      <c r="Y455" s="896"/>
      <c r="Z455" s="896"/>
      <c r="AA455" s="896"/>
      <c r="AB455" s="896"/>
      <c r="AC455" s="896"/>
      <c r="AD455" s="896"/>
      <c r="AE455" s="896"/>
      <c r="AR455" s="166" t="s">
        <v>218</v>
      </c>
      <c r="AT455" s="166" t="s">
        <v>155</v>
      </c>
      <c r="AU455" s="166" t="s">
        <v>80</v>
      </c>
      <c r="AY455" s="14" t="s">
        <v>153</v>
      </c>
      <c r="BE455" s="93">
        <f t="shared" si="129"/>
        <v>0</v>
      </c>
      <c r="BF455" s="93">
        <f t="shared" si="130"/>
        <v>0</v>
      </c>
      <c r="BG455" s="93">
        <f t="shared" si="131"/>
        <v>0</v>
      </c>
      <c r="BH455" s="93">
        <f t="shared" si="132"/>
        <v>0</v>
      </c>
      <c r="BI455" s="93">
        <f t="shared" si="133"/>
        <v>0</v>
      </c>
      <c r="BJ455" s="14" t="s">
        <v>80</v>
      </c>
      <c r="BK455" s="93">
        <f t="shared" si="134"/>
        <v>0</v>
      </c>
      <c r="BL455" s="14" t="s">
        <v>218</v>
      </c>
      <c r="BM455" s="166" t="s">
        <v>2430</v>
      </c>
    </row>
    <row r="456" spans="1:65" s="2" customFormat="1" ht="24.2" customHeight="1">
      <c r="A456" s="896"/>
      <c r="B456" s="129"/>
      <c r="C456" s="155" t="s">
        <v>1295</v>
      </c>
      <c r="D456" s="155" t="s">
        <v>155</v>
      </c>
      <c r="E456" s="156" t="s">
        <v>1204</v>
      </c>
      <c r="F456" s="157" t="s">
        <v>2431</v>
      </c>
      <c r="G456" s="158" t="s">
        <v>997</v>
      </c>
      <c r="H456" s="160"/>
      <c r="I456" s="901"/>
      <c r="J456" s="900">
        <f t="shared" si="125"/>
        <v>0</v>
      </c>
      <c r="K456" s="161"/>
      <c r="L456" s="29"/>
      <c r="M456" s="162" t="s">
        <v>1</v>
      </c>
      <c r="N456" s="163" t="s">
        <v>36</v>
      </c>
      <c r="O456" s="55"/>
      <c r="P456" s="164">
        <f t="shared" si="126"/>
        <v>0</v>
      </c>
      <c r="Q456" s="164">
        <v>0</v>
      </c>
      <c r="R456" s="164">
        <f t="shared" si="127"/>
        <v>0</v>
      </c>
      <c r="S456" s="164">
        <v>0</v>
      </c>
      <c r="T456" s="165">
        <f t="shared" si="128"/>
        <v>0</v>
      </c>
      <c r="U456" s="896"/>
      <c r="V456" s="896"/>
      <c r="W456" s="896"/>
      <c r="X456" s="896"/>
      <c r="Y456" s="896"/>
      <c r="Z456" s="896"/>
      <c r="AA456" s="896"/>
      <c r="AB456" s="896"/>
      <c r="AC456" s="896"/>
      <c r="AD456" s="896"/>
      <c r="AE456" s="896"/>
      <c r="AR456" s="166" t="s">
        <v>218</v>
      </c>
      <c r="AT456" s="166" t="s">
        <v>155</v>
      </c>
      <c r="AU456" s="166" t="s">
        <v>80</v>
      </c>
      <c r="AY456" s="14" t="s">
        <v>153</v>
      </c>
      <c r="BE456" s="93">
        <f t="shared" si="129"/>
        <v>0</v>
      </c>
      <c r="BF456" s="93">
        <f t="shared" si="130"/>
        <v>0</v>
      </c>
      <c r="BG456" s="93">
        <f t="shared" si="131"/>
        <v>0</v>
      </c>
      <c r="BH456" s="93">
        <f t="shared" si="132"/>
        <v>0</v>
      </c>
      <c r="BI456" s="93">
        <f t="shared" si="133"/>
        <v>0</v>
      </c>
      <c r="BJ456" s="14" t="s">
        <v>80</v>
      </c>
      <c r="BK456" s="93">
        <f t="shared" si="134"/>
        <v>0</v>
      </c>
      <c r="BL456" s="14" t="s">
        <v>218</v>
      </c>
      <c r="BM456" s="166" t="s">
        <v>2432</v>
      </c>
    </row>
    <row r="457" spans="1:65" s="12" customFormat="1" ht="22.9" customHeight="1">
      <c r="B457" s="145"/>
      <c r="D457" s="146" t="s">
        <v>69</v>
      </c>
      <c r="E457" s="154" t="s">
        <v>1207</v>
      </c>
      <c r="F457" s="154" t="s">
        <v>1208</v>
      </c>
      <c r="I457" s="148"/>
      <c r="J457" s="904">
        <f>BK457</f>
        <v>0</v>
      </c>
      <c r="L457" s="145"/>
      <c r="M457" s="149"/>
      <c r="N457" s="150"/>
      <c r="O457" s="150"/>
      <c r="P457" s="151">
        <f>SUM(P458:P473)</f>
        <v>0</v>
      </c>
      <c r="Q457" s="150"/>
      <c r="R457" s="151">
        <f>SUM(R458:R473)</f>
        <v>0</v>
      </c>
      <c r="S457" s="150"/>
      <c r="T457" s="152">
        <f>SUM(T458:T473)</f>
        <v>0</v>
      </c>
      <c r="AR457" s="146" t="s">
        <v>80</v>
      </c>
      <c r="AT457" s="153" t="s">
        <v>69</v>
      </c>
      <c r="AU457" s="153" t="s">
        <v>77</v>
      </c>
      <c r="AY457" s="146" t="s">
        <v>153</v>
      </c>
      <c r="BK457" s="902">
        <f>SUM(BK458:BK473)</f>
        <v>0</v>
      </c>
    </row>
    <row r="458" spans="1:65" s="2" customFormat="1" ht="55.5" customHeight="1">
      <c r="A458" s="896"/>
      <c r="B458" s="129"/>
      <c r="C458" s="155" t="s">
        <v>1299</v>
      </c>
      <c r="D458" s="155" t="s">
        <v>155</v>
      </c>
      <c r="E458" s="156" t="s">
        <v>1210</v>
      </c>
      <c r="F458" s="157" t="s">
        <v>1211</v>
      </c>
      <c r="G458" s="158" t="s">
        <v>244</v>
      </c>
      <c r="H458" s="159">
        <v>20</v>
      </c>
      <c r="I458" s="901"/>
      <c r="J458" s="900">
        <f t="shared" ref="J458:J473" si="135">ROUND(I458*H458,2)</f>
        <v>0</v>
      </c>
      <c r="K458" s="161"/>
      <c r="L458" s="29"/>
      <c r="M458" s="162" t="s">
        <v>1</v>
      </c>
      <c r="N458" s="163" t="s">
        <v>36</v>
      </c>
      <c r="O458" s="55"/>
      <c r="P458" s="164">
        <f t="shared" ref="P458:P473" si="136">O458*H458</f>
        <v>0</v>
      </c>
      <c r="Q458" s="164">
        <v>0</v>
      </c>
      <c r="R458" s="164">
        <f t="shared" ref="R458:R473" si="137">Q458*H458</f>
        <v>0</v>
      </c>
      <c r="S458" s="164">
        <v>0</v>
      </c>
      <c r="T458" s="165">
        <f t="shared" ref="T458:T473" si="138">S458*H458</f>
        <v>0</v>
      </c>
      <c r="U458" s="896"/>
      <c r="V458" s="896"/>
      <c r="W458" s="896"/>
      <c r="X458" s="896"/>
      <c r="Y458" s="896"/>
      <c r="Z458" s="896"/>
      <c r="AA458" s="896"/>
      <c r="AB458" s="896"/>
      <c r="AC458" s="896"/>
      <c r="AD458" s="896"/>
      <c r="AE458" s="896"/>
      <c r="AR458" s="166" t="s">
        <v>218</v>
      </c>
      <c r="AT458" s="166" t="s">
        <v>155</v>
      </c>
      <c r="AU458" s="166" t="s">
        <v>80</v>
      </c>
      <c r="AY458" s="14" t="s">
        <v>153</v>
      </c>
      <c r="BE458" s="93">
        <f t="shared" ref="BE458:BE473" si="139">IF(N458="základná",J458,0)</f>
        <v>0</v>
      </c>
      <c r="BF458" s="93">
        <f t="shared" ref="BF458:BF473" si="140">IF(N458="znížená",J458,0)</f>
        <v>0</v>
      </c>
      <c r="BG458" s="93">
        <f t="shared" ref="BG458:BG473" si="141">IF(N458="zákl. prenesená",J458,0)</f>
        <v>0</v>
      </c>
      <c r="BH458" s="93">
        <f t="shared" ref="BH458:BH473" si="142">IF(N458="zníž. prenesená",J458,0)</f>
        <v>0</v>
      </c>
      <c r="BI458" s="93">
        <f t="shared" ref="BI458:BI473" si="143">IF(N458="nulová",J458,0)</f>
        <v>0</v>
      </c>
      <c r="BJ458" s="14" t="s">
        <v>80</v>
      </c>
      <c r="BK458" s="93">
        <f t="shared" ref="BK458:BK473" si="144">ROUND(I458*H458,2)</f>
        <v>0</v>
      </c>
      <c r="BL458" s="14" t="s">
        <v>218</v>
      </c>
      <c r="BM458" s="166" t="s">
        <v>2433</v>
      </c>
    </row>
    <row r="459" spans="1:65" s="2" customFormat="1" ht="49.15" customHeight="1">
      <c r="A459" s="896"/>
      <c r="B459" s="129"/>
      <c r="C459" s="155" t="s">
        <v>1303</v>
      </c>
      <c r="D459" s="155" t="s">
        <v>155</v>
      </c>
      <c r="E459" s="156" t="s">
        <v>1218</v>
      </c>
      <c r="F459" s="157" t="s">
        <v>1219</v>
      </c>
      <c r="G459" s="158" t="s">
        <v>244</v>
      </c>
      <c r="H459" s="159">
        <v>32</v>
      </c>
      <c r="I459" s="901"/>
      <c r="J459" s="900">
        <f t="shared" si="135"/>
        <v>0</v>
      </c>
      <c r="K459" s="161"/>
      <c r="L459" s="29"/>
      <c r="M459" s="162" t="s">
        <v>1</v>
      </c>
      <c r="N459" s="163" t="s">
        <v>36</v>
      </c>
      <c r="O459" s="55"/>
      <c r="P459" s="164">
        <f t="shared" si="136"/>
        <v>0</v>
      </c>
      <c r="Q459" s="164">
        <v>0</v>
      </c>
      <c r="R459" s="164">
        <f t="shared" si="137"/>
        <v>0</v>
      </c>
      <c r="S459" s="164">
        <v>0</v>
      </c>
      <c r="T459" s="165">
        <f t="shared" si="138"/>
        <v>0</v>
      </c>
      <c r="U459" s="896"/>
      <c r="V459" s="896"/>
      <c r="W459" s="896"/>
      <c r="X459" s="896"/>
      <c r="Y459" s="896"/>
      <c r="Z459" s="896"/>
      <c r="AA459" s="896"/>
      <c r="AB459" s="896"/>
      <c r="AC459" s="896"/>
      <c r="AD459" s="896"/>
      <c r="AE459" s="896"/>
      <c r="AR459" s="166" t="s">
        <v>218</v>
      </c>
      <c r="AT459" s="166" t="s">
        <v>155</v>
      </c>
      <c r="AU459" s="166" t="s">
        <v>80</v>
      </c>
      <c r="AY459" s="14" t="s">
        <v>153</v>
      </c>
      <c r="BE459" s="93">
        <f t="shared" si="139"/>
        <v>0</v>
      </c>
      <c r="BF459" s="93">
        <f t="shared" si="140"/>
        <v>0</v>
      </c>
      <c r="BG459" s="93">
        <f t="shared" si="141"/>
        <v>0</v>
      </c>
      <c r="BH459" s="93">
        <f t="shared" si="142"/>
        <v>0</v>
      </c>
      <c r="BI459" s="93">
        <f t="shared" si="143"/>
        <v>0</v>
      </c>
      <c r="BJ459" s="14" t="s">
        <v>80</v>
      </c>
      <c r="BK459" s="93">
        <f t="shared" si="144"/>
        <v>0</v>
      </c>
      <c r="BL459" s="14" t="s">
        <v>218</v>
      </c>
      <c r="BM459" s="166" t="s">
        <v>2434</v>
      </c>
    </row>
    <row r="460" spans="1:65" s="2" customFormat="1" ht="24.2" customHeight="1">
      <c r="A460" s="896"/>
      <c r="B460" s="129"/>
      <c r="C460" s="155" t="s">
        <v>1307</v>
      </c>
      <c r="D460" s="155" t="s">
        <v>155</v>
      </c>
      <c r="E460" s="156" t="s">
        <v>1222</v>
      </c>
      <c r="F460" s="157" t="s">
        <v>1223</v>
      </c>
      <c r="G460" s="158" t="s">
        <v>244</v>
      </c>
      <c r="H460" s="159">
        <v>20</v>
      </c>
      <c r="I460" s="901"/>
      <c r="J460" s="900">
        <f t="shared" si="135"/>
        <v>0</v>
      </c>
      <c r="K460" s="161"/>
      <c r="L460" s="29"/>
      <c r="M460" s="162" t="s">
        <v>1</v>
      </c>
      <c r="N460" s="163" t="s">
        <v>36</v>
      </c>
      <c r="O460" s="55"/>
      <c r="P460" s="164">
        <f t="shared" si="136"/>
        <v>0</v>
      </c>
      <c r="Q460" s="164">
        <v>0</v>
      </c>
      <c r="R460" s="164">
        <f t="shared" si="137"/>
        <v>0</v>
      </c>
      <c r="S460" s="164">
        <v>0</v>
      </c>
      <c r="T460" s="165">
        <f t="shared" si="138"/>
        <v>0</v>
      </c>
      <c r="U460" s="896"/>
      <c r="V460" s="896"/>
      <c r="W460" s="896"/>
      <c r="X460" s="896"/>
      <c r="Y460" s="896"/>
      <c r="Z460" s="896"/>
      <c r="AA460" s="896"/>
      <c r="AB460" s="896"/>
      <c r="AC460" s="896"/>
      <c r="AD460" s="896"/>
      <c r="AE460" s="896"/>
      <c r="AR460" s="166" t="s">
        <v>218</v>
      </c>
      <c r="AT460" s="166" t="s">
        <v>155</v>
      </c>
      <c r="AU460" s="166" t="s">
        <v>80</v>
      </c>
      <c r="AY460" s="14" t="s">
        <v>153</v>
      </c>
      <c r="BE460" s="93">
        <f t="shared" si="139"/>
        <v>0</v>
      </c>
      <c r="BF460" s="93">
        <f t="shared" si="140"/>
        <v>0</v>
      </c>
      <c r="BG460" s="93">
        <f t="shared" si="141"/>
        <v>0</v>
      </c>
      <c r="BH460" s="93">
        <f t="shared" si="142"/>
        <v>0</v>
      </c>
      <c r="BI460" s="93">
        <f t="shared" si="143"/>
        <v>0</v>
      </c>
      <c r="BJ460" s="14" t="s">
        <v>80</v>
      </c>
      <c r="BK460" s="93">
        <f t="shared" si="144"/>
        <v>0</v>
      </c>
      <c r="BL460" s="14" t="s">
        <v>218</v>
      </c>
      <c r="BM460" s="166" t="s">
        <v>2435</v>
      </c>
    </row>
    <row r="461" spans="1:65" s="2" customFormat="1" ht="33" customHeight="1">
      <c r="A461" s="896"/>
      <c r="B461" s="129"/>
      <c r="C461" s="155" t="s">
        <v>1311</v>
      </c>
      <c r="D461" s="155" t="s">
        <v>155</v>
      </c>
      <c r="E461" s="156" t="s">
        <v>1226</v>
      </c>
      <c r="F461" s="157" t="s">
        <v>1227</v>
      </c>
      <c r="G461" s="158" t="s">
        <v>266</v>
      </c>
      <c r="H461" s="159">
        <v>8</v>
      </c>
      <c r="I461" s="901"/>
      <c r="J461" s="900">
        <f t="shared" si="135"/>
        <v>0</v>
      </c>
      <c r="K461" s="161"/>
      <c r="L461" s="29"/>
      <c r="M461" s="162" t="s">
        <v>1</v>
      </c>
      <c r="N461" s="163" t="s">
        <v>36</v>
      </c>
      <c r="O461" s="55"/>
      <c r="P461" s="164">
        <f t="shared" si="136"/>
        <v>0</v>
      </c>
      <c r="Q461" s="164">
        <v>0</v>
      </c>
      <c r="R461" s="164">
        <f t="shared" si="137"/>
        <v>0</v>
      </c>
      <c r="S461" s="164">
        <v>0</v>
      </c>
      <c r="T461" s="165">
        <f t="shared" si="138"/>
        <v>0</v>
      </c>
      <c r="U461" s="896"/>
      <c r="V461" s="896"/>
      <c r="W461" s="896"/>
      <c r="X461" s="896"/>
      <c r="Y461" s="896"/>
      <c r="Z461" s="896"/>
      <c r="AA461" s="896"/>
      <c r="AB461" s="896"/>
      <c r="AC461" s="896"/>
      <c r="AD461" s="896"/>
      <c r="AE461" s="896"/>
      <c r="AR461" s="166" t="s">
        <v>218</v>
      </c>
      <c r="AT461" s="166" t="s">
        <v>155</v>
      </c>
      <c r="AU461" s="166" t="s">
        <v>80</v>
      </c>
      <c r="AY461" s="14" t="s">
        <v>153</v>
      </c>
      <c r="BE461" s="93">
        <f t="shared" si="139"/>
        <v>0</v>
      </c>
      <c r="BF461" s="93">
        <f t="shared" si="140"/>
        <v>0</v>
      </c>
      <c r="BG461" s="93">
        <f t="shared" si="141"/>
        <v>0</v>
      </c>
      <c r="BH461" s="93">
        <f t="shared" si="142"/>
        <v>0</v>
      </c>
      <c r="BI461" s="93">
        <f t="shared" si="143"/>
        <v>0</v>
      </c>
      <c r="BJ461" s="14" t="s">
        <v>80</v>
      </c>
      <c r="BK461" s="93">
        <f t="shared" si="144"/>
        <v>0</v>
      </c>
      <c r="BL461" s="14" t="s">
        <v>218</v>
      </c>
      <c r="BM461" s="166" t="s">
        <v>2436</v>
      </c>
    </row>
    <row r="462" spans="1:65" s="2" customFormat="1" ht="33" customHeight="1">
      <c r="A462" s="896"/>
      <c r="B462" s="129"/>
      <c r="C462" s="155" t="s">
        <v>1315</v>
      </c>
      <c r="D462" s="155" t="s">
        <v>155</v>
      </c>
      <c r="E462" s="156" t="s">
        <v>1230</v>
      </c>
      <c r="F462" s="157" t="s">
        <v>1231</v>
      </c>
      <c r="G462" s="158" t="s">
        <v>266</v>
      </c>
      <c r="H462" s="159">
        <v>8</v>
      </c>
      <c r="I462" s="901"/>
      <c r="J462" s="900">
        <f t="shared" si="135"/>
        <v>0</v>
      </c>
      <c r="K462" s="161"/>
      <c r="L462" s="29"/>
      <c r="M462" s="162" t="s">
        <v>1</v>
      </c>
      <c r="N462" s="163" t="s">
        <v>36</v>
      </c>
      <c r="O462" s="55"/>
      <c r="P462" s="164">
        <f t="shared" si="136"/>
        <v>0</v>
      </c>
      <c r="Q462" s="164">
        <v>0</v>
      </c>
      <c r="R462" s="164">
        <f t="shared" si="137"/>
        <v>0</v>
      </c>
      <c r="S462" s="164">
        <v>0</v>
      </c>
      <c r="T462" s="165">
        <f t="shared" si="138"/>
        <v>0</v>
      </c>
      <c r="U462" s="896"/>
      <c r="V462" s="896"/>
      <c r="W462" s="896"/>
      <c r="X462" s="896"/>
      <c r="Y462" s="896"/>
      <c r="Z462" s="896"/>
      <c r="AA462" s="896"/>
      <c r="AB462" s="896"/>
      <c r="AC462" s="896"/>
      <c r="AD462" s="896"/>
      <c r="AE462" s="896"/>
      <c r="AR462" s="166" t="s">
        <v>218</v>
      </c>
      <c r="AT462" s="166" t="s">
        <v>155</v>
      </c>
      <c r="AU462" s="166" t="s">
        <v>80</v>
      </c>
      <c r="AY462" s="14" t="s">
        <v>153</v>
      </c>
      <c r="BE462" s="93">
        <f t="shared" si="139"/>
        <v>0</v>
      </c>
      <c r="BF462" s="93">
        <f t="shared" si="140"/>
        <v>0</v>
      </c>
      <c r="BG462" s="93">
        <f t="shared" si="141"/>
        <v>0</v>
      </c>
      <c r="BH462" s="93">
        <f t="shared" si="142"/>
        <v>0</v>
      </c>
      <c r="BI462" s="93">
        <f t="shared" si="143"/>
        <v>0</v>
      </c>
      <c r="BJ462" s="14" t="s">
        <v>80</v>
      </c>
      <c r="BK462" s="93">
        <f t="shared" si="144"/>
        <v>0</v>
      </c>
      <c r="BL462" s="14" t="s">
        <v>218</v>
      </c>
      <c r="BM462" s="166" t="s">
        <v>2437</v>
      </c>
    </row>
    <row r="463" spans="1:65" s="2" customFormat="1" ht="33" customHeight="1">
      <c r="A463" s="896"/>
      <c r="B463" s="129"/>
      <c r="C463" s="155" t="s">
        <v>1319</v>
      </c>
      <c r="D463" s="155" t="s">
        <v>155</v>
      </c>
      <c r="E463" s="156" t="s">
        <v>1234</v>
      </c>
      <c r="F463" s="157" t="s">
        <v>1235</v>
      </c>
      <c r="G463" s="158" t="s">
        <v>266</v>
      </c>
      <c r="H463" s="159">
        <v>32</v>
      </c>
      <c r="I463" s="901"/>
      <c r="J463" s="900">
        <f t="shared" si="135"/>
        <v>0</v>
      </c>
      <c r="K463" s="161"/>
      <c r="L463" s="29"/>
      <c r="M463" s="162" t="s">
        <v>1</v>
      </c>
      <c r="N463" s="163" t="s">
        <v>36</v>
      </c>
      <c r="O463" s="55"/>
      <c r="P463" s="164">
        <f t="shared" si="136"/>
        <v>0</v>
      </c>
      <c r="Q463" s="164">
        <v>0</v>
      </c>
      <c r="R463" s="164">
        <f t="shared" si="137"/>
        <v>0</v>
      </c>
      <c r="S463" s="164">
        <v>0</v>
      </c>
      <c r="T463" s="165">
        <f t="shared" si="138"/>
        <v>0</v>
      </c>
      <c r="U463" s="896"/>
      <c r="V463" s="896"/>
      <c r="W463" s="896"/>
      <c r="X463" s="896"/>
      <c r="Y463" s="896"/>
      <c r="Z463" s="896"/>
      <c r="AA463" s="896"/>
      <c r="AB463" s="896"/>
      <c r="AC463" s="896"/>
      <c r="AD463" s="896"/>
      <c r="AE463" s="896"/>
      <c r="AR463" s="166" t="s">
        <v>218</v>
      </c>
      <c r="AT463" s="166" t="s">
        <v>155</v>
      </c>
      <c r="AU463" s="166" t="s">
        <v>80</v>
      </c>
      <c r="AY463" s="14" t="s">
        <v>153</v>
      </c>
      <c r="BE463" s="93">
        <f t="shared" si="139"/>
        <v>0</v>
      </c>
      <c r="BF463" s="93">
        <f t="shared" si="140"/>
        <v>0</v>
      </c>
      <c r="BG463" s="93">
        <f t="shared" si="141"/>
        <v>0</v>
      </c>
      <c r="BH463" s="93">
        <f t="shared" si="142"/>
        <v>0</v>
      </c>
      <c r="BI463" s="93">
        <f t="shared" si="143"/>
        <v>0</v>
      </c>
      <c r="BJ463" s="14" t="s">
        <v>80</v>
      </c>
      <c r="BK463" s="93">
        <f t="shared" si="144"/>
        <v>0</v>
      </c>
      <c r="BL463" s="14" t="s">
        <v>218</v>
      </c>
      <c r="BM463" s="166" t="s">
        <v>2438</v>
      </c>
    </row>
    <row r="464" spans="1:65" s="2" customFormat="1" ht="33" customHeight="1">
      <c r="A464" s="896"/>
      <c r="B464" s="129"/>
      <c r="C464" s="155" t="s">
        <v>1323</v>
      </c>
      <c r="D464" s="155" t="s">
        <v>155</v>
      </c>
      <c r="E464" s="156" t="s">
        <v>1238</v>
      </c>
      <c r="F464" s="157" t="s">
        <v>1239</v>
      </c>
      <c r="G464" s="158" t="s">
        <v>266</v>
      </c>
      <c r="H464" s="159">
        <v>8</v>
      </c>
      <c r="I464" s="901"/>
      <c r="J464" s="900">
        <f t="shared" si="135"/>
        <v>0</v>
      </c>
      <c r="K464" s="161"/>
      <c r="L464" s="29"/>
      <c r="M464" s="162" t="s">
        <v>1</v>
      </c>
      <c r="N464" s="163" t="s">
        <v>36</v>
      </c>
      <c r="O464" s="55"/>
      <c r="P464" s="164">
        <f t="shared" si="136"/>
        <v>0</v>
      </c>
      <c r="Q464" s="164">
        <v>0</v>
      </c>
      <c r="R464" s="164">
        <f t="shared" si="137"/>
        <v>0</v>
      </c>
      <c r="S464" s="164">
        <v>0</v>
      </c>
      <c r="T464" s="165">
        <f t="shared" si="138"/>
        <v>0</v>
      </c>
      <c r="U464" s="896"/>
      <c r="V464" s="896"/>
      <c r="W464" s="896"/>
      <c r="X464" s="896"/>
      <c r="Y464" s="896"/>
      <c r="Z464" s="896"/>
      <c r="AA464" s="896"/>
      <c r="AB464" s="896"/>
      <c r="AC464" s="896"/>
      <c r="AD464" s="896"/>
      <c r="AE464" s="896"/>
      <c r="AR464" s="166" t="s">
        <v>218</v>
      </c>
      <c r="AT464" s="166" t="s">
        <v>155</v>
      </c>
      <c r="AU464" s="166" t="s">
        <v>80</v>
      </c>
      <c r="AY464" s="14" t="s">
        <v>153</v>
      </c>
      <c r="BE464" s="93">
        <f t="shared" si="139"/>
        <v>0</v>
      </c>
      <c r="BF464" s="93">
        <f t="shared" si="140"/>
        <v>0</v>
      </c>
      <c r="BG464" s="93">
        <f t="shared" si="141"/>
        <v>0</v>
      </c>
      <c r="BH464" s="93">
        <f t="shared" si="142"/>
        <v>0</v>
      </c>
      <c r="BI464" s="93">
        <f t="shared" si="143"/>
        <v>0</v>
      </c>
      <c r="BJ464" s="14" t="s">
        <v>80</v>
      </c>
      <c r="BK464" s="93">
        <f t="shared" si="144"/>
        <v>0</v>
      </c>
      <c r="BL464" s="14" t="s">
        <v>218</v>
      </c>
      <c r="BM464" s="166" t="s">
        <v>2439</v>
      </c>
    </row>
    <row r="465" spans="1:65" s="2" customFormat="1" ht="33" customHeight="1">
      <c r="A465" s="896"/>
      <c r="B465" s="129"/>
      <c r="C465" s="155" t="s">
        <v>1327</v>
      </c>
      <c r="D465" s="155" t="s">
        <v>155</v>
      </c>
      <c r="E465" s="156" t="s">
        <v>1242</v>
      </c>
      <c r="F465" s="157" t="s">
        <v>1243</v>
      </c>
      <c r="G465" s="158" t="s">
        <v>266</v>
      </c>
      <c r="H465" s="159">
        <v>8</v>
      </c>
      <c r="I465" s="901"/>
      <c r="J465" s="900">
        <f t="shared" si="135"/>
        <v>0</v>
      </c>
      <c r="K465" s="161"/>
      <c r="L465" s="29"/>
      <c r="M465" s="162" t="s">
        <v>1</v>
      </c>
      <c r="N465" s="163" t="s">
        <v>36</v>
      </c>
      <c r="O465" s="55"/>
      <c r="P465" s="164">
        <f t="shared" si="136"/>
        <v>0</v>
      </c>
      <c r="Q465" s="164">
        <v>0</v>
      </c>
      <c r="R465" s="164">
        <f t="shared" si="137"/>
        <v>0</v>
      </c>
      <c r="S465" s="164">
        <v>0</v>
      </c>
      <c r="T465" s="165">
        <f t="shared" si="138"/>
        <v>0</v>
      </c>
      <c r="U465" s="896"/>
      <c r="V465" s="896"/>
      <c r="W465" s="896"/>
      <c r="X465" s="896"/>
      <c r="Y465" s="896"/>
      <c r="Z465" s="896"/>
      <c r="AA465" s="896"/>
      <c r="AB465" s="896"/>
      <c r="AC465" s="896"/>
      <c r="AD465" s="896"/>
      <c r="AE465" s="896"/>
      <c r="AR465" s="166" t="s">
        <v>218</v>
      </c>
      <c r="AT465" s="166" t="s">
        <v>155</v>
      </c>
      <c r="AU465" s="166" t="s">
        <v>80</v>
      </c>
      <c r="AY465" s="14" t="s">
        <v>153</v>
      </c>
      <c r="BE465" s="93">
        <f t="shared" si="139"/>
        <v>0</v>
      </c>
      <c r="BF465" s="93">
        <f t="shared" si="140"/>
        <v>0</v>
      </c>
      <c r="BG465" s="93">
        <f t="shared" si="141"/>
        <v>0</v>
      </c>
      <c r="BH465" s="93">
        <f t="shared" si="142"/>
        <v>0</v>
      </c>
      <c r="BI465" s="93">
        <f t="shared" si="143"/>
        <v>0</v>
      </c>
      <c r="BJ465" s="14" t="s">
        <v>80</v>
      </c>
      <c r="BK465" s="93">
        <f t="shared" si="144"/>
        <v>0</v>
      </c>
      <c r="BL465" s="14" t="s">
        <v>218</v>
      </c>
      <c r="BM465" s="166" t="s">
        <v>2440</v>
      </c>
    </row>
    <row r="466" spans="1:65" s="2" customFormat="1" ht="33" customHeight="1">
      <c r="A466" s="896"/>
      <c r="B466" s="129"/>
      <c r="C466" s="155" t="s">
        <v>1331</v>
      </c>
      <c r="D466" s="155" t="s">
        <v>155</v>
      </c>
      <c r="E466" s="156" t="s">
        <v>1246</v>
      </c>
      <c r="F466" s="157" t="s">
        <v>1247</v>
      </c>
      <c r="G466" s="158" t="s">
        <v>266</v>
      </c>
      <c r="H466" s="159">
        <v>8</v>
      </c>
      <c r="I466" s="901"/>
      <c r="J466" s="900">
        <f t="shared" si="135"/>
        <v>0</v>
      </c>
      <c r="K466" s="161"/>
      <c r="L466" s="29"/>
      <c r="M466" s="162" t="s">
        <v>1</v>
      </c>
      <c r="N466" s="163" t="s">
        <v>36</v>
      </c>
      <c r="O466" s="55"/>
      <c r="P466" s="164">
        <f t="shared" si="136"/>
        <v>0</v>
      </c>
      <c r="Q466" s="164">
        <v>0</v>
      </c>
      <c r="R466" s="164">
        <f t="shared" si="137"/>
        <v>0</v>
      </c>
      <c r="S466" s="164">
        <v>0</v>
      </c>
      <c r="T466" s="165">
        <f t="shared" si="138"/>
        <v>0</v>
      </c>
      <c r="U466" s="896"/>
      <c r="V466" s="896"/>
      <c r="W466" s="896"/>
      <c r="X466" s="896"/>
      <c r="Y466" s="896"/>
      <c r="Z466" s="896"/>
      <c r="AA466" s="896"/>
      <c r="AB466" s="896"/>
      <c r="AC466" s="896"/>
      <c r="AD466" s="896"/>
      <c r="AE466" s="896"/>
      <c r="AR466" s="166" t="s">
        <v>218</v>
      </c>
      <c r="AT466" s="166" t="s">
        <v>155</v>
      </c>
      <c r="AU466" s="166" t="s">
        <v>80</v>
      </c>
      <c r="AY466" s="14" t="s">
        <v>153</v>
      </c>
      <c r="BE466" s="93">
        <f t="shared" si="139"/>
        <v>0</v>
      </c>
      <c r="BF466" s="93">
        <f t="shared" si="140"/>
        <v>0</v>
      </c>
      <c r="BG466" s="93">
        <f t="shared" si="141"/>
        <v>0</v>
      </c>
      <c r="BH466" s="93">
        <f t="shared" si="142"/>
        <v>0</v>
      </c>
      <c r="BI466" s="93">
        <f t="shared" si="143"/>
        <v>0</v>
      </c>
      <c r="BJ466" s="14" t="s">
        <v>80</v>
      </c>
      <c r="BK466" s="93">
        <f t="shared" si="144"/>
        <v>0</v>
      </c>
      <c r="BL466" s="14" t="s">
        <v>218</v>
      </c>
      <c r="BM466" s="166" t="s">
        <v>2441</v>
      </c>
    </row>
    <row r="467" spans="1:65" s="2" customFormat="1" ht="33" customHeight="1">
      <c r="A467" s="896"/>
      <c r="B467" s="129"/>
      <c r="C467" s="155" t="s">
        <v>1335</v>
      </c>
      <c r="D467" s="155" t="s">
        <v>155</v>
      </c>
      <c r="E467" s="156" t="s">
        <v>1250</v>
      </c>
      <c r="F467" s="157" t="s">
        <v>1251</v>
      </c>
      <c r="G467" s="158" t="s">
        <v>266</v>
      </c>
      <c r="H467" s="159">
        <v>8</v>
      </c>
      <c r="I467" s="901"/>
      <c r="J467" s="900">
        <f t="shared" si="135"/>
        <v>0</v>
      </c>
      <c r="K467" s="161"/>
      <c r="L467" s="29"/>
      <c r="M467" s="162" t="s">
        <v>1</v>
      </c>
      <c r="N467" s="163" t="s">
        <v>36</v>
      </c>
      <c r="O467" s="55"/>
      <c r="P467" s="164">
        <f t="shared" si="136"/>
        <v>0</v>
      </c>
      <c r="Q467" s="164">
        <v>0</v>
      </c>
      <c r="R467" s="164">
        <f t="shared" si="137"/>
        <v>0</v>
      </c>
      <c r="S467" s="164">
        <v>0</v>
      </c>
      <c r="T467" s="165">
        <f t="shared" si="138"/>
        <v>0</v>
      </c>
      <c r="U467" s="896"/>
      <c r="V467" s="896"/>
      <c r="W467" s="896"/>
      <c r="X467" s="896"/>
      <c r="Y467" s="896"/>
      <c r="Z467" s="896"/>
      <c r="AA467" s="896"/>
      <c r="AB467" s="896"/>
      <c r="AC467" s="896"/>
      <c r="AD467" s="896"/>
      <c r="AE467" s="896"/>
      <c r="AR467" s="166" t="s">
        <v>218</v>
      </c>
      <c r="AT467" s="166" t="s">
        <v>155</v>
      </c>
      <c r="AU467" s="166" t="s">
        <v>80</v>
      </c>
      <c r="AY467" s="14" t="s">
        <v>153</v>
      </c>
      <c r="BE467" s="93">
        <f t="shared" si="139"/>
        <v>0</v>
      </c>
      <c r="BF467" s="93">
        <f t="shared" si="140"/>
        <v>0</v>
      </c>
      <c r="BG467" s="93">
        <f t="shared" si="141"/>
        <v>0</v>
      </c>
      <c r="BH467" s="93">
        <f t="shared" si="142"/>
        <v>0</v>
      </c>
      <c r="BI467" s="93">
        <f t="shared" si="143"/>
        <v>0</v>
      </c>
      <c r="BJ467" s="14" t="s">
        <v>80</v>
      </c>
      <c r="BK467" s="93">
        <f t="shared" si="144"/>
        <v>0</v>
      </c>
      <c r="BL467" s="14" t="s">
        <v>218</v>
      </c>
      <c r="BM467" s="166" t="s">
        <v>2442</v>
      </c>
    </row>
    <row r="468" spans="1:65" s="2" customFormat="1" ht="37.9" customHeight="1">
      <c r="A468" s="896"/>
      <c r="B468" s="129"/>
      <c r="C468" s="155" t="s">
        <v>1339</v>
      </c>
      <c r="D468" s="155" t="s">
        <v>155</v>
      </c>
      <c r="E468" s="156" t="s">
        <v>1254</v>
      </c>
      <c r="F468" s="157" t="s">
        <v>1255</v>
      </c>
      <c r="G468" s="158" t="s">
        <v>266</v>
      </c>
      <c r="H468" s="159">
        <v>8</v>
      </c>
      <c r="I468" s="901"/>
      <c r="J468" s="900">
        <f t="shared" si="135"/>
        <v>0</v>
      </c>
      <c r="K468" s="161"/>
      <c r="L468" s="29"/>
      <c r="M468" s="162" t="s">
        <v>1</v>
      </c>
      <c r="N468" s="163" t="s">
        <v>36</v>
      </c>
      <c r="O468" s="55"/>
      <c r="P468" s="164">
        <f t="shared" si="136"/>
        <v>0</v>
      </c>
      <c r="Q468" s="164">
        <v>0</v>
      </c>
      <c r="R468" s="164">
        <f t="shared" si="137"/>
        <v>0</v>
      </c>
      <c r="S468" s="164">
        <v>0</v>
      </c>
      <c r="T468" s="165">
        <f t="shared" si="138"/>
        <v>0</v>
      </c>
      <c r="U468" s="896"/>
      <c r="V468" s="896"/>
      <c r="W468" s="896"/>
      <c r="X468" s="896"/>
      <c r="Y468" s="896"/>
      <c r="Z468" s="896"/>
      <c r="AA468" s="896"/>
      <c r="AB468" s="896"/>
      <c r="AC468" s="896"/>
      <c r="AD468" s="896"/>
      <c r="AE468" s="896"/>
      <c r="AR468" s="166" t="s">
        <v>218</v>
      </c>
      <c r="AT468" s="166" t="s">
        <v>155</v>
      </c>
      <c r="AU468" s="166" t="s">
        <v>80</v>
      </c>
      <c r="AY468" s="14" t="s">
        <v>153</v>
      </c>
      <c r="BE468" s="93">
        <f t="shared" si="139"/>
        <v>0</v>
      </c>
      <c r="BF468" s="93">
        <f t="shared" si="140"/>
        <v>0</v>
      </c>
      <c r="BG468" s="93">
        <f t="shared" si="141"/>
        <v>0</v>
      </c>
      <c r="BH468" s="93">
        <f t="shared" si="142"/>
        <v>0</v>
      </c>
      <c r="BI468" s="93">
        <f t="shared" si="143"/>
        <v>0</v>
      </c>
      <c r="BJ468" s="14" t="s">
        <v>80</v>
      </c>
      <c r="BK468" s="93">
        <f t="shared" si="144"/>
        <v>0</v>
      </c>
      <c r="BL468" s="14" t="s">
        <v>218</v>
      </c>
      <c r="BM468" s="166" t="s">
        <v>2443</v>
      </c>
    </row>
    <row r="469" spans="1:65" s="2" customFormat="1" ht="49.15" customHeight="1">
      <c r="A469" s="896"/>
      <c r="B469" s="129"/>
      <c r="C469" s="155" t="s">
        <v>1343</v>
      </c>
      <c r="D469" s="155" t="s">
        <v>155</v>
      </c>
      <c r="E469" s="156" t="s">
        <v>1258</v>
      </c>
      <c r="F469" s="157" t="s">
        <v>1259</v>
      </c>
      <c r="G469" s="158" t="s">
        <v>244</v>
      </c>
      <c r="H469" s="159">
        <v>80</v>
      </c>
      <c r="I469" s="901"/>
      <c r="J469" s="900">
        <f t="shared" si="135"/>
        <v>0</v>
      </c>
      <c r="K469" s="161"/>
      <c r="L469" s="29"/>
      <c r="M469" s="162" t="s">
        <v>1</v>
      </c>
      <c r="N469" s="163" t="s">
        <v>36</v>
      </c>
      <c r="O469" s="55"/>
      <c r="P469" s="164">
        <f t="shared" si="136"/>
        <v>0</v>
      </c>
      <c r="Q469" s="164">
        <v>0</v>
      </c>
      <c r="R469" s="164">
        <f t="shared" si="137"/>
        <v>0</v>
      </c>
      <c r="S469" s="164">
        <v>0</v>
      </c>
      <c r="T469" s="165">
        <f t="shared" si="138"/>
        <v>0</v>
      </c>
      <c r="U469" s="896"/>
      <c r="V469" s="896"/>
      <c r="W469" s="896"/>
      <c r="X469" s="896"/>
      <c r="Y469" s="896"/>
      <c r="Z469" s="896"/>
      <c r="AA469" s="896"/>
      <c r="AB469" s="896"/>
      <c r="AC469" s="896"/>
      <c r="AD469" s="896"/>
      <c r="AE469" s="896"/>
      <c r="AR469" s="166" t="s">
        <v>218</v>
      </c>
      <c r="AT469" s="166" t="s">
        <v>155</v>
      </c>
      <c r="AU469" s="166" t="s">
        <v>80</v>
      </c>
      <c r="AY469" s="14" t="s">
        <v>153</v>
      </c>
      <c r="BE469" s="93">
        <f t="shared" si="139"/>
        <v>0</v>
      </c>
      <c r="BF469" s="93">
        <f t="shared" si="140"/>
        <v>0</v>
      </c>
      <c r="BG469" s="93">
        <f t="shared" si="141"/>
        <v>0</v>
      </c>
      <c r="BH469" s="93">
        <f t="shared" si="142"/>
        <v>0</v>
      </c>
      <c r="BI469" s="93">
        <f t="shared" si="143"/>
        <v>0</v>
      </c>
      <c r="BJ469" s="14" t="s">
        <v>80</v>
      </c>
      <c r="BK469" s="93">
        <f t="shared" si="144"/>
        <v>0</v>
      </c>
      <c r="BL469" s="14" t="s">
        <v>218</v>
      </c>
      <c r="BM469" s="166" t="s">
        <v>2444</v>
      </c>
    </row>
    <row r="470" spans="1:65" s="2" customFormat="1" ht="44.25" customHeight="1">
      <c r="A470" s="896"/>
      <c r="B470" s="129"/>
      <c r="C470" s="155" t="s">
        <v>1347</v>
      </c>
      <c r="D470" s="155" t="s">
        <v>155</v>
      </c>
      <c r="E470" s="156" t="s">
        <v>1262</v>
      </c>
      <c r="F470" s="157" t="s">
        <v>1263</v>
      </c>
      <c r="G470" s="158" t="s">
        <v>244</v>
      </c>
      <c r="H470" s="159">
        <v>160</v>
      </c>
      <c r="I470" s="901"/>
      <c r="J470" s="900">
        <f t="shared" si="135"/>
        <v>0</v>
      </c>
      <c r="K470" s="161"/>
      <c r="L470" s="29"/>
      <c r="M470" s="162" t="s">
        <v>1</v>
      </c>
      <c r="N470" s="163" t="s">
        <v>36</v>
      </c>
      <c r="O470" s="55"/>
      <c r="P470" s="164">
        <f t="shared" si="136"/>
        <v>0</v>
      </c>
      <c r="Q470" s="164">
        <v>0</v>
      </c>
      <c r="R470" s="164">
        <f t="shared" si="137"/>
        <v>0</v>
      </c>
      <c r="S470" s="164">
        <v>0</v>
      </c>
      <c r="T470" s="165">
        <f t="shared" si="138"/>
        <v>0</v>
      </c>
      <c r="U470" s="896"/>
      <c r="V470" s="896"/>
      <c r="W470" s="896"/>
      <c r="X470" s="896"/>
      <c r="Y470" s="896"/>
      <c r="Z470" s="896"/>
      <c r="AA470" s="896"/>
      <c r="AB470" s="896"/>
      <c r="AC470" s="896"/>
      <c r="AD470" s="896"/>
      <c r="AE470" s="896"/>
      <c r="AR470" s="166" t="s">
        <v>218</v>
      </c>
      <c r="AT470" s="166" t="s">
        <v>155</v>
      </c>
      <c r="AU470" s="166" t="s">
        <v>80</v>
      </c>
      <c r="AY470" s="14" t="s">
        <v>153</v>
      </c>
      <c r="BE470" s="93">
        <f t="shared" si="139"/>
        <v>0</v>
      </c>
      <c r="BF470" s="93">
        <f t="shared" si="140"/>
        <v>0</v>
      </c>
      <c r="BG470" s="93">
        <f t="shared" si="141"/>
        <v>0</v>
      </c>
      <c r="BH470" s="93">
        <f t="shared" si="142"/>
        <v>0</v>
      </c>
      <c r="BI470" s="93">
        <f t="shared" si="143"/>
        <v>0</v>
      </c>
      <c r="BJ470" s="14" t="s">
        <v>80</v>
      </c>
      <c r="BK470" s="93">
        <f t="shared" si="144"/>
        <v>0</v>
      </c>
      <c r="BL470" s="14" t="s">
        <v>218</v>
      </c>
      <c r="BM470" s="166" t="s">
        <v>2445</v>
      </c>
    </row>
    <row r="471" spans="1:65" s="2" customFormat="1" ht="49.15" customHeight="1">
      <c r="A471" s="896"/>
      <c r="B471" s="129"/>
      <c r="C471" s="155" t="s">
        <v>1351</v>
      </c>
      <c r="D471" s="155" t="s">
        <v>155</v>
      </c>
      <c r="E471" s="156" t="s">
        <v>2446</v>
      </c>
      <c r="F471" s="157" t="s">
        <v>2447</v>
      </c>
      <c r="G471" s="158" t="s">
        <v>244</v>
      </c>
      <c r="H471" s="159">
        <v>160</v>
      </c>
      <c r="I471" s="901"/>
      <c r="J471" s="900">
        <f t="shared" si="135"/>
        <v>0</v>
      </c>
      <c r="K471" s="161"/>
      <c r="L471" s="29"/>
      <c r="M471" s="162" t="s">
        <v>1</v>
      </c>
      <c r="N471" s="163" t="s">
        <v>36</v>
      </c>
      <c r="O471" s="55"/>
      <c r="P471" s="164">
        <f t="shared" si="136"/>
        <v>0</v>
      </c>
      <c r="Q471" s="164">
        <v>0</v>
      </c>
      <c r="R471" s="164">
        <f t="shared" si="137"/>
        <v>0</v>
      </c>
      <c r="S471" s="164">
        <v>0</v>
      </c>
      <c r="T471" s="165">
        <f t="shared" si="138"/>
        <v>0</v>
      </c>
      <c r="U471" s="896"/>
      <c r="V471" s="896"/>
      <c r="W471" s="896"/>
      <c r="X471" s="896"/>
      <c r="Y471" s="896"/>
      <c r="Z471" s="896"/>
      <c r="AA471" s="896"/>
      <c r="AB471" s="896"/>
      <c r="AC471" s="896"/>
      <c r="AD471" s="896"/>
      <c r="AE471" s="896"/>
      <c r="AR471" s="166" t="s">
        <v>218</v>
      </c>
      <c r="AT471" s="166" t="s">
        <v>155</v>
      </c>
      <c r="AU471" s="166" t="s">
        <v>80</v>
      </c>
      <c r="AY471" s="14" t="s">
        <v>153</v>
      </c>
      <c r="BE471" s="93">
        <f t="shared" si="139"/>
        <v>0</v>
      </c>
      <c r="BF471" s="93">
        <f t="shared" si="140"/>
        <v>0</v>
      </c>
      <c r="BG471" s="93">
        <f t="shared" si="141"/>
        <v>0</v>
      </c>
      <c r="BH471" s="93">
        <f t="shared" si="142"/>
        <v>0</v>
      </c>
      <c r="BI471" s="93">
        <f t="shared" si="143"/>
        <v>0</v>
      </c>
      <c r="BJ471" s="14" t="s">
        <v>80</v>
      </c>
      <c r="BK471" s="93">
        <f t="shared" si="144"/>
        <v>0</v>
      </c>
      <c r="BL471" s="14" t="s">
        <v>218</v>
      </c>
      <c r="BM471" s="166" t="s">
        <v>2448</v>
      </c>
    </row>
    <row r="472" spans="1:65" s="2" customFormat="1" ht="49.15" customHeight="1">
      <c r="A472" s="896"/>
      <c r="B472" s="129"/>
      <c r="C472" s="155" t="s">
        <v>1355</v>
      </c>
      <c r="D472" s="155" t="s">
        <v>155</v>
      </c>
      <c r="E472" s="156" t="s">
        <v>2449</v>
      </c>
      <c r="F472" s="157" t="s">
        <v>2450</v>
      </c>
      <c r="G472" s="158" t="s">
        <v>244</v>
      </c>
      <c r="H472" s="159">
        <v>475</v>
      </c>
      <c r="I472" s="901"/>
      <c r="J472" s="900">
        <f t="shared" si="135"/>
        <v>0</v>
      </c>
      <c r="K472" s="161"/>
      <c r="L472" s="29"/>
      <c r="M472" s="162" t="s">
        <v>1</v>
      </c>
      <c r="N472" s="163" t="s">
        <v>36</v>
      </c>
      <c r="O472" s="55"/>
      <c r="P472" s="164">
        <f t="shared" si="136"/>
        <v>0</v>
      </c>
      <c r="Q472" s="164">
        <v>0</v>
      </c>
      <c r="R472" s="164">
        <f t="shared" si="137"/>
        <v>0</v>
      </c>
      <c r="S472" s="164">
        <v>0</v>
      </c>
      <c r="T472" s="165">
        <f t="shared" si="138"/>
        <v>0</v>
      </c>
      <c r="U472" s="896"/>
      <c r="V472" s="896"/>
      <c r="W472" s="896"/>
      <c r="X472" s="896"/>
      <c r="Y472" s="896"/>
      <c r="Z472" s="896"/>
      <c r="AA472" s="896"/>
      <c r="AB472" s="896"/>
      <c r="AC472" s="896"/>
      <c r="AD472" s="896"/>
      <c r="AE472" s="896"/>
      <c r="AR472" s="166" t="s">
        <v>218</v>
      </c>
      <c r="AT472" s="166" t="s">
        <v>155</v>
      </c>
      <c r="AU472" s="166" t="s">
        <v>80</v>
      </c>
      <c r="AY472" s="14" t="s">
        <v>153</v>
      </c>
      <c r="BE472" s="93">
        <f t="shared" si="139"/>
        <v>0</v>
      </c>
      <c r="BF472" s="93">
        <f t="shared" si="140"/>
        <v>0</v>
      </c>
      <c r="BG472" s="93">
        <f t="shared" si="141"/>
        <v>0</v>
      </c>
      <c r="BH472" s="93">
        <f t="shared" si="142"/>
        <v>0</v>
      </c>
      <c r="BI472" s="93">
        <f t="shared" si="143"/>
        <v>0</v>
      </c>
      <c r="BJ472" s="14" t="s">
        <v>80</v>
      </c>
      <c r="BK472" s="93">
        <f t="shared" si="144"/>
        <v>0</v>
      </c>
      <c r="BL472" s="14" t="s">
        <v>218</v>
      </c>
      <c r="BM472" s="166" t="s">
        <v>2451</v>
      </c>
    </row>
    <row r="473" spans="1:65" s="2" customFormat="1" ht="24.2" customHeight="1">
      <c r="A473" s="896"/>
      <c r="B473" s="129"/>
      <c r="C473" s="155" t="s">
        <v>1359</v>
      </c>
      <c r="D473" s="155" t="s">
        <v>155</v>
      </c>
      <c r="E473" s="156" t="s">
        <v>1274</v>
      </c>
      <c r="F473" s="157" t="s">
        <v>1275</v>
      </c>
      <c r="G473" s="158" t="s">
        <v>997</v>
      </c>
      <c r="H473" s="160"/>
      <c r="I473" s="901"/>
      <c r="J473" s="900">
        <f t="shared" si="135"/>
        <v>0</v>
      </c>
      <c r="K473" s="161"/>
      <c r="L473" s="29"/>
      <c r="M473" s="162" t="s">
        <v>1</v>
      </c>
      <c r="N473" s="163" t="s">
        <v>36</v>
      </c>
      <c r="O473" s="55"/>
      <c r="P473" s="164">
        <f t="shared" si="136"/>
        <v>0</v>
      </c>
      <c r="Q473" s="164">
        <v>0</v>
      </c>
      <c r="R473" s="164">
        <f t="shared" si="137"/>
        <v>0</v>
      </c>
      <c r="S473" s="164">
        <v>0</v>
      </c>
      <c r="T473" s="165">
        <f t="shared" si="138"/>
        <v>0</v>
      </c>
      <c r="U473" s="896"/>
      <c r="V473" s="896"/>
      <c r="W473" s="896"/>
      <c r="X473" s="896"/>
      <c r="Y473" s="896"/>
      <c r="Z473" s="896"/>
      <c r="AA473" s="896"/>
      <c r="AB473" s="896"/>
      <c r="AC473" s="896"/>
      <c r="AD473" s="896"/>
      <c r="AE473" s="896"/>
      <c r="AR473" s="166" t="s">
        <v>218</v>
      </c>
      <c r="AT473" s="166" t="s">
        <v>155</v>
      </c>
      <c r="AU473" s="166" t="s">
        <v>80</v>
      </c>
      <c r="AY473" s="14" t="s">
        <v>153</v>
      </c>
      <c r="BE473" s="93">
        <f t="shared" si="139"/>
        <v>0</v>
      </c>
      <c r="BF473" s="93">
        <f t="shared" si="140"/>
        <v>0</v>
      </c>
      <c r="BG473" s="93">
        <f t="shared" si="141"/>
        <v>0</v>
      </c>
      <c r="BH473" s="93">
        <f t="shared" si="142"/>
        <v>0</v>
      </c>
      <c r="BI473" s="93">
        <f t="shared" si="143"/>
        <v>0</v>
      </c>
      <c r="BJ473" s="14" t="s">
        <v>80</v>
      </c>
      <c r="BK473" s="93">
        <f t="shared" si="144"/>
        <v>0</v>
      </c>
      <c r="BL473" s="14" t="s">
        <v>218</v>
      </c>
      <c r="BM473" s="166" t="s">
        <v>2452</v>
      </c>
    </row>
    <row r="474" spans="1:65" s="12" customFormat="1" ht="22.9" customHeight="1">
      <c r="B474" s="145"/>
      <c r="D474" s="146" t="s">
        <v>69</v>
      </c>
      <c r="E474" s="154" t="s">
        <v>1277</v>
      </c>
      <c r="F474" s="154" t="s">
        <v>1278</v>
      </c>
      <c r="I474" s="148"/>
      <c r="J474" s="904">
        <f>BK474</f>
        <v>0</v>
      </c>
      <c r="L474" s="145"/>
      <c r="M474" s="149"/>
      <c r="N474" s="150"/>
      <c r="O474" s="150"/>
      <c r="P474" s="151">
        <f>SUM(P475:P484)</f>
        <v>0</v>
      </c>
      <c r="Q474" s="150"/>
      <c r="R474" s="151">
        <f>SUM(R475:R484)</f>
        <v>0</v>
      </c>
      <c r="S474" s="150"/>
      <c r="T474" s="152">
        <f>SUM(T475:T484)</f>
        <v>0</v>
      </c>
      <c r="AR474" s="146" t="s">
        <v>80</v>
      </c>
      <c r="AT474" s="153" t="s">
        <v>69</v>
      </c>
      <c r="AU474" s="153" t="s">
        <v>77</v>
      </c>
      <c r="AY474" s="146" t="s">
        <v>153</v>
      </c>
      <c r="BK474" s="902">
        <f>SUM(BK475:BK484)</f>
        <v>0</v>
      </c>
    </row>
    <row r="475" spans="1:65" s="2" customFormat="1" ht="44.25" customHeight="1">
      <c r="A475" s="896"/>
      <c r="B475" s="129"/>
      <c r="C475" s="155" t="s">
        <v>1363</v>
      </c>
      <c r="D475" s="155" t="s">
        <v>155</v>
      </c>
      <c r="E475" s="156" t="s">
        <v>2453</v>
      </c>
      <c r="F475" s="157" t="s">
        <v>2454</v>
      </c>
      <c r="G475" s="158" t="s">
        <v>266</v>
      </c>
      <c r="H475" s="159">
        <v>1</v>
      </c>
      <c r="I475" s="901"/>
      <c r="J475" s="900">
        <f t="shared" ref="J475:J484" si="145">ROUND(I475*H475,2)</f>
        <v>0</v>
      </c>
      <c r="K475" s="161"/>
      <c r="L475" s="29"/>
      <c r="M475" s="162" t="s">
        <v>1</v>
      </c>
      <c r="N475" s="163" t="s">
        <v>36</v>
      </c>
      <c r="O475" s="55"/>
      <c r="P475" s="164">
        <f t="shared" ref="P475:P484" si="146">O475*H475</f>
        <v>0</v>
      </c>
      <c r="Q475" s="164">
        <v>0</v>
      </c>
      <c r="R475" s="164">
        <f t="shared" ref="R475:R484" si="147">Q475*H475</f>
        <v>0</v>
      </c>
      <c r="S475" s="164">
        <v>0</v>
      </c>
      <c r="T475" s="165">
        <f t="shared" ref="T475:T484" si="148">S475*H475</f>
        <v>0</v>
      </c>
      <c r="U475" s="896"/>
      <c r="V475" s="896"/>
      <c r="W475" s="896"/>
      <c r="X475" s="896"/>
      <c r="Y475" s="896"/>
      <c r="Z475" s="896"/>
      <c r="AA475" s="896"/>
      <c r="AB475" s="896"/>
      <c r="AC475" s="896"/>
      <c r="AD475" s="896"/>
      <c r="AE475" s="896"/>
      <c r="AR475" s="166" t="s">
        <v>218</v>
      </c>
      <c r="AT475" s="166" t="s">
        <v>155</v>
      </c>
      <c r="AU475" s="166" t="s">
        <v>80</v>
      </c>
      <c r="AY475" s="14" t="s">
        <v>153</v>
      </c>
      <c r="BE475" s="93">
        <f t="shared" ref="BE475:BE484" si="149">IF(N475="základná",J475,0)</f>
        <v>0</v>
      </c>
      <c r="BF475" s="93">
        <f t="shared" ref="BF475:BF484" si="150">IF(N475="znížená",J475,0)</f>
        <v>0</v>
      </c>
      <c r="BG475" s="93">
        <f t="shared" ref="BG475:BG484" si="151">IF(N475="zákl. prenesená",J475,0)</f>
        <v>0</v>
      </c>
      <c r="BH475" s="93">
        <f t="shared" ref="BH475:BH484" si="152">IF(N475="zníž. prenesená",J475,0)</f>
        <v>0</v>
      </c>
      <c r="BI475" s="93">
        <f t="shared" ref="BI475:BI484" si="153">IF(N475="nulová",J475,0)</f>
        <v>0</v>
      </c>
      <c r="BJ475" s="14" t="s">
        <v>80</v>
      </c>
      <c r="BK475" s="93">
        <f t="shared" ref="BK475:BK484" si="154">ROUND(I475*H475,2)</f>
        <v>0</v>
      </c>
      <c r="BL475" s="14" t="s">
        <v>218</v>
      </c>
      <c r="BM475" s="166" t="s">
        <v>2455</v>
      </c>
    </row>
    <row r="476" spans="1:65" s="2" customFormat="1" ht="44.25" customHeight="1">
      <c r="A476" s="896"/>
      <c r="B476" s="129"/>
      <c r="C476" s="155" t="s">
        <v>1367</v>
      </c>
      <c r="D476" s="155" t="s">
        <v>155</v>
      </c>
      <c r="E476" s="156" t="s">
        <v>2456</v>
      </c>
      <c r="F476" s="157" t="s">
        <v>2457</v>
      </c>
      <c r="G476" s="158" t="s">
        <v>266</v>
      </c>
      <c r="H476" s="159">
        <v>1</v>
      </c>
      <c r="I476" s="901"/>
      <c r="J476" s="900">
        <f t="shared" si="145"/>
        <v>0</v>
      </c>
      <c r="K476" s="161"/>
      <c r="L476" s="29"/>
      <c r="M476" s="162" t="s">
        <v>1</v>
      </c>
      <c r="N476" s="163" t="s">
        <v>36</v>
      </c>
      <c r="O476" s="55"/>
      <c r="P476" s="164">
        <f t="shared" si="146"/>
        <v>0</v>
      </c>
      <c r="Q476" s="164">
        <v>0</v>
      </c>
      <c r="R476" s="164">
        <f t="shared" si="147"/>
        <v>0</v>
      </c>
      <c r="S476" s="164">
        <v>0</v>
      </c>
      <c r="T476" s="165">
        <f t="shared" si="148"/>
        <v>0</v>
      </c>
      <c r="U476" s="896"/>
      <c r="V476" s="896"/>
      <c r="W476" s="896"/>
      <c r="X476" s="896"/>
      <c r="Y476" s="896"/>
      <c r="Z476" s="896"/>
      <c r="AA476" s="896"/>
      <c r="AB476" s="896"/>
      <c r="AC476" s="896"/>
      <c r="AD476" s="896"/>
      <c r="AE476" s="896"/>
      <c r="AR476" s="166" t="s">
        <v>218</v>
      </c>
      <c r="AT476" s="166" t="s">
        <v>155</v>
      </c>
      <c r="AU476" s="166" t="s">
        <v>80</v>
      </c>
      <c r="AY476" s="14" t="s">
        <v>153</v>
      </c>
      <c r="BE476" s="93">
        <f t="shared" si="149"/>
        <v>0</v>
      </c>
      <c r="BF476" s="93">
        <f t="shared" si="150"/>
        <v>0</v>
      </c>
      <c r="BG476" s="93">
        <f t="shared" si="151"/>
        <v>0</v>
      </c>
      <c r="BH476" s="93">
        <f t="shared" si="152"/>
        <v>0</v>
      </c>
      <c r="BI476" s="93">
        <f t="shared" si="153"/>
        <v>0</v>
      </c>
      <c r="BJ476" s="14" t="s">
        <v>80</v>
      </c>
      <c r="BK476" s="93">
        <f t="shared" si="154"/>
        <v>0</v>
      </c>
      <c r="BL476" s="14" t="s">
        <v>218</v>
      </c>
      <c r="BM476" s="166" t="s">
        <v>2458</v>
      </c>
    </row>
    <row r="477" spans="1:65" s="2" customFormat="1" ht="44.25" customHeight="1">
      <c r="A477" s="896"/>
      <c r="B477" s="129"/>
      <c r="C477" s="155" t="s">
        <v>1371</v>
      </c>
      <c r="D477" s="155" t="s">
        <v>155</v>
      </c>
      <c r="E477" s="156" t="s">
        <v>2459</v>
      </c>
      <c r="F477" s="157" t="s">
        <v>2460</v>
      </c>
      <c r="G477" s="158" t="s">
        <v>266</v>
      </c>
      <c r="H477" s="159">
        <v>1</v>
      </c>
      <c r="I477" s="901"/>
      <c r="J477" s="900">
        <f t="shared" si="145"/>
        <v>0</v>
      </c>
      <c r="K477" s="161"/>
      <c r="L477" s="29"/>
      <c r="M477" s="162" t="s">
        <v>1</v>
      </c>
      <c r="N477" s="163" t="s">
        <v>36</v>
      </c>
      <c r="O477" s="55"/>
      <c r="P477" s="164">
        <f t="shared" si="146"/>
        <v>0</v>
      </c>
      <c r="Q477" s="164">
        <v>0</v>
      </c>
      <c r="R477" s="164">
        <f t="shared" si="147"/>
        <v>0</v>
      </c>
      <c r="S477" s="164">
        <v>0</v>
      </c>
      <c r="T477" s="165">
        <f t="shared" si="148"/>
        <v>0</v>
      </c>
      <c r="U477" s="896"/>
      <c r="V477" s="896"/>
      <c r="W477" s="896"/>
      <c r="X477" s="896"/>
      <c r="Y477" s="896"/>
      <c r="Z477" s="896"/>
      <c r="AA477" s="896"/>
      <c r="AB477" s="896"/>
      <c r="AC477" s="896"/>
      <c r="AD477" s="896"/>
      <c r="AE477" s="896"/>
      <c r="AR477" s="166" t="s">
        <v>218</v>
      </c>
      <c r="AT477" s="166" t="s">
        <v>155</v>
      </c>
      <c r="AU477" s="166" t="s">
        <v>80</v>
      </c>
      <c r="AY477" s="14" t="s">
        <v>153</v>
      </c>
      <c r="BE477" s="93">
        <f t="shared" si="149"/>
        <v>0</v>
      </c>
      <c r="BF477" s="93">
        <f t="shared" si="150"/>
        <v>0</v>
      </c>
      <c r="BG477" s="93">
        <f t="shared" si="151"/>
        <v>0</v>
      </c>
      <c r="BH477" s="93">
        <f t="shared" si="152"/>
        <v>0</v>
      </c>
      <c r="BI477" s="93">
        <f t="shared" si="153"/>
        <v>0</v>
      </c>
      <c r="BJ477" s="14" t="s">
        <v>80</v>
      </c>
      <c r="BK477" s="93">
        <f t="shared" si="154"/>
        <v>0</v>
      </c>
      <c r="BL477" s="14" t="s">
        <v>218</v>
      </c>
      <c r="BM477" s="166" t="s">
        <v>2461</v>
      </c>
    </row>
    <row r="478" spans="1:65" s="2" customFormat="1" ht="44.25" customHeight="1">
      <c r="A478" s="896"/>
      <c r="B478" s="129"/>
      <c r="C478" s="155" t="s">
        <v>1375</v>
      </c>
      <c r="D478" s="155" t="s">
        <v>155</v>
      </c>
      <c r="E478" s="156" t="s">
        <v>2462</v>
      </c>
      <c r="F478" s="157" t="s">
        <v>2463</v>
      </c>
      <c r="G478" s="158" t="s">
        <v>266</v>
      </c>
      <c r="H478" s="159">
        <v>1</v>
      </c>
      <c r="I478" s="901"/>
      <c r="J478" s="900">
        <f t="shared" si="145"/>
        <v>0</v>
      </c>
      <c r="K478" s="161"/>
      <c r="L478" s="29"/>
      <c r="M478" s="162" t="s">
        <v>1</v>
      </c>
      <c r="N478" s="163" t="s">
        <v>36</v>
      </c>
      <c r="O478" s="55"/>
      <c r="P478" s="164">
        <f t="shared" si="146"/>
        <v>0</v>
      </c>
      <c r="Q478" s="164">
        <v>0</v>
      </c>
      <c r="R478" s="164">
        <f t="shared" si="147"/>
        <v>0</v>
      </c>
      <c r="S478" s="164">
        <v>0</v>
      </c>
      <c r="T478" s="165">
        <f t="shared" si="148"/>
        <v>0</v>
      </c>
      <c r="U478" s="896"/>
      <c r="V478" s="896"/>
      <c r="W478" s="896"/>
      <c r="X478" s="896"/>
      <c r="Y478" s="896"/>
      <c r="Z478" s="896"/>
      <c r="AA478" s="896"/>
      <c r="AB478" s="896"/>
      <c r="AC478" s="896"/>
      <c r="AD478" s="896"/>
      <c r="AE478" s="896"/>
      <c r="AR478" s="166" t="s">
        <v>218</v>
      </c>
      <c r="AT478" s="166" t="s">
        <v>155</v>
      </c>
      <c r="AU478" s="166" t="s">
        <v>80</v>
      </c>
      <c r="AY478" s="14" t="s">
        <v>153</v>
      </c>
      <c r="BE478" s="93">
        <f t="shared" si="149"/>
        <v>0</v>
      </c>
      <c r="BF478" s="93">
        <f t="shared" si="150"/>
        <v>0</v>
      </c>
      <c r="BG478" s="93">
        <f t="shared" si="151"/>
        <v>0</v>
      </c>
      <c r="BH478" s="93">
        <f t="shared" si="152"/>
        <v>0</v>
      </c>
      <c r="BI478" s="93">
        <f t="shared" si="153"/>
        <v>0</v>
      </c>
      <c r="BJ478" s="14" t="s">
        <v>80</v>
      </c>
      <c r="BK478" s="93">
        <f t="shared" si="154"/>
        <v>0</v>
      </c>
      <c r="BL478" s="14" t="s">
        <v>218</v>
      </c>
      <c r="BM478" s="166" t="s">
        <v>2464</v>
      </c>
    </row>
    <row r="479" spans="1:65" s="2" customFormat="1" ht="44.25" customHeight="1">
      <c r="A479" s="896"/>
      <c r="B479" s="129"/>
      <c r="C479" s="155" t="s">
        <v>1379</v>
      </c>
      <c r="D479" s="155" t="s">
        <v>155</v>
      </c>
      <c r="E479" s="156" t="s">
        <v>2465</v>
      </c>
      <c r="F479" s="157" t="s">
        <v>2466</v>
      </c>
      <c r="G479" s="158" t="s">
        <v>266</v>
      </c>
      <c r="H479" s="159">
        <v>1</v>
      </c>
      <c r="I479" s="901"/>
      <c r="J479" s="900">
        <f t="shared" si="145"/>
        <v>0</v>
      </c>
      <c r="K479" s="161"/>
      <c r="L479" s="29"/>
      <c r="M479" s="162" t="s">
        <v>1</v>
      </c>
      <c r="N479" s="163" t="s">
        <v>36</v>
      </c>
      <c r="O479" s="55"/>
      <c r="P479" s="164">
        <f t="shared" si="146"/>
        <v>0</v>
      </c>
      <c r="Q479" s="164">
        <v>0</v>
      </c>
      <c r="R479" s="164">
        <f t="shared" si="147"/>
        <v>0</v>
      </c>
      <c r="S479" s="164">
        <v>0</v>
      </c>
      <c r="T479" s="165">
        <f t="shared" si="148"/>
        <v>0</v>
      </c>
      <c r="U479" s="896"/>
      <c r="V479" s="896"/>
      <c r="W479" s="896"/>
      <c r="X479" s="896"/>
      <c r="Y479" s="896"/>
      <c r="Z479" s="896"/>
      <c r="AA479" s="896"/>
      <c r="AB479" s="896"/>
      <c r="AC479" s="896"/>
      <c r="AD479" s="896"/>
      <c r="AE479" s="896"/>
      <c r="AR479" s="166" t="s">
        <v>218</v>
      </c>
      <c r="AT479" s="166" t="s">
        <v>155</v>
      </c>
      <c r="AU479" s="166" t="s">
        <v>80</v>
      </c>
      <c r="AY479" s="14" t="s">
        <v>153</v>
      </c>
      <c r="BE479" s="93">
        <f t="shared" si="149"/>
        <v>0</v>
      </c>
      <c r="BF479" s="93">
        <f t="shared" si="150"/>
        <v>0</v>
      </c>
      <c r="BG479" s="93">
        <f t="shared" si="151"/>
        <v>0</v>
      </c>
      <c r="BH479" s="93">
        <f t="shared" si="152"/>
        <v>0</v>
      </c>
      <c r="BI479" s="93">
        <f t="shared" si="153"/>
        <v>0</v>
      </c>
      <c r="BJ479" s="14" t="s">
        <v>80</v>
      </c>
      <c r="BK479" s="93">
        <f t="shared" si="154"/>
        <v>0</v>
      </c>
      <c r="BL479" s="14" t="s">
        <v>218</v>
      </c>
      <c r="BM479" s="166" t="s">
        <v>2467</v>
      </c>
    </row>
    <row r="480" spans="1:65" s="2" customFormat="1" ht="44.25" customHeight="1">
      <c r="A480" s="896"/>
      <c r="B480" s="129"/>
      <c r="C480" s="155" t="s">
        <v>1383</v>
      </c>
      <c r="D480" s="155" t="s">
        <v>155</v>
      </c>
      <c r="E480" s="156" t="s">
        <v>2468</v>
      </c>
      <c r="F480" s="157" t="s">
        <v>2469</v>
      </c>
      <c r="G480" s="158" t="s">
        <v>266</v>
      </c>
      <c r="H480" s="159">
        <v>1</v>
      </c>
      <c r="I480" s="901"/>
      <c r="J480" s="900">
        <f t="shared" si="145"/>
        <v>0</v>
      </c>
      <c r="K480" s="161"/>
      <c r="L480" s="29"/>
      <c r="M480" s="162" t="s">
        <v>1</v>
      </c>
      <c r="N480" s="163" t="s">
        <v>36</v>
      </c>
      <c r="O480" s="55"/>
      <c r="P480" s="164">
        <f t="shared" si="146"/>
        <v>0</v>
      </c>
      <c r="Q480" s="164">
        <v>0</v>
      </c>
      <c r="R480" s="164">
        <f t="shared" si="147"/>
        <v>0</v>
      </c>
      <c r="S480" s="164">
        <v>0</v>
      </c>
      <c r="T480" s="165">
        <f t="shared" si="148"/>
        <v>0</v>
      </c>
      <c r="U480" s="896"/>
      <c r="V480" s="896"/>
      <c r="W480" s="896"/>
      <c r="X480" s="896"/>
      <c r="Y480" s="896"/>
      <c r="Z480" s="896"/>
      <c r="AA480" s="896"/>
      <c r="AB480" s="896"/>
      <c r="AC480" s="896"/>
      <c r="AD480" s="896"/>
      <c r="AE480" s="896"/>
      <c r="AR480" s="166" t="s">
        <v>218</v>
      </c>
      <c r="AT480" s="166" t="s">
        <v>155</v>
      </c>
      <c r="AU480" s="166" t="s">
        <v>80</v>
      </c>
      <c r="AY480" s="14" t="s">
        <v>153</v>
      </c>
      <c r="BE480" s="93">
        <f t="shared" si="149"/>
        <v>0</v>
      </c>
      <c r="BF480" s="93">
        <f t="shared" si="150"/>
        <v>0</v>
      </c>
      <c r="BG480" s="93">
        <f t="shared" si="151"/>
        <v>0</v>
      </c>
      <c r="BH480" s="93">
        <f t="shared" si="152"/>
        <v>0</v>
      </c>
      <c r="BI480" s="93">
        <f t="shared" si="153"/>
        <v>0</v>
      </c>
      <c r="BJ480" s="14" t="s">
        <v>80</v>
      </c>
      <c r="BK480" s="93">
        <f t="shared" si="154"/>
        <v>0</v>
      </c>
      <c r="BL480" s="14" t="s">
        <v>218</v>
      </c>
      <c r="BM480" s="166" t="s">
        <v>2470</v>
      </c>
    </row>
    <row r="481" spans="1:65" s="2" customFormat="1" ht="44.25" customHeight="1">
      <c r="A481" s="896"/>
      <c r="B481" s="129"/>
      <c r="C481" s="155" t="s">
        <v>1387</v>
      </c>
      <c r="D481" s="155" t="s">
        <v>155</v>
      </c>
      <c r="E481" s="156" t="s">
        <v>2471</v>
      </c>
      <c r="F481" s="157" t="s">
        <v>2472</v>
      </c>
      <c r="G481" s="158" t="s">
        <v>266</v>
      </c>
      <c r="H481" s="159">
        <v>1</v>
      </c>
      <c r="I481" s="901"/>
      <c r="J481" s="900">
        <f t="shared" si="145"/>
        <v>0</v>
      </c>
      <c r="K481" s="161"/>
      <c r="L481" s="29"/>
      <c r="M481" s="162" t="s">
        <v>1</v>
      </c>
      <c r="N481" s="163" t="s">
        <v>36</v>
      </c>
      <c r="O481" s="55"/>
      <c r="P481" s="164">
        <f t="shared" si="146"/>
        <v>0</v>
      </c>
      <c r="Q481" s="164">
        <v>0</v>
      </c>
      <c r="R481" s="164">
        <f t="shared" si="147"/>
        <v>0</v>
      </c>
      <c r="S481" s="164">
        <v>0</v>
      </c>
      <c r="T481" s="165">
        <f t="shared" si="148"/>
        <v>0</v>
      </c>
      <c r="U481" s="896"/>
      <c r="V481" s="896"/>
      <c r="W481" s="896"/>
      <c r="X481" s="896"/>
      <c r="Y481" s="896"/>
      <c r="Z481" s="896"/>
      <c r="AA481" s="896"/>
      <c r="AB481" s="896"/>
      <c r="AC481" s="896"/>
      <c r="AD481" s="896"/>
      <c r="AE481" s="896"/>
      <c r="AR481" s="166" t="s">
        <v>218</v>
      </c>
      <c r="AT481" s="166" t="s">
        <v>155</v>
      </c>
      <c r="AU481" s="166" t="s">
        <v>80</v>
      </c>
      <c r="AY481" s="14" t="s">
        <v>153</v>
      </c>
      <c r="BE481" s="93">
        <f t="shared" si="149"/>
        <v>0</v>
      </c>
      <c r="BF481" s="93">
        <f t="shared" si="150"/>
        <v>0</v>
      </c>
      <c r="BG481" s="93">
        <f t="shared" si="151"/>
        <v>0</v>
      </c>
      <c r="BH481" s="93">
        <f t="shared" si="152"/>
        <v>0</v>
      </c>
      <c r="BI481" s="93">
        <f t="shared" si="153"/>
        <v>0</v>
      </c>
      <c r="BJ481" s="14" t="s">
        <v>80</v>
      </c>
      <c r="BK481" s="93">
        <f t="shared" si="154"/>
        <v>0</v>
      </c>
      <c r="BL481" s="14" t="s">
        <v>218</v>
      </c>
      <c r="BM481" s="166" t="s">
        <v>2473</v>
      </c>
    </row>
    <row r="482" spans="1:65" s="2" customFormat="1" ht="44.25" customHeight="1">
      <c r="A482" s="896"/>
      <c r="B482" s="129"/>
      <c r="C482" s="155" t="s">
        <v>1391</v>
      </c>
      <c r="D482" s="155" t="s">
        <v>155</v>
      </c>
      <c r="E482" s="156" t="s">
        <v>2474</v>
      </c>
      <c r="F482" s="157" t="s">
        <v>2475</v>
      </c>
      <c r="G482" s="158" t="s">
        <v>266</v>
      </c>
      <c r="H482" s="159">
        <v>1</v>
      </c>
      <c r="I482" s="901"/>
      <c r="J482" s="900">
        <f t="shared" si="145"/>
        <v>0</v>
      </c>
      <c r="K482" s="161"/>
      <c r="L482" s="29"/>
      <c r="M482" s="162" t="s">
        <v>1</v>
      </c>
      <c r="N482" s="163" t="s">
        <v>36</v>
      </c>
      <c r="O482" s="55"/>
      <c r="P482" s="164">
        <f t="shared" si="146"/>
        <v>0</v>
      </c>
      <c r="Q482" s="164">
        <v>0</v>
      </c>
      <c r="R482" s="164">
        <f t="shared" si="147"/>
        <v>0</v>
      </c>
      <c r="S482" s="164">
        <v>0</v>
      </c>
      <c r="T482" s="165">
        <f t="shared" si="148"/>
        <v>0</v>
      </c>
      <c r="U482" s="896"/>
      <c r="V482" s="896"/>
      <c r="W482" s="896"/>
      <c r="X482" s="896"/>
      <c r="Y482" s="896"/>
      <c r="Z482" s="896"/>
      <c r="AA482" s="896"/>
      <c r="AB482" s="896"/>
      <c r="AC482" s="896"/>
      <c r="AD482" s="896"/>
      <c r="AE482" s="896"/>
      <c r="AR482" s="166" t="s">
        <v>218</v>
      </c>
      <c r="AT482" s="166" t="s">
        <v>155</v>
      </c>
      <c r="AU482" s="166" t="s">
        <v>80</v>
      </c>
      <c r="AY482" s="14" t="s">
        <v>153</v>
      </c>
      <c r="BE482" s="93">
        <f t="shared" si="149"/>
        <v>0</v>
      </c>
      <c r="BF482" s="93">
        <f t="shared" si="150"/>
        <v>0</v>
      </c>
      <c r="BG482" s="93">
        <f t="shared" si="151"/>
        <v>0</v>
      </c>
      <c r="BH482" s="93">
        <f t="shared" si="152"/>
        <v>0</v>
      </c>
      <c r="BI482" s="93">
        <f t="shared" si="153"/>
        <v>0</v>
      </c>
      <c r="BJ482" s="14" t="s">
        <v>80</v>
      </c>
      <c r="BK482" s="93">
        <f t="shared" si="154"/>
        <v>0</v>
      </c>
      <c r="BL482" s="14" t="s">
        <v>218</v>
      </c>
      <c r="BM482" s="166" t="s">
        <v>2476</v>
      </c>
    </row>
    <row r="483" spans="1:65" s="2" customFormat="1" ht="37.9" customHeight="1">
      <c r="A483" s="896"/>
      <c r="B483" s="129"/>
      <c r="C483" s="155" t="s">
        <v>1395</v>
      </c>
      <c r="D483" s="155" t="s">
        <v>155</v>
      </c>
      <c r="E483" s="156" t="s">
        <v>2477</v>
      </c>
      <c r="F483" s="157" t="s">
        <v>2478</v>
      </c>
      <c r="G483" s="158" t="s">
        <v>266</v>
      </c>
      <c r="H483" s="159">
        <v>1</v>
      </c>
      <c r="I483" s="901"/>
      <c r="J483" s="900">
        <f t="shared" si="145"/>
        <v>0</v>
      </c>
      <c r="K483" s="161"/>
      <c r="L483" s="29"/>
      <c r="M483" s="162" t="s">
        <v>1</v>
      </c>
      <c r="N483" s="163" t="s">
        <v>36</v>
      </c>
      <c r="O483" s="55"/>
      <c r="P483" s="164">
        <f t="shared" si="146"/>
        <v>0</v>
      </c>
      <c r="Q483" s="164">
        <v>0</v>
      </c>
      <c r="R483" s="164">
        <f t="shared" si="147"/>
        <v>0</v>
      </c>
      <c r="S483" s="164">
        <v>0</v>
      </c>
      <c r="T483" s="165">
        <f t="shared" si="148"/>
        <v>0</v>
      </c>
      <c r="U483" s="896"/>
      <c r="V483" s="896"/>
      <c r="W483" s="896"/>
      <c r="X483" s="896"/>
      <c r="Y483" s="896"/>
      <c r="Z483" s="896"/>
      <c r="AA483" s="896"/>
      <c r="AB483" s="896"/>
      <c r="AC483" s="896"/>
      <c r="AD483" s="896"/>
      <c r="AE483" s="896"/>
      <c r="AR483" s="166" t="s">
        <v>218</v>
      </c>
      <c r="AT483" s="166" t="s">
        <v>155</v>
      </c>
      <c r="AU483" s="166" t="s">
        <v>80</v>
      </c>
      <c r="AY483" s="14" t="s">
        <v>153</v>
      </c>
      <c r="BE483" s="93">
        <f t="shared" si="149"/>
        <v>0</v>
      </c>
      <c r="BF483" s="93">
        <f t="shared" si="150"/>
        <v>0</v>
      </c>
      <c r="BG483" s="93">
        <f t="shared" si="151"/>
        <v>0</v>
      </c>
      <c r="BH483" s="93">
        <f t="shared" si="152"/>
        <v>0</v>
      </c>
      <c r="BI483" s="93">
        <f t="shared" si="153"/>
        <v>0</v>
      </c>
      <c r="BJ483" s="14" t="s">
        <v>80</v>
      </c>
      <c r="BK483" s="93">
        <f t="shared" si="154"/>
        <v>0</v>
      </c>
      <c r="BL483" s="14" t="s">
        <v>218</v>
      </c>
      <c r="BM483" s="166" t="s">
        <v>2479</v>
      </c>
    </row>
    <row r="484" spans="1:65" s="2" customFormat="1" ht="24.2" customHeight="1">
      <c r="A484" s="896"/>
      <c r="B484" s="129"/>
      <c r="C484" s="155" t="s">
        <v>1399</v>
      </c>
      <c r="D484" s="155" t="s">
        <v>155</v>
      </c>
      <c r="E484" s="156" t="s">
        <v>1444</v>
      </c>
      <c r="F484" s="157" t="s">
        <v>1445</v>
      </c>
      <c r="G484" s="158" t="s">
        <v>997</v>
      </c>
      <c r="H484" s="160"/>
      <c r="I484" s="901"/>
      <c r="J484" s="900">
        <f t="shared" si="145"/>
        <v>0</v>
      </c>
      <c r="K484" s="161"/>
      <c r="L484" s="29"/>
      <c r="M484" s="162" t="s">
        <v>1</v>
      </c>
      <c r="N484" s="163" t="s">
        <v>36</v>
      </c>
      <c r="O484" s="55"/>
      <c r="P484" s="164">
        <f t="shared" si="146"/>
        <v>0</v>
      </c>
      <c r="Q484" s="164">
        <v>0</v>
      </c>
      <c r="R484" s="164">
        <f t="shared" si="147"/>
        <v>0</v>
      </c>
      <c r="S484" s="164">
        <v>0</v>
      </c>
      <c r="T484" s="165">
        <f t="shared" si="148"/>
        <v>0</v>
      </c>
      <c r="U484" s="896"/>
      <c r="V484" s="896"/>
      <c r="W484" s="896"/>
      <c r="X484" s="896"/>
      <c r="Y484" s="896"/>
      <c r="Z484" s="896"/>
      <c r="AA484" s="896"/>
      <c r="AB484" s="896"/>
      <c r="AC484" s="896"/>
      <c r="AD484" s="896"/>
      <c r="AE484" s="896"/>
      <c r="AR484" s="166" t="s">
        <v>218</v>
      </c>
      <c r="AT484" s="166" t="s">
        <v>155</v>
      </c>
      <c r="AU484" s="166" t="s">
        <v>80</v>
      </c>
      <c r="AY484" s="14" t="s">
        <v>153</v>
      </c>
      <c r="BE484" s="93">
        <f t="shared" si="149"/>
        <v>0</v>
      </c>
      <c r="BF484" s="93">
        <f t="shared" si="150"/>
        <v>0</v>
      </c>
      <c r="BG484" s="93">
        <f t="shared" si="151"/>
        <v>0</v>
      </c>
      <c r="BH484" s="93">
        <f t="shared" si="152"/>
        <v>0</v>
      </c>
      <c r="BI484" s="93">
        <f t="shared" si="153"/>
        <v>0</v>
      </c>
      <c r="BJ484" s="14" t="s">
        <v>80</v>
      </c>
      <c r="BK484" s="93">
        <f t="shared" si="154"/>
        <v>0</v>
      </c>
      <c r="BL484" s="14" t="s">
        <v>218</v>
      </c>
      <c r="BM484" s="166" t="s">
        <v>2480</v>
      </c>
    </row>
    <row r="485" spans="1:65" s="12" customFormat="1" ht="22.9" customHeight="1">
      <c r="B485" s="145"/>
      <c r="D485" s="146" t="s">
        <v>69</v>
      </c>
      <c r="E485" s="154" t="s">
        <v>1447</v>
      </c>
      <c r="F485" s="154" t="s">
        <v>1448</v>
      </c>
      <c r="I485" s="148"/>
      <c r="J485" s="904">
        <f>BK485</f>
        <v>0</v>
      </c>
      <c r="L485" s="145"/>
      <c r="M485" s="149"/>
      <c r="N485" s="150"/>
      <c r="O485" s="150"/>
      <c r="P485" s="151">
        <f>SUM(P486:P527)</f>
        <v>0</v>
      </c>
      <c r="Q485" s="150"/>
      <c r="R485" s="151">
        <f>SUM(R486:R527)</f>
        <v>1.0478956499999998</v>
      </c>
      <c r="S485" s="150"/>
      <c r="T485" s="152">
        <f>SUM(T486:T527)</f>
        <v>1.5897600000000001</v>
      </c>
      <c r="AR485" s="146" t="s">
        <v>80</v>
      </c>
      <c r="AT485" s="153" t="s">
        <v>69</v>
      </c>
      <c r="AU485" s="153" t="s">
        <v>77</v>
      </c>
      <c r="AY485" s="146" t="s">
        <v>153</v>
      </c>
      <c r="BK485" s="902">
        <f>SUM(BK486:BK527)</f>
        <v>0</v>
      </c>
    </row>
    <row r="486" spans="1:65" s="2" customFormat="1" ht="24.2" customHeight="1">
      <c r="A486" s="896"/>
      <c r="B486" s="129"/>
      <c r="C486" s="155" t="s">
        <v>1403</v>
      </c>
      <c r="D486" s="155" t="s">
        <v>155</v>
      </c>
      <c r="E486" s="156" t="s">
        <v>2481</v>
      </c>
      <c r="F486" s="157" t="s">
        <v>2482</v>
      </c>
      <c r="G486" s="158" t="s">
        <v>244</v>
      </c>
      <c r="H486" s="159">
        <v>79.488</v>
      </c>
      <c r="I486" s="901"/>
      <c r="J486" s="900">
        <f t="shared" ref="J486:J527" si="155">ROUND(I486*H486,2)</f>
        <v>0</v>
      </c>
      <c r="K486" s="161"/>
      <c r="L486" s="29"/>
      <c r="M486" s="162" t="s">
        <v>1</v>
      </c>
      <c r="N486" s="163" t="s">
        <v>36</v>
      </c>
      <c r="O486" s="55"/>
      <c r="P486" s="164">
        <f t="shared" ref="P486:P527" si="156">O486*H486</f>
        <v>0</v>
      </c>
      <c r="Q486" s="164">
        <v>0</v>
      </c>
      <c r="R486" s="164">
        <f t="shared" ref="R486:R527" si="157">Q486*H486</f>
        <v>0</v>
      </c>
      <c r="S486" s="164">
        <v>0.02</v>
      </c>
      <c r="T486" s="165">
        <f t="shared" ref="T486:T527" si="158">S486*H486</f>
        <v>1.5897600000000001</v>
      </c>
      <c r="U486" s="896"/>
      <c r="V486" s="896"/>
      <c r="W486" s="896"/>
      <c r="X486" s="896"/>
      <c r="Y486" s="896"/>
      <c r="Z486" s="896"/>
      <c r="AA486" s="896"/>
      <c r="AB486" s="896"/>
      <c r="AC486" s="896"/>
      <c r="AD486" s="896"/>
      <c r="AE486" s="896"/>
      <c r="AR486" s="166" t="s">
        <v>218</v>
      </c>
      <c r="AT486" s="166" t="s">
        <v>155</v>
      </c>
      <c r="AU486" s="166" t="s">
        <v>80</v>
      </c>
      <c r="AY486" s="14" t="s">
        <v>153</v>
      </c>
      <c r="BE486" s="93">
        <f t="shared" ref="BE486:BE527" si="159">IF(N486="základná",J486,0)</f>
        <v>0</v>
      </c>
      <c r="BF486" s="93">
        <f t="shared" ref="BF486:BF527" si="160">IF(N486="znížená",J486,0)</f>
        <v>0</v>
      </c>
      <c r="BG486" s="93">
        <f t="shared" ref="BG486:BG527" si="161">IF(N486="zákl. prenesená",J486,0)</f>
        <v>0</v>
      </c>
      <c r="BH486" s="93">
        <f t="shared" ref="BH486:BH527" si="162">IF(N486="zníž. prenesená",J486,0)</f>
        <v>0</v>
      </c>
      <c r="BI486" s="93">
        <f t="shared" ref="BI486:BI527" si="163">IF(N486="nulová",J486,0)</f>
        <v>0</v>
      </c>
      <c r="BJ486" s="14" t="s">
        <v>80</v>
      </c>
      <c r="BK486" s="93">
        <f t="shared" ref="BK486:BK527" si="164">ROUND(I486*H486,2)</f>
        <v>0</v>
      </c>
      <c r="BL486" s="14" t="s">
        <v>218</v>
      </c>
      <c r="BM486" s="166" t="s">
        <v>2483</v>
      </c>
    </row>
    <row r="487" spans="1:65" s="2" customFormat="1" ht="66.75" customHeight="1">
      <c r="A487" s="896"/>
      <c r="B487" s="129"/>
      <c r="C487" s="155" t="s">
        <v>1407</v>
      </c>
      <c r="D487" s="155" t="s">
        <v>155</v>
      </c>
      <c r="E487" s="156" t="s">
        <v>2484</v>
      </c>
      <c r="F487" s="157" t="s">
        <v>2485</v>
      </c>
      <c r="G487" s="158" t="s">
        <v>266</v>
      </c>
      <c r="H487" s="159">
        <v>2</v>
      </c>
      <c r="I487" s="901"/>
      <c r="J487" s="900">
        <f t="shared" si="155"/>
        <v>0</v>
      </c>
      <c r="K487" s="161"/>
      <c r="L487" s="29"/>
      <c r="M487" s="162" t="s">
        <v>1</v>
      </c>
      <c r="N487" s="163" t="s">
        <v>36</v>
      </c>
      <c r="O487" s="55"/>
      <c r="P487" s="164">
        <f t="shared" si="156"/>
        <v>0</v>
      </c>
      <c r="Q487" s="164">
        <v>0</v>
      </c>
      <c r="R487" s="164">
        <f t="shared" si="157"/>
        <v>0</v>
      </c>
      <c r="S487" s="164">
        <v>0</v>
      </c>
      <c r="T487" s="165">
        <f t="shared" si="158"/>
        <v>0</v>
      </c>
      <c r="U487" s="896"/>
      <c r="V487" s="896"/>
      <c r="W487" s="896"/>
      <c r="X487" s="896"/>
      <c r="Y487" s="896"/>
      <c r="Z487" s="896"/>
      <c r="AA487" s="896"/>
      <c r="AB487" s="896"/>
      <c r="AC487" s="896"/>
      <c r="AD487" s="896"/>
      <c r="AE487" s="896"/>
      <c r="AR487" s="166" t="s">
        <v>218</v>
      </c>
      <c r="AT487" s="166" t="s">
        <v>155</v>
      </c>
      <c r="AU487" s="166" t="s">
        <v>80</v>
      </c>
      <c r="AY487" s="14" t="s">
        <v>153</v>
      </c>
      <c r="BE487" s="93">
        <f t="shared" si="159"/>
        <v>0</v>
      </c>
      <c r="BF487" s="93">
        <f t="shared" si="160"/>
        <v>0</v>
      </c>
      <c r="BG487" s="93">
        <f t="shared" si="161"/>
        <v>0</v>
      </c>
      <c r="BH487" s="93">
        <f t="shared" si="162"/>
        <v>0</v>
      </c>
      <c r="BI487" s="93">
        <f t="shared" si="163"/>
        <v>0</v>
      </c>
      <c r="BJ487" s="14" t="s">
        <v>80</v>
      </c>
      <c r="BK487" s="93">
        <f t="shared" si="164"/>
        <v>0</v>
      </c>
      <c r="BL487" s="14" t="s">
        <v>218</v>
      </c>
      <c r="BM487" s="166" t="s">
        <v>2486</v>
      </c>
    </row>
    <row r="488" spans="1:65" s="2" customFormat="1" ht="55.5" customHeight="1">
      <c r="A488" s="896"/>
      <c r="B488" s="129"/>
      <c r="C488" s="155" t="s">
        <v>1411</v>
      </c>
      <c r="D488" s="155" t="s">
        <v>155</v>
      </c>
      <c r="E488" s="156" t="s">
        <v>2487</v>
      </c>
      <c r="F488" s="157" t="s">
        <v>2488</v>
      </c>
      <c r="G488" s="158" t="s">
        <v>266</v>
      </c>
      <c r="H488" s="159">
        <v>4</v>
      </c>
      <c r="I488" s="901"/>
      <c r="J488" s="900">
        <f t="shared" si="155"/>
        <v>0</v>
      </c>
      <c r="K488" s="161"/>
      <c r="L488" s="29"/>
      <c r="M488" s="162" t="s">
        <v>1</v>
      </c>
      <c r="N488" s="163" t="s">
        <v>36</v>
      </c>
      <c r="O488" s="55"/>
      <c r="P488" s="164">
        <f t="shared" si="156"/>
        <v>0</v>
      </c>
      <c r="Q488" s="164">
        <v>0</v>
      </c>
      <c r="R488" s="164">
        <f t="shared" si="157"/>
        <v>0</v>
      </c>
      <c r="S488" s="164">
        <v>0</v>
      </c>
      <c r="T488" s="165">
        <f t="shared" si="158"/>
        <v>0</v>
      </c>
      <c r="U488" s="896"/>
      <c r="V488" s="896"/>
      <c r="W488" s="896"/>
      <c r="X488" s="896"/>
      <c r="Y488" s="896"/>
      <c r="Z488" s="896"/>
      <c r="AA488" s="896"/>
      <c r="AB488" s="896"/>
      <c r="AC488" s="896"/>
      <c r="AD488" s="896"/>
      <c r="AE488" s="896"/>
      <c r="AR488" s="166" t="s">
        <v>218</v>
      </c>
      <c r="AT488" s="166" t="s">
        <v>155</v>
      </c>
      <c r="AU488" s="166" t="s">
        <v>80</v>
      </c>
      <c r="AY488" s="14" t="s">
        <v>153</v>
      </c>
      <c r="BE488" s="93">
        <f t="shared" si="159"/>
        <v>0</v>
      </c>
      <c r="BF488" s="93">
        <f t="shared" si="160"/>
        <v>0</v>
      </c>
      <c r="BG488" s="93">
        <f t="shared" si="161"/>
        <v>0</v>
      </c>
      <c r="BH488" s="93">
        <f t="shared" si="162"/>
        <v>0</v>
      </c>
      <c r="BI488" s="93">
        <f t="shared" si="163"/>
        <v>0</v>
      </c>
      <c r="BJ488" s="14" t="s">
        <v>80</v>
      </c>
      <c r="BK488" s="93">
        <f t="shared" si="164"/>
        <v>0</v>
      </c>
      <c r="BL488" s="14" t="s">
        <v>218</v>
      </c>
      <c r="BM488" s="166" t="s">
        <v>2489</v>
      </c>
    </row>
    <row r="489" spans="1:65" s="2" customFormat="1" ht="62.65" customHeight="1">
      <c r="A489" s="896"/>
      <c r="B489" s="129"/>
      <c r="C489" s="155" t="s">
        <v>1415</v>
      </c>
      <c r="D489" s="155" t="s">
        <v>155</v>
      </c>
      <c r="E489" s="156" t="s">
        <v>2490</v>
      </c>
      <c r="F489" s="157" t="s">
        <v>2491</v>
      </c>
      <c r="G489" s="158" t="s">
        <v>266</v>
      </c>
      <c r="H489" s="159">
        <v>8</v>
      </c>
      <c r="I489" s="901"/>
      <c r="J489" s="900">
        <f t="shared" si="155"/>
        <v>0</v>
      </c>
      <c r="K489" s="161"/>
      <c r="L489" s="29"/>
      <c r="M489" s="162" t="s">
        <v>1</v>
      </c>
      <c r="N489" s="163" t="s">
        <v>36</v>
      </c>
      <c r="O489" s="55"/>
      <c r="P489" s="164">
        <f t="shared" si="156"/>
        <v>0</v>
      </c>
      <c r="Q489" s="164">
        <v>0</v>
      </c>
      <c r="R489" s="164">
        <f t="shared" si="157"/>
        <v>0</v>
      </c>
      <c r="S489" s="164">
        <v>0</v>
      </c>
      <c r="T489" s="165">
        <f t="shared" si="158"/>
        <v>0</v>
      </c>
      <c r="U489" s="896"/>
      <c r="V489" s="896"/>
      <c r="W489" s="896"/>
      <c r="X489" s="896"/>
      <c r="Y489" s="896"/>
      <c r="Z489" s="896"/>
      <c r="AA489" s="896"/>
      <c r="AB489" s="896"/>
      <c r="AC489" s="896"/>
      <c r="AD489" s="896"/>
      <c r="AE489" s="896"/>
      <c r="AR489" s="166" t="s">
        <v>218</v>
      </c>
      <c r="AT489" s="166" t="s">
        <v>155</v>
      </c>
      <c r="AU489" s="166" t="s">
        <v>80</v>
      </c>
      <c r="AY489" s="14" t="s">
        <v>153</v>
      </c>
      <c r="BE489" s="93">
        <f t="shared" si="159"/>
        <v>0</v>
      </c>
      <c r="BF489" s="93">
        <f t="shared" si="160"/>
        <v>0</v>
      </c>
      <c r="BG489" s="93">
        <f t="shared" si="161"/>
        <v>0</v>
      </c>
      <c r="BH489" s="93">
        <f t="shared" si="162"/>
        <v>0</v>
      </c>
      <c r="BI489" s="93">
        <f t="shared" si="163"/>
        <v>0</v>
      </c>
      <c r="BJ489" s="14" t="s">
        <v>80</v>
      </c>
      <c r="BK489" s="93">
        <f t="shared" si="164"/>
        <v>0</v>
      </c>
      <c r="BL489" s="14" t="s">
        <v>218</v>
      </c>
      <c r="BM489" s="166" t="s">
        <v>2492</v>
      </c>
    </row>
    <row r="490" spans="1:65" s="2" customFormat="1" ht="62.65" customHeight="1">
      <c r="A490" s="896"/>
      <c r="B490" s="129"/>
      <c r="C490" s="155" t="s">
        <v>1419</v>
      </c>
      <c r="D490" s="155" t="s">
        <v>155</v>
      </c>
      <c r="E490" s="156" t="s">
        <v>2493</v>
      </c>
      <c r="F490" s="157" t="s">
        <v>2494</v>
      </c>
      <c r="G490" s="158" t="s">
        <v>266</v>
      </c>
      <c r="H490" s="159">
        <v>8</v>
      </c>
      <c r="I490" s="901"/>
      <c r="J490" s="900">
        <f t="shared" si="155"/>
        <v>0</v>
      </c>
      <c r="K490" s="161"/>
      <c r="L490" s="29"/>
      <c r="M490" s="162" t="s">
        <v>1</v>
      </c>
      <c r="N490" s="163" t="s">
        <v>36</v>
      </c>
      <c r="O490" s="55"/>
      <c r="P490" s="164">
        <f t="shared" si="156"/>
        <v>0</v>
      </c>
      <c r="Q490" s="164">
        <v>0</v>
      </c>
      <c r="R490" s="164">
        <f t="shared" si="157"/>
        <v>0</v>
      </c>
      <c r="S490" s="164">
        <v>0</v>
      </c>
      <c r="T490" s="165">
        <f t="shared" si="158"/>
        <v>0</v>
      </c>
      <c r="U490" s="896"/>
      <c r="V490" s="896"/>
      <c r="W490" s="896"/>
      <c r="X490" s="896"/>
      <c r="Y490" s="896"/>
      <c r="Z490" s="896"/>
      <c r="AA490" s="896"/>
      <c r="AB490" s="896"/>
      <c r="AC490" s="896"/>
      <c r="AD490" s="896"/>
      <c r="AE490" s="896"/>
      <c r="AR490" s="166" t="s">
        <v>218</v>
      </c>
      <c r="AT490" s="166" t="s">
        <v>155</v>
      </c>
      <c r="AU490" s="166" t="s">
        <v>80</v>
      </c>
      <c r="AY490" s="14" t="s">
        <v>153</v>
      </c>
      <c r="BE490" s="93">
        <f t="shared" si="159"/>
        <v>0</v>
      </c>
      <c r="BF490" s="93">
        <f t="shared" si="160"/>
        <v>0</v>
      </c>
      <c r="BG490" s="93">
        <f t="shared" si="161"/>
        <v>0</v>
      </c>
      <c r="BH490" s="93">
        <f t="shared" si="162"/>
        <v>0</v>
      </c>
      <c r="BI490" s="93">
        <f t="shared" si="163"/>
        <v>0</v>
      </c>
      <c r="BJ490" s="14" t="s">
        <v>80</v>
      </c>
      <c r="BK490" s="93">
        <f t="shared" si="164"/>
        <v>0</v>
      </c>
      <c r="BL490" s="14" t="s">
        <v>218</v>
      </c>
      <c r="BM490" s="166" t="s">
        <v>2495</v>
      </c>
    </row>
    <row r="491" spans="1:65" s="2" customFormat="1" ht="55.5" customHeight="1">
      <c r="A491" s="896"/>
      <c r="B491" s="129"/>
      <c r="C491" s="155" t="s">
        <v>1423</v>
      </c>
      <c r="D491" s="155" t="s">
        <v>155</v>
      </c>
      <c r="E491" s="156" t="s">
        <v>2496</v>
      </c>
      <c r="F491" s="157" t="s">
        <v>2497</v>
      </c>
      <c r="G491" s="158" t="s">
        <v>266</v>
      </c>
      <c r="H491" s="159">
        <v>8</v>
      </c>
      <c r="I491" s="901"/>
      <c r="J491" s="900">
        <f t="shared" si="155"/>
        <v>0</v>
      </c>
      <c r="K491" s="161"/>
      <c r="L491" s="29"/>
      <c r="M491" s="162" t="s">
        <v>1</v>
      </c>
      <c r="N491" s="163" t="s">
        <v>36</v>
      </c>
      <c r="O491" s="55"/>
      <c r="P491" s="164">
        <f t="shared" si="156"/>
        <v>0</v>
      </c>
      <c r="Q491" s="164">
        <v>0</v>
      </c>
      <c r="R491" s="164">
        <f t="shared" si="157"/>
        <v>0</v>
      </c>
      <c r="S491" s="164">
        <v>0</v>
      </c>
      <c r="T491" s="165">
        <f t="shared" si="158"/>
        <v>0</v>
      </c>
      <c r="U491" s="896"/>
      <c r="V491" s="896"/>
      <c r="W491" s="896"/>
      <c r="X491" s="896"/>
      <c r="Y491" s="896"/>
      <c r="Z491" s="896"/>
      <c r="AA491" s="896"/>
      <c r="AB491" s="896"/>
      <c r="AC491" s="896"/>
      <c r="AD491" s="896"/>
      <c r="AE491" s="896"/>
      <c r="AR491" s="166" t="s">
        <v>218</v>
      </c>
      <c r="AT491" s="166" t="s">
        <v>155</v>
      </c>
      <c r="AU491" s="166" t="s">
        <v>80</v>
      </c>
      <c r="AY491" s="14" t="s">
        <v>153</v>
      </c>
      <c r="BE491" s="93">
        <f t="shared" si="159"/>
        <v>0</v>
      </c>
      <c r="BF491" s="93">
        <f t="shared" si="160"/>
        <v>0</v>
      </c>
      <c r="BG491" s="93">
        <f t="shared" si="161"/>
        <v>0</v>
      </c>
      <c r="BH491" s="93">
        <f t="shared" si="162"/>
        <v>0</v>
      </c>
      <c r="BI491" s="93">
        <f t="shared" si="163"/>
        <v>0</v>
      </c>
      <c r="BJ491" s="14" t="s">
        <v>80</v>
      </c>
      <c r="BK491" s="93">
        <f t="shared" si="164"/>
        <v>0</v>
      </c>
      <c r="BL491" s="14" t="s">
        <v>218</v>
      </c>
      <c r="BM491" s="166" t="s">
        <v>2498</v>
      </c>
    </row>
    <row r="492" spans="1:65" s="2" customFormat="1" ht="55.5" customHeight="1">
      <c r="A492" s="896"/>
      <c r="B492" s="129"/>
      <c r="C492" s="155" t="s">
        <v>1427</v>
      </c>
      <c r="D492" s="155" t="s">
        <v>155</v>
      </c>
      <c r="E492" s="156" t="s">
        <v>2499</v>
      </c>
      <c r="F492" s="157" t="s">
        <v>2500</v>
      </c>
      <c r="G492" s="158" t="s">
        <v>266</v>
      </c>
      <c r="H492" s="159">
        <v>8</v>
      </c>
      <c r="I492" s="901"/>
      <c r="J492" s="900">
        <f t="shared" si="155"/>
        <v>0</v>
      </c>
      <c r="K492" s="161"/>
      <c r="L492" s="29"/>
      <c r="M492" s="162" t="s">
        <v>1</v>
      </c>
      <c r="N492" s="163" t="s">
        <v>36</v>
      </c>
      <c r="O492" s="55"/>
      <c r="P492" s="164">
        <f t="shared" si="156"/>
        <v>0</v>
      </c>
      <c r="Q492" s="164">
        <v>0</v>
      </c>
      <c r="R492" s="164">
        <f t="shared" si="157"/>
        <v>0</v>
      </c>
      <c r="S492" s="164">
        <v>0</v>
      </c>
      <c r="T492" s="165">
        <f t="shared" si="158"/>
        <v>0</v>
      </c>
      <c r="U492" s="896"/>
      <c r="V492" s="896"/>
      <c r="W492" s="896"/>
      <c r="X492" s="896"/>
      <c r="Y492" s="896"/>
      <c r="Z492" s="896"/>
      <c r="AA492" s="896"/>
      <c r="AB492" s="896"/>
      <c r="AC492" s="896"/>
      <c r="AD492" s="896"/>
      <c r="AE492" s="896"/>
      <c r="AR492" s="166" t="s">
        <v>218</v>
      </c>
      <c r="AT492" s="166" t="s">
        <v>155</v>
      </c>
      <c r="AU492" s="166" t="s">
        <v>80</v>
      </c>
      <c r="AY492" s="14" t="s">
        <v>153</v>
      </c>
      <c r="BE492" s="93">
        <f t="shared" si="159"/>
        <v>0</v>
      </c>
      <c r="BF492" s="93">
        <f t="shared" si="160"/>
        <v>0</v>
      </c>
      <c r="BG492" s="93">
        <f t="shared" si="161"/>
        <v>0</v>
      </c>
      <c r="BH492" s="93">
        <f t="shared" si="162"/>
        <v>0</v>
      </c>
      <c r="BI492" s="93">
        <f t="shared" si="163"/>
        <v>0</v>
      </c>
      <c r="BJ492" s="14" t="s">
        <v>80</v>
      </c>
      <c r="BK492" s="93">
        <f t="shared" si="164"/>
        <v>0</v>
      </c>
      <c r="BL492" s="14" t="s">
        <v>218</v>
      </c>
      <c r="BM492" s="166" t="s">
        <v>2501</v>
      </c>
    </row>
    <row r="493" spans="1:65" s="2" customFormat="1" ht="55.5" customHeight="1">
      <c r="A493" s="896"/>
      <c r="B493" s="129"/>
      <c r="C493" s="155" t="s">
        <v>1431</v>
      </c>
      <c r="D493" s="155" t="s">
        <v>155</v>
      </c>
      <c r="E493" s="156" t="s">
        <v>2502</v>
      </c>
      <c r="F493" s="157" t="s">
        <v>2503</v>
      </c>
      <c r="G493" s="158" t="s">
        <v>266</v>
      </c>
      <c r="H493" s="159">
        <v>8</v>
      </c>
      <c r="I493" s="901"/>
      <c r="J493" s="900">
        <f t="shared" si="155"/>
        <v>0</v>
      </c>
      <c r="K493" s="161"/>
      <c r="L493" s="29"/>
      <c r="M493" s="162" t="s">
        <v>1</v>
      </c>
      <c r="N493" s="163" t="s">
        <v>36</v>
      </c>
      <c r="O493" s="55"/>
      <c r="P493" s="164">
        <f t="shared" si="156"/>
        <v>0</v>
      </c>
      <c r="Q493" s="164">
        <v>0</v>
      </c>
      <c r="R493" s="164">
        <f t="shared" si="157"/>
        <v>0</v>
      </c>
      <c r="S493" s="164">
        <v>0</v>
      </c>
      <c r="T493" s="165">
        <f t="shared" si="158"/>
        <v>0</v>
      </c>
      <c r="U493" s="896"/>
      <c r="V493" s="896"/>
      <c r="W493" s="896"/>
      <c r="X493" s="896"/>
      <c r="Y493" s="896"/>
      <c r="Z493" s="896"/>
      <c r="AA493" s="896"/>
      <c r="AB493" s="896"/>
      <c r="AC493" s="896"/>
      <c r="AD493" s="896"/>
      <c r="AE493" s="896"/>
      <c r="AR493" s="166" t="s">
        <v>218</v>
      </c>
      <c r="AT493" s="166" t="s">
        <v>155</v>
      </c>
      <c r="AU493" s="166" t="s">
        <v>80</v>
      </c>
      <c r="AY493" s="14" t="s">
        <v>153</v>
      </c>
      <c r="BE493" s="93">
        <f t="shared" si="159"/>
        <v>0</v>
      </c>
      <c r="BF493" s="93">
        <f t="shared" si="160"/>
        <v>0</v>
      </c>
      <c r="BG493" s="93">
        <f t="shared" si="161"/>
        <v>0</v>
      </c>
      <c r="BH493" s="93">
        <f t="shared" si="162"/>
        <v>0</v>
      </c>
      <c r="BI493" s="93">
        <f t="shared" si="163"/>
        <v>0</v>
      </c>
      <c r="BJ493" s="14" t="s">
        <v>80</v>
      </c>
      <c r="BK493" s="93">
        <f t="shared" si="164"/>
        <v>0</v>
      </c>
      <c r="BL493" s="14" t="s">
        <v>218</v>
      </c>
      <c r="BM493" s="166" t="s">
        <v>2504</v>
      </c>
    </row>
    <row r="494" spans="1:65" s="2" customFormat="1" ht="55.5" customHeight="1">
      <c r="A494" s="896"/>
      <c r="B494" s="129"/>
      <c r="C494" s="155" t="s">
        <v>1435</v>
      </c>
      <c r="D494" s="155" t="s">
        <v>155</v>
      </c>
      <c r="E494" s="156" t="s">
        <v>2505</v>
      </c>
      <c r="F494" s="157" t="s">
        <v>2506</v>
      </c>
      <c r="G494" s="158" t="s">
        <v>266</v>
      </c>
      <c r="H494" s="159">
        <v>8</v>
      </c>
      <c r="I494" s="901"/>
      <c r="J494" s="900">
        <f t="shared" si="155"/>
        <v>0</v>
      </c>
      <c r="K494" s="161"/>
      <c r="L494" s="29"/>
      <c r="M494" s="162" t="s">
        <v>1</v>
      </c>
      <c r="N494" s="163" t="s">
        <v>36</v>
      </c>
      <c r="O494" s="55"/>
      <c r="P494" s="164">
        <f t="shared" si="156"/>
        <v>0</v>
      </c>
      <c r="Q494" s="164">
        <v>0</v>
      </c>
      <c r="R494" s="164">
        <f t="shared" si="157"/>
        <v>0</v>
      </c>
      <c r="S494" s="164">
        <v>0</v>
      </c>
      <c r="T494" s="165">
        <f t="shared" si="158"/>
        <v>0</v>
      </c>
      <c r="U494" s="896"/>
      <c r="V494" s="896"/>
      <c r="W494" s="896"/>
      <c r="X494" s="896"/>
      <c r="Y494" s="896"/>
      <c r="Z494" s="896"/>
      <c r="AA494" s="896"/>
      <c r="AB494" s="896"/>
      <c r="AC494" s="896"/>
      <c r="AD494" s="896"/>
      <c r="AE494" s="896"/>
      <c r="AR494" s="166" t="s">
        <v>218</v>
      </c>
      <c r="AT494" s="166" t="s">
        <v>155</v>
      </c>
      <c r="AU494" s="166" t="s">
        <v>80</v>
      </c>
      <c r="AY494" s="14" t="s">
        <v>153</v>
      </c>
      <c r="BE494" s="93">
        <f t="shared" si="159"/>
        <v>0</v>
      </c>
      <c r="BF494" s="93">
        <f t="shared" si="160"/>
        <v>0</v>
      </c>
      <c r="BG494" s="93">
        <f t="shared" si="161"/>
        <v>0</v>
      </c>
      <c r="BH494" s="93">
        <f t="shared" si="162"/>
        <v>0</v>
      </c>
      <c r="BI494" s="93">
        <f t="shared" si="163"/>
        <v>0</v>
      </c>
      <c r="BJ494" s="14" t="s">
        <v>80</v>
      </c>
      <c r="BK494" s="93">
        <f t="shared" si="164"/>
        <v>0</v>
      </c>
      <c r="BL494" s="14" t="s">
        <v>218</v>
      </c>
      <c r="BM494" s="166" t="s">
        <v>2507</v>
      </c>
    </row>
    <row r="495" spans="1:65" s="2" customFormat="1" ht="55.5" customHeight="1">
      <c r="A495" s="896"/>
      <c r="B495" s="129"/>
      <c r="C495" s="155" t="s">
        <v>1439</v>
      </c>
      <c r="D495" s="155" t="s">
        <v>155</v>
      </c>
      <c r="E495" s="156" t="s">
        <v>1478</v>
      </c>
      <c r="F495" s="157" t="s">
        <v>1479</v>
      </c>
      <c r="G495" s="158" t="s">
        <v>266</v>
      </c>
      <c r="H495" s="159">
        <v>8</v>
      </c>
      <c r="I495" s="901"/>
      <c r="J495" s="900">
        <f t="shared" si="155"/>
        <v>0</v>
      </c>
      <c r="K495" s="161"/>
      <c r="L495" s="29"/>
      <c r="M495" s="162" t="s">
        <v>1</v>
      </c>
      <c r="N495" s="163" t="s">
        <v>36</v>
      </c>
      <c r="O495" s="55"/>
      <c r="P495" s="164">
        <f t="shared" si="156"/>
        <v>0</v>
      </c>
      <c r="Q495" s="164">
        <v>0</v>
      </c>
      <c r="R495" s="164">
        <f t="shared" si="157"/>
        <v>0</v>
      </c>
      <c r="S495" s="164">
        <v>0</v>
      </c>
      <c r="T495" s="165">
        <f t="shared" si="158"/>
        <v>0</v>
      </c>
      <c r="U495" s="896"/>
      <c r="V495" s="896"/>
      <c r="W495" s="896"/>
      <c r="X495" s="896"/>
      <c r="Y495" s="896"/>
      <c r="Z495" s="896"/>
      <c r="AA495" s="896"/>
      <c r="AB495" s="896"/>
      <c r="AC495" s="896"/>
      <c r="AD495" s="896"/>
      <c r="AE495" s="896"/>
      <c r="AR495" s="166" t="s">
        <v>218</v>
      </c>
      <c r="AT495" s="166" t="s">
        <v>155</v>
      </c>
      <c r="AU495" s="166" t="s">
        <v>80</v>
      </c>
      <c r="AY495" s="14" t="s">
        <v>153</v>
      </c>
      <c r="BE495" s="93">
        <f t="shared" si="159"/>
        <v>0</v>
      </c>
      <c r="BF495" s="93">
        <f t="shared" si="160"/>
        <v>0</v>
      </c>
      <c r="BG495" s="93">
        <f t="shared" si="161"/>
        <v>0</v>
      </c>
      <c r="BH495" s="93">
        <f t="shared" si="162"/>
        <v>0</v>
      </c>
      <c r="BI495" s="93">
        <f t="shared" si="163"/>
        <v>0</v>
      </c>
      <c r="BJ495" s="14" t="s">
        <v>80</v>
      </c>
      <c r="BK495" s="93">
        <f t="shared" si="164"/>
        <v>0</v>
      </c>
      <c r="BL495" s="14" t="s">
        <v>218</v>
      </c>
      <c r="BM495" s="166" t="s">
        <v>2508</v>
      </c>
    </row>
    <row r="496" spans="1:65" s="2" customFormat="1" ht="55.5" customHeight="1">
      <c r="A496" s="896"/>
      <c r="B496" s="129"/>
      <c r="C496" s="155" t="s">
        <v>1443</v>
      </c>
      <c r="D496" s="155" t="s">
        <v>155</v>
      </c>
      <c r="E496" s="156" t="s">
        <v>2509</v>
      </c>
      <c r="F496" s="157" t="s">
        <v>2510</v>
      </c>
      <c r="G496" s="158" t="s">
        <v>266</v>
      </c>
      <c r="H496" s="159">
        <v>4</v>
      </c>
      <c r="I496" s="901"/>
      <c r="J496" s="900">
        <f t="shared" si="155"/>
        <v>0</v>
      </c>
      <c r="K496" s="161"/>
      <c r="L496" s="29"/>
      <c r="M496" s="162" t="s">
        <v>1</v>
      </c>
      <c r="N496" s="163" t="s">
        <v>36</v>
      </c>
      <c r="O496" s="55"/>
      <c r="P496" s="164">
        <f t="shared" si="156"/>
        <v>0</v>
      </c>
      <c r="Q496" s="164">
        <v>0</v>
      </c>
      <c r="R496" s="164">
        <f t="shared" si="157"/>
        <v>0</v>
      </c>
      <c r="S496" s="164">
        <v>0</v>
      </c>
      <c r="T496" s="165">
        <f t="shared" si="158"/>
        <v>0</v>
      </c>
      <c r="U496" s="896"/>
      <c r="V496" s="896"/>
      <c r="W496" s="896"/>
      <c r="X496" s="896"/>
      <c r="Y496" s="896"/>
      <c r="Z496" s="896"/>
      <c r="AA496" s="896"/>
      <c r="AB496" s="896"/>
      <c r="AC496" s="896"/>
      <c r="AD496" s="896"/>
      <c r="AE496" s="896"/>
      <c r="AR496" s="166" t="s">
        <v>218</v>
      </c>
      <c r="AT496" s="166" t="s">
        <v>155</v>
      </c>
      <c r="AU496" s="166" t="s">
        <v>80</v>
      </c>
      <c r="AY496" s="14" t="s">
        <v>153</v>
      </c>
      <c r="BE496" s="93">
        <f t="shared" si="159"/>
        <v>0</v>
      </c>
      <c r="BF496" s="93">
        <f t="shared" si="160"/>
        <v>0</v>
      </c>
      <c r="BG496" s="93">
        <f t="shared" si="161"/>
        <v>0</v>
      </c>
      <c r="BH496" s="93">
        <f t="shared" si="162"/>
        <v>0</v>
      </c>
      <c r="BI496" s="93">
        <f t="shared" si="163"/>
        <v>0</v>
      </c>
      <c r="BJ496" s="14" t="s">
        <v>80</v>
      </c>
      <c r="BK496" s="93">
        <f t="shared" si="164"/>
        <v>0</v>
      </c>
      <c r="BL496" s="14" t="s">
        <v>218</v>
      </c>
      <c r="BM496" s="166" t="s">
        <v>2511</v>
      </c>
    </row>
    <row r="497" spans="1:65" s="2" customFormat="1" ht="55.5" customHeight="1">
      <c r="A497" s="896"/>
      <c r="B497" s="129"/>
      <c r="C497" s="155" t="s">
        <v>1449</v>
      </c>
      <c r="D497" s="155" t="s">
        <v>155</v>
      </c>
      <c r="E497" s="156" t="s">
        <v>2512</v>
      </c>
      <c r="F497" s="157" t="s">
        <v>2513</v>
      </c>
      <c r="G497" s="158" t="s">
        <v>266</v>
      </c>
      <c r="H497" s="159">
        <v>4</v>
      </c>
      <c r="I497" s="901"/>
      <c r="J497" s="900">
        <f t="shared" si="155"/>
        <v>0</v>
      </c>
      <c r="K497" s="161"/>
      <c r="L497" s="29"/>
      <c r="M497" s="162" t="s">
        <v>1</v>
      </c>
      <c r="N497" s="163" t="s">
        <v>36</v>
      </c>
      <c r="O497" s="55"/>
      <c r="P497" s="164">
        <f t="shared" si="156"/>
        <v>0</v>
      </c>
      <c r="Q497" s="164">
        <v>0</v>
      </c>
      <c r="R497" s="164">
        <f t="shared" si="157"/>
        <v>0</v>
      </c>
      <c r="S497" s="164">
        <v>0</v>
      </c>
      <c r="T497" s="165">
        <f t="shared" si="158"/>
        <v>0</v>
      </c>
      <c r="U497" s="896"/>
      <c r="V497" s="896"/>
      <c r="W497" s="896"/>
      <c r="X497" s="896"/>
      <c r="Y497" s="896"/>
      <c r="Z497" s="896"/>
      <c r="AA497" s="896"/>
      <c r="AB497" s="896"/>
      <c r="AC497" s="896"/>
      <c r="AD497" s="896"/>
      <c r="AE497" s="896"/>
      <c r="AR497" s="166" t="s">
        <v>218</v>
      </c>
      <c r="AT497" s="166" t="s">
        <v>155</v>
      </c>
      <c r="AU497" s="166" t="s">
        <v>80</v>
      </c>
      <c r="AY497" s="14" t="s">
        <v>153</v>
      </c>
      <c r="BE497" s="93">
        <f t="shared" si="159"/>
        <v>0</v>
      </c>
      <c r="BF497" s="93">
        <f t="shared" si="160"/>
        <v>0</v>
      </c>
      <c r="BG497" s="93">
        <f t="shared" si="161"/>
        <v>0</v>
      </c>
      <c r="BH497" s="93">
        <f t="shared" si="162"/>
        <v>0</v>
      </c>
      <c r="BI497" s="93">
        <f t="shared" si="163"/>
        <v>0</v>
      </c>
      <c r="BJ497" s="14" t="s">
        <v>80</v>
      </c>
      <c r="BK497" s="93">
        <f t="shared" si="164"/>
        <v>0</v>
      </c>
      <c r="BL497" s="14" t="s">
        <v>218</v>
      </c>
      <c r="BM497" s="166" t="s">
        <v>2514</v>
      </c>
    </row>
    <row r="498" spans="1:65" s="2" customFormat="1" ht="49.15" customHeight="1">
      <c r="A498" s="896"/>
      <c r="B498" s="129"/>
      <c r="C498" s="155" t="s">
        <v>1453</v>
      </c>
      <c r="D498" s="155" t="s">
        <v>155</v>
      </c>
      <c r="E498" s="156" t="s">
        <v>2515</v>
      </c>
      <c r="F498" s="157" t="s">
        <v>2516</v>
      </c>
      <c r="G498" s="158" t="s">
        <v>266</v>
      </c>
      <c r="H498" s="159">
        <v>4</v>
      </c>
      <c r="I498" s="901"/>
      <c r="J498" s="900">
        <f t="shared" si="155"/>
        <v>0</v>
      </c>
      <c r="K498" s="161"/>
      <c r="L498" s="29"/>
      <c r="M498" s="162" t="s">
        <v>1</v>
      </c>
      <c r="N498" s="163" t="s">
        <v>36</v>
      </c>
      <c r="O498" s="55"/>
      <c r="P498" s="164">
        <f t="shared" si="156"/>
        <v>0</v>
      </c>
      <c r="Q498" s="164">
        <v>0</v>
      </c>
      <c r="R498" s="164">
        <f t="shared" si="157"/>
        <v>0</v>
      </c>
      <c r="S498" s="164">
        <v>0</v>
      </c>
      <c r="T498" s="165">
        <f t="shared" si="158"/>
        <v>0</v>
      </c>
      <c r="U498" s="896"/>
      <c r="V498" s="896"/>
      <c r="W498" s="896"/>
      <c r="X498" s="896"/>
      <c r="Y498" s="896"/>
      <c r="Z498" s="896"/>
      <c r="AA498" s="896"/>
      <c r="AB498" s="896"/>
      <c r="AC498" s="896"/>
      <c r="AD498" s="896"/>
      <c r="AE498" s="896"/>
      <c r="AR498" s="166" t="s">
        <v>218</v>
      </c>
      <c r="AT498" s="166" t="s">
        <v>155</v>
      </c>
      <c r="AU498" s="166" t="s">
        <v>80</v>
      </c>
      <c r="AY498" s="14" t="s">
        <v>153</v>
      </c>
      <c r="BE498" s="93">
        <f t="shared" si="159"/>
        <v>0</v>
      </c>
      <c r="BF498" s="93">
        <f t="shared" si="160"/>
        <v>0</v>
      </c>
      <c r="BG498" s="93">
        <f t="shared" si="161"/>
        <v>0</v>
      </c>
      <c r="BH498" s="93">
        <f t="shared" si="162"/>
        <v>0</v>
      </c>
      <c r="BI498" s="93">
        <f t="shared" si="163"/>
        <v>0</v>
      </c>
      <c r="BJ498" s="14" t="s">
        <v>80</v>
      </c>
      <c r="BK498" s="93">
        <f t="shared" si="164"/>
        <v>0</v>
      </c>
      <c r="BL498" s="14" t="s">
        <v>218</v>
      </c>
      <c r="BM498" s="166" t="s">
        <v>2517</v>
      </c>
    </row>
    <row r="499" spans="1:65" s="2" customFormat="1" ht="66.75" customHeight="1">
      <c r="A499" s="896"/>
      <c r="B499" s="129"/>
      <c r="C499" s="155" t="s">
        <v>1457</v>
      </c>
      <c r="D499" s="155" t="s">
        <v>155</v>
      </c>
      <c r="E499" s="156" t="s">
        <v>1558</v>
      </c>
      <c r="F499" s="157" t="s">
        <v>1559</v>
      </c>
      <c r="G499" s="158" t="s">
        <v>266</v>
      </c>
      <c r="H499" s="159">
        <v>52</v>
      </c>
      <c r="I499" s="901"/>
      <c r="J499" s="900">
        <f t="shared" si="155"/>
        <v>0</v>
      </c>
      <c r="K499" s="161"/>
      <c r="L499" s="29"/>
      <c r="M499" s="162" t="s">
        <v>1</v>
      </c>
      <c r="N499" s="163" t="s">
        <v>36</v>
      </c>
      <c r="O499" s="55"/>
      <c r="P499" s="164">
        <f t="shared" si="156"/>
        <v>0</v>
      </c>
      <c r="Q499" s="164">
        <v>0</v>
      </c>
      <c r="R499" s="164">
        <f t="shared" si="157"/>
        <v>0</v>
      </c>
      <c r="S499" s="164">
        <v>0</v>
      </c>
      <c r="T499" s="165">
        <f t="shared" si="158"/>
        <v>0</v>
      </c>
      <c r="U499" s="896"/>
      <c r="V499" s="896"/>
      <c r="W499" s="896"/>
      <c r="X499" s="896"/>
      <c r="Y499" s="896"/>
      <c r="Z499" s="896"/>
      <c r="AA499" s="896"/>
      <c r="AB499" s="896"/>
      <c r="AC499" s="896"/>
      <c r="AD499" s="896"/>
      <c r="AE499" s="896"/>
      <c r="AR499" s="166" t="s">
        <v>218</v>
      </c>
      <c r="AT499" s="166" t="s">
        <v>155</v>
      </c>
      <c r="AU499" s="166" t="s">
        <v>80</v>
      </c>
      <c r="AY499" s="14" t="s">
        <v>153</v>
      </c>
      <c r="BE499" s="93">
        <f t="shared" si="159"/>
        <v>0</v>
      </c>
      <c r="BF499" s="93">
        <f t="shared" si="160"/>
        <v>0</v>
      </c>
      <c r="BG499" s="93">
        <f t="shared" si="161"/>
        <v>0</v>
      </c>
      <c r="BH499" s="93">
        <f t="shared" si="162"/>
        <v>0</v>
      </c>
      <c r="BI499" s="93">
        <f t="shared" si="163"/>
        <v>0</v>
      </c>
      <c r="BJ499" s="14" t="s">
        <v>80</v>
      </c>
      <c r="BK499" s="93">
        <f t="shared" si="164"/>
        <v>0</v>
      </c>
      <c r="BL499" s="14" t="s">
        <v>218</v>
      </c>
      <c r="BM499" s="166" t="s">
        <v>2518</v>
      </c>
    </row>
    <row r="500" spans="1:65" s="2" customFormat="1" ht="66.75" customHeight="1">
      <c r="A500" s="896"/>
      <c r="B500" s="129"/>
      <c r="C500" s="155" t="s">
        <v>1461</v>
      </c>
      <c r="D500" s="155" t="s">
        <v>155</v>
      </c>
      <c r="E500" s="156" t="s">
        <v>1562</v>
      </c>
      <c r="F500" s="157" t="s">
        <v>1563</v>
      </c>
      <c r="G500" s="158" t="s">
        <v>266</v>
      </c>
      <c r="H500" s="159">
        <v>72</v>
      </c>
      <c r="I500" s="901"/>
      <c r="J500" s="900">
        <f t="shared" si="155"/>
        <v>0</v>
      </c>
      <c r="K500" s="161"/>
      <c r="L500" s="29"/>
      <c r="M500" s="162" t="s">
        <v>1</v>
      </c>
      <c r="N500" s="163" t="s">
        <v>36</v>
      </c>
      <c r="O500" s="55"/>
      <c r="P500" s="164">
        <f t="shared" si="156"/>
        <v>0</v>
      </c>
      <c r="Q500" s="164">
        <v>0</v>
      </c>
      <c r="R500" s="164">
        <f t="shared" si="157"/>
        <v>0</v>
      </c>
      <c r="S500" s="164">
        <v>0</v>
      </c>
      <c r="T500" s="165">
        <f t="shared" si="158"/>
        <v>0</v>
      </c>
      <c r="U500" s="896"/>
      <c r="V500" s="896"/>
      <c r="W500" s="896"/>
      <c r="X500" s="896"/>
      <c r="Y500" s="896"/>
      <c r="Z500" s="896"/>
      <c r="AA500" s="896"/>
      <c r="AB500" s="896"/>
      <c r="AC500" s="896"/>
      <c r="AD500" s="896"/>
      <c r="AE500" s="896"/>
      <c r="AR500" s="166" t="s">
        <v>218</v>
      </c>
      <c r="AT500" s="166" t="s">
        <v>155</v>
      </c>
      <c r="AU500" s="166" t="s">
        <v>80</v>
      </c>
      <c r="AY500" s="14" t="s">
        <v>153</v>
      </c>
      <c r="BE500" s="93">
        <f t="shared" si="159"/>
        <v>0</v>
      </c>
      <c r="BF500" s="93">
        <f t="shared" si="160"/>
        <v>0</v>
      </c>
      <c r="BG500" s="93">
        <f t="shared" si="161"/>
        <v>0</v>
      </c>
      <c r="BH500" s="93">
        <f t="shared" si="162"/>
        <v>0</v>
      </c>
      <c r="BI500" s="93">
        <f t="shared" si="163"/>
        <v>0</v>
      </c>
      <c r="BJ500" s="14" t="s">
        <v>80</v>
      </c>
      <c r="BK500" s="93">
        <f t="shared" si="164"/>
        <v>0</v>
      </c>
      <c r="BL500" s="14" t="s">
        <v>218</v>
      </c>
      <c r="BM500" s="166" t="s">
        <v>2519</v>
      </c>
    </row>
    <row r="501" spans="1:65" s="2" customFormat="1" ht="62.65" customHeight="1">
      <c r="A501" s="896"/>
      <c r="B501" s="129"/>
      <c r="C501" s="155" t="s">
        <v>1465</v>
      </c>
      <c r="D501" s="155" t="s">
        <v>155</v>
      </c>
      <c r="E501" s="156" t="s">
        <v>1566</v>
      </c>
      <c r="F501" s="157" t="s">
        <v>1567</v>
      </c>
      <c r="G501" s="158" t="s">
        <v>266</v>
      </c>
      <c r="H501" s="159">
        <v>108</v>
      </c>
      <c r="I501" s="901"/>
      <c r="J501" s="900">
        <f t="shared" si="155"/>
        <v>0</v>
      </c>
      <c r="K501" s="161"/>
      <c r="L501" s="29"/>
      <c r="M501" s="162" t="s">
        <v>1</v>
      </c>
      <c r="N501" s="163" t="s">
        <v>36</v>
      </c>
      <c r="O501" s="55"/>
      <c r="P501" s="164">
        <f t="shared" si="156"/>
        <v>0</v>
      </c>
      <c r="Q501" s="164">
        <v>0</v>
      </c>
      <c r="R501" s="164">
        <f t="shared" si="157"/>
        <v>0</v>
      </c>
      <c r="S501" s="164">
        <v>0</v>
      </c>
      <c r="T501" s="165">
        <f t="shared" si="158"/>
        <v>0</v>
      </c>
      <c r="U501" s="896"/>
      <c r="V501" s="896"/>
      <c r="W501" s="896"/>
      <c r="X501" s="896"/>
      <c r="Y501" s="896"/>
      <c r="Z501" s="896"/>
      <c r="AA501" s="896"/>
      <c r="AB501" s="896"/>
      <c r="AC501" s="896"/>
      <c r="AD501" s="896"/>
      <c r="AE501" s="896"/>
      <c r="AR501" s="166" t="s">
        <v>218</v>
      </c>
      <c r="AT501" s="166" t="s">
        <v>155</v>
      </c>
      <c r="AU501" s="166" t="s">
        <v>80</v>
      </c>
      <c r="AY501" s="14" t="s">
        <v>153</v>
      </c>
      <c r="BE501" s="93">
        <f t="shared" si="159"/>
        <v>0</v>
      </c>
      <c r="BF501" s="93">
        <f t="shared" si="160"/>
        <v>0</v>
      </c>
      <c r="BG501" s="93">
        <f t="shared" si="161"/>
        <v>0</v>
      </c>
      <c r="BH501" s="93">
        <f t="shared" si="162"/>
        <v>0</v>
      </c>
      <c r="BI501" s="93">
        <f t="shared" si="163"/>
        <v>0</v>
      </c>
      <c r="BJ501" s="14" t="s">
        <v>80</v>
      </c>
      <c r="BK501" s="93">
        <f t="shared" si="164"/>
        <v>0</v>
      </c>
      <c r="BL501" s="14" t="s">
        <v>218</v>
      </c>
      <c r="BM501" s="166" t="s">
        <v>2520</v>
      </c>
    </row>
    <row r="502" spans="1:65" s="2" customFormat="1" ht="66.75" customHeight="1">
      <c r="A502" s="896"/>
      <c r="B502" s="129"/>
      <c r="C502" s="155" t="s">
        <v>1469</v>
      </c>
      <c r="D502" s="155" t="s">
        <v>155</v>
      </c>
      <c r="E502" s="156" t="s">
        <v>1574</v>
      </c>
      <c r="F502" s="157" t="s">
        <v>1575</v>
      </c>
      <c r="G502" s="158" t="s">
        <v>266</v>
      </c>
      <c r="H502" s="159">
        <v>8</v>
      </c>
      <c r="I502" s="901"/>
      <c r="J502" s="900">
        <f t="shared" si="155"/>
        <v>0</v>
      </c>
      <c r="K502" s="161"/>
      <c r="L502" s="29"/>
      <c r="M502" s="162" t="s">
        <v>1</v>
      </c>
      <c r="N502" s="163" t="s">
        <v>36</v>
      </c>
      <c r="O502" s="55"/>
      <c r="P502" s="164">
        <f t="shared" si="156"/>
        <v>0</v>
      </c>
      <c r="Q502" s="164">
        <v>0</v>
      </c>
      <c r="R502" s="164">
        <f t="shared" si="157"/>
        <v>0</v>
      </c>
      <c r="S502" s="164">
        <v>0</v>
      </c>
      <c r="T502" s="165">
        <f t="shared" si="158"/>
        <v>0</v>
      </c>
      <c r="U502" s="896"/>
      <c r="V502" s="896"/>
      <c r="W502" s="896"/>
      <c r="X502" s="896"/>
      <c r="Y502" s="896"/>
      <c r="Z502" s="896"/>
      <c r="AA502" s="896"/>
      <c r="AB502" s="896"/>
      <c r="AC502" s="896"/>
      <c r="AD502" s="896"/>
      <c r="AE502" s="896"/>
      <c r="AR502" s="166" t="s">
        <v>218</v>
      </c>
      <c r="AT502" s="166" t="s">
        <v>155</v>
      </c>
      <c r="AU502" s="166" t="s">
        <v>80</v>
      </c>
      <c r="AY502" s="14" t="s">
        <v>153</v>
      </c>
      <c r="BE502" s="93">
        <f t="shared" si="159"/>
        <v>0</v>
      </c>
      <c r="BF502" s="93">
        <f t="shared" si="160"/>
        <v>0</v>
      </c>
      <c r="BG502" s="93">
        <f t="shared" si="161"/>
        <v>0</v>
      </c>
      <c r="BH502" s="93">
        <f t="shared" si="162"/>
        <v>0</v>
      </c>
      <c r="BI502" s="93">
        <f t="shared" si="163"/>
        <v>0</v>
      </c>
      <c r="BJ502" s="14" t="s">
        <v>80</v>
      </c>
      <c r="BK502" s="93">
        <f t="shared" si="164"/>
        <v>0</v>
      </c>
      <c r="BL502" s="14" t="s">
        <v>218</v>
      </c>
      <c r="BM502" s="166" t="s">
        <v>2521</v>
      </c>
    </row>
    <row r="503" spans="1:65" s="2" customFormat="1" ht="66.75" customHeight="1">
      <c r="A503" s="896"/>
      <c r="B503" s="129"/>
      <c r="C503" s="155" t="s">
        <v>1473</v>
      </c>
      <c r="D503" s="155" t="s">
        <v>155</v>
      </c>
      <c r="E503" s="156" t="s">
        <v>2522</v>
      </c>
      <c r="F503" s="157" t="s">
        <v>2523</v>
      </c>
      <c r="G503" s="158" t="s">
        <v>266</v>
      </c>
      <c r="H503" s="159">
        <v>8</v>
      </c>
      <c r="I503" s="901"/>
      <c r="J503" s="900">
        <f t="shared" si="155"/>
        <v>0</v>
      </c>
      <c r="K503" s="161"/>
      <c r="L503" s="29"/>
      <c r="M503" s="162" t="s">
        <v>1</v>
      </c>
      <c r="N503" s="163" t="s">
        <v>36</v>
      </c>
      <c r="O503" s="55"/>
      <c r="P503" s="164">
        <f t="shared" si="156"/>
        <v>0</v>
      </c>
      <c r="Q503" s="164">
        <v>0</v>
      </c>
      <c r="R503" s="164">
        <f t="shared" si="157"/>
        <v>0</v>
      </c>
      <c r="S503" s="164">
        <v>0</v>
      </c>
      <c r="T503" s="165">
        <f t="shared" si="158"/>
        <v>0</v>
      </c>
      <c r="U503" s="896"/>
      <c r="V503" s="896"/>
      <c r="W503" s="896"/>
      <c r="X503" s="896"/>
      <c r="Y503" s="896"/>
      <c r="Z503" s="896"/>
      <c r="AA503" s="896"/>
      <c r="AB503" s="896"/>
      <c r="AC503" s="896"/>
      <c r="AD503" s="896"/>
      <c r="AE503" s="896"/>
      <c r="AR503" s="166" t="s">
        <v>218</v>
      </c>
      <c r="AT503" s="166" t="s">
        <v>155</v>
      </c>
      <c r="AU503" s="166" t="s">
        <v>80</v>
      </c>
      <c r="AY503" s="14" t="s">
        <v>153</v>
      </c>
      <c r="BE503" s="93">
        <f t="shared" si="159"/>
        <v>0</v>
      </c>
      <c r="BF503" s="93">
        <f t="shared" si="160"/>
        <v>0</v>
      </c>
      <c r="BG503" s="93">
        <f t="shared" si="161"/>
        <v>0</v>
      </c>
      <c r="BH503" s="93">
        <f t="shared" si="162"/>
        <v>0</v>
      </c>
      <c r="BI503" s="93">
        <f t="shared" si="163"/>
        <v>0</v>
      </c>
      <c r="BJ503" s="14" t="s">
        <v>80</v>
      </c>
      <c r="BK503" s="93">
        <f t="shared" si="164"/>
        <v>0</v>
      </c>
      <c r="BL503" s="14" t="s">
        <v>218</v>
      </c>
      <c r="BM503" s="166" t="s">
        <v>2524</v>
      </c>
    </row>
    <row r="504" spans="1:65" s="2" customFormat="1" ht="62.65" customHeight="1">
      <c r="A504" s="896"/>
      <c r="B504" s="129"/>
      <c r="C504" s="155" t="s">
        <v>1477</v>
      </c>
      <c r="D504" s="155" t="s">
        <v>155</v>
      </c>
      <c r="E504" s="156" t="s">
        <v>1582</v>
      </c>
      <c r="F504" s="157" t="s">
        <v>1583</v>
      </c>
      <c r="G504" s="158" t="s">
        <v>266</v>
      </c>
      <c r="H504" s="159">
        <v>4</v>
      </c>
      <c r="I504" s="901"/>
      <c r="J504" s="900">
        <f t="shared" si="155"/>
        <v>0</v>
      </c>
      <c r="K504" s="161"/>
      <c r="L504" s="29"/>
      <c r="M504" s="162" t="s">
        <v>1</v>
      </c>
      <c r="N504" s="163" t="s">
        <v>36</v>
      </c>
      <c r="O504" s="55"/>
      <c r="P504" s="164">
        <f t="shared" si="156"/>
        <v>0</v>
      </c>
      <c r="Q504" s="164">
        <v>0</v>
      </c>
      <c r="R504" s="164">
        <f t="shared" si="157"/>
        <v>0</v>
      </c>
      <c r="S504" s="164">
        <v>0</v>
      </c>
      <c r="T504" s="165">
        <f t="shared" si="158"/>
        <v>0</v>
      </c>
      <c r="U504" s="896"/>
      <c r="V504" s="896"/>
      <c r="W504" s="896"/>
      <c r="X504" s="896"/>
      <c r="Y504" s="896"/>
      <c r="Z504" s="896"/>
      <c r="AA504" s="896"/>
      <c r="AB504" s="896"/>
      <c r="AC504" s="896"/>
      <c r="AD504" s="896"/>
      <c r="AE504" s="896"/>
      <c r="AR504" s="166" t="s">
        <v>218</v>
      </c>
      <c r="AT504" s="166" t="s">
        <v>155</v>
      </c>
      <c r="AU504" s="166" t="s">
        <v>80</v>
      </c>
      <c r="AY504" s="14" t="s">
        <v>153</v>
      </c>
      <c r="BE504" s="93">
        <f t="shared" si="159"/>
        <v>0</v>
      </c>
      <c r="BF504" s="93">
        <f t="shared" si="160"/>
        <v>0</v>
      </c>
      <c r="BG504" s="93">
        <f t="shared" si="161"/>
        <v>0</v>
      </c>
      <c r="BH504" s="93">
        <f t="shared" si="162"/>
        <v>0</v>
      </c>
      <c r="BI504" s="93">
        <f t="shared" si="163"/>
        <v>0</v>
      </c>
      <c r="BJ504" s="14" t="s">
        <v>80</v>
      </c>
      <c r="BK504" s="93">
        <f t="shared" si="164"/>
        <v>0</v>
      </c>
      <c r="BL504" s="14" t="s">
        <v>218</v>
      </c>
      <c r="BM504" s="166" t="s">
        <v>2525</v>
      </c>
    </row>
    <row r="505" spans="1:65" s="2" customFormat="1" ht="62.65" customHeight="1">
      <c r="A505" s="896"/>
      <c r="B505" s="129"/>
      <c r="C505" s="155" t="s">
        <v>1481</v>
      </c>
      <c r="D505" s="155" t="s">
        <v>155</v>
      </c>
      <c r="E505" s="156" t="s">
        <v>2526</v>
      </c>
      <c r="F505" s="157" t="s">
        <v>2527</v>
      </c>
      <c r="G505" s="158" t="s">
        <v>266</v>
      </c>
      <c r="H505" s="159">
        <v>4</v>
      </c>
      <c r="I505" s="901"/>
      <c r="J505" s="900">
        <f t="shared" si="155"/>
        <v>0</v>
      </c>
      <c r="K505" s="161"/>
      <c r="L505" s="29"/>
      <c r="M505" s="162" t="s">
        <v>1</v>
      </c>
      <c r="N505" s="163" t="s">
        <v>36</v>
      </c>
      <c r="O505" s="55"/>
      <c r="P505" s="164">
        <f t="shared" si="156"/>
        <v>0</v>
      </c>
      <c r="Q505" s="164">
        <v>0</v>
      </c>
      <c r="R505" s="164">
        <f t="shared" si="157"/>
        <v>0</v>
      </c>
      <c r="S505" s="164">
        <v>0</v>
      </c>
      <c r="T505" s="165">
        <f t="shared" si="158"/>
        <v>0</v>
      </c>
      <c r="U505" s="896"/>
      <c r="V505" s="896"/>
      <c r="W505" s="896"/>
      <c r="X505" s="896"/>
      <c r="Y505" s="896"/>
      <c r="Z505" s="896"/>
      <c r="AA505" s="896"/>
      <c r="AB505" s="896"/>
      <c r="AC505" s="896"/>
      <c r="AD505" s="896"/>
      <c r="AE505" s="896"/>
      <c r="AR505" s="166" t="s">
        <v>218</v>
      </c>
      <c r="AT505" s="166" t="s">
        <v>155</v>
      </c>
      <c r="AU505" s="166" t="s">
        <v>80</v>
      </c>
      <c r="AY505" s="14" t="s">
        <v>153</v>
      </c>
      <c r="BE505" s="93">
        <f t="shared" si="159"/>
        <v>0</v>
      </c>
      <c r="BF505" s="93">
        <f t="shared" si="160"/>
        <v>0</v>
      </c>
      <c r="BG505" s="93">
        <f t="shared" si="161"/>
        <v>0</v>
      </c>
      <c r="BH505" s="93">
        <f t="shared" si="162"/>
        <v>0</v>
      </c>
      <c r="BI505" s="93">
        <f t="shared" si="163"/>
        <v>0</v>
      </c>
      <c r="BJ505" s="14" t="s">
        <v>80</v>
      </c>
      <c r="BK505" s="93">
        <f t="shared" si="164"/>
        <v>0</v>
      </c>
      <c r="BL505" s="14" t="s">
        <v>218</v>
      </c>
      <c r="BM505" s="166" t="s">
        <v>2528</v>
      </c>
    </row>
    <row r="506" spans="1:65" s="2" customFormat="1" ht="62.65" customHeight="1">
      <c r="A506" s="896"/>
      <c r="B506" s="129"/>
      <c r="C506" s="155" t="s">
        <v>1485</v>
      </c>
      <c r="D506" s="155" t="s">
        <v>155</v>
      </c>
      <c r="E506" s="156" t="s">
        <v>2529</v>
      </c>
      <c r="F506" s="157" t="s">
        <v>2530</v>
      </c>
      <c r="G506" s="158" t="s">
        <v>266</v>
      </c>
      <c r="H506" s="159">
        <v>4</v>
      </c>
      <c r="I506" s="901"/>
      <c r="J506" s="900">
        <f t="shared" si="155"/>
        <v>0</v>
      </c>
      <c r="K506" s="161"/>
      <c r="L506" s="29"/>
      <c r="M506" s="162" t="s">
        <v>1</v>
      </c>
      <c r="N506" s="163" t="s">
        <v>36</v>
      </c>
      <c r="O506" s="55"/>
      <c r="P506" s="164">
        <f t="shared" si="156"/>
        <v>0</v>
      </c>
      <c r="Q506" s="164">
        <v>0</v>
      </c>
      <c r="R506" s="164">
        <f t="shared" si="157"/>
        <v>0</v>
      </c>
      <c r="S506" s="164">
        <v>0</v>
      </c>
      <c r="T506" s="165">
        <f t="shared" si="158"/>
        <v>0</v>
      </c>
      <c r="U506" s="896"/>
      <c r="V506" s="896"/>
      <c r="W506" s="896"/>
      <c r="X506" s="896"/>
      <c r="Y506" s="896"/>
      <c r="Z506" s="896"/>
      <c r="AA506" s="896"/>
      <c r="AB506" s="896"/>
      <c r="AC506" s="896"/>
      <c r="AD506" s="896"/>
      <c r="AE506" s="896"/>
      <c r="AR506" s="166" t="s">
        <v>218</v>
      </c>
      <c r="AT506" s="166" t="s">
        <v>155</v>
      </c>
      <c r="AU506" s="166" t="s">
        <v>80</v>
      </c>
      <c r="AY506" s="14" t="s">
        <v>153</v>
      </c>
      <c r="BE506" s="93">
        <f t="shared" si="159"/>
        <v>0</v>
      </c>
      <c r="BF506" s="93">
        <f t="shared" si="160"/>
        <v>0</v>
      </c>
      <c r="BG506" s="93">
        <f t="shared" si="161"/>
        <v>0</v>
      </c>
      <c r="BH506" s="93">
        <f t="shared" si="162"/>
        <v>0</v>
      </c>
      <c r="BI506" s="93">
        <f t="shared" si="163"/>
        <v>0</v>
      </c>
      <c r="BJ506" s="14" t="s">
        <v>80</v>
      </c>
      <c r="BK506" s="93">
        <f t="shared" si="164"/>
        <v>0</v>
      </c>
      <c r="BL506" s="14" t="s">
        <v>218</v>
      </c>
      <c r="BM506" s="166" t="s">
        <v>2531</v>
      </c>
    </row>
    <row r="507" spans="1:65" s="2" customFormat="1" ht="55.5" customHeight="1">
      <c r="A507" s="896"/>
      <c r="B507" s="129"/>
      <c r="C507" s="155" t="s">
        <v>1489</v>
      </c>
      <c r="D507" s="155" t="s">
        <v>155</v>
      </c>
      <c r="E507" s="156" t="s">
        <v>2532</v>
      </c>
      <c r="F507" s="157" t="s">
        <v>2533</v>
      </c>
      <c r="G507" s="158" t="s">
        <v>266</v>
      </c>
      <c r="H507" s="159">
        <v>4</v>
      </c>
      <c r="I507" s="901"/>
      <c r="J507" s="900">
        <f t="shared" si="155"/>
        <v>0</v>
      </c>
      <c r="K507" s="161"/>
      <c r="L507" s="29"/>
      <c r="M507" s="162" t="s">
        <v>1</v>
      </c>
      <c r="N507" s="163" t="s">
        <v>36</v>
      </c>
      <c r="O507" s="55"/>
      <c r="P507" s="164">
        <f t="shared" si="156"/>
        <v>0</v>
      </c>
      <c r="Q507" s="164">
        <v>0</v>
      </c>
      <c r="R507" s="164">
        <f t="shared" si="157"/>
        <v>0</v>
      </c>
      <c r="S507" s="164">
        <v>0</v>
      </c>
      <c r="T507" s="165">
        <f t="shared" si="158"/>
        <v>0</v>
      </c>
      <c r="U507" s="896"/>
      <c r="V507" s="896"/>
      <c r="W507" s="896"/>
      <c r="X507" s="896"/>
      <c r="Y507" s="896"/>
      <c r="Z507" s="896"/>
      <c r="AA507" s="896"/>
      <c r="AB507" s="896"/>
      <c r="AC507" s="896"/>
      <c r="AD507" s="896"/>
      <c r="AE507" s="896"/>
      <c r="AR507" s="166" t="s">
        <v>218</v>
      </c>
      <c r="AT507" s="166" t="s">
        <v>155</v>
      </c>
      <c r="AU507" s="166" t="s">
        <v>80</v>
      </c>
      <c r="AY507" s="14" t="s">
        <v>153</v>
      </c>
      <c r="BE507" s="93">
        <f t="shared" si="159"/>
        <v>0</v>
      </c>
      <c r="BF507" s="93">
        <f t="shared" si="160"/>
        <v>0</v>
      </c>
      <c r="BG507" s="93">
        <f t="shared" si="161"/>
        <v>0</v>
      </c>
      <c r="BH507" s="93">
        <f t="shared" si="162"/>
        <v>0</v>
      </c>
      <c r="BI507" s="93">
        <f t="shared" si="163"/>
        <v>0</v>
      </c>
      <c r="BJ507" s="14" t="s">
        <v>80</v>
      </c>
      <c r="BK507" s="93">
        <f t="shared" si="164"/>
        <v>0</v>
      </c>
      <c r="BL507" s="14" t="s">
        <v>218</v>
      </c>
      <c r="BM507" s="166" t="s">
        <v>2534</v>
      </c>
    </row>
    <row r="508" spans="1:65" s="2" customFormat="1" ht="55.5" customHeight="1">
      <c r="A508" s="896"/>
      <c r="B508" s="129"/>
      <c r="C508" s="155" t="s">
        <v>1493</v>
      </c>
      <c r="D508" s="155" t="s">
        <v>155</v>
      </c>
      <c r="E508" s="156" t="s">
        <v>2535</v>
      </c>
      <c r="F508" s="157" t="s">
        <v>2536</v>
      </c>
      <c r="G508" s="158" t="s">
        <v>266</v>
      </c>
      <c r="H508" s="159">
        <v>4</v>
      </c>
      <c r="I508" s="901"/>
      <c r="J508" s="900">
        <f t="shared" si="155"/>
        <v>0</v>
      </c>
      <c r="K508" s="161"/>
      <c r="L508" s="29"/>
      <c r="M508" s="162" t="s">
        <v>1</v>
      </c>
      <c r="N508" s="163" t="s">
        <v>36</v>
      </c>
      <c r="O508" s="55"/>
      <c r="P508" s="164">
        <f t="shared" si="156"/>
        <v>0</v>
      </c>
      <c r="Q508" s="164">
        <v>0</v>
      </c>
      <c r="R508" s="164">
        <f t="shared" si="157"/>
        <v>0</v>
      </c>
      <c r="S508" s="164">
        <v>0</v>
      </c>
      <c r="T508" s="165">
        <f t="shared" si="158"/>
        <v>0</v>
      </c>
      <c r="U508" s="896"/>
      <c r="V508" s="896"/>
      <c r="W508" s="896"/>
      <c r="X508" s="896"/>
      <c r="Y508" s="896"/>
      <c r="Z508" s="896"/>
      <c r="AA508" s="896"/>
      <c r="AB508" s="896"/>
      <c r="AC508" s="896"/>
      <c r="AD508" s="896"/>
      <c r="AE508" s="896"/>
      <c r="AR508" s="166" t="s">
        <v>218</v>
      </c>
      <c r="AT508" s="166" t="s">
        <v>155</v>
      </c>
      <c r="AU508" s="166" t="s">
        <v>80</v>
      </c>
      <c r="AY508" s="14" t="s">
        <v>153</v>
      </c>
      <c r="BE508" s="93">
        <f t="shared" si="159"/>
        <v>0</v>
      </c>
      <c r="BF508" s="93">
        <f t="shared" si="160"/>
        <v>0</v>
      </c>
      <c r="BG508" s="93">
        <f t="shared" si="161"/>
        <v>0</v>
      </c>
      <c r="BH508" s="93">
        <f t="shared" si="162"/>
        <v>0</v>
      </c>
      <c r="BI508" s="93">
        <f t="shared" si="163"/>
        <v>0</v>
      </c>
      <c r="BJ508" s="14" t="s">
        <v>80</v>
      </c>
      <c r="BK508" s="93">
        <f t="shared" si="164"/>
        <v>0</v>
      </c>
      <c r="BL508" s="14" t="s">
        <v>218</v>
      </c>
      <c r="BM508" s="166" t="s">
        <v>2537</v>
      </c>
    </row>
    <row r="509" spans="1:65" s="2" customFormat="1" ht="55.5" customHeight="1">
      <c r="A509" s="896"/>
      <c r="B509" s="129"/>
      <c r="C509" s="155" t="s">
        <v>1497</v>
      </c>
      <c r="D509" s="155" t="s">
        <v>155</v>
      </c>
      <c r="E509" s="156" t="s">
        <v>2538</v>
      </c>
      <c r="F509" s="157" t="s">
        <v>2539</v>
      </c>
      <c r="G509" s="158" t="s">
        <v>266</v>
      </c>
      <c r="H509" s="159">
        <v>2</v>
      </c>
      <c r="I509" s="901"/>
      <c r="J509" s="900">
        <f t="shared" si="155"/>
        <v>0</v>
      </c>
      <c r="K509" s="161"/>
      <c r="L509" s="29"/>
      <c r="M509" s="162" t="s">
        <v>1</v>
      </c>
      <c r="N509" s="163" t="s">
        <v>36</v>
      </c>
      <c r="O509" s="55"/>
      <c r="P509" s="164">
        <f t="shared" si="156"/>
        <v>0</v>
      </c>
      <c r="Q509" s="164">
        <v>0</v>
      </c>
      <c r="R509" s="164">
        <f t="shared" si="157"/>
        <v>0</v>
      </c>
      <c r="S509" s="164">
        <v>0</v>
      </c>
      <c r="T509" s="165">
        <f t="shared" si="158"/>
        <v>0</v>
      </c>
      <c r="U509" s="896"/>
      <c r="V509" s="896"/>
      <c r="W509" s="896"/>
      <c r="X509" s="896"/>
      <c r="Y509" s="896"/>
      <c r="Z509" s="896"/>
      <c r="AA509" s="896"/>
      <c r="AB509" s="896"/>
      <c r="AC509" s="896"/>
      <c r="AD509" s="896"/>
      <c r="AE509" s="896"/>
      <c r="AR509" s="166" t="s">
        <v>218</v>
      </c>
      <c r="AT509" s="166" t="s">
        <v>155</v>
      </c>
      <c r="AU509" s="166" t="s">
        <v>80</v>
      </c>
      <c r="AY509" s="14" t="s">
        <v>153</v>
      </c>
      <c r="BE509" s="93">
        <f t="shared" si="159"/>
        <v>0</v>
      </c>
      <c r="BF509" s="93">
        <f t="shared" si="160"/>
        <v>0</v>
      </c>
      <c r="BG509" s="93">
        <f t="shared" si="161"/>
        <v>0</v>
      </c>
      <c r="BH509" s="93">
        <f t="shared" si="162"/>
        <v>0</v>
      </c>
      <c r="BI509" s="93">
        <f t="shared" si="163"/>
        <v>0</v>
      </c>
      <c r="BJ509" s="14" t="s">
        <v>80</v>
      </c>
      <c r="BK509" s="93">
        <f t="shared" si="164"/>
        <v>0</v>
      </c>
      <c r="BL509" s="14" t="s">
        <v>218</v>
      </c>
      <c r="BM509" s="166" t="s">
        <v>2540</v>
      </c>
    </row>
    <row r="510" spans="1:65" s="2" customFormat="1" ht="76.349999999999994" customHeight="1">
      <c r="A510" s="896"/>
      <c r="B510" s="129"/>
      <c r="C510" s="155" t="s">
        <v>1501</v>
      </c>
      <c r="D510" s="155" t="s">
        <v>155</v>
      </c>
      <c r="E510" s="156" t="s">
        <v>2541</v>
      </c>
      <c r="F510" s="157" t="s">
        <v>2542</v>
      </c>
      <c r="G510" s="158" t="s">
        <v>266</v>
      </c>
      <c r="H510" s="159">
        <v>2</v>
      </c>
      <c r="I510" s="901"/>
      <c r="J510" s="900">
        <f t="shared" si="155"/>
        <v>0</v>
      </c>
      <c r="K510" s="161"/>
      <c r="L510" s="29"/>
      <c r="M510" s="162" t="s">
        <v>1</v>
      </c>
      <c r="N510" s="163" t="s">
        <v>36</v>
      </c>
      <c r="O510" s="55"/>
      <c r="P510" s="164">
        <f t="shared" si="156"/>
        <v>0</v>
      </c>
      <c r="Q510" s="164">
        <v>0</v>
      </c>
      <c r="R510" s="164">
        <f t="shared" si="157"/>
        <v>0</v>
      </c>
      <c r="S510" s="164">
        <v>0</v>
      </c>
      <c r="T510" s="165">
        <f t="shared" si="158"/>
        <v>0</v>
      </c>
      <c r="U510" s="896"/>
      <c r="V510" s="896"/>
      <c r="W510" s="896"/>
      <c r="X510" s="896"/>
      <c r="Y510" s="896"/>
      <c r="Z510" s="896"/>
      <c r="AA510" s="896"/>
      <c r="AB510" s="896"/>
      <c r="AC510" s="896"/>
      <c r="AD510" s="896"/>
      <c r="AE510" s="896"/>
      <c r="AR510" s="166" t="s">
        <v>218</v>
      </c>
      <c r="AT510" s="166" t="s">
        <v>155</v>
      </c>
      <c r="AU510" s="166" t="s">
        <v>80</v>
      </c>
      <c r="AY510" s="14" t="s">
        <v>153</v>
      </c>
      <c r="BE510" s="93">
        <f t="shared" si="159"/>
        <v>0</v>
      </c>
      <c r="BF510" s="93">
        <f t="shared" si="160"/>
        <v>0</v>
      </c>
      <c r="BG510" s="93">
        <f t="shared" si="161"/>
        <v>0</v>
      </c>
      <c r="BH510" s="93">
        <f t="shared" si="162"/>
        <v>0</v>
      </c>
      <c r="BI510" s="93">
        <f t="shared" si="163"/>
        <v>0</v>
      </c>
      <c r="BJ510" s="14" t="s">
        <v>80</v>
      </c>
      <c r="BK510" s="93">
        <f t="shared" si="164"/>
        <v>0</v>
      </c>
      <c r="BL510" s="14" t="s">
        <v>218</v>
      </c>
      <c r="BM510" s="166" t="s">
        <v>2543</v>
      </c>
    </row>
    <row r="511" spans="1:65" s="2" customFormat="1" ht="55.5" customHeight="1">
      <c r="A511" s="896"/>
      <c r="B511" s="129"/>
      <c r="C511" s="155" t="s">
        <v>1505</v>
      </c>
      <c r="D511" s="155" t="s">
        <v>155</v>
      </c>
      <c r="E511" s="156" t="s">
        <v>2544</v>
      </c>
      <c r="F511" s="157" t="s">
        <v>2545</v>
      </c>
      <c r="G511" s="158" t="s">
        <v>266</v>
      </c>
      <c r="H511" s="159">
        <v>2</v>
      </c>
      <c r="I511" s="901"/>
      <c r="J511" s="900">
        <f t="shared" si="155"/>
        <v>0</v>
      </c>
      <c r="K511" s="161"/>
      <c r="L511" s="29"/>
      <c r="M511" s="162" t="s">
        <v>1</v>
      </c>
      <c r="N511" s="163" t="s">
        <v>36</v>
      </c>
      <c r="O511" s="55"/>
      <c r="P511" s="164">
        <f t="shared" si="156"/>
        <v>0</v>
      </c>
      <c r="Q511" s="164">
        <v>0</v>
      </c>
      <c r="R511" s="164">
        <f t="shared" si="157"/>
        <v>0</v>
      </c>
      <c r="S511" s="164">
        <v>0</v>
      </c>
      <c r="T511" s="165">
        <f t="shared" si="158"/>
        <v>0</v>
      </c>
      <c r="U511" s="896"/>
      <c r="V511" s="896"/>
      <c r="W511" s="896"/>
      <c r="X511" s="896"/>
      <c r="Y511" s="896"/>
      <c r="Z511" s="896"/>
      <c r="AA511" s="896"/>
      <c r="AB511" s="896"/>
      <c r="AC511" s="896"/>
      <c r="AD511" s="896"/>
      <c r="AE511" s="896"/>
      <c r="AR511" s="166" t="s">
        <v>218</v>
      </c>
      <c r="AT511" s="166" t="s">
        <v>155</v>
      </c>
      <c r="AU511" s="166" t="s">
        <v>80</v>
      </c>
      <c r="AY511" s="14" t="s">
        <v>153</v>
      </c>
      <c r="BE511" s="93">
        <f t="shared" si="159"/>
        <v>0</v>
      </c>
      <c r="BF511" s="93">
        <f t="shared" si="160"/>
        <v>0</v>
      </c>
      <c r="BG511" s="93">
        <f t="shared" si="161"/>
        <v>0</v>
      </c>
      <c r="BH511" s="93">
        <f t="shared" si="162"/>
        <v>0</v>
      </c>
      <c r="BI511" s="93">
        <f t="shared" si="163"/>
        <v>0</v>
      </c>
      <c r="BJ511" s="14" t="s">
        <v>80</v>
      </c>
      <c r="BK511" s="93">
        <f t="shared" si="164"/>
        <v>0</v>
      </c>
      <c r="BL511" s="14" t="s">
        <v>218</v>
      </c>
      <c r="BM511" s="166" t="s">
        <v>2546</v>
      </c>
    </row>
    <row r="512" spans="1:65" s="2" customFormat="1" ht="76.349999999999994" customHeight="1">
      <c r="A512" s="896"/>
      <c r="B512" s="129"/>
      <c r="C512" s="155" t="s">
        <v>1509</v>
      </c>
      <c r="D512" s="155" t="s">
        <v>155</v>
      </c>
      <c r="E512" s="156" t="s">
        <v>2547</v>
      </c>
      <c r="F512" s="157" t="s">
        <v>2548</v>
      </c>
      <c r="G512" s="158" t="s">
        <v>266</v>
      </c>
      <c r="H512" s="159">
        <v>2</v>
      </c>
      <c r="I512" s="901"/>
      <c r="J512" s="900">
        <f t="shared" si="155"/>
        <v>0</v>
      </c>
      <c r="K512" s="161"/>
      <c r="L512" s="29"/>
      <c r="M512" s="162" t="s">
        <v>1</v>
      </c>
      <c r="N512" s="163" t="s">
        <v>36</v>
      </c>
      <c r="O512" s="55"/>
      <c r="P512" s="164">
        <f t="shared" si="156"/>
        <v>0</v>
      </c>
      <c r="Q512" s="164">
        <v>0</v>
      </c>
      <c r="R512" s="164">
        <f t="shared" si="157"/>
        <v>0</v>
      </c>
      <c r="S512" s="164">
        <v>0</v>
      </c>
      <c r="T512" s="165">
        <f t="shared" si="158"/>
        <v>0</v>
      </c>
      <c r="U512" s="896"/>
      <c r="V512" s="896"/>
      <c r="W512" s="896"/>
      <c r="X512" s="896"/>
      <c r="Y512" s="896"/>
      <c r="Z512" s="896"/>
      <c r="AA512" s="896"/>
      <c r="AB512" s="896"/>
      <c r="AC512" s="896"/>
      <c r="AD512" s="896"/>
      <c r="AE512" s="896"/>
      <c r="AR512" s="166" t="s">
        <v>218</v>
      </c>
      <c r="AT512" s="166" t="s">
        <v>155</v>
      </c>
      <c r="AU512" s="166" t="s">
        <v>80</v>
      </c>
      <c r="AY512" s="14" t="s">
        <v>153</v>
      </c>
      <c r="BE512" s="93">
        <f t="shared" si="159"/>
        <v>0</v>
      </c>
      <c r="BF512" s="93">
        <f t="shared" si="160"/>
        <v>0</v>
      </c>
      <c r="BG512" s="93">
        <f t="shared" si="161"/>
        <v>0</v>
      </c>
      <c r="BH512" s="93">
        <f t="shared" si="162"/>
        <v>0</v>
      </c>
      <c r="BI512" s="93">
        <f t="shared" si="163"/>
        <v>0</v>
      </c>
      <c r="BJ512" s="14" t="s">
        <v>80</v>
      </c>
      <c r="BK512" s="93">
        <f t="shared" si="164"/>
        <v>0</v>
      </c>
      <c r="BL512" s="14" t="s">
        <v>218</v>
      </c>
      <c r="BM512" s="166" t="s">
        <v>2549</v>
      </c>
    </row>
    <row r="513" spans="1:65" s="2" customFormat="1" ht="76.349999999999994" customHeight="1">
      <c r="A513" s="896"/>
      <c r="B513" s="129"/>
      <c r="C513" s="155" t="s">
        <v>1513</v>
      </c>
      <c r="D513" s="155" t="s">
        <v>155</v>
      </c>
      <c r="E513" s="156" t="s">
        <v>2550</v>
      </c>
      <c r="F513" s="157" t="s">
        <v>2551</v>
      </c>
      <c r="G513" s="158" t="s">
        <v>266</v>
      </c>
      <c r="H513" s="159">
        <v>4</v>
      </c>
      <c r="I513" s="901"/>
      <c r="J513" s="900">
        <f t="shared" si="155"/>
        <v>0</v>
      </c>
      <c r="K513" s="161"/>
      <c r="L513" s="29"/>
      <c r="M513" s="162" t="s">
        <v>1</v>
      </c>
      <c r="N513" s="163" t="s">
        <v>36</v>
      </c>
      <c r="O513" s="55"/>
      <c r="P513" s="164">
        <f t="shared" si="156"/>
        <v>0</v>
      </c>
      <c r="Q513" s="164">
        <v>0</v>
      </c>
      <c r="R513" s="164">
        <f t="shared" si="157"/>
        <v>0</v>
      </c>
      <c r="S513" s="164">
        <v>0</v>
      </c>
      <c r="T513" s="165">
        <f t="shared" si="158"/>
        <v>0</v>
      </c>
      <c r="U513" s="896"/>
      <c r="V513" s="896"/>
      <c r="W513" s="896"/>
      <c r="X513" s="896"/>
      <c r="Y513" s="896"/>
      <c r="Z513" s="896"/>
      <c r="AA513" s="896"/>
      <c r="AB513" s="896"/>
      <c r="AC513" s="896"/>
      <c r="AD513" s="896"/>
      <c r="AE513" s="896"/>
      <c r="AR513" s="166" t="s">
        <v>218</v>
      </c>
      <c r="AT513" s="166" t="s">
        <v>155</v>
      </c>
      <c r="AU513" s="166" t="s">
        <v>80</v>
      </c>
      <c r="AY513" s="14" t="s">
        <v>153</v>
      </c>
      <c r="BE513" s="93">
        <f t="shared" si="159"/>
        <v>0</v>
      </c>
      <c r="BF513" s="93">
        <f t="shared" si="160"/>
        <v>0</v>
      </c>
      <c r="BG513" s="93">
        <f t="shared" si="161"/>
        <v>0</v>
      </c>
      <c r="BH513" s="93">
        <f t="shared" si="162"/>
        <v>0</v>
      </c>
      <c r="BI513" s="93">
        <f t="shared" si="163"/>
        <v>0</v>
      </c>
      <c r="BJ513" s="14" t="s">
        <v>80</v>
      </c>
      <c r="BK513" s="93">
        <f t="shared" si="164"/>
        <v>0</v>
      </c>
      <c r="BL513" s="14" t="s">
        <v>218</v>
      </c>
      <c r="BM513" s="166" t="s">
        <v>2552</v>
      </c>
    </row>
    <row r="514" spans="1:65" s="2" customFormat="1" ht="49.15" customHeight="1">
      <c r="A514" s="896"/>
      <c r="B514" s="129"/>
      <c r="C514" s="155" t="s">
        <v>1517</v>
      </c>
      <c r="D514" s="155" t="s">
        <v>155</v>
      </c>
      <c r="E514" s="156" t="s">
        <v>2553</v>
      </c>
      <c r="F514" s="157" t="s">
        <v>2554</v>
      </c>
      <c r="G514" s="158" t="s">
        <v>244</v>
      </c>
      <c r="H514" s="159">
        <v>500</v>
      </c>
      <c r="I514" s="901"/>
      <c r="J514" s="900">
        <f t="shared" si="155"/>
        <v>0</v>
      </c>
      <c r="K514" s="161"/>
      <c r="L514" s="29"/>
      <c r="M514" s="162" t="s">
        <v>1</v>
      </c>
      <c r="N514" s="163" t="s">
        <v>36</v>
      </c>
      <c r="O514" s="55"/>
      <c r="P514" s="164">
        <f t="shared" si="156"/>
        <v>0</v>
      </c>
      <c r="Q514" s="164">
        <v>0</v>
      </c>
      <c r="R514" s="164">
        <f t="shared" si="157"/>
        <v>0</v>
      </c>
      <c r="S514" s="164">
        <v>0</v>
      </c>
      <c r="T514" s="165">
        <f t="shared" si="158"/>
        <v>0</v>
      </c>
      <c r="U514" s="896"/>
      <c r="V514" s="896"/>
      <c r="W514" s="896"/>
      <c r="X514" s="896"/>
      <c r="Y514" s="896"/>
      <c r="Z514" s="896"/>
      <c r="AA514" s="896"/>
      <c r="AB514" s="896"/>
      <c r="AC514" s="896"/>
      <c r="AD514" s="896"/>
      <c r="AE514" s="896"/>
      <c r="AR514" s="166" t="s">
        <v>218</v>
      </c>
      <c r="AT514" s="166" t="s">
        <v>155</v>
      </c>
      <c r="AU514" s="166" t="s">
        <v>80</v>
      </c>
      <c r="AY514" s="14" t="s">
        <v>153</v>
      </c>
      <c r="BE514" s="93">
        <f t="shared" si="159"/>
        <v>0</v>
      </c>
      <c r="BF514" s="93">
        <f t="shared" si="160"/>
        <v>0</v>
      </c>
      <c r="BG514" s="93">
        <f t="shared" si="161"/>
        <v>0</v>
      </c>
      <c r="BH514" s="93">
        <f t="shared" si="162"/>
        <v>0</v>
      </c>
      <c r="BI514" s="93">
        <f t="shared" si="163"/>
        <v>0</v>
      </c>
      <c r="BJ514" s="14" t="s">
        <v>80</v>
      </c>
      <c r="BK514" s="93">
        <f t="shared" si="164"/>
        <v>0</v>
      </c>
      <c r="BL514" s="14" t="s">
        <v>218</v>
      </c>
      <c r="BM514" s="166" t="s">
        <v>2555</v>
      </c>
    </row>
    <row r="515" spans="1:65" s="2" customFormat="1" ht="24.2" customHeight="1">
      <c r="A515" s="896"/>
      <c r="B515" s="129"/>
      <c r="C515" s="155" t="s">
        <v>1521</v>
      </c>
      <c r="D515" s="155" t="s">
        <v>155</v>
      </c>
      <c r="E515" s="156" t="s">
        <v>1681</v>
      </c>
      <c r="F515" s="157" t="s">
        <v>1682</v>
      </c>
      <c r="G515" s="158" t="s">
        <v>158</v>
      </c>
      <c r="H515" s="159">
        <v>71.680000000000007</v>
      </c>
      <c r="I515" s="901"/>
      <c r="J515" s="900">
        <f t="shared" si="155"/>
        <v>0</v>
      </c>
      <c r="K515" s="161"/>
      <c r="L515" s="29"/>
      <c r="M515" s="162" t="s">
        <v>1</v>
      </c>
      <c r="N515" s="163" t="s">
        <v>36</v>
      </c>
      <c r="O515" s="55"/>
      <c r="P515" s="164">
        <f t="shared" si="156"/>
        <v>0</v>
      </c>
      <c r="Q515" s="164">
        <v>1.4E-3</v>
      </c>
      <c r="R515" s="164">
        <f t="shared" si="157"/>
        <v>0.10035200000000001</v>
      </c>
      <c r="S515" s="164">
        <v>0</v>
      </c>
      <c r="T515" s="165">
        <f t="shared" si="158"/>
        <v>0</v>
      </c>
      <c r="U515" s="896"/>
      <c r="V515" s="896"/>
      <c r="W515" s="896"/>
      <c r="X515" s="896"/>
      <c r="Y515" s="896"/>
      <c r="Z515" s="896"/>
      <c r="AA515" s="896"/>
      <c r="AB515" s="896"/>
      <c r="AC515" s="896"/>
      <c r="AD515" s="896"/>
      <c r="AE515" s="896"/>
      <c r="AR515" s="166" t="s">
        <v>218</v>
      </c>
      <c r="AT515" s="166" t="s">
        <v>155</v>
      </c>
      <c r="AU515" s="166" t="s">
        <v>80</v>
      </c>
      <c r="AY515" s="14" t="s">
        <v>153</v>
      </c>
      <c r="BE515" s="93">
        <f t="shared" si="159"/>
        <v>0</v>
      </c>
      <c r="BF515" s="93">
        <f t="shared" si="160"/>
        <v>0</v>
      </c>
      <c r="BG515" s="93">
        <f t="shared" si="161"/>
        <v>0</v>
      </c>
      <c r="BH515" s="93">
        <f t="shared" si="162"/>
        <v>0</v>
      </c>
      <c r="BI515" s="93">
        <f t="shared" si="163"/>
        <v>0</v>
      </c>
      <c r="BJ515" s="14" t="s">
        <v>80</v>
      </c>
      <c r="BK515" s="93">
        <f t="shared" si="164"/>
        <v>0</v>
      </c>
      <c r="BL515" s="14" t="s">
        <v>218</v>
      </c>
      <c r="BM515" s="166" t="s">
        <v>2556</v>
      </c>
    </row>
    <row r="516" spans="1:65" s="2" customFormat="1" ht="16.5" customHeight="1">
      <c r="A516" s="896"/>
      <c r="B516" s="129"/>
      <c r="C516" s="934" t="s">
        <v>1525</v>
      </c>
      <c r="D516" s="934" t="s">
        <v>189</v>
      </c>
      <c r="E516" s="935" t="s">
        <v>1685</v>
      </c>
      <c r="F516" s="936" t="s">
        <v>3870</v>
      </c>
      <c r="G516" s="937" t="s">
        <v>158</v>
      </c>
      <c r="H516" s="938">
        <v>77.414000000000001</v>
      </c>
      <c r="I516" s="939"/>
      <c r="J516" s="939">
        <f t="shared" si="155"/>
        <v>0</v>
      </c>
      <c r="K516" s="172"/>
      <c r="L516" s="173"/>
      <c r="M516" s="174" t="s">
        <v>1</v>
      </c>
      <c r="N516" s="175" t="s">
        <v>36</v>
      </c>
      <c r="O516" s="55"/>
      <c r="P516" s="164">
        <f t="shared" si="156"/>
        <v>0</v>
      </c>
      <c r="Q516" s="164">
        <v>5.8999999999999999E-3</v>
      </c>
      <c r="R516" s="164">
        <f t="shared" si="157"/>
        <v>0.4567426</v>
      </c>
      <c r="S516" s="164">
        <v>0</v>
      </c>
      <c r="T516" s="165">
        <f t="shared" si="158"/>
        <v>0</v>
      </c>
      <c r="U516" s="896"/>
      <c r="V516" s="896"/>
      <c r="W516" s="896"/>
      <c r="X516" s="896"/>
      <c r="Y516" s="896"/>
      <c r="Z516" s="896"/>
      <c r="AA516" s="896"/>
      <c r="AB516" s="896"/>
      <c r="AC516" s="896"/>
      <c r="AD516" s="896"/>
      <c r="AE516" s="896"/>
      <c r="AR516" s="166" t="s">
        <v>284</v>
      </c>
      <c r="AT516" s="166" t="s">
        <v>189</v>
      </c>
      <c r="AU516" s="166" t="s">
        <v>80</v>
      </c>
      <c r="AY516" s="14" t="s">
        <v>153</v>
      </c>
      <c r="BE516" s="93">
        <f t="shared" si="159"/>
        <v>0</v>
      </c>
      <c r="BF516" s="93">
        <f t="shared" si="160"/>
        <v>0</v>
      </c>
      <c r="BG516" s="93">
        <f t="shared" si="161"/>
        <v>0</v>
      </c>
      <c r="BH516" s="93">
        <f t="shared" si="162"/>
        <v>0</v>
      </c>
      <c r="BI516" s="93">
        <f t="shared" si="163"/>
        <v>0</v>
      </c>
      <c r="BJ516" s="14" t="s">
        <v>80</v>
      </c>
      <c r="BK516" s="93">
        <f t="shared" si="164"/>
        <v>0</v>
      </c>
      <c r="BL516" s="14" t="s">
        <v>218</v>
      </c>
      <c r="BM516" s="166" t="s">
        <v>2557</v>
      </c>
    </row>
    <row r="517" spans="1:65" s="2" customFormat="1" ht="37.9" customHeight="1">
      <c r="A517" s="896"/>
      <c r="B517" s="129"/>
      <c r="C517" s="923" t="s">
        <v>1529</v>
      </c>
      <c r="D517" s="923" t="s">
        <v>155</v>
      </c>
      <c r="E517" s="924" t="s">
        <v>1688</v>
      </c>
      <c r="F517" s="925" t="s">
        <v>3869</v>
      </c>
      <c r="G517" s="926" t="s">
        <v>158</v>
      </c>
      <c r="H517" s="927">
        <v>620</v>
      </c>
      <c r="I517" s="928"/>
      <c r="J517" s="928">
        <f t="shared" si="155"/>
        <v>0</v>
      </c>
      <c r="K517" s="161"/>
      <c r="L517" s="29"/>
      <c r="M517" s="162" t="s">
        <v>1</v>
      </c>
      <c r="N517" s="163" t="s">
        <v>36</v>
      </c>
      <c r="O517" s="55"/>
      <c r="P517" s="164">
        <f t="shared" si="156"/>
        <v>0</v>
      </c>
      <c r="Q517" s="164">
        <v>2.7E-4</v>
      </c>
      <c r="R517" s="164">
        <f t="shared" si="157"/>
        <v>0.16739999999999999</v>
      </c>
      <c r="S517" s="164">
        <v>0</v>
      </c>
      <c r="T517" s="165">
        <f t="shared" si="158"/>
        <v>0</v>
      </c>
      <c r="U517" s="896"/>
      <c r="V517" s="896"/>
      <c r="W517" s="896"/>
      <c r="X517" s="896"/>
      <c r="Y517" s="896"/>
      <c r="Z517" s="896"/>
      <c r="AA517" s="896"/>
      <c r="AB517" s="896"/>
      <c r="AC517" s="896"/>
      <c r="AD517" s="896"/>
      <c r="AE517" s="896"/>
      <c r="AR517" s="166" t="s">
        <v>218</v>
      </c>
      <c r="AT517" s="166" t="s">
        <v>155</v>
      </c>
      <c r="AU517" s="166" t="s">
        <v>80</v>
      </c>
      <c r="AY517" s="14" t="s">
        <v>153</v>
      </c>
      <c r="BE517" s="93">
        <f t="shared" si="159"/>
        <v>0</v>
      </c>
      <c r="BF517" s="93">
        <f t="shared" si="160"/>
        <v>0</v>
      </c>
      <c r="BG517" s="93">
        <f t="shared" si="161"/>
        <v>0</v>
      </c>
      <c r="BH517" s="93">
        <f t="shared" si="162"/>
        <v>0</v>
      </c>
      <c r="BI517" s="93">
        <f t="shared" si="163"/>
        <v>0</v>
      </c>
      <c r="BJ517" s="14" t="s">
        <v>80</v>
      </c>
      <c r="BK517" s="93">
        <f t="shared" si="164"/>
        <v>0</v>
      </c>
      <c r="BL517" s="14" t="s">
        <v>218</v>
      </c>
      <c r="BM517" s="166" t="s">
        <v>1689</v>
      </c>
    </row>
    <row r="518" spans="1:65" s="2" customFormat="1" ht="24.2" customHeight="1">
      <c r="A518" s="896"/>
      <c r="B518" s="129"/>
      <c r="C518" s="923" t="s">
        <v>1533</v>
      </c>
      <c r="D518" s="923" t="s">
        <v>155</v>
      </c>
      <c r="E518" s="924" t="s">
        <v>1691</v>
      </c>
      <c r="F518" s="925" t="s">
        <v>3868</v>
      </c>
      <c r="G518" s="926" t="s">
        <v>158</v>
      </c>
      <c r="H518" s="927">
        <v>170</v>
      </c>
      <c r="I518" s="928"/>
      <c r="J518" s="928">
        <f t="shared" si="155"/>
        <v>0</v>
      </c>
      <c r="K518" s="161"/>
      <c r="L518" s="29"/>
      <c r="M518" s="162" t="s">
        <v>1</v>
      </c>
      <c r="N518" s="163" t="s">
        <v>36</v>
      </c>
      <c r="O518" s="55"/>
      <c r="P518" s="164">
        <f t="shared" si="156"/>
        <v>0</v>
      </c>
      <c r="Q518" s="164">
        <v>2.7E-4</v>
      </c>
      <c r="R518" s="164">
        <f t="shared" si="157"/>
        <v>4.5900000000000003E-2</v>
      </c>
      <c r="S518" s="164">
        <v>0</v>
      </c>
      <c r="T518" s="165">
        <f t="shared" si="158"/>
        <v>0</v>
      </c>
      <c r="U518" s="896"/>
      <c r="V518" s="896"/>
      <c r="W518" s="896"/>
      <c r="X518" s="896"/>
      <c r="Y518" s="896"/>
      <c r="Z518" s="896"/>
      <c r="AA518" s="896"/>
      <c r="AB518" s="896"/>
      <c r="AC518" s="896"/>
      <c r="AD518" s="896"/>
      <c r="AE518" s="896"/>
      <c r="AR518" s="166" t="s">
        <v>218</v>
      </c>
      <c r="AT518" s="166" t="s">
        <v>155</v>
      </c>
      <c r="AU518" s="166" t="s">
        <v>80</v>
      </c>
      <c r="AY518" s="14" t="s">
        <v>153</v>
      </c>
      <c r="BE518" s="93">
        <f t="shared" si="159"/>
        <v>0</v>
      </c>
      <c r="BF518" s="93">
        <f t="shared" si="160"/>
        <v>0</v>
      </c>
      <c r="BG518" s="93">
        <f t="shared" si="161"/>
        <v>0</v>
      </c>
      <c r="BH518" s="93">
        <f t="shared" si="162"/>
        <v>0</v>
      </c>
      <c r="BI518" s="93">
        <f t="shared" si="163"/>
        <v>0</v>
      </c>
      <c r="BJ518" s="14" t="s">
        <v>80</v>
      </c>
      <c r="BK518" s="93">
        <f t="shared" si="164"/>
        <v>0</v>
      </c>
      <c r="BL518" s="14" t="s">
        <v>218</v>
      </c>
      <c r="BM518" s="166" t="s">
        <v>1692</v>
      </c>
    </row>
    <row r="519" spans="1:65" s="2" customFormat="1" ht="37.9" customHeight="1">
      <c r="A519" s="896"/>
      <c r="B519" s="129"/>
      <c r="C519" s="155" t="s">
        <v>1537</v>
      </c>
      <c r="D519" s="155" t="s">
        <v>155</v>
      </c>
      <c r="E519" s="156" t="s">
        <v>1694</v>
      </c>
      <c r="F519" s="157" t="s">
        <v>1695</v>
      </c>
      <c r="G519" s="158" t="s">
        <v>158</v>
      </c>
      <c r="H519" s="159">
        <v>1000</v>
      </c>
      <c r="I519" s="901"/>
      <c r="J519" s="900">
        <f t="shared" si="155"/>
        <v>0</v>
      </c>
      <c r="K519" s="161"/>
      <c r="L519" s="29"/>
      <c r="M519" s="162" t="s">
        <v>1</v>
      </c>
      <c r="N519" s="163" t="s">
        <v>36</v>
      </c>
      <c r="O519" s="55"/>
      <c r="P519" s="164">
        <f t="shared" si="156"/>
        <v>0</v>
      </c>
      <c r="Q519" s="164">
        <v>2.7E-4</v>
      </c>
      <c r="R519" s="164">
        <f t="shared" si="157"/>
        <v>0.27</v>
      </c>
      <c r="S519" s="164">
        <v>0</v>
      </c>
      <c r="T519" s="165">
        <f t="shared" si="158"/>
        <v>0</v>
      </c>
      <c r="U519" s="896"/>
      <c r="V519" s="896"/>
      <c r="W519" s="896"/>
      <c r="X519" s="896"/>
      <c r="Y519" s="896"/>
      <c r="Z519" s="896"/>
      <c r="AA519" s="896"/>
      <c r="AB519" s="896"/>
      <c r="AC519" s="896"/>
      <c r="AD519" s="896"/>
      <c r="AE519" s="896"/>
      <c r="AR519" s="166" t="s">
        <v>218</v>
      </c>
      <c r="AT519" s="166" t="s">
        <v>155</v>
      </c>
      <c r="AU519" s="166" t="s">
        <v>80</v>
      </c>
      <c r="AY519" s="14" t="s">
        <v>153</v>
      </c>
      <c r="BE519" s="93">
        <f t="shared" si="159"/>
        <v>0</v>
      </c>
      <c r="BF519" s="93">
        <f t="shared" si="160"/>
        <v>0</v>
      </c>
      <c r="BG519" s="93">
        <f t="shared" si="161"/>
        <v>0</v>
      </c>
      <c r="BH519" s="93">
        <f t="shared" si="162"/>
        <v>0</v>
      </c>
      <c r="BI519" s="93">
        <f t="shared" si="163"/>
        <v>0</v>
      </c>
      <c r="BJ519" s="14" t="s">
        <v>80</v>
      </c>
      <c r="BK519" s="93">
        <f t="shared" si="164"/>
        <v>0</v>
      </c>
      <c r="BL519" s="14" t="s">
        <v>218</v>
      </c>
      <c r="BM519" s="166" t="s">
        <v>1696</v>
      </c>
    </row>
    <row r="520" spans="1:65" s="2" customFormat="1" ht="16.5" customHeight="1">
      <c r="A520" s="896"/>
      <c r="B520" s="129"/>
      <c r="C520" s="155" t="s">
        <v>1541</v>
      </c>
      <c r="D520" s="155" t="s">
        <v>155</v>
      </c>
      <c r="E520" s="156" t="s">
        <v>1718</v>
      </c>
      <c r="F520" s="157" t="s">
        <v>1719</v>
      </c>
      <c r="G520" s="158" t="s">
        <v>266</v>
      </c>
      <c r="H520" s="159">
        <v>2</v>
      </c>
      <c r="I520" s="901"/>
      <c r="J520" s="900">
        <f t="shared" si="155"/>
        <v>0</v>
      </c>
      <c r="K520" s="161"/>
      <c r="L520" s="29"/>
      <c r="M520" s="162" t="s">
        <v>1</v>
      </c>
      <c r="N520" s="163" t="s">
        <v>36</v>
      </c>
      <c r="O520" s="55"/>
      <c r="P520" s="164">
        <f t="shared" si="156"/>
        <v>0</v>
      </c>
      <c r="Q520" s="164">
        <v>2.7E-4</v>
      </c>
      <c r="R520" s="164">
        <f t="shared" si="157"/>
        <v>5.4000000000000001E-4</v>
      </c>
      <c r="S520" s="164">
        <v>0</v>
      </c>
      <c r="T520" s="165">
        <f t="shared" si="158"/>
        <v>0</v>
      </c>
      <c r="U520" s="896"/>
      <c r="V520" s="896"/>
      <c r="W520" s="896"/>
      <c r="X520" s="896"/>
      <c r="Y520" s="896"/>
      <c r="Z520" s="896"/>
      <c r="AA520" s="896"/>
      <c r="AB520" s="896"/>
      <c r="AC520" s="896"/>
      <c r="AD520" s="896"/>
      <c r="AE520" s="896"/>
      <c r="AR520" s="166" t="s">
        <v>218</v>
      </c>
      <c r="AT520" s="166" t="s">
        <v>155</v>
      </c>
      <c r="AU520" s="166" t="s">
        <v>80</v>
      </c>
      <c r="AY520" s="14" t="s">
        <v>153</v>
      </c>
      <c r="BE520" s="93">
        <f t="shared" si="159"/>
        <v>0</v>
      </c>
      <c r="BF520" s="93">
        <f t="shared" si="160"/>
        <v>0</v>
      </c>
      <c r="BG520" s="93">
        <f t="shared" si="161"/>
        <v>0</v>
      </c>
      <c r="BH520" s="93">
        <f t="shared" si="162"/>
        <v>0</v>
      </c>
      <c r="BI520" s="93">
        <f t="shared" si="163"/>
        <v>0</v>
      </c>
      <c r="BJ520" s="14" t="s">
        <v>80</v>
      </c>
      <c r="BK520" s="93">
        <f t="shared" si="164"/>
        <v>0</v>
      </c>
      <c r="BL520" s="14" t="s">
        <v>218</v>
      </c>
      <c r="BM520" s="166" t="s">
        <v>2558</v>
      </c>
    </row>
    <row r="521" spans="1:65" s="2" customFormat="1" ht="24.2" customHeight="1">
      <c r="A521" s="896"/>
      <c r="B521" s="129"/>
      <c r="C521" s="155" t="s">
        <v>1545</v>
      </c>
      <c r="D521" s="155" t="s">
        <v>155</v>
      </c>
      <c r="E521" s="156" t="s">
        <v>2559</v>
      </c>
      <c r="F521" s="157" t="s">
        <v>2560</v>
      </c>
      <c r="G521" s="158" t="s">
        <v>266</v>
      </c>
      <c r="H521" s="159">
        <v>4</v>
      </c>
      <c r="I521" s="901"/>
      <c r="J521" s="900">
        <f t="shared" si="155"/>
        <v>0</v>
      </c>
      <c r="K521" s="161"/>
      <c r="L521" s="29"/>
      <c r="M521" s="162" t="s">
        <v>1</v>
      </c>
      <c r="N521" s="163" t="s">
        <v>36</v>
      </c>
      <c r="O521" s="55"/>
      <c r="P521" s="164">
        <f t="shared" si="156"/>
        <v>0</v>
      </c>
      <c r="Q521" s="164">
        <v>0</v>
      </c>
      <c r="R521" s="164">
        <f t="shared" si="157"/>
        <v>0</v>
      </c>
      <c r="S521" s="164">
        <v>0</v>
      </c>
      <c r="T521" s="165">
        <f t="shared" si="158"/>
        <v>0</v>
      </c>
      <c r="U521" s="896"/>
      <c r="V521" s="896"/>
      <c r="W521" s="896"/>
      <c r="X521" s="896"/>
      <c r="Y521" s="896"/>
      <c r="Z521" s="896"/>
      <c r="AA521" s="896"/>
      <c r="AB521" s="896"/>
      <c r="AC521" s="896"/>
      <c r="AD521" s="896"/>
      <c r="AE521" s="896"/>
      <c r="AR521" s="166" t="s">
        <v>218</v>
      </c>
      <c r="AT521" s="166" t="s">
        <v>155</v>
      </c>
      <c r="AU521" s="166" t="s">
        <v>80</v>
      </c>
      <c r="AY521" s="14" t="s">
        <v>153</v>
      </c>
      <c r="BE521" s="93">
        <f t="shared" si="159"/>
        <v>0</v>
      </c>
      <c r="BF521" s="93">
        <f t="shared" si="160"/>
        <v>0</v>
      </c>
      <c r="BG521" s="93">
        <f t="shared" si="161"/>
        <v>0</v>
      </c>
      <c r="BH521" s="93">
        <f t="shared" si="162"/>
        <v>0</v>
      </c>
      <c r="BI521" s="93">
        <f t="shared" si="163"/>
        <v>0</v>
      </c>
      <c r="BJ521" s="14" t="s">
        <v>80</v>
      </c>
      <c r="BK521" s="93">
        <f t="shared" si="164"/>
        <v>0</v>
      </c>
      <c r="BL521" s="14" t="s">
        <v>218</v>
      </c>
      <c r="BM521" s="166" t="s">
        <v>2561</v>
      </c>
    </row>
    <row r="522" spans="1:65" s="2" customFormat="1" ht="33" customHeight="1">
      <c r="A522" s="896"/>
      <c r="B522" s="129"/>
      <c r="C522" s="155" t="s">
        <v>1549</v>
      </c>
      <c r="D522" s="155" t="s">
        <v>155</v>
      </c>
      <c r="E522" s="156" t="s">
        <v>1722</v>
      </c>
      <c r="F522" s="157" t="s">
        <v>1723</v>
      </c>
      <c r="G522" s="158" t="s">
        <v>191</v>
      </c>
      <c r="H522" s="159">
        <v>84.19</v>
      </c>
      <c r="I522" s="901"/>
      <c r="J522" s="900">
        <f t="shared" si="155"/>
        <v>0</v>
      </c>
      <c r="K522" s="161"/>
      <c r="L522" s="29"/>
      <c r="M522" s="162" t="s">
        <v>1</v>
      </c>
      <c r="N522" s="163" t="s">
        <v>36</v>
      </c>
      <c r="O522" s="55"/>
      <c r="P522" s="164">
        <f t="shared" si="156"/>
        <v>0</v>
      </c>
      <c r="Q522" s="164">
        <v>5.0000000000000002E-5</v>
      </c>
      <c r="R522" s="164">
        <f t="shared" si="157"/>
        <v>4.2094999999999997E-3</v>
      </c>
      <c r="S522" s="164">
        <v>0</v>
      </c>
      <c r="T522" s="165">
        <f t="shared" si="158"/>
        <v>0</v>
      </c>
      <c r="U522" s="896"/>
      <c r="V522" s="896"/>
      <c r="W522" s="896"/>
      <c r="X522" s="896"/>
      <c r="Y522" s="896"/>
      <c r="Z522" s="896"/>
      <c r="AA522" s="896"/>
      <c r="AB522" s="896"/>
      <c r="AC522" s="896"/>
      <c r="AD522" s="896"/>
      <c r="AE522" s="896"/>
      <c r="AR522" s="166" t="s">
        <v>218</v>
      </c>
      <c r="AT522" s="166" t="s">
        <v>155</v>
      </c>
      <c r="AU522" s="166" t="s">
        <v>80</v>
      </c>
      <c r="AY522" s="14" t="s">
        <v>153</v>
      </c>
      <c r="BE522" s="93">
        <f t="shared" si="159"/>
        <v>0</v>
      </c>
      <c r="BF522" s="93">
        <f t="shared" si="160"/>
        <v>0</v>
      </c>
      <c r="BG522" s="93">
        <f t="shared" si="161"/>
        <v>0</v>
      </c>
      <c r="BH522" s="93">
        <f t="shared" si="162"/>
        <v>0</v>
      </c>
      <c r="BI522" s="93">
        <f t="shared" si="163"/>
        <v>0</v>
      </c>
      <c r="BJ522" s="14" t="s">
        <v>80</v>
      </c>
      <c r="BK522" s="93">
        <f t="shared" si="164"/>
        <v>0</v>
      </c>
      <c r="BL522" s="14" t="s">
        <v>218</v>
      </c>
      <c r="BM522" s="166" t="s">
        <v>2562</v>
      </c>
    </row>
    <row r="523" spans="1:65" s="2" customFormat="1" ht="37.9" customHeight="1">
      <c r="A523" s="896"/>
      <c r="B523" s="129"/>
      <c r="C523" s="155" t="s">
        <v>1553</v>
      </c>
      <c r="D523" s="155" t="s">
        <v>155</v>
      </c>
      <c r="E523" s="156" t="s">
        <v>1726</v>
      </c>
      <c r="F523" s="157" t="s">
        <v>1727</v>
      </c>
      <c r="G523" s="158" t="s">
        <v>191</v>
      </c>
      <c r="H523" s="159">
        <v>6.8529999999999998</v>
      </c>
      <c r="I523" s="901"/>
      <c r="J523" s="900">
        <f t="shared" si="155"/>
        <v>0</v>
      </c>
      <c r="K523" s="161"/>
      <c r="L523" s="29"/>
      <c r="M523" s="162" t="s">
        <v>1</v>
      </c>
      <c r="N523" s="163" t="s">
        <v>36</v>
      </c>
      <c r="O523" s="55"/>
      <c r="P523" s="164">
        <f t="shared" si="156"/>
        <v>0</v>
      </c>
      <c r="Q523" s="164">
        <v>5.0000000000000002E-5</v>
      </c>
      <c r="R523" s="164">
        <f t="shared" si="157"/>
        <v>3.4265000000000001E-4</v>
      </c>
      <c r="S523" s="164">
        <v>0</v>
      </c>
      <c r="T523" s="165">
        <f t="shared" si="158"/>
        <v>0</v>
      </c>
      <c r="U523" s="896"/>
      <c r="V523" s="896"/>
      <c r="W523" s="896"/>
      <c r="X523" s="896"/>
      <c r="Y523" s="896"/>
      <c r="Z523" s="896"/>
      <c r="AA523" s="896"/>
      <c r="AB523" s="896"/>
      <c r="AC523" s="896"/>
      <c r="AD523" s="896"/>
      <c r="AE523" s="896"/>
      <c r="AR523" s="166" t="s">
        <v>218</v>
      </c>
      <c r="AT523" s="166" t="s">
        <v>155</v>
      </c>
      <c r="AU523" s="166" t="s">
        <v>80</v>
      </c>
      <c r="AY523" s="14" t="s">
        <v>153</v>
      </c>
      <c r="BE523" s="93">
        <f t="shared" si="159"/>
        <v>0</v>
      </c>
      <c r="BF523" s="93">
        <f t="shared" si="160"/>
        <v>0</v>
      </c>
      <c r="BG523" s="93">
        <f t="shared" si="161"/>
        <v>0</v>
      </c>
      <c r="BH523" s="93">
        <f t="shared" si="162"/>
        <v>0</v>
      </c>
      <c r="BI523" s="93">
        <f t="shared" si="163"/>
        <v>0</v>
      </c>
      <c r="BJ523" s="14" t="s">
        <v>80</v>
      </c>
      <c r="BK523" s="93">
        <f t="shared" si="164"/>
        <v>0</v>
      </c>
      <c r="BL523" s="14" t="s">
        <v>218</v>
      </c>
      <c r="BM523" s="166" t="s">
        <v>2563</v>
      </c>
    </row>
    <row r="524" spans="1:65" s="2" customFormat="1" ht="24.2" customHeight="1">
      <c r="A524" s="896"/>
      <c r="B524" s="129"/>
      <c r="C524" s="155" t="s">
        <v>1557</v>
      </c>
      <c r="D524" s="155" t="s">
        <v>155</v>
      </c>
      <c r="E524" s="156" t="s">
        <v>1730</v>
      </c>
      <c r="F524" s="157" t="s">
        <v>2564</v>
      </c>
      <c r="G524" s="158" t="s">
        <v>191</v>
      </c>
      <c r="H524" s="159">
        <v>1.591</v>
      </c>
      <c r="I524" s="901"/>
      <c r="J524" s="900">
        <f t="shared" si="155"/>
        <v>0</v>
      </c>
      <c r="K524" s="161"/>
      <c r="L524" s="29"/>
      <c r="M524" s="162" t="s">
        <v>1</v>
      </c>
      <c r="N524" s="163" t="s">
        <v>36</v>
      </c>
      <c r="O524" s="55"/>
      <c r="P524" s="164">
        <f t="shared" si="156"/>
        <v>0</v>
      </c>
      <c r="Q524" s="164">
        <v>5.0000000000000002E-5</v>
      </c>
      <c r="R524" s="164">
        <f t="shared" si="157"/>
        <v>7.9549999999999996E-5</v>
      </c>
      <c r="S524" s="164">
        <v>0</v>
      </c>
      <c r="T524" s="165">
        <f t="shared" si="158"/>
        <v>0</v>
      </c>
      <c r="U524" s="896"/>
      <c r="V524" s="896"/>
      <c r="W524" s="896"/>
      <c r="X524" s="896"/>
      <c r="Y524" s="896"/>
      <c r="Z524" s="896"/>
      <c r="AA524" s="896"/>
      <c r="AB524" s="896"/>
      <c r="AC524" s="896"/>
      <c r="AD524" s="896"/>
      <c r="AE524" s="896"/>
      <c r="AR524" s="166" t="s">
        <v>218</v>
      </c>
      <c r="AT524" s="166" t="s">
        <v>155</v>
      </c>
      <c r="AU524" s="166" t="s">
        <v>80</v>
      </c>
      <c r="AY524" s="14" t="s">
        <v>153</v>
      </c>
      <c r="BE524" s="93">
        <f t="shared" si="159"/>
        <v>0</v>
      </c>
      <c r="BF524" s="93">
        <f t="shared" si="160"/>
        <v>0</v>
      </c>
      <c r="BG524" s="93">
        <f t="shared" si="161"/>
        <v>0</v>
      </c>
      <c r="BH524" s="93">
        <f t="shared" si="162"/>
        <v>0</v>
      </c>
      <c r="BI524" s="93">
        <f t="shared" si="163"/>
        <v>0</v>
      </c>
      <c r="BJ524" s="14" t="s">
        <v>80</v>
      </c>
      <c r="BK524" s="93">
        <f t="shared" si="164"/>
        <v>0</v>
      </c>
      <c r="BL524" s="14" t="s">
        <v>218</v>
      </c>
      <c r="BM524" s="166" t="s">
        <v>2565</v>
      </c>
    </row>
    <row r="525" spans="1:65" s="2" customFormat="1" ht="37.9" customHeight="1">
      <c r="A525" s="896"/>
      <c r="B525" s="129"/>
      <c r="C525" s="155" t="s">
        <v>1561</v>
      </c>
      <c r="D525" s="155" t="s">
        <v>155</v>
      </c>
      <c r="E525" s="156" t="s">
        <v>1734</v>
      </c>
      <c r="F525" s="157" t="s">
        <v>1735</v>
      </c>
      <c r="G525" s="158" t="s">
        <v>191</v>
      </c>
      <c r="H525" s="159">
        <v>1.5229999999999999</v>
      </c>
      <c r="I525" s="901"/>
      <c r="J525" s="900">
        <f t="shared" si="155"/>
        <v>0</v>
      </c>
      <c r="K525" s="161"/>
      <c r="L525" s="29"/>
      <c r="M525" s="162" t="s">
        <v>1</v>
      </c>
      <c r="N525" s="163" t="s">
        <v>36</v>
      </c>
      <c r="O525" s="55"/>
      <c r="P525" s="164">
        <f t="shared" si="156"/>
        <v>0</v>
      </c>
      <c r="Q525" s="164">
        <v>5.0000000000000002E-5</v>
      </c>
      <c r="R525" s="164">
        <f t="shared" si="157"/>
        <v>7.6149999999999994E-5</v>
      </c>
      <c r="S525" s="164">
        <v>0</v>
      </c>
      <c r="T525" s="165">
        <f t="shared" si="158"/>
        <v>0</v>
      </c>
      <c r="U525" s="896"/>
      <c r="V525" s="896"/>
      <c r="W525" s="896"/>
      <c r="X525" s="896"/>
      <c r="Y525" s="896"/>
      <c r="Z525" s="896"/>
      <c r="AA525" s="896"/>
      <c r="AB525" s="896"/>
      <c r="AC525" s="896"/>
      <c r="AD525" s="896"/>
      <c r="AE525" s="896"/>
      <c r="AR525" s="166" t="s">
        <v>218</v>
      </c>
      <c r="AT525" s="166" t="s">
        <v>155</v>
      </c>
      <c r="AU525" s="166" t="s">
        <v>80</v>
      </c>
      <c r="AY525" s="14" t="s">
        <v>153</v>
      </c>
      <c r="BE525" s="93">
        <f t="shared" si="159"/>
        <v>0</v>
      </c>
      <c r="BF525" s="93">
        <f t="shared" si="160"/>
        <v>0</v>
      </c>
      <c r="BG525" s="93">
        <f t="shared" si="161"/>
        <v>0</v>
      </c>
      <c r="BH525" s="93">
        <f t="shared" si="162"/>
        <v>0</v>
      </c>
      <c r="BI525" s="93">
        <f t="shared" si="163"/>
        <v>0</v>
      </c>
      <c r="BJ525" s="14" t="s">
        <v>80</v>
      </c>
      <c r="BK525" s="93">
        <f t="shared" si="164"/>
        <v>0</v>
      </c>
      <c r="BL525" s="14" t="s">
        <v>218</v>
      </c>
      <c r="BM525" s="166" t="s">
        <v>2566</v>
      </c>
    </row>
    <row r="526" spans="1:65" s="2" customFormat="1" ht="37.9" customHeight="1">
      <c r="A526" s="896"/>
      <c r="B526" s="129"/>
      <c r="C526" s="155" t="s">
        <v>1565</v>
      </c>
      <c r="D526" s="155" t="s">
        <v>155</v>
      </c>
      <c r="E526" s="156" t="s">
        <v>1738</v>
      </c>
      <c r="F526" s="157" t="s">
        <v>1739</v>
      </c>
      <c r="G526" s="158" t="s">
        <v>244</v>
      </c>
      <c r="H526" s="159">
        <v>45.064</v>
      </c>
      <c r="I526" s="901"/>
      <c r="J526" s="900">
        <f t="shared" si="155"/>
        <v>0</v>
      </c>
      <c r="K526" s="161"/>
      <c r="L526" s="29"/>
      <c r="M526" s="162" t="s">
        <v>1</v>
      </c>
      <c r="N526" s="163" t="s">
        <v>36</v>
      </c>
      <c r="O526" s="55"/>
      <c r="P526" s="164">
        <f t="shared" si="156"/>
        <v>0</v>
      </c>
      <c r="Q526" s="164">
        <v>5.0000000000000002E-5</v>
      </c>
      <c r="R526" s="164">
        <f t="shared" si="157"/>
        <v>2.2531999999999999E-3</v>
      </c>
      <c r="S526" s="164">
        <v>0</v>
      </c>
      <c r="T526" s="165">
        <f t="shared" si="158"/>
        <v>0</v>
      </c>
      <c r="U526" s="896"/>
      <c r="V526" s="896"/>
      <c r="W526" s="896"/>
      <c r="X526" s="896"/>
      <c r="Y526" s="896"/>
      <c r="Z526" s="896"/>
      <c r="AA526" s="896"/>
      <c r="AB526" s="896"/>
      <c r="AC526" s="896"/>
      <c r="AD526" s="896"/>
      <c r="AE526" s="896"/>
      <c r="AR526" s="166" t="s">
        <v>218</v>
      </c>
      <c r="AT526" s="166" t="s">
        <v>155</v>
      </c>
      <c r="AU526" s="166" t="s">
        <v>80</v>
      </c>
      <c r="AY526" s="14" t="s">
        <v>153</v>
      </c>
      <c r="BE526" s="93">
        <f t="shared" si="159"/>
        <v>0</v>
      </c>
      <c r="BF526" s="93">
        <f t="shared" si="160"/>
        <v>0</v>
      </c>
      <c r="BG526" s="93">
        <f t="shared" si="161"/>
        <v>0</v>
      </c>
      <c r="BH526" s="93">
        <f t="shared" si="162"/>
        <v>0</v>
      </c>
      <c r="BI526" s="93">
        <f t="shared" si="163"/>
        <v>0</v>
      </c>
      <c r="BJ526" s="14" t="s">
        <v>80</v>
      </c>
      <c r="BK526" s="93">
        <f t="shared" si="164"/>
        <v>0</v>
      </c>
      <c r="BL526" s="14" t="s">
        <v>218</v>
      </c>
      <c r="BM526" s="166" t="s">
        <v>2567</v>
      </c>
    </row>
    <row r="527" spans="1:65" s="2" customFormat="1" ht="24.2" customHeight="1">
      <c r="A527" s="896"/>
      <c r="B527" s="129"/>
      <c r="C527" s="155" t="s">
        <v>1569</v>
      </c>
      <c r="D527" s="155" t="s">
        <v>155</v>
      </c>
      <c r="E527" s="156" t="s">
        <v>1742</v>
      </c>
      <c r="F527" s="157" t="s">
        <v>1743</v>
      </c>
      <c r="G527" s="158" t="s">
        <v>997</v>
      </c>
      <c r="H527" s="160"/>
      <c r="I527" s="901"/>
      <c r="J527" s="900">
        <f t="shared" si="155"/>
        <v>0</v>
      </c>
      <c r="K527" s="161"/>
      <c r="L527" s="29"/>
      <c r="M527" s="162" t="s">
        <v>1</v>
      </c>
      <c r="N527" s="163" t="s">
        <v>36</v>
      </c>
      <c r="O527" s="55"/>
      <c r="P527" s="164">
        <f t="shared" si="156"/>
        <v>0</v>
      </c>
      <c r="Q527" s="164">
        <v>0</v>
      </c>
      <c r="R527" s="164">
        <f t="shared" si="157"/>
        <v>0</v>
      </c>
      <c r="S527" s="164">
        <v>0</v>
      </c>
      <c r="T527" s="165">
        <f t="shared" si="158"/>
        <v>0</v>
      </c>
      <c r="U527" s="896"/>
      <c r="V527" s="896"/>
      <c r="W527" s="896"/>
      <c r="X527" s="896"/>
      <c r="Y527" s="896"/>
      <c r="Z527" s="896"/>
      <c r="AA527" s="896"/>
      <c r="AB527" s="896"/>
      <c r="AC527" s="896"/>
      <c r="AD527" s="896"/>
      <c r="AE527" s="896"/>
      <c r="AR527" s="166" t="s">
        <v>218</v>
      </c>
      <c r="AT527" s="166" t="s">
        <v>155</v>
      </c>
      <c r="AU527" s="166" t="s">
        <v>80</v>
      </c>
      <c r="AY527" s="14" t="s">
        <v>153</v>
      </c>
      <c r="BE527" s="93">
        <f t="shared" si="159"/>
        <v>0</v>
      </c>
      <c r="BF527" s="93">
        <f t="shared" si="160"/>
        <v>0</v>
      </c>
      <c r="BG527" s="93">
        <f t="shared" si="161"/>
        <v>0</v>
      </c>
      <c r="BH527" s="93">
        <f t="shared" si="162"/>
        <v>0</v>
      </c>
      <c r="BI527" s="93">
        <f t="shared" si="163"/>
        <v>0</v>
      </c>
      <c r="BJ527" s="14" t="s">
        <v>80</v>
      </c>
      <c r="BK527" s="93">
        <f t="shared" si="164"/>
        <v>0</v>
      </c>
      <c r="BL527" s="14" t="s">
        <v>218</v>
      </c>
      <c r="BM527" s="166" t="s">
        <v>2568</v>
      </c>
    </row>
    <row r="528" spans="1:65" s="12" customFormat="1" ht="22.9" customHeight="1">
      <c r="B528" s="145"/>
      <c r="D528" s="146" t="s">
        <v>69</v>
      </c>
      <c r="E528" s="154" t="s">
        <v>1745</v>
      </c>
      <c r="F528" s="154" t="s">
        <v>1746</v>
      </c>
      <c r="I528" s="148"/>
      <c r="J528" s="904">
        <f>BK528</f>
        <v>0</v>
      </c>
      <c r="L528" s="145"/>
      <c r="M528" s="149"/>
      <c r="N528" s="150"/>
      <c r="O528" s="150"/>
      <c r="P528" s="151">
        <f>SUM(P529:P532)</f>
        <v>0</v>
      </c>
      <c r="Q528" s="150"/>
      <c r="R528" s="151">
        <f>SUM(R529:R532)</f>
        <v>0.32353198000000005</v>
      </c>
      <c r="S528" s="150"/>
      <c r="T528" s="152">
        <f>SUM(T529:T532)</f>
        <v>0</v>
      </c>
      <c r="AR528" s="146" t="s">
        <v>80</v>
      </c>
      <c r="AT528" s="153" t="s">
        <v>69</v>
      </c>
      <c r="AU528" s="153" t="s">
        <v>77</v>
      </c>
      <c r="AY528" s="146" t="s">
        <v>153</v>
      </c>
      <c r="BK528" s="902">
        <f>SUM(BK529:BK532)</f>
        <v>0</v>
      </c>
    </row>
    <row r="529" spans="1:65" s="2" customFormat="1" ht="24.2" customHeight="1">
      <c r="A529" s="896"/>
      <c r="B529" s="129"/>
      <c r="C529" s="155" t="s">
        <v>1573</v>
      </c>
      <c r="D529" s="155" t="s">
        <v>155</v>
      </c>
      <c r="E529" s="156" t="s">
        <v>1752</v>
      </c>
      <c r="F529" s="157" t="s">
        <v>1753</v>
      </c>
      <c r="G529" s="158" t="s">
        <v>158</v>
      </c>
      <c r="H529" s="159">
        <v>20.59</v>
      </c>
      <c r="I529" s="901"/>
      <c r="J529" s="900">
        <f>ROUND(I529*H529,2)</f>
        <v>0</v>
      </c>
      <c r="K529" s="161"/>
      <c r="L529" s="29"/>
      <c r="M529" s="162" t="s">
        <v>1</v>
      </c>
      <c r="N529" s="163" t="s">
        <v>36</v>
      </c>
      <c r="O529" s="55"/>
      <c r="P529" s="164">
        <f>O529*H529</f>
        <v>0</v>
      </c>
      <c r="Q529" s="164">
        <v>3.8500000000000001E-3</v>
      </c>
      <c r="R529" s="164">
        <f>Q529*H529</f>
        <v>7.9271500000000009E-2</v>
      </c>
      <c r="S529" s="164">
        <v>0</v>
      </c>
      <c r="T529" s="165">
        <f>S529*H529</f>
        <v>0</v>
      </c>
      <c r="U529" s="896"/>
      <c r="V529" s="896"/>
      <c r="W529" s="896"/>
      <c r="X529" s="896"/>
      <c r="Y529" s="896"/>
      <c r="Z529" s="896"/>
      <c r="AA529" s="896"/>
      <c r="AB529" s="896"/>
      <c r="AC529" s="896"/>
      <c r="AD529" s="896"/>
      <c r="AE529" s="896"/>
      <c r="AR529" s="166" t="s">
        <v>218</v>
      </c>
      <c r="AT529" s="166" t="s">
        <v>155</v>
      </c>
      <c r="AU529" s="166" t="s">
        <v>80</v>
      </c>
      <c r="AY529" s="14" t="s">
        <v>153</v>
      </c>
      <c r="BE529" s="93">
        <f>IF(N529="základná",J529,0)</f>
        <v>0</v>
      </c>
      <c r="BF529" s="93">
        <f>IF(N529="znížená",J529,0)</f>
        <v>0</v>
      </c>
      <c r="BG529" s="93">
        <f>IF(N529="zákl. prenesená",J529,0)</f>
        <v>0</v>
      </c>
      <c r="BH529" s="93">
        <f>IF(N529="zníž. prenesená",J529,0)</f>
        <v>0</v>
      </c>
      <c r="BI529" s="93">
        <f>IF(N529="nulová",J529,0)</f>
        <v>0</v>
      </c>
      <c r="BJ529" s="14" t="s">
        <v>80</v>
      </c>
      <c r="BK529" s="93">
        <f>ROUND(I529*H529,2)</f>
        <v>0</v>
      </c>
      <c r="BL529" s="14" t="s">
        <v>218</v>
      </c>
      <c r="BM529" s="166" t="s">
        <v>2569</v>
      </c>
    </row>
    <row r="530" spans="1:65" s="2" customFormat="1" ht="24.2" customHeight="1">
      <c r="A530" s="896"/>
      <c r="B530" s="129"/>
      <c r="C530" s="167" t="s">
        <v>1577</v>
      </c>
      <c r="D530" s="167" t="s">
        <v>189</v>
      </c>
      <c r="E530" s="168" t="s">
        <v>1756</v>
      </c>
      <c r="F530" s="169" t="s">
        <v>1757</v>
      </c>
      <c r="G530" s="170" t="s">
        <v>158</v>
      </c>
      <c r="H530" s="171">
        <v>21.414000000000001</v>
      </c>
      <c r="I530" s="906"/>
      <c r="J530" s="905">
        <f>ROUND(I530*H530,2)</f>
        <v>0</v>
      </c>
      <c r="K530" s="172"/>
      <c r="L530" s="173"/>
      <c r="M530" s="174" t="s">
        <v>1</v>
      </c>
      <c r="N530" s="175" t="s">
        <v>36</v>
      </c>
      <c r="O530" s="55"/>
      <c r="P530" s="164">
        <f>O530*H530</f>
        <v>0</v>
      </c>
      <c r="Q530" s="164">
        <v>1.132E-2</v>
      </c>
      <c r="R530" s="164">
        <f>Q530*H530</f>
        <v>0.24240648000000001</v>
      </c>
      <c r="S530" s="164">
        <v>0</v>
      </c>
      <c r="T530" s="165">
        <f>S530*H530</f>
        <v>0</v>
      </c>
      <c r="U530" s="896"/>
      <c r="V530" s="896"/>
      <c r="W530" s="896"/>
      <c r="X530" s="896"/>
      <c r="Y530" s="896"/>
      <c r="Z530" s="896"/>
      <c r="AA530" s="896"/>
      <c r="AB530" s="896"/>
      <c r="AC530" s="896"/>
      <c r="AD530" s="896"/>
      <c r="AE530" s="896"/>
      <c r="AR530" s="166" t="s">
        <v>284</v>
      </c>
      <c r="AT530" s="166" t="s">
        <v>189</v>
      </c>
      <c r="AU530" s="166" t="s">
        <v>80</v>
      </c>
      <c r="AY530" s="14" t="s">
        <v>153</v>
      </c>
      <c r="BE530" s="93">
        <f>IF(N530="základná",J530,0)</f>
        <v>0</v>
      </c>
      <c r="BF530" s="93">
        <f>IF(N530="znížená",J530,0)</f>
        <v>0</v>
      </c>
      <c r="BG530" s="93">
        <f>IF(N530="zákl. prenesená",J530,0)</f>
        <v>0</v>
      </c>
      <c r="BH530" s="93">
        <f>IF(N530="zníž. prenesená",J530,0)</f>
        <v>0</v>
      </c>
      <c r="BI530" s="93">
        <f>IF(N530="nulová",J530,0)</f>
        <v>0</v>
      </c>
      <c r="BJ530" s="14" t="s">
        <v>80</v>
      </c>
      <c r="BK530" s="93">
        <f>ROUND(I530*H530,2)</f>
        <v>0</v>
      </c>
      <c r="BL530" s="14" t="s">
        <v>218</v>
      </c>
      <c r="BM530" s="166" t="s">
        <v>2570</v>
      </c>
    </row>
    <row r="531" spans="1:65" s="2" customFormat="1" ht="16.5" customHeight="1">
      <c r="A531" s="896"/>
      <c r="B531" s="129"/>
      <c r="C531" s="155" t="s">
        <v>1581</v>
      </c>
      <c r="D531" s="155" t="s">
        <v>155</v>
      </c>
      <c r="E531" s="156" t="s">
        <v>2571</v>
      </c>
      <c r="F531" s="157" t="s">
        <v>2572</v>
      </c>
      <c r="G531" s="158" t="s">
        <v>244</v>
      </c>
      <c r="H531" s="159">
        <v>46.35</v>
      </c>
      <c r="I531" s="901"/>
      <c r="J531" s="900">
        <f>ROUND(I531*H531,2)</f>
        <v>0</v>
      </c>
      <c r="K531" s="161"/>
      <c r="L531" s="29"/>
      <c r="M531" s="162" t="s">
        <v>1</v>
      </c>
      <c r="N531" s="163" t="s">
        <v>36</v>
      </c>
      <c r="O531" s="55"/>
      <c r="P531" s="164">
        <f>O531*H531</f>
        <v>0</v>
      </c>
      <c r="Q531" s="164">
        <v>4.0000000000000003E-5</v>
      </c>
      <c r="R531" s="164">
        <f>Q531*H531</f>
        <v>1.8540000000000002E-3</v>
      </c>
      <c r="S531" s="164">
        <v>0</v>
      </c>
      <c r="T531" s="165">
        <f>S531*H531</f>
        <v>0</v>
      </c>
      <c r="U531" s="896"/>
      <c r="V531" s="896"/>
      <c r="W531" s="896"/>
      <c r="X531" s="896"/>
      <c r="Y531" s="896"/>
      <c r="Z531" s="896"/>
      <c r="AA531" s="896"/>
      <c r="AB531" s="896"/>
      <c r="AC531" s="896"/>
      <c r="AD531" s="896"/>
      <c r="AE531" s="896"/>
      <c r="AR531" s="166" t="s">
        <v>218</v>
      </c>
      <c r="AT531" s="166" t="s">
        <v>155</v>
      </c>
      <c r="AU531" s="166" t="s">
        <v>80</v>
      </c>
      <c r="AY531" s="14" t="s">
        <v>153</v>
      </c>
      <c r="BE531" s="93">
        <f>IF(N531="základná",J531,0)</f>
        <v>0</v>
      </c>
      <c r="BF531" s="93">
        <f>IF(N531="znížená",J531,0)</f>
        <v>0</v>
      </c>
      <c r="BG531" s="93">
        <f>IF(N531="zákl. prenesená",J531,0)</f>
        <v>0</v>
      </c>
      <c r="BH531" s="93">
        <f>IF(N531="zníž. prenesená",J531,0)</f>
        <v>0</v>
      </c>
      <c r="BI531" s="93">
        <f>IF(N531="nulová",J531,0)</f>
        <v>0</v>
      </c>
      <c r="BJ531" s="14" t="s">
        <v>80</v>
      </c>
      <c r="BK531" s="93">
        <f>ROUND(I531*H531,2)</f>
        <v>0</v>
      </c>
      <c r="BL531" s="14" t="s">
        <v>218</v>
      </c>
      <c r="BM531" s="166" t="s">
        <v>2573</v>
      </c>
    </row>
    <row r="532" spans="1:65" s="2" customFormat="1" ht="24.2" customHeight="1">
      <c r="A532" s="896"/>
      <c r="B532" s="129"/>
      <c r="C532" s="155" t="s">
        <v>1585</v>
      </c>
      <c r="D532" s="155" t="s">
        <v>155</v>
      </c>
      <c r="E532" s="156" t="s">
        <v>1760</v>
      </c>
      <c r="F532" s="157" t="s">
        <v>1761</v>
      </c>
      <c r="G532" s="158" t="s">
        <v>997</v>
      </c>
      <c r="H532" s="160"/>
      <c r="I532" s="901"/>
      <c r="J532" s="900">
        <f>ROUND(I532*H532,2)</f>
        <v>0</v>
      </c>
      <c r="K532" s="161"/>
      <c r="L532" s="29"/>
      <c r="M532" s="162" t="s">
        <v>1</v>
      </c>
      <c r="N532" s="163" t="s">
        <v>36</v>
      </c>
      <c r="O532" s="55"/>
      <c r="P532" s="164">
        <f>O532*H532</f>
        <v>0</v>
      </c>
      <c r="Q532" s="164">
        <v>0</v>
      </c>
      <c r="R532" s="164">
        <f>Q532*H532</f>
        <v>0</v>
      </c>
      <c r="S532" s="164">
        <v>0</v>
      </c>
      <c r="T532" s="165">
        <f>S532*H532</f>
        <v>0</v>
      </c>
      <c r="U532" s="896"/>
      <c r="V532" s="896"/>
      <c r="W532" s="896"/>
      <c r="X532" s="896"/>
      <c r="Y532" s="896"/>
      <c r="Z532" s="896"/>
      <c r="AA532" s="896"/>
      <c r="AB532" s="896"/>
      <c r="AC532" s="896"/>
      <c r="AD532" s="896"/>
      <c r="AE532" s="896"/>
      <c r="AR532" s="166" t="s">
        <v>218</v>
      </c>
      <c r="AT532" s="166" t="s">
        <v>155</v>
      </c>
      <c r="AU532" s="166" t="s">
        <v>80</v>
      </c>
      <c r="AY532" s="14" t="s">
        <v>153</v>
      </c>
      <c r="BE532" s="93">
        <f>IF(N532="základná",J532,0)</f>
        <v>0</v>
      </c>
      <c r="BF532" s="93">
        <f>IF(N532="znížená",J532,0)</f>
        <v>0</v>
      </c>
      <c r="BG532" s="93">
        <f>IF(N532="zákl. prenesená",J532,0)</f>
        <v>0</v>
      </c>
      <c r="BH532" s="93">
        <f>IF(N532="zníž. prenesená",J532,0)</f>
        <v>0</v>
      </c>
      <c r="BI532" s="93">
        <f>IF(N532="nulová",J532,0)</f>
        <v>0</v>
      </c>
      <c r="BJ532" s="14" t="s">
        <v>80</v>
      </c>
      <c r="BK532" s="93">
        <f>ROUND(I532*H532,2)</f>
        <v>0</v>
      </c>
      <c r="BL532" s="14" t="s">
        <v>218</v>
      </c>
      <c r="BM532" s="166" t="s">
        <v>2574</v>
      </c>
    </row>
    <row r="533" spans="1:65" s="12" customFormat="1" ht="22.9" customHeight="1">
      <c r="B533" s="145"/>
      <c r="D533" s="146" t="s">
        <v>69</v>
      </c>
      <c r="E533" s="154" t="s">
        <v>1777</v>
      </c>
      <c r="F533" s="154" t="s">
        <v>1778</v>
      </c>
      <c r="I533" s="148"/>
      <c r="J533" s="904">
        <f>BK533</f>
        <v>0</v>
      </c>
      <c r="L533" s="145"/>
      <c r="M533" s="149"/>
      <c r="N533" s="150"/>
      <c r="O533" s="150"/>
      <c r="P533" s="151">
        <f>SUM(P534:P536)</f>
        <v>0</v>
      </c>
      <c r="Q533" s="150"/>
      <c r="R533" s="151">
        <f>SUM(R534:R536)</f>
        <v>0.26229206999999999</v>
      </c>
      <c r="S533" s="150"/>
      <c r="T533" s="152">
        <f>SUM(T534:T536)</f>
        <v>0</v>
      </c>
      <c r="AR533" s="146" t="s">
        <v>80</v>
      </c>
      <c r="AT533" s="153" t="s">
        <v>69</v>
      </c>
      <c r="AU533" s="153" t="s">
        <v>77</v>
      </c>
      <c r="AY533" s="146" t="s">
        <v>153</v>
      </c>
      <c r="BK533" s="902">
        <f>SUM(BK534:BK536)</f>
        <v>0</v>
      </c>
    </row>
    <row r="534" spans="1:65" s="2" customFormat="1" ht="37.9" customHeight="1">
      <c r="A534" s="896"/>
      <c r="B534" s="129"/>
      <c r="C534" s="155" t="s">
        <v>1589</v>
      </c>
      <c r="D534" s="155" t="s">
        <v>155</v>
      </c>
      <c r="E534" s="156" t="s">
        <v>1780</v>
      </c>
      <c r="F534" s="157" t="s">
        <v>1781</v>
      </c>
      <c r="G534" s="158" t="s">
        <v>158</v>
      </c>
      <c r="H534" s="159">
        <v>59.326000000000001</v>
      </c>
      <c r="I534" s="901"/>
      <c r="J534" s="900">
        <f>ROUND(I534*H534,2)</f>
        <v>0</v>
      </c>
      <c r="K534" s="161"/>
      <c r="L534" s="29"/>
      <c r="M534" s="162" t="s">
        <v>1</v>
      </c>
      <c r="N534" s="163" t="s">
        <v>36</v>
      </c>
      <c r="O534" s="55"/>
      <c r="P534" s="164">
        <f>O534*H534</f>
        <v>0</v>
      </c>
      <c r="Q534" s="164">
        <v>3.3500000000000001E-3</v>
      </c>
      <c r="R534" s="164">
        <f>Q534*H534</f>
        <v>0.1987421</v>
      </c>
      <c r="S534" s="164">
        <v>0</v>
      </c>
      <c r="T534" s="165">
        <f>S534*H534</f>
        <v>0</v>
      </c>
      <c r="U534" s="896"/>
      <c r="V534" s="896"/>
      <c r="W534" s="896"/>
      <c r="X534" s="896"/>
      <c r="Y534" s="896"/>
      <c r="Z534" s="896"/>
      <c r="AA534" s="896"/>
      <c r="AB534" s="896"/>
      <c r="AC534" s="896"/>
      <c r="AD534" s="896"/>
      <c r="AE534" s="896"/>
      <c r="AR534" s="166" t="s">
        <v>218</v>
      </c>
      <c r="AT534" s="166" t="s">
        <v>155</v>
      </c>
      <c r="AU534" s="166" t="s">
        <v>80</v>
      </c>
      <c r="AY534" s="14" t="s">
        <v>153</v>
      </c>
      <c r="BE534" s="93">
        <f>IF(N534="základná",J534,0)</f>
        <v>0</v>
      </c>
      <c r="BF534" s="93">
        <f>IF(N534="znížená",J534,0)</f>
        <v>0</v>
      </c>
      <c r="BG534" s="93">
        <f>IF(N534="zákl. prenesená",J534,0)</f>
        <v>0</v>
      </c>
      <c r="BH534" s="93">
        <f>IF(N534="zníž. prenesená",J534,0)</f>
        <v>0</v>
      </c>
      <c r="BI534" s="93">
        <f>IF(N534="nulová",J534,0)</f>
        <v>0</v>
      </c>
      <c r="BJ534" s="14" t="s">
        <v>80</v>
      </c>
      <c r="BK534" s="93">
        <f>ROUND(I534*H534,2)</f>
        <v>0</v>
      </c>
      <c r="BL534" s="14" t="s">
        <v>218</v>
      </c>
      <c r="BM534" s="166" t="s">
        <v>2575</v>
      </c>
    </row>
    <row r="535" spans="1:65" s="2" customFormat="1" ht="24.2" customHeight="1">
      <c r="A535" s="896"/>
      <c r="B535" s="129"/>
      <c r="C535" s="167" t="s">
        <v>1593</v>
      </c>
      <c r="D535" s="167" t="s">
        <v>189</v>
      </c>
      <c r="E535" s="168" t="s">
        <v>1784</v>
      </c>
      <c r="F535" s="169" t="s">
        <v>1785</v>
      </c>
      <c r="G535" s="170" t="s">
        <v>158</v>
      </c>
      <c r="H535" s="171">
        <v>61.698999999999998</v>
      </c>
      <c r="I535" s="906"/>
      <c r="J535" s="905">
        <f>ROUND(I535*H535,2)</f>
        <v>0</v>
      </c>
      <c r="K535" s="172"/>
      <c r="L535" s="173"/>
      <c r="M535" s="174" t="s">
        <v>1</v>
      </c>
      <c r="N535" s="175" t="s">
        <v>36</v>
      </c>
      <c r="O535" s="55"/>
      <c r="P535" s="164">
        <f>O535*H535</f>
        <v>0</v>
      </c>
      <c r="Q535" s="164">
        <v>1.0300000000000001E-3</v>
      </c>
      <c r="R535" s="164">
        <f>Q535*H535</f>
        <v>6.3549969999999997E-2</v>
      </c>
      <c r="S535" s="164">
        <v>0</v>
      </c>
      <c r="T535" s="165">
        <f>S535*H535</f>
        <v>0</v>
      </c>
      <c r="U535" s="896"/>
      <c r="V535" s="896"/>
      <c r="W535" s="896"/>
      <c r="X535" s="896"/>
      <c r="Y535" s="896"/>
      <c r="Z535" s="896"/>
      <c r="AA535" s="896"/>
      <c r="AB535" s="896"/>
      <c r="AC535" s="896"/>
      <c r="AD535" s="896"/>
      <c r="AE535" s="896"/>
      <c r="AR535" s="166" t="s">
        <v>284</v>
      </c>
      <c r="AT535" s="166" t="s">
        <v>189</v>
      </c>
      <c r="AU535" s="166" t="s">
        <v>80</v>
      </c>
      <c r="AY535" s="14" t="s">
        <v>153</v>
      </c>
      <c r="BE535" s="93">
        <f>IF(N535="základná",J535,0)</f>
        <v>0</v>
      </c>
      <c r="BF535" s="93">
        <f>IF(N535="znížená",J535,0)</f>
        <v>0</v>
      </c>
      <c r="BG535" s="93">
        <f>IF(N535="zákl. prenesená",J535,0)</f>
        <v>0</v>
      </c>
      <c r="BH535" s="93">
        <f>IF(N535="zníž. prenesená",J535,0)</f>
        <v>0</v>
      </c>
      <c r="BI535" s="93">
        <f>IF(N535="nulová",J535,0)</f>
        <v>0</v>
      </c>
      <c r="BJ535" s="14" t="s">
        <v>80</v>
      </c>
      <c r="BK535" s="93">
        <f>ROUND(I535*H535,2)</f>
        <v>0</v>
      </c>
      <c r="BL535" s="14" t="s">
        <v>218</v>
      </c>
      <c r="BM535" s="166" t="s">
        <v>2576</v>
      </c>
    </row>
    <row r="536" spans="1:65" s="2" customFormat="1" ht="24.2" customHeight="1">
      <c r="A536" s="896"/>
      <c r="B536" s="129"/>
      <c r="C536" s="155" t="s">
        <v>1597</v>
      </c>
      <c r="D536" s="155" t="s">
        <v>155</v>
      </c>
      <c r="E536" s="156" t="s">
        <v>1788</v>
      </c>
      <c r="F536" s="157" t="s">
        <v>1789</v>
      </c>
      <c r="G536" s="158" t="s">
        <v>997</v>
      </c>
      <c r="H536" s="160"/>
      <c r="I536" s="901"/>
      <c r="J536" s="900">
        <f>ROUND(I536*H536,2)</f>
        <v>0</v>
      </c>
      <c r="K536" s="161"/>
      <c r="L536" s="29"/>
      <c r="M536" s="162" t="s">
        <v>1</v>
      </c>
      <c r="N536" s="163" t="s">
        <v>36</v>
      </c>
      <c r="O536" s="55"/>
      <c r="P536" s="164">
        <f>O536*H536</f>
        <v>0</v>
      </c>
      <c r="Q536" s="164">
        <v>0</v>
      </c>
      <c r="R536" s="164">
        <f>Q536*H536</f>
        <v>0</v>
      </c>
      <c r="S536" s="164">
        <v>0</v>
      </c>
      <c r="T536" s="165">
        <f>S536*H536</f>
        <v>0</v>
      </c>
      <c r="U536" s="896"/>
      <c r="V536" s="896"/>
      <c r="W536" s="896"/>
      <c r="X536" s="896"/>
      <c r="Y536" s="896"/>
      <c r="Z536" s="896"/>
      <c r="AA536" s="896"/>
      <c r="AB536" s="896"/>
      <c r="AC536" s="896"/>
      <c r="AD536" s="896"/>
      <c r="AE536" s="896"/>
      <c r="AR536" s="166" t="s">
        <v>218</v>
      </c>
      <c r="AT536" s="166" t="s">
        <v>155</v>
      </c>
      <c r="AU536" s="166" t="s">
        <v>80</v>
      </c>
      <c r="AY536" s="14" t="s">
        <v>153</v>
      </c>
      <c r="BE536" s="93">
        <f>IF(N536="základná",J536,0)</f>
        <v>0</v>
      </c>
      <c r="BF536" s="93">
        <f>IF(N536="znížená",J536,0)</f>
        <v>0</v>
      </c>
      <c r="BG536" s="93">
        <f>IF(N536="zákl. prenesená",J536,0)</f>
        <v>0</v>
      </c>
      <c r="BH536" s="93">
        <f>IF(N536="zníž. prenesená",J536,0)</f>
        <v>0</v>
      </c>
      <c r="BI536" s="93">
        <f>IF(N536="nulová",J536,0)</f>
        <v>0</v>
      </c>
      <c r="BJ536" s="14" t="s">
        <v>80</v>
      </c>
      <c r="BK536" s="93">
        <f>ROUND(I536*H536,2)</f>
        <v>0</v>
      </c>
      <c r="BL536" s="14" t="s">
        <v>218</v>
      </c>
      <c r="BM536" s="166" t="s">
        <v>2577</v>
      </c>
    </row>
    <row r="537" spans="1:65" s="12" customFormat="1" ht="22.9" customHeight="1">
      <c r="B537" s="145"/>
      <c r="D537" s="146" t="s">
        <v>69</v>
      </c>
      <c r="E537" s="154" t="s">
        <v>1791</v>
      </c>
      <c r="F537" s="154" t="s">
        <v>1792</v>
      </c>
      <c r="I537" s="148"/>
      <c r="J537" s="904">
        <f>BK537</f>
        <v>0</v>
      </c>
      <c r="L537" s="145"/>
      <c r="M537" s="149"/>
      <c r="N537" s="150"/>
      <c r="O537" s="150"/>
      <c r="P537" s="151">
        <f>SUM(P538:P539)</f>
        <v>0</v>
      </c>
      <c r="Q537" s="150"/>
      <c r="R537" s="151">
        <f>SUM(R538:R539)</f>
        <v>4.9893260000000002E-2</v>
      </c>
      <c r="S537" s="150"/>
      <c r="T537" s="152">
        <f>SUM(T538:T539)</f>
        <v>0</v>
      </c>
      <c r="AR537" s="146" t="s">
        <v>80</v>
      </c>
      <c r="AT537" s="153" t="s">
        <v>69</v>
      </c>
      <c r="AU537" s="153" t="s">
        <v>77</v>
      </c>
      <c r="AY537" s="146" t="s">
        <v>153</v>
      </c>
      <c r="BK537" s="902">
        <f>SUM(BK538:BK539)</f>
        <v>0</v>
      </c>
    </row>
    <row r="538" spans="1:65" s="2" customFormat="1" ht="24.2" customHeight="1">
      <c r="A538" s="896"/>
      <c r="B538" s="129"/>
      <c r="C538" s="155" t="s">
        <v>1601</v>
      </c>
      <c r="D538" s="155" t="s">
        <v>155</v>
      </c>
      <c r="E538" s="156" t="s">
        <v>1794</v>
      </c>
      <c r="F538" s="157" t="s">
        <v>1795</v>
      </c>
      <c r="G538" s="158" t="s">
        <v>158</v>
      </c>
      <c r="H538" s="159">
        <v>160.946</v>
      </c>
      <c r="I538" s="901"/>
      <c r="J538" s="900">
        <f>ROUND(I538*H538,2)</f>
        <v>0</v>
      </c>
      <c r="K538" s="161"/>
      <c r="L538" s="29"/>
      <c r="M538" s="162" t="s">
        <v>1</v>
      </c>
      <c r="N538" s="163" t="s">
        <v>36</v>
      </c>
      <c r="O538" s="55"/>
      <c r="P538" s="164">
        <f>O538*H538</f>
        <v>0</v>
      </c>
      <c r="Q538" s="164">
        <v>1E-4</v>
      </c>
      <c r="R538" s="164">
        <f>Q538*H538</f>
        <v>1.6094600000000001E-2</v>
      </c>
      <c r="S538" s="164">
        <v>0</v>
      </c>
      <c r="T538" s="165">
        <f>S538*H538</f>
        <v>0</v>
      </c>
      <c r="U538" s="896"/>
      <c r="V538" s="896"/>
      <c r="W538" s="896"/>
      <c r="X538" s="896"/>
      <c r="Y538" s="896"/>
      <c r="Z538" s="896"/>
      <c r="AA538" s="896"/>
      <c r="AB538" s="896"/>
      <c r="AC538" s="896"/>
      <c r="AD538" s="896"/>
      <c r="AE538" s="896"/>
      <c r="AR538" s="166" t="s">
        <v>218</v>
      </c>
      <c r="AT538" s="166" t="s">
        <v>155</v>
      </c>
      <c r="AU538" s="166" t="s">
        <v>80</v>
      </c>
      <c r="AY538" s="14" t="s">
        <v>153</v>
      </c>
      <c r="BE538" s="93">
        <f>IF(N538="základná",J538,0)</f>
        <v>0</v>
      </c>
      <c r="BF538" s="93">
        <f>IF(N538="znížená",J538,0)</f>
        <v>0</v>
      </c>
      <c r="BG538" s="93">
        <f>IF(N538="zákl. prenesená",J538,0)</f>
        <v>0</v>
      </c>
      <c r="BH538" s="93">
        <f>IF(N538="zníž. prenesená",J538,0)</f>
        <v>0</v>
      </c>
      <c r="BI538" s="93">
        <f>IF(N538="nulová",J538,0)</f>
        <v>0</v>
      </c>
      <c r="BJ538" s="14" t="s">
        <v>80</v>
      </c>
      <c r="BK538" s="93">
        <f>ROUND(I538*H538,2)</f>
        <v>0</v>
      </c>
      <c r="BL538" s="14" t="s">
        <v>218</v>
      </c>
      <c r="BM538" s="166" t="s">
        <v>2578</v>
      </c>
    </row>
    <row r="539" spans="1:65" s="2" customFormat="1" ht="37.9" customHeight="1">
      <c r="A539" s="896"/>
      <c r="B539" s="129"/>
      <c r="C539" s="155" t="s">
        <v>1605</v>
      </c>
      <c r="D539" s="155" t="s">
        <v>155</v>
      </c>
      <c r="E539" s="156" t="s">
        <v>1798</v>
      </c>
      <c r="F539" s="157" t="s">
        <v>1799</v>
      </c>
      <c r="G539" s="158" t="s">
        <v>158</v>
      </c>
      <c r="H539" s="159">
        <v>160.946</v>
      </c>
      <c r="I539" s="901"/>
      <c r="J539" s="900">
        <f>ROUND(I539*H539,2)</f>
        <v>0</v>
      </c>
      <c r="K539" s="161"/>
      <c r="L539" s="29"/>
      <c r="M539" s="162" t="s">
        <v>1</v>
      </c>
      <c r="N539" s="163" t="s">
        <v>36</v>
      </c>
      <c r="O539" s="55"/>
      <c r="P539" s="164">
        <f>O539*H539</f>
        <v>0</v>
      </c>
      <c r="Q539" s="164">
        <v>2.1000000000000001E-4</v>
      </c>
      <c r="R539" s="164">
        <f>Q539*H539</f>
        <v>3.3798660000000001E-2</v>
      </c>
      <c r="S539" s="164">
        <v>0</v>
      </c>
      <c r="T539" s="165">
        <f>S539*H539</f>
        <v>0</v>
      </c>
      <c r="U539" s="896"/>
      <c r="V539" s="896"/>
      <c r="W539" s="896"/>
      <c r="X539" s="896"/>
      <c r="Y539" s="896"/>
      <c r="Z539" s="896"/>
      <c r="AA539" s="896"/>
      <c r="AB539" s="896"/>
      <c r="AC539" s="896"/>
      <c r="AD539" s="896"/>
      <c r="AE539" s="896"/>
      <c r="AR539" s="166" t="s">
        <v>218</v>
      </c>
      <c r="AT539" s="166" t="s">
        <v>155</v>
      </c>
      <c r="AU539" s="166" t="s">
        <v>80</v>
      </c>
      <c r="AY539" s="14" t="s">
        <v>153</v>
      </c>
      <c r="BE539" s="93">
        <f>IF(N539="základná",J539,0)</f>
        <v>0</v>
      </c>
      <c r="BF539" s="93">
        <f>IF(N539="znížená",J539,0)</f>
        <v>0</v>
      </c>
      <c r="BG539" s="93">
        <f>IF(N539="zákl. prenesená",J539,0)</f>
        <v>0</v>
      </c>
      <c r="BH539" s="93">
        <f>IF(N539="zníž. prenesená",J539,0)</f>
        <v>0</v>
      </c>
      <c r="BI539" s="93">
        <f>IF(N539="nulová",J539,0)</f>
        <v>0</v>
      </c>
      <c r="BJ539" s="14" t="s">
        <v>80</v>
      </c>
      <c r="BK539" s="93">
        <f>ROUND(I539*H539,2)</f>
        <v>0</v>
      </c>
      <c r="BL539" s="14" t="s">
        <v>218</v>
      </c>
      <c r="BM539" s="166" t="s">
        <v>2579</v>
      </c>
    </row>
    <row r="540" spans="1:65" s="12" customFormat="1" ht="25.9" customHeight="1">
      <c r="B540" s="145"/>
      <c r="D540" s="146" t="s">
        <v>69</v>
      </c>
      <c r="E540" s="147" t="s">
        <v>1801</v>
      </c>
      <c r="F540" s="147" t="s">
        <v>1802</v>
      </c>
      <c r="I540" s="148"/>
      <c r="J540" s="903">
        <f>BK540</f>
        <v>0</v>
      </c>
      <c r="L540" s="145"/>
      <c r="M540" s="149"/>
      <c r="N540" s="150"/>
      <c r="O540" s="150"/>
      <c r="P540" s="151">
        <f>P541</f>
        <v>0</v>
      </c>
      <c r="Q540" s="150"/>
      <c r="R540" s="151">
        <f>R541</f>
        <v>0</v>
      </c>
      <c r="S540" s="150"/>
      <c r="T540" s="152">
        <f>T541</f>
        <v>0</v>
      </c>
      <c r="AR540" s="146" t="s">
        <v>159</v>
      </c>
      <c r="AT540" s="153" t="s">
        <v>69</v>
      </c>
      <c r="AU540" s="153" t="s">
        <v>70</v>
      </c>
      <c r="AY540" s="146" t="s">
        <v>153</v>
      </c>
      <c r="BK540" s="902">
        <f>BK541</f>
        <v>0</v>
      </c>
    </row>
    <row r="541" spans="1:65" s="2" customFormat="1" ht="16.5" customHeight="1">
      <c r="A541" s="896"/>
      <c r="B541" s="129"/>
      <c r="C541" s="155" t="s">
        <v>1608</v>
      </c>
      <c r="D541" s="155" t="s">
        <v>155</v>
      </c>
      <c r="E541" s="156" t="s">
        <v>1804</v>
      </c>
      <c r="F541" s="157" t="s">
        <v>2580</v>
      </c>
      <c r="G541" s="158" t="s">
        <v>158</v>
      </c>
      <c r="H541" s="159">
        <v>63.82</v>
      </c>
      <c r="I541" s="901"/>
      <c r="J541" s="900">
        <f>ROUND(I541*H541,2)</f>
        <v>0</v>
      </c>
      <c r="K541" s="161"/>
      <c r="L541" s="29"/>
      <c r="M541" s="176" t="s">
        <v>1</v>
      </c>
      <c r="N541" s="177" t="s">
        <v>36</v>
      </c>
      <c r="O541" s="178"/>
      <c r="P541" s="179">
        <f>O541*H541</f>
        <v>0</v>
      </c>
      <c r="Q541" s="179">
        <v>0</v>
      </c>
      <c r="R541" s="179">
        <f>Q541*H541</f>
        <v>0</v>
      </c>
      <c r="S541" s="179">
        <v>0</v>
      </c>
      <c r="T541" s="180">
        <f>S541*H541</f>
        <v>0</v>
      </c>
      <c r="U541" s="896"/>
      <c r="V541" s="896"/>
      <c r="W541" s="896"/>
      <c r="X541" s="896"/>
      <c r="Y541" s="896"/>
      <c r="Z541" s="896"/>
      <c r="AA541" s="896"/>
      <c r="AB541" s="896"/>
      <c r="AC541" s="896"/>
      <c r="AD541" s="896"/>
      <c r="AE541" s="896"/>
      <c r="AR541" s="166" t="s">
        <v>1806</v>
      </c>
      <c r="AT541" s="166" t="s">
        <v>155</v>
      </c>
      <c r="AU541" s="166" t="s">
        <v>77</v>
      </c>
      <c r="AY541" s="14" t="s">
        <v>153</v>
      </c>
      <c r="BE541" s="93">
        <f>IF(N541="základná",J541,0)</f>
        <v>0</v>
      </c>
      <c r="BF541" s="93">
        <f>IF(N541="znížená",J541,0)</f>
        <v>0</v>
      </c>
      <c r="BG541" s="93">
        <f>IF(N541="zákl. prenesená",J541,0)</f>
        <v>0</v>
      </c>
      <c r="BH541" s="93">
        <f>IF(N541="zníž. prenesená",J541,0)</f>
        <v>0</v>
      </c>
      <c r="BI541" s="93">
        <f>IF(N541="nulová",J541,0)</f>
        <v>0</v>
      </c>
      <c r="BJ541" s="14" t="s">
        <v>80</v>
      </c>
      <c r="BK541" s="93">
        <f>ROUND(I541*H541,2)</f>
        <v>0</v>
      </c>
      <c r="BL541" s="14" t="s">
        <v>1806</v>
      </c>
      <c r="BM541" s="166" t="s">
        <v>2581</v>
      </c>
    </row>
    <row r="542" spans="1:65" s="2" customFormat="1" ht="6.95" customHeight="1">
      <c r="A542" s="896"/>
      <c r="B542" s="45"/>
      <c r="C542" s="46"/>
      <c r="D542" s="46"/>
      <c r="E542" s="46"/>
      <c r="F542" s="46"/>
      <c r="G542" s="46"/>
      <c r="H542" s="46"/>
      <c r="I542" s="46"/>
      <c r="J542" s="46"/>
      <c r="K542" s="46"/>
      <c r="L542" s="29"/>
      <c r="M542" s="896"/>
      <c r="O542" s="896"/>
      <c r="P542" s="896"/>
      <c r="Q542" s="896"/>
      <c r="R542" s="896"/>
      <c r="S542" s="896"/>
      <c r="T542" s="896"/>
      <c r="U542" s="896"/>
      <c r="V542" s="896"/>
      <c r="W542" s="896"/>
      <c r="X542" s="896"/>
      <c r="Y542" s="896"/>
      <c r="Z542" s="896"/>
      <c r="AA542" s="896"/>
      <c r="AB542" s="896"/>
      <c r="AC542" s="896"/>
      <c r="AD542" s="896"/>
      <c r="AE542" s="896"/>
    </row>
    <row r="545" spans="3:5">
      <c r="C545" s="890" t="s">
        <v>3934</v>
      </c>
    </row>
    <row r="546" spans="3:5">
      <c r="C546" s="940"/>
      <c r="D546" s="940"/>
      <c r="E546" s="890" t="s">
        <v>3935</v>
      </c>
    </row>
  </sheetData>
  <autoFilter ref="C152:K541" xr:uid="{00000000-0009-0000-0000-000002000000}"/>
  <mergeCells count="17">
    <mergeCell ref="E20:H20"/>
    <mergeCell ref="E29:H29"/>
    <mergeCell ref="E145:H145"/>
    <mergeCell ref="L2:V2"/>
    <mergeCell ref="D127:F127"/>
    <mergeCell ref="D128:F128"/>
    <mergeCell ref="D129:F129"/>
    <mergeCell ref="E141:H141"/>
    <mergeCell ref="E143:H143"/>
    <mergeCell ref="E85:H85"/>
    <mergeCell ref="E87:H87"/>
    <mergeCell ref="E89:H89"/>
    <mergeCell ref="D125:F125"/>
    <mergeCell ref="D126:F12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F36"/>
  <sheetViews>
    <sheetView showWhiteSpace="0" view="pageBreakPreview" zoomScaleNormal="100" zoomScaleSheetLayoutView="100" workbookViewId="0">
      <selection activeCell="F9" sqref="F9"/>
    </sheetView>
  </sheetViews>
  <sheetFormatPr defaultColWidth="10.6640625" defaultRowHeight="11.25"/>
  <cols>
    <col min="1" max="1" width="4.6640625" style="370" customWidth="1"/>
    <col min="2" max="2" width="7.1640625" style="371" customWidth="1"/>
    <col min="3" max="3" width="82.5" style="371" customWidth="1"/>
    <col min="4" max="4" width="4.83203125" style="370" bestFit="1" customWidth="1"/>
    <col min="5" max="6" width="11.6640625" style="370" customWidth="1"/>
    <col min="7" max="16384" width="10.6640625" style="369"/>
  </cols>
  <sheetData>
    <row r="1" spans="1:6" ht="12" thickBot="1"/>
    <row r="2" spans="1:6" ht="12.75">
      <c r="A2" s="424" t="s">
        <v>3259</v>
      </c>
      <c r="B2" s="423"/>
      <c r="C2" s="422"/>
      <c r="D2" s="421"/>
      <c r="E2" s="421"/>
      <c r="F2" s="421"/>
    </row>
    <row r="3" spans="1:6" ht="15">
      <c r="A3" s="420" t="s">
        <v>3258</v>
      </c>
      <c r="C3" s="416"/>
      <c r="D3" s="419"/>
      <c r="E3" s="419"/>
      <c r="F3" s="419"/>
    </row>
    <row r="4" spans="1:6" ht="15.75" thickBot="1">
      <c r="A4" s="418" t="s">
        <v>3257</v>
      </c>
      <c r="B4" s="417"/>
      <c r="C4" s="416" t="s">
        <v>3256</v>
      </c>
      <c r="D4" s="415"/>
      <c r="E4" s="415"/>
      <c r="F4" s="415"/>
    </row>
    <row r="5" spans="1:6" ht="11.25" customHeight="1">
      <c r="A5" s="414" t="s">
        <v>3255</v>
      </c>
      <c r="B5" s="413"/>
      <c r="C5" s="412" t="s">
        <v>3254</v>
      </c>
      <c r="D5" s="411"/>
      <c r="E5" s="411"/>
      <c r="F5" s="411"/>
    </row>
    <row r="6" spans="1:6" ht="13.5" customHeight="1" thickBot="1">
      <c r="A6" s="410" t="s">
        <v>3253</v>
      </c>
      <c r="B6" s="409"/>
      <c r="C6" s="408" t="s">
        <v>3252</v>
      </c>
      <c r="D6" s="407" t="s">
        <v>141</v>
      </c>
      <c r="E6" s="407" t="s">
        <v>3251</v>
      </c>
      <c r="F6" s="407"/>
    </row>
    <row r="7" spans="1:6">
      <c r="A7" s="406"/>
      <c r="B7" s="405"/>
      <c r="D7" s="404"/>
      <c r="E7" s="403"/>
      <c r="F7" s="961"/>
    </row>
    <row r="8" spans="1:6" s="384" customFormat="1">
      <c r="A8" s="402" t="s">
        <v>3119</v>
      </c>
      <c r="B8" s="401"/>
      <c r="C8" s="400" t="s">
        <v>3250</v>
      </c>
      <c r="D8" s="399" t="s">
        <v>266</v>
      </c>
      <c r="E8" s="398">
        <v>1</v>
      </c>
      <c r="F8" s="961"/>
    </row>
    <row r="9" spans="1:6" s="384" customFormat="1">
      <c r="A9" s="402" t="s">
        <v>3133</v>
      </c>
      <c r="B9" s="401"/>
      <c r="C9" s="400" t="s">
        <v>3249</v>
      </c>
      <c r="D9" s="399" t="s">
        <v>266</v>
      </c>
      <c r="E9" s="398">
        <v>1</v>
      </c>
      <c r="F9" s="961"/>
    </row>
    <row r="10" spans="1:6" s="384" customFormat="1">
      <c r="A10" s="402" t="s">
        <v>165</v>
      </c>
      <c r="B10" s="401"/>
      <c r="C10" s="400" t="s">
        <v>3248</v>
      </c>
      <c r="D10" s="399" t="s">
        <v>244</v>
      </c>
      <c r="E10" s="398">
        <v>150</v>
      </c>
      <c r="F10" s="961"/>
    </row>
    <row r="11" spans="1:6" s="384" customFormat="1">
      <c r="A11" s="402" t="s">
        <v>159</v>
      </c>
      <c r="B11" s="401"/>
      <c r="C11" s="384" t="s">
        <v>3247</v>
      </c>
      <c r="D11" s="399" t="s">
        <v>244</v>
      </c>
      <c r="E11" s="398">
        <v>150</v>
      </c>
      <c r="F11" s="961"/>
    </row>
    <row r="12" spans="1:6" s="384" customFormat="1">
      <c r="A12" s="402" t="s">
        <v>172</v>
      </c>
      <c r="B12" s="401"/>
      <c r="C12" s="400" t="s">
        <v>3246</v>
      </c>
      <c r="D12" s="399" t="s">
        <v>266</v>
      </c>
      <c r="E12" s="398">
        <v>300</v>
      </c>
      <c r="F12" s="961"/>
    </row>
    <row r="13" spans="1:6" s="384" customFormat="1">
      <c r="A13" s="402" t="s">
        <v>176</v>
      </c>
      <c r="B13" s="401"/>
      <c r="C13" s="400" t="s">
        <v>3245</v>
      </c>
      <c r="D13" s="399" t="s">
        <v>266</v>
      </c>
      <c r="E13" s="398">
        <v>300</v>
      </c>
      <c r="F13" s="961"/>
    </row>
    <row r="14" spans="1:6" s="384" customFormat="1">
      <c r="A14" s="402"/>
      <c r="B14" s="401"/>
      <c r="C14" s="400"/>
      <c r="D14" s="399"/>
      <c r="E14" s="398"/>
      <c r="F14" s="961"/>
    </row>
    <row r="15" spans="1:6" s="384" customFormat="1" ht="12">
      <c r="A15" s="392"/>
      <c r="B15" s="388"/>
      <c r="C15" s="397" t="s">
        <v>3244</v>
      </c>
      <c r="D15" s="386"/>
      <c r="E15" s="386"/>
      <c r="F15" s="961"/>
    </row>
    <row r="16" spans="1:6" s="384" customFormat="1" ht="3" customHeight="1">
      <c r="A16" s="392"/>
      <c r="B16" s="388"/>
      <c r="C16" s="396"/>
      <c r="D16" s="386"/>
      <c r="E16" s="386"/>
      <c r="F16" s="961"/>
    </row>
    <row r="17" spans="1:6" s="384" customFormat="1">
      <c r="A17" s="392"/>
      <c r="B17" s="388"/>
      <c r="C17" s="387" t="s">
        <v>3243</v>
      </c>
      <c r="D17" s="395"/>
      <c r="E17" s="395"/>
      <c r="F17" s="961"/>
    </row>
    <row r="18" spans="1:6" s="384" customFormat="1">
      <c r="A18" s="392"/>
      <c r="B18" s="388"/>
      <c r="C18" s="391" t="s">
        <v>3242</v>
      </c>
      <c r="D18" s="386" t="s">
        <v>997</v>
      </c>
      <c r="E18" s="390"/>
      <c r="F18" s="961"/>
    </row>
    <row r="19" spans="1:6" s="384" customFormat="1">
      <c r="A19" s="392"/>
      <c r="B19" s="388"/>
      <c r="C19" s="387" t="s">
        <v>3241</v>
      </c>
      <c r="D19" s="395"/>
      <c r="E19" s="394"/>
      <c r="F19" s="961"/>
    </row>
    <row r="20" spans="1:6" s="384" customFormat="1">
      <c r="A20" s="392"/>
      <c r="B20" s="388"/>
      <c r="C20" s="391" t="s">
        <v>3240</v>
      </c>
      <c r="D20" s="386" t="s">
        <v>997</v>
      </c>
      <c r="E20" s="390"/>
      <c r="F20" s="961"/>
    </row>
    <row r="21" spans="1:6" s="393" customFormat="1">
      <c r="A21" s="389"/>
      <c r="B21" s="388"/>
      <c r="C21" s="387" t="s">
        <v>3239</v>
      </c>
      <c r="D21" s="395"/>
      <c r="E21" s="394"/>
      <c r="F21" s="961"/>
    </row>
    <row r="22" spans="1:6" s="393" customFormat="1">
      <c r="A22" s="389"/>
      <c r="B22" s="388"/>
      <c r="C22" s="391" t="s">
        <v>3238</v>
      </c>
      <c r="D22" s="386" t="s">
        <v>997</v>
      </c>
      <c r="E22" s="390"/>
      <c r="F22" s="961"/>
    </row>
    <row r="23" spans="1:6" s="384" customFormat="1">
      <c r="A23" s="392"/>
      <c r="B23" s="388"/>
      <c r="C23" s="391" t="s">
        <v>3237</v>
      </c>
      <c r="D23" s="386" t="s">
        <v>997</v>
      </c>
      <c r="E23" s="390"/>
      <c r="F23" s="961"/>
    </row>
    <row r="24" spans="1:6" s="384" customFormat="1">
      <c r="A24" s="389"/>
      <c r="B24" s="388"/>
      <c r="C24" s="387" t="s">
        <v>133</v>
      </c>
      <c r="D24" s="386"/>
      <c r="E24" s="385"/>
      <c r="F24" s="961"/>
    </row>
    <row r="25" spans="1:6" ht="3" customHeight="1">
      <c r="C25" s="383"/>
      <c r="D25" s="375"/>
      <c r="E25" s="382"/>
      <c r="F25" s="961"/>
    </row>
    <row r="26" spans="1:6" s="381" customFormat="1">
      <c r="A26" s="370"/>
      <c r="B26" s="371"/>
      <c r="C26" s="379" t="s">
        <v>3236</v>
      </c>
      <c r="D26" s="375" t="s">
        <v>997</v>
      </c>
      <c r="E26" s="374"/>
      <c r="F26" s="961"/>
    </row>
    <row r="27" spans="1:6" s="380" customFormat="1" ht="11.25" customHeight="1">
      <c r="A27" s="370"/>
      <c r="B27" s="371"/>
      <c r="C27" s="379" t="s">
        <v>3235</v>
      </c>
      <c r="D27" s="375" t="s">
        <v>997</v>
      </c>
      <c r="E27" s="374"/>
      <c r="F27" s="961"/>
    </row>
    <row r="28" spans="1:6" s="380" customFormat="1" ht="11.25" customHeight="1">
      <c r="A28" s="370"/>
      <c r="B28" s="371"/>
      <c r="C28" s="379" t="s">
        <v>3234</v>
      </c>
      <c r="D28" s="375" t="s">
        <v>997</v>
      </c>
      <c r="E28" s="374"/>
      <c r="F28" s="961"/>
    </row>
    <row r="29" spans="1:6" s="380" customFormat="1" ht="11.25" customHeight="1">
      <c r="A29" s="370"/>
      <c r="B29" s="371"/>
      <c r="C29" s="379" t="s">
        <v>3233</v>
      </c>
      <c r="D29" s="375" t="s">
        <v>997</v>
      </c>
      <c r="E29" s="374"/>
      <c r="F29" s="961"/>
    </row>
    <row r="30" spans="1:6" s="380" customFormat="1" ht="11.25" customHeight="1">
      <c r="A30" s="370"/>
      <c r="B30" s="371"/>
      <c r="C30" s="379" t="s">
        <v>3232</v>
      </c>
      <c r="D30" s="375" t="s">
        <v>997</v>
      </c>
      <c r="E30" s="374"/>
      <c r="F30" s="961"/>
    </row>
    <row r="31" spans="1:6" s="380" customFormat="1" ht="11.25" customHeight="1">
      <c r="A31" s="370"/>
      <c r="B31" s="371"/>
      <c r="C31" s="379" t="s">
        <v>3231</v>
      </c>
      <c r="D31" s="375" t="s">
        <v>997</v>
      </c>
      <c r="E31" s="374"/>
      <c r="F31" s="961"/>
    </row>
    <row r="32" spans="1:6" ht="11.25" customHeight="1">
      <c r="A32" s="378"/>
      <c r="C32" s="379" t="s">
        <v>3230</v>
      </c>
      <c r="D32" s="375" t="s">
        <v>997</v>
      </c>
      <c r="E32" s="374"/>
      <c r="F32" s="961"/>
    </row>
    <row r="33" spans="1:6" ht="11.25" customHeight="1">
      <c r="A33" s="378"/>
      <c r="C33" s="376" t="s">
        <v>3229</v>
      </c>
      <c r="D33" s="375" t="s">
        <v>997</v>
      </c>
      <c r="E33" s="374"/>
      <c r="F33" s="961"/>
    </row>
    <row r="34" spans="1:6" ht="11.25" customHeight="1">
      <c r="A34" s="378"/>
      <c r="C34" s="376" t="s">
        <v>3228</v>
      </c>
      <c r="D34" s="375" t="s">
        <v>997</v>
      </c>
      <c r="E34" s="374"/>
      <c r="F34" s="961"/>
    </row>
    <row r="35" spans="1:6" ht="11.25" customHeight="1" thickBot="1">
      <c r="B35" s="377"/>
      <c r="C35" s="376" t="s">
        <v>3227</v>
      </c>
      <c r="D35" s="375" t="s">
        <v>997</v>
      </c>
      <c r="E35" s="374"/>
      <c r="F35" s="961"/>
    </row>
    <row r="36" spans="1:6" ht="16.5" thickBot="1">
      <c r="C36" s="373" t="s">
        <v>3226</v>
      </c>
      <c r="D36" s="372"/>
      <c r="E36" s="372"/>
      <c r="F36" s="961"/>
    </row>
  </sheetData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&amp;L&amp;G
&amp;C Cenová ponuka č. 350-020/22-Fro
&amp;RKošická futbalová aréna
Príloha č.1</oddHeader>
    <oddFooter>&amp;LVypracoval: Mgr.Bak Štefan&amp;C&amp;P/&amp;N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85"/>
  <sheetViews>
    <sheetView topLeftCell="A61" workbookViewId="0">
      <selection activeCell="G82" sqref="G82"/>
    </sheetView>
  </sheetViews>
  <sheetFormatPr defaultColWidth="9.33203125" defaultRowHeight="12.75"/>
  <cols>
    <col min="1" max="1" width="9.33203125" style="425"/>
    <col min="2" max="2" width="62.33203125" style="425" customWidth="1"/>
    <col min="3" max="5" width="9.33203125" style="425"/>
    <col min="6" max="6" width="13.6640625" style="425" customWidth="1"/>
    <col min="7" max="7" width="13.33203125" style="425" customWidth="1"/>
    <col min="8" max="8" width="14.33203125" style="425" customWidth="1"/>
    <col min="9" max="16384" width="9.33203125" style="425"/>
  </cols>
  <sheetData>
    <row r="1" spans="1:8">
      <c r="A1" s="501"/>
      <c r="B1" s="500" t="str">
        <f>stavba</f>
        <v>Košická futbalová aréna - SO10.1 Štadión</v>
      </c>
      <c r="C1" s="499"/>
      <c r="D1" s="499"/>
      <c r="E1" s="498"/>
      <c r="F1" s="498"/>
      <c r="G1" s="498"/>
      <c r="H1" s="497"/>
    </row>
    <row r="2" spans="1:8">
      <c r="A2" s="496"/>
      <c r="B2" s="491"/>
      <c r="C2" s="495"/>
      <c r="D2" s="495"/>
      <c r="E2" s="494"/>
      <c r="F2" s="494"/>
      <c r="G2" s="494"/>
      <c r="H2" s="493"/>
    </row>
    <row r="3" spans="1:8" ht="13.5" thickBot="1">
      <c r="A3" s="492"/>
      <c r="B3" s="491" t="s">
        <v>3333</v>
      </c>
      <c r="C3" s="490"/>
      <c r="D3" s="490"/>
      <c r="E3" s="489"/>
      <c r="F3" s="489"/>
      <c r="G3" s="489"/>
      <c r="H3" s="488"/>
    </row>
    <row r="4" spans="1:8">
      <c r="A4" s="487" t="s">
        <v>3255</v>
      </c>
      <c r="B4" s="486" t="s">
        <v>3254</v>
      </c>
      <c r="C4" s="485"/>
      <c r="D4" s="485"/>
      <c r="E4" s="1040" t="s">
        <v>3332</v>
      </c>
      <c r="F4" s="1040"/>
      <c r="G4" s="1041"/>
      <c r="H4" s="484" t="s">
        <v>3331</v>
      </c>
    </row>
    <row r="5" spans="1:8" ht="13.5" thickBot="1">
      <c r="A5" s="483" t="s">
        <v>3253</v>
      </c>
      <c r="B5" s="482"/>
      <c r="C5" s="481" t="s">
        <v>141</v>
      </c>
      <c r="D5" s="481" t="s">
        <v>3251</v>
      </c>
      <c r="E5" s="480" t="s">
        <v>3330</v>
      </c>
      <c r="F5" s="479" t="s">
        <v>3223</v>
      </c>
      <c r="G5" s="479" t="s">
        <v>3329</v>
      </c>
      <c r="H5" s="478" t="s">
        <v>3328</v>
      </c>
    </row>
    <row r="6" spans="1:8">
      <c r="A6" s="470"/>
      <c r="B6" s="477"/>
      <c r="C6" s="468"/>
      <c r="D6" s="468"/>
      <c r="E6" s="945"/>
      <c r="F6" s="945"/>
      <c r="G6" s="945"/>
      <c r="H6" s="945"/>
    </row>
    <row r="7" spans="1:8">
      <c r="A7" s="470"/>
      <c r="B7" s="476" t="s">
        <v>3327</v>
      </c>
      <c r="C7" s="468"/>
      <c r="D7" s="468"/>
      <c r="E7" s="945"/>
      <c r="F7" s="945"/>
      <c r="G7" s="945"/>
      <c r="H7" s="945"/>
    </row>
    <row r="8" spans="1:8">
      <c r="A8" s="470" t="s">
        <v>3119</v>
      </c>
      <c r="B8" s="474" t="s">
        <v>3297</v>
      </c>
      <c r="C8" s="468" t="s">
        <v>244</v>
      </c>
      <c r="D8" s="468">
        <v>30</v>
      </c>
      <c r="E8" s="945"/>
      <c r="F8" s="945"/>
      <c r="G8" s="945"/>
      <c r="H8" s="945"/>
    </row>
    <row r="9" spans="1:8">
      <c r="A9" s="470" t="s">
        <v>80</v>
      </c>
      <c r="B9" s="474" t="s">
        <v>3311</v>
      </c>
      <c r="C9" s="468" t="s">
        <v>244</v>
      </c>
      <c r="D9" s="468">
        <v>20</v>
      </c>
      <c r="E9" s="945"/>
      <c r="F9" s="945"/>
      <c r="G9" s="945"/>
      <c r="H9" s="945"/>
    </row>
    <row r="10" spans="1:8">
      <c r="A10" s="470" t="s">
        <v>165</v>
      </c>
      <c r="B10" s="474" t="s">
        <v>3309</v>
      </c>
      <c r="C10" s="468" t="s">
        <v>266</v>
      </c>
      <c r="D10" s="468">
        <v>4</v>
      </c>
      <c r="E10" s="945"/>
      <c r="F10" s="945"/>
      <c r="G10" s="945"/>
      <c r="H10" s="945"/>
    </row>
    <row r="11" spans="1:8">
      <c r="A11" s="470" t="s">
        <v>159</v>
      </c>
      <c r="B11" s="474" t="s">
        <v>3293</v>
      </c>
      <c r="C11" s="468" t="s">
        <v>266</v>
      </c>
      <c r="D11" s="468">
        <v>1</v>
      </c>
      <c r="E11" s="945"/>
      <c r="F11" s="945"/>
      <c r="G11" s="945"/>
      <c r="H11" s="945"/>
    </row>
    <row r="12" spans="1:8">
      <c r="A12" s="470" t="s">
        <v>172</v>
      </c>
      <c r="B12" s="474" t="s">
        <v>3291</v>
      </c>
      <c r="C12" s="468" t="s">
        <v>244</v>
      </c>
      <c r="D12" s="468">
        <v>5</v>
      </c>
      <c r="E12" s="945"/>
      <c r="F12" s="945"/>
      <c r="G12" s="945"/>
      <c r="H12" s="945"/>
    </row>
    <row r="13" spans="1:8">
      <c r="A13" s="470" t="s">
        <v>176</v>
      </c>
      <c r="B13" s="474" t="s">
        <v>3326</v>
      </c>
      <c r="C13" s="468" t="s">
        <v>266</v>
      </c>
      <c r="D13" s="468">
        <v>1</v>
      </c>
      <c r="E13" s="945"/>
      <c r="F13" s="945"/>
      <c r="G13" s="945"/>
      <c r="H13" s="945"/>
    </row>
    <row r="14" spans="1:8">
      <c r="A14" s="470" t="s">
        <v>180</v>
      </c>
      <c r="B14" s="474" t="s">
        <v>3283</v>
      </c>
      <c r="C14" s="468" t="s">
        <v>3265</v>
      </c>
      <c r="D14" s="468">
        <v>1</v>
      </c>
      <c r="E14" s="945"/>
      <c r="F14" s="945"/>
      <c r="G14" s="945"/>
      <c r="H14" s="945"/>
    </row>
    <row r="15" spans="1:8">
      <c r="A15" s="470" t="s">
        <v>184</v>
      </c>
      <c r="B15" s="474" t="s">
        <v>3289</v>
      </c>
      <c r="C15" s="468" t="s">
        <v>244</v>
      </c>
      <c r="D15" s="468">
        <v>5</v>
      </c>
      <c r="E15" s="945"/>
      <c r="F15" s="945"/>
      <c r="G15" s="945"/>
      <c r="H15" s="945"/>
    </row>
    <row r="16" spans="1:8">
      <c r="A16" s="470" t="s">
        <v>188</v>
      </c>
      <c r="B16" s="474" t="s">
        <v>3287</v>
      </c>
      <c r="C16" s="468" t="s">
        <v>266</v>
      </c>
      <c r="D16" s="468">
        <v>2</v>
      </c>
      <c r="E16" s="945"/>
      <c r="F16" s="945"/>
      <c r="G16" s="945"/>
      <c r="H16" s="945"/>
    </row>
    <row r="17" spans="1:8">
      <c r="A17" s="470" t="s">
        <v>193</v>
      </c>
      <c r="B17" s="474" t="s">
        <v>3285</v>
      </c>
      <c r="C17" s="468" t="s">
        <v>266</v>
      </c>
      <c r="D17" s="468">
        <v>1</v>
      </c>
      <c r="E17" s="945"/>
      <c r="F17" s="945"/>
      <c r="G17" s="945"/>
      <c r="H17" s="945"/>
    </row>
    <row r="18" spans="1:8">
      <c r="A18" s="470"/>
      <c r="B18" s="476" t="s">
        <v>3325</v>
      </c>
      <c r="C18" s="468"/>
      <c r="D18" s="468"/>
      <c r="E18" s="945"/>
      <c r="F18" s="945"/>
      <c r="G18" s="945"/>
      <c r="H18" s="945"/>
    </row>
    <row r="19" spans="1:8">
      <c r="A19" s="470" t="s">
        <v>3324</v>
      </c>
      <c r="B19" s="474" t="s">
        <v>3297</v>
      </c>
      <c r="C19" s="468" t="s">
        <v>244</v>
      </c>
      <c r="D19" s="468">
        <v>40</v>
      </c>
      <c r="E19" s="945"/>
      <c r="F19" s="945"/>
      <c r="G19" s="945"/>
      <c r="H19" s="945"/>
    </row>
    <row r="20" spans="1:8">
      <c r="A20" s="470" t="s">
        <v>202</v>
      </c>
      <c r="B20" s="474" t="s">
        <v>3311</v>
      </c>
      <c r="C20" s="468" t="s">
        <v>244</v>
      </c>
      <c r="D20" s="468">
        <v>30</v>
      </c>
      <c r="E20" s="945"/>
      <c r="F20" s="945"/>
      <c r="G20" s="945"/>
      <c r="H20" s="945"/>
    </row>
    <row r="21" spans="1:8">
      <c r="A21" s="470" t="s">
        <v>3323</v>
      </c>
      <c r="B21" s="474" t="s">
        <v>3309</v>
      </c>
      <c r="C21" s="468" t="s">
        <v>266</v>
      </c>
      <c r="D21" s="468">
        <v>4</v>
      </c>
      <c r="E21" s="945"/>
      <c r="F21" s="945"/>
      <c r="G21" s="945"/>
      <c r="H21" s="945"/>
    </row>
    <row r="22" spans="1:8">
      <c r="A22" s="470" t="s">
        <v>3322</v>
      </c>
      <c r="B22" s="474" t="s">
        <v>3293</v>
      </c>
      <c r="C22" s="468" t="s">
        <v>266</v>
      </c>
      <c r="D22" s="468">
        <v>1</v>
      </c>
      <c r="E22" s="945"/>
      <c r="F22" s="945"/>
      <c r="G22" s="945"/>
      <c r="H22" s="945"/>
    </row>
    <row r="23" spans="1:8">
      <c r="A23" s="470" t="s">
        <v>3321</v>
      </c>
      <c r="B23" s="474" t="s">
        <v>3291</v>
      </c>
      <c r="C23" s="468" t="s">
        <v>244</v>
      </c>
      <c r="D23" s="468">
        <v>5</v>
      </c>
      <c r="E23" s="945"/>
      <c r="F23" s="945"/>
      <c r="G23" s="945"/>
      <c r="H23" s="945"/>
    </row>
    <row r="24" spans="1:8">
      <c r="A24" s="470" t="s">
        <v>3320</v>
      </c>
      <c r="B24" s="474" t="s">
        <v>3319</v>
      </c>
      <c r="C24" s="468" t="s">
        <v>266</v>
      </c>
      <c r="D24" s="468">
        <v>1</v>
      </c>
      <c r="E24" s="945"/>
      <c r="F24" s="945"/>
      <c r="G24" s="945"/>
      <c r="H24" s="945"/>
    </row>
    <row r="25" spans="1:8">
      <c r="A25" s="470" t="s">
        <v>3318</v>
      </c>
      <c r="B25" s="474" t="s">
        <v>3283</v>
      </c>
      <c r="C25" s="468" t="s">
        <v>3265</v>
      </c>
      <c r="D25" s="468">
        <v>1</v>
      </c>
      <c r="E25" s="945"/>
      <c r="F25" s="945"/>
      <c r="G25" s="945"/>
      <c r="H25" s="945"/>
    </row>
    <row r="26" spans="1:8">
      <c r="A26" s="470" t="s">
        <v>3317</v>
      </c>
      <c r="B26" s="474" t="s">
        <v>3289</v>
      </c>
      <c r="C26" s="468" t="s">
        <v>244</v>
      </c>
      <c r="D26" s="468">
        <v>5</v>
      </c>
      <c r="E26" s="945"/>
      <c r="F26" s="945"/>
      <c r="G26" s="945"/>
      <c r="H26" s="945"/>
    </row>
    <row r="27" spans="1:8">
      <c r="A27" s="470" t="s">
        <v>3316</v>
      </c>
      <c r="B27" s="474" t="s">
        <v>3287</v>
      </c>
      <c r="C27" s="468" t="s">
        <v>266</v>
      </c>
      <c r="D27" s="468">
        <v>2</v>
      </c>
      <c r="E27" s="945"/>
      <c r="F27" s="945"/>
      <c r="G27" s="945"/>
      <c r="H27" s="945"/>
    </row>
    <row r="28" spans="1:8">
      <c r="A28" s="470" t="s">
        <v>3315</v>
      </c>
      <c r="B28" s="474" t="s">
        <v>3300</v>
      </c>
      <c r="C28" s="468" t="s">
        <v>266</v>
      </c>
      <c r="D28" s="468">
        <v>1</v>
      </c>
      <c r="E28" s="945"/>
      <c r="F28" s="945"/>
      <c r="G28" s="945"/>
      <c r="H28" s="945"/>
    </row>
    <row r="29" spans="1:8">
      <c r="A29" s="470"/>
      <c r="B29" s="476" t="s">
        <v>3314</v>
      </c>
      <c r="C29" s="468"/>
      <c r="D29" s="468"/>
      <c r="E29" s="945"/>
      <c r="F29" s="945"/>
      <c r="G29" s="945"/>
      <c r="H29" s="945"/>
    </row>
    <row r="30" spans="1:8">
      <c r="A30" s="470" t="s">
        <v>3313</v>
      </c>
      <c r="B30" s="474" t="s">
        <v>3297</v>
      </c>
      <c r="C30" s="468" t="s">
        <v>244</v>
      </c>
      <c r="D30" s="468">
        <v>30</v>
      </c>
      <c r="E30" s="945"/>
      <c r="F30" s="945"/>
      <c r="G30" s="945"/>
      <c r="H30" s="945"/>
    </row>
    <row r="31" spans="1:8">
      <c r="A31" s="470" t="s">
        <v>3312</v>
      </c>
      <c r="B31" s="474" t="s">
        <v>3311</v>
      </c>
      <c r="C31" s="468" t="s">
        <v>244</v>
      </c>
      <c r="D31" s="468">
        <v>20</v>
      </c>
      <c r="E31" s="945"/>
      <c r="F31" s="945"/>
      <c r="G31" s="945"/>
      <c r="H31" s="945"/>
    </row>
    <row r="32" spans="1:8">
      <c r="A32" s="470" t="s">
        <v>3310</v>
      </c>
      <c r="B32" s="474" t="s">
        <v>3309</v>
      </c>
      <c r="C32" s="468" t="s">
        <v>266</v>
      </c>
      <c r="D32" s="468">
        <v>4</v>
      </c>
      <c r="E32" s="945"/>
      <c r="F32" s="945"/>
      <c r="G32" s="945"/>
      <c r="H32" s="945"/>
    </row>
    <row r="33" spans="1:8">
      <c r="A33" s="470" t="s">
        <v>3308</v>
      </c>
      <c r="B33" s="474" t="s">
        <v>3293</v>
      </c>
      <c r="C33" s="468" t="s">
        <v>266</v>
      </c>
      <c r="D33" s="468">
        <v>1</v>
      </c>
      <c r="E33" s="945"/>
      <c r="F33" s="945"/>
      <c r="G33" s="945"/>
      <c r="H33" s="945"/>
    </row>
    <row r="34" spans="1:8">
      <c r="A34" s="470" t="s">
        <v>3307</v>
      </c>
      <c r="B34" s="474" t="s">
        <v>3291</v>
      </c>
      <c r="C34" s="468" t="s">
        <v>244</v>
      </c>
      <c r="D34" s="468">
        <v>5</v>
      </c>
      <c r="E34" s="945"/>
      <c r="F34" s="945"/>
      <c r="G34" s="945"/>
      <c r="H34" s="945"/>
    </row>
    <row r="35" spans="1:8">
      <c r="A35" s="470" t="s">
        <v>3306</v>
      </c>
      <c r="B35" s="474" t="s">
        <v>3305</v>
      </c>
      <c r="C35" s="468" t="s">
        <v>266</v>
      </c>
      <c r="D35" s="468">
        <v>1</v>
      </c>
      <c r="E35" s="945"/>
      <c r="F35" s="945"/>
      <c r="G35" s="945"/>
      <c r="H35" s="945"/>
    </row>
    <row r="36" spans="1:8">
      <c r="A36" s="470" t="s">
        <v>3304</v>
      </c>
      <c r="B36" s="474" t="s">
        <v>3283</v>
      </c>
      <c r="C36" s="468" t="s">
        <v>3265</v>
      </c>
      <c r="D36" s="468">
        <v>1</v>
      </c>
      <c r="E36" s="945"/>
      <c r="F36" s="945"/>
      <c r="G36" s="945"/>
      <c r="H36" s="945"/>
    </row>
    <row r="37" spans="1:8">
      <c r="A37" s="470" t="s">
        <v>3303</v>
      </c>
      <c r="B37" s="474" t="s">
        <v>3289</v>
      </c>
      <c r="C37" s="468" t="s">
        <v>244</v>
      </c>
      <c r="D37" s="468">
        <v>5</v>
      </c>
      <c r="E37" s="945"/>
      <c r="F37" s="945"/>
      <c r="G37" s="945"/>
      <c r="H37" s="945"/>
    </row>
    <row r="38" spans="1:8">
      <c r="A38" s="470" t="s">
        <v>3302</v>
      </c>
      <c r="B38" s="474" t="s">
        <v>3287</v>
      </c>
      <c r="C38" s="468" t="s">
        <v>266</v>
      </c>
      <c r="D38" s="468">
        <v>2</v>
      </c>
      <c r="E38" s="945"/>
      <c r="F38" s="945"/>
      <c r="G38" s="945"/>
      <c r="H38" s="945"/>
    </row>
    <row r="39" spans="1:8">
      <c r="A39" s="470" t="s">
        <v>3301</v>
      </c>
      <c r="B39" s="474" t="s">
        <v>3300</v>
      </c>
      <c r="C39" s="468" t="s">
        <v>266</v>
      </c>
      <c r="D39" s="468">
        <v>1</v>
      </c>
      <c r="E39" s="945"/>
      <c r="F39" s="945"/>
      <c r="G39" s="945"/>
      <c r="H39" s="945"/>
    </row>
    <row r="40" spans="1:8">
      <c r="A40" s="470"/>
      <c r="B40" s="476" t="s">
        <v>3299</v>
      </c>
      <c r="C40" s="468"/>
      <c r="D40" s="468"/>
      <c r="E40" s="945"/>
      <c r="F40" s="945"/>
      <c r="G40" s="945"/>
      <c r="H40" s="945"/>
    </row>
    <row r="41" spans="1:8">
      <c r="A41" s="470" t="s">
        <v>3298</v>
      </c>
      <c r="B41" s="474" t="s">
        <v>3297</v>
      </c>
      <c r="C41" s="468" t="s">
        <v>244</v>
      </c>
      <c r="D41" s="468">
        <v>100</v>
      </c>
      <c r="E41" s="945"/>
      <c r="F41" s="945"/>
      <c r="G41" s="945"/>
      <c r="H41" s="945"/>
    </row>
    <row r="42" spans="1:8">
      <c r="A42" s="470" t="s">
        <v>3296</v>
      </c>
      <c r="B42" s="474" t="s">
        <v>3295</v>
      </c>
      <c r="C42" s="468" t="s">
        <v>3265</v>
      </c>
      <c r="D42" s="468">
        <v>1</v>
      </c>
      <c r="E42" s="945"/>
      <c r="F42" s="945"/>
      <c r="G42" s="945"/>
      <c r="H42" s="945"/>
    </row>
    <row r="43" spans="1:8">
      <c r="A43" s="470" t="s">
        <v>3294</v>
      </c>
      <c r="B43" s="474" t="s">
        <v>3293</v>
      </c>
      <c r="C43" s="468" t="s">
        <v>266</v>
      </c>
      <c r="D43" s="468">
        <v>2</v>
      </c>
      <c r="E43" s="945"/>
      <c r="F43" s="945"/>
      <c r="G43" s="945"/>
      <c r="H43" s="945"/>
    </row>
    <row r="44" spans="1:8">
      <c r="A44" s="470" t="s">
        <v>3292</v>
      </c>
      <c r="B44" s="474" t="s">
        <v>3291</v>
      </c>
      <c r="C44" s="468" t="s">
        <v>244</v>
      </c>
      <c r="D44" s="468">
        <v>10</v>
      </c>
      <c r="E44" s="945"/>
      <c r="F44" s="945"/>
      <c r="G44" s="945"/>
      <c r="H44" s="945"/>
    </row>
    <row r="45" spans="1:8">
      <c r="A45" s="470" t="s">
        <v>3290</v>
      </c>
      <c r="B45" s="474" t="s">
        <v>3289</v>
      </c>
      <c r="C45" s="468" t="s">
        <v>244</v>
      </c>
      <c r="D45" s="468">
        <v>5</v>
      </c>
      <c r="E45" s="945"/>
      <c r="F45" s="945"/>
      <c r="G45" s="945"/>
      <c r="H45" s="945"/>
    </row>
    <row r="46" spans="1:8">
      <c r="A46" s="470" t="s">
        <v>3288</v>
      </c>
      <c r="B46" s="474" t="s">
        <v>3287</v>
      </c>
      <c r="C46" s="468" t="s">
        <v>266</v>
      </c>
      <c r="D46" s="468">
        <v>2</v>
      </c>
      <c r="E46" s="945"/>
      <c r="F46" s="945"/>
      <c r="G46" s="945"/>
      <c r="H46" s="945"/>
    </row>
    <row r="47" spans="1:8">
      <c r="A47" s="470" t="s">
        <v>3286</v>
      </c>
      <c r="B47" s="474" t="s">
        <v>3285</v>
      </c>
      <c r="C47" s="468" t="s">
        <v>266</v>
      </c>
      <c r="D47" s="468">
        <v>1</v>
      </c>
      <c r="E47" s="945"/>
      <c r="F47" s="945"/>
      <c r="G47" s="945"/>
      <c r="H47" s="945"/>
    </row>
    <row r="48" spans="1:8">
      <c r="A48" s="470" t="s">
        <v>3284</v>
      </c>
      <c r="B48" s="474" t="s">
        <v>3283</v>
      </c>
      <c r="C48" s="468" t="s">
        <v>3265</v>
      </c>
      <c r="D48" s="468">
        <v>1</v>
      </c>
      <c r="E48" s="945"/>
      <c r="F48" s="945"/>
      <c r="G48" s="945"/>
      <c r="H48" s="945"/>
    </row>
    <row r="49" spans="1:8">
      <c r="A49" s="470"/>
      <c r="B49" s="476" t="s">
        <v>3282</v>
      </c>
      <c r="C49" s="468"/>
      <c r="D49" s="468"/>
      <c r="E49" s="945"/>
      <c r="F49" s="945"/>
      <c r="G49" s="945"/>
      <c r="H49" s="945"/>
    </row>
    <row r="50" spans="1:8">
      <c r="A50" s="470" t="s">
        <v>3281</v>
      </c>
      <c r="B50" s="474" t="s">
        <v>3280</v>
      </c>
      <c r="C50" s="468" t="s">
        <v>3265</v>
      </c>
      <c r="D50" s="468">
        <v>1</v>
      </c>
      <c r="E50" s="945"/>
      <c r="F50" s="945"/>
      <c r="G50" s="945"/>
      <c r="H50" s="945"/>
    </row>
    <row r="51" spans="1:8">
      <c r="A51" s="470" t="s">
        <v>3279</v>
      </c>
      <c r="B51" s="474" t="s">
        <v>3278</v>
      </c>
      <c r="C51" s="468" t="s">
        <v>3265</v>
      </c>
      <c r="D51" s="468">
        <v>1</v>
      </c>
      <c r="E51" s="945"/>
      <c r="F51" s="945"/>
      <c r="G51" s="945"/>
      <c r="H51" s="945"/>
    </row>
    <row r="52" spans="1:8">
      <c r="A52" s="470" t="s">
        <v>3277</v>
      </c>
      <c r="B52" s="474" t="s">
        <v>3276</v>
      </c>
      <c r="C52" s="468" t="s">
        <v>266</v>
      </c>
      <c r="D52" s="475">
        <v>4</v>
      </c>
      <c r="E52" s="945"/>
      <c r="F52" s="945"/>
      <c r="G52" s="945"/>
      <c r="H52" s="945"/>
    </row>
    <row r="53" spans="1:8">
      <c r="A53" s="470" t="s">
        <v>3275</v>
      </c>
      <c r="B53" s="474" t="s">
        <v>3274</v>
      </c>
      <c r="C53" s="468" t="s">
        <v>266</v>
      </c>
      <c r="D53" s="468">
        <v>4</v>
      </c>
      <c r="E53" s="945"/>
      <c r="F53" s="945"/>
      <c r="G53" s="945"/>
      <c r="H53" s="945"/>
    </row>
    <row r="54" spans="1:8">
      <c r="A54" s="470" t="s">
        <v>3273</v>
      </c>
      <c r="B54" s="474" t="s">
        <v>3272</v>
      </c>
      <c r="C54" s="468" t="s">
        <v>266</v>
      </c>
      <c r="D54" s="468">
        <v>1</v>
      </c>
      <c r="E54" s="945"/>
      <c r="F54" s="945"/>
      <c r="G54" s="945"/>
      <c r="H54" s="945"/>
    </row>
    <row r="55" spans="1:8">
      <c r="A55" s="470" t="s">
        <v>3271</v>
      </c>
      <c r="B55" s="474" t="s">
        <v>3270</v>
      </c>
      <c r="C55" s="468" t="s">
        <v>244</v>
      </c>
      <c r="D55" s="468">
        <v>4</v>
      </c>
      <c r="E55" s="945"/>
      <c r="F55" s="945"/>
      <c r="G55" s="945"/>
      <c r="H55" s="945"/>
    </row>
    <row r="56" spans="1:8">
      <c r="A56" s="470" t="s">
        <v>3269</v>
      </c>
      <c r="B56" s="474" t="s">
        <v>3268</v>
      </c>
      <c r="C56" s="468" t="s">
        <v>3265</v>
      </c>
      <c r="D56" s="468">
        <v>1</v>
      </c>
      <c r="E56" s="945"/>
      <c r="F56" s="945"/>
      <c r="G56" s="945"/>
      <c r="H56" s="945"/>
    </row>
    <row r="57" spans="1:8">
      <c r="A57" s="470" t="s">
        <v>3267</v>
      </c>
      <c r="B57" s="474" t="s">
        <v>3266</v>
      </c>
      <c r="C57" s="468" t="s">
        <v>3265</v>
      </c>
      <c r="D57" s="468">
        <v>1</v>
      </c>
      <c r="E57" s="945"/>
      <c r="F57" s="945"/>
      <c r="G57" s="945"/>
      <c r="H57" s="945"/>
    </row>
    <row r="58" spans="1:8">
      <c r="A58" s="470"/>
      <c r="B58" s="473" t="s">
        <v>1802</v>
      </c>
      <c r="C58" s="468"/>
      <c r="D58" s="468"/>
      <c r="E58" s="945"/>
      <c r="F58" s="945"/>
      <c r="G58" s="945"/>
      <c r="H58" s="945"/>
    </row>
    <row r="59" spans="1:8">
      <c r="A59" s="470" t="s">
        <v>3264</v>
      </c>
      <c r="B59" s="472" t="s">
        <v>3263</v>
      </c>
      <c r="C59" s="468" t="s">
        <v>3262</v>
      </c>
      <c r="D59" s="471">
        <v>20</v>
      </c>
      <c r="E59" s="945"/>
      <c r="F59" s="945"/>
      <c r="G59" s="945"/>
      <c r="H59" s="945"/>
    </row>
    <row r="60" spans="1:8">
      <c r="A60" s="470" t="s">
        <v>3261</v>
      </c>
      <c r="B60" s="469" t="s">
        <v>3238</v>
      </c>
      <c r="C60" s="468" t="s">
        <v>3260</v>
      </c>
      <c r="D60" s="468">
        <v>1</v>
      </c>
      <c r="E60" s="945"/>
      <c r="F60" s="945"/>
      <c r="G60" s="945"/>
      <c r="H60" s="945"/>
    </row>
    <row r="61" spans="1:8">
      <c r="A61" s="453"/>
      <c r="B61" s="467" t="s">
        <v>3244</v>
      </c>
      <c r="C61" s="466"/>
      <c r="D61" s="466"/>
      <c r="E61" s="465"/>
      <c r="F61" s="465"/>
      <c r="G61" s="465"/>
      <c r="H61" s="464"/>
    </row>
    <row r="62" spans="1:8">
      <c r="A62" s="453"/>
      <c r="B62" s="463"/>
      <c r="C62" s="442"/>
      <c r="D62" s="442"/>
      <c r="E62" s="459"/>
      <c r="F62" s="459"/>
      <c r="G62" s="459"/>
      <c r="H62" s="462"/>
    </row>
    <row r="63" spans="1:8" ht="18.75" customHeight="1">
      <c r="A63" s="453"/>
      <c r="B63" s="452" t="s">
        <v>3243</v>
      </c>
      <c r="C63" s="457"/>
      <c r="D63" s="457"/>
      <c r="E63" s="461"/>
      <c r="F63" s="461"/>
      <c r="G63" s="461"/>
      <c r="H63" s="454">
        <f t="array" ref="H63">SUM(D6:D60*E6:E60)</f>
        <v>0</v>
      </c>
    </row>
    <row r="64" spans="1:8" ht="15.75" customHeight="1">
      <c r="A64" s="453"/>
      <c r="B64" s="447" t="s">
        <v>3242</v>
      </c>
      <c r="C64" s="442" t="s">
        <v>997</v>
      </c>
      <c r="D64" s="441"/>
      <c r="E64" s="460"/>
      <c r="F64" s="459"/>
      <c r="G64" s="459"/>
      <c r="H64" s="458"/>
    </row>
    <row r="65" spans="1:8" ht="15" customHeight="1">
      <c r="A65" s="453"/>
      <c r="B65" s="452" t="s">
        <v>3241</v>
      </c>
      <c r="C65" s="457"/>
      <c r="D65" s="456"/>
      <c r="E65" s="455"/>
      <c r="F65" s="449"/>
      <c r="G65" s="449"/>
      <c r="H65" s="454">
        <f t="array" ref="H65">SUM(D6:D60*F6:F60)</f>
        <v>0</v>
      </c>
    </row>
    <row r="66" spans="1:8" ht="15.75" customHeight="1">
      <c r="A66" s="453"/>
      <c r="B66" s="447" t="s">
        <v>3240</v>
      </c>
      <c r="C66" s="442" t="s">
        <v>997</v>
      </c>
      <c r="D66" s="441"/>
      <c r="E66" s="446"/>
      <c r="F66" s="445"/>
      <c r="G66" s="445"/>
      <c r="H66" s="438"/>
    </row>
    <row r="67" spans="1:8" ht="14.25" customHeight="1">
      <c r="A67" s="429"/>
      <c r="B67" s="452" t="s">
        <v>3239</v>
      </c>
      <c r="C67" s="457"/>
      <c r="D67" s="456"/>
      <c r="E67" s="455"/>
      <c r="F67" s="449"/>
      <c r="G67" s="449"/>
      <c r="H67" s="454">
        <f t="array" ref="H67">SUM(D6:D60*G6:G60)</f>
        <v>0</v>
      </c>
    </row>
    <row r="68" spans="1:8" ht="17.25" customHeight="1">
      <c r="A68" s="429"/>
      <c r="B68" s="447" t="s">
        <v>3238</v>
      </c>
      <c r="C68" s="442" t="s">
        <v>997</v>
      </c>
      <c r="D68" s="441"/>
      <c r="E68" s="446"/>
      <c r="F68" s="445"/>
      <c r="G68" s="445"/>
      <c r="H68" s="438"/>
    </row>
    <row r="69" spans="1:8" ht="16.5" customHeight="1">
      <c r="A69" s="453"/>
      <c r="B69" s="447" t="s">
        <v>3237</v>
      </c>
      <c r="C69" s="442" t="s">
        <v>997</v>
      </c>
      <c r="D69" s="441"/>
      <c r="E69" s="446"/>
      <c r="F69" s="445"/>
      <c r="G69" s="445"/>
      <c r="H69" s="438"/>
    </row>
    <row r="70" spans="1:8">
      <c r="A70" s="429"/>
      <c r="B70" s="452" t="s">
        <v>133</v>
      </c>
      <c r="C70" s="442"/>
      <c r="D70" s="451"/>
      <c r="E70" s="446"/>
      <c r="F70" s="445"/>
      <c r="G70" s="445"/>
      <c r="H70" s="450"/>
    </row>
    <row r="71" spans="1:8">
      <c r="A71" s="429"/>
      <c r="B71" s="452"/>
      <c r="C71" s="442"/>
      <c r="D71" s="451"/>
      <c r="E71" s="446"/>
      <c r="F71" s="445"/>
      <c r="G71" s="445"/>
      <c r="H71" s="450"/>
    </row>
    <row r="72" spans="1:8" ht="14.25" customHeight="1">
      <c r="A72" s="429"/>
      <c r="B72" s="447" t="s">
        <v>3236</v>
      </c>
      <c r="C72" s="442" t="s">
        <v>997</v>
      </c>
      <c r="D72" s="441"/>
      <c r="E72" s="446"/>
      <c r="F72" s="449"/>
      <c r="G72" s="449"/>
      <c r="H72" s="438"/>
    </row>
    <row r="73" spans="1:8" ht="15" customHeight="1">
      <c r="A73" s="429"/>
      <c r="B73" s="447" t="s">
        <v>3235</v>
      </c>
      <c r="C73" s="442" t="s">
        <v>997</v>
      </c>
      <c r="D73" s="441"/>
      <c r="E73" s="446"/>
      <c r="F73" s="448"/>
      <c r="G73" s="448"/>
      <c r="H73" s="438"/>
    </row>
    <row r="74" spans="1:8" ht="15" customHeight="1">
      <c r="A74" s="429"/>
      <c r="B74" s="447" t="s">
        <v>3234</v>
      </c>
      <c r="C74" s="442" t="s">
        <v>997</v>
      </c>
      <c r="D74" s="441"/>
      <c r="E74" s="446"/>
      <c r="F74" s="448"/>
      <c r="G74" s="448"/>
      <c r="H74" s="438"/>
    </row>
    <row r="75" spans="1:8" ht="17.25" customHeight="1">
      <c r="A75" s="429"/>
      <c r="B75" s="447" t="s">
        <v>3233</v>
      </c>
      <c r="C75" s="442" t="s">
        <v>997</v>
      </c>
      <c r="D75" s="441"/>
      <c r="E75" s="446"/>
      <c r="F75" s="448"/>
      <c r="G75" s="448"/>
      <c r="H75" s="438"/>
    </row>
    <row r="76" spans="1:8" ht="14.25" customHeight="1">
      <c r="A76" s="429"/>
      <c r="B76" s="447" t="s">
        <v>3232</v>
      </c>
      <c r="C76" s="442" t="s">
        <v>997</v>
      </c>
      <c r="D76" s="441"/>
      <c r="E76" s="446"/>
      <c r="F76" s="448"/>
      <c r="G76" s="448"/>
      <c r="H76" s="438"/>
    </row>
    <row r="77" spans="1:8" ht="15" customHeight="1">
      <c r="A77" s="429"/>
      <c r="B77" s="447" t="s">
        <v>3231</v>
      </c>
      <c r="C77" s="442" t="s">
        <v>997</v>
      </c>
      <c r="D77" s="441"/>
      <c r="E77" s="446"/>
      <c r="F77" s="448"/>
      <c r="G77" s="448"/>
      <c r="H77" s="438"/>
    </row>
    <row r="78" spans="1:8" ht="13.5" customHeight="1">
      <c r="A78" s="444"/>
      <c r="B78" s="447" t="s">
        <v>3230</v>
      </c>
      <c r="C78" s="442" t="s">
        <v>997</v>
      </c>
      <c r="D78" s="441"/>
      <c r="E78" s="446"/>
      <c r="F78" s="445"/>
      <c r="G78" s="445"/>
      <c r="H78" s="438"/>
    </row>
    <row r="79" spans="1:8" ht="13.5" customHeight="1">
      <c r="A79" s="444"/>
      <c r="B79" s="443" t="s">
        <v>3229</v>
      </c>
      <c r="C79" s="442" t="s">
        <v>997</v>
      </c>
      <c r="D79" s="441"/>
      <c r="E79" s="440"/>
      <c r="F79" s="439"/>
      <c r="G79" s="439"/>
      <c r="H79" s="438"/>
    </row>
    <row r="80" spans="1:8" ht="13.5" customHeight="1">
      <c r="A80" s="444"/>
      <c r="B80" s="443" t="s">
        <v>3228</v>
      </c>
      <c r="C80" s="442" t="s">
        <v>997</v>
      </c>
      <c r="D80" s="441"/>
      <c r="E80" s="440"/>
      <c r="F80" s="439"/>
      <c r="G80" s="439"/>
      <c r="H80" s="438"/>
    </row>
    <row r="81" spans="1:8" ht="15" customHeight="1" thickBot="1">
      <c r="A81" s="429"/>
      <c r="B81" s="443" t="s">
        <v>3227</v>
      </c>
      <c r="C81" s="442" t="s">
        <v>997</v>
      </c>
      <c r="D81" s="441"/>
      <c r="E81" s="440"/>
      <c r="F81" s="439"/>
      <c r="G81" s="439"/>
      <c r="H81" s="438"/>
    </row>
    <row r="82" spans="1:8" ht="19.5" customHeight="1" thickBot="1">
      <c r="A82" s="429"/>
      <c r="B82" s="437" t="s">
        <v>3226</v>
      </c>
      <c r="C82" s="436"/>
      <c r="D82" s="436"/>
      <c r="E82" s="435"/>
      <c r="F82" s="435"/>
      <c r="G82" s="435"/>
      <c r="H82" s="434">
        <f>SUM(H63:H81)</f>
        <v>0</v>
      </c>
    </row>
    <row r="83" spans="1:8">
      <c r="A83" s="429"/>
      <c r="B83" s="433"/>
      <c r="C83" s="429"/>
      <c r="D83" s="429"/>
      <c r="E83" s="431"/>
      <c r="F83" s="431"/>
      <c r="G83" s="431"/>
      <c r="H83" s="430"/>
    </row>
    <row r="84" spans="1:8">
      <c r="A84" s="429"/>
      <c r="B84" s="432"/>
      <c r="C84" s="429"/>
      <c r="D84" s="429"/>
      <c r="E84" s="431"/>
      <c r="F84" s="431"/>
      <c r="G84" s="431"/>
      <c r="H84" s="430"/>
    </row>
    <row r="85" spans="1:8" ht="64.5" customHeight="1">
      <c r="A85" s="429"/>
      <c r="B85" s="428"/>
      <c r="C85" s="427"/>
      <c r="D85" s="427"/>
      <c r="E85" s="427"/>
      <c r="F85" s="427"/>
      <c r="G85" s="427"/>
      <c r="H85" s="426"/>
    </row>
  </sheetData>
  <mergeCells count="1">
    <mergeCell ref="E4:G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FF00"/>
    <pageSetUpPr fitToPage="1"/>
  </sheetPr>
  <dimension ref="A1:I81"/>
  <sheetViews>
    <sheetView view="pageLayout" zoomScaleNormal="100" workbookViewId="0">
      <selection activeCell="J80" sqref="J80"/>
    </sheetView>
  </sheetViews>
  <sheetFormatPr defaultColWidth="10.6640625" defaultRowHeight="11.25" outlineLevelCol="1"/>
  <cols>
    <col min="1" max="1" width="4.6640625" style="370" customWidth="1"/>
    <col min="2" max="2" width="10.33203125" style="371" customWidth="1"/>
    <col min="3" max="3" width="82.5" style="371" customWidth="1"/>
    <col min="4" max="4" width="4.33203125" style="370" bestFit="1" customWidth="1"/>
    <col min="5" max="5" width="10.33203125" style="370" bestFit="1" customWidth="1"/>
    <col min="6" max="6" width="11.6640625" style="543" bestFit="1" customWidth="1" outlineLevel="1"/>
    <col min="7" max="7" width="13.5" style="543" bestFit="1" customWidth="1" outlineLevel="1"/>
    <col min="8" max="8" width="13.6640625" style="543" bestFit="1" customWidth="1" outlineLevel="1"/>
    <col min="9" max="9" width="16.33203125" style="542" bestFit="1" customWidth="1" outlineLevel="1"/>
    <col min="10" max="16384" width="10.6640625" style="369"/>
  </cols>
  <sheetData>
    <row r="1" spans="1:9" ht="12" thickBot="1"/>
    <row r="2" spans="1:9" ht="12.75">
      <c r="A2" s="424" t="s">
        <v>3259</v>
      </c>
      <c r="B2" s="423"/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1:9" ht="15">
      <c r="A3" s="420" t="s">
        <v>3258</v>
      </c>
      <c r="C3" s="416"/>
      <c r="D3" s="419"/>
      <c r="E3" s="419"/>
      <c r="F3" s="586"/>
      <c r="G3" s="586"/>
      <c r="H3" s="586"/>
      <c r="I3" s="585"/>
    </row>
    <row r="4" spans="1:9" ht="13.5" thickBot="1">
      <c r="A4" s="418" t="s">
        <v>3257</v>
      </c>
      <c r="B4" s="417"/>
      <c r="C4" s="516" t="s">
        <v>3384</v>
      </c>
      <c r="D4" s="415"/>
      <c r="E4" s="415"/>
      <c r="F4" s="584"/>
      <c r="G4" s="584"/>
      <c r="H4" s="584"/>
      <c r="I4" s="583"/>
    </row>
    <row r="5" spans="1:9">
      <c r="A5" s="414" t="s">
        <v>3255</v>
      </c>
      <c r="B5" s="413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1:9" ht="13.5" customHeight="1" thickBot="1">
      <c r="A6" s="410" t="s">
        <v>3253</v>
      </c>
      <c r="B6" s="409"/>
      <c r="C6" s="515"/>
      <c r="D6" s="407" t="s">
        <v>141</v>
      </c>
      <c r="E6" s="407" t="s">
        <v>3251</v>
      </c>
      <c r="F6" s="581" t="s">
        <v>3330</v>
      </c>
      <c r="G6" s="580" t="s">
        <v>3223</v>
      </c>
      <c r="H6" s="580" t="s">
        <v>3329</v>
      </c>
      <c r="I6" s="579" t="s">
        <v>3328</v>
      </c>
    </row>
    <row r="7" spans="1:9" ht="12">
      <c r="A7" s="509"/>
      <c r="B7" s="637"/>
      <c r="C7" s="514" t="s">
        <v>3383</v>
      </c>
      <c r="D7" s="636"/>
      <c r="E7" s="635"/>
      <c r="F7" s="962"/>
      <c r="G7" s="962"/>
      <c r="H7" s="962"/>
      <c r="I7" s="962"/>
    </row>
    <row r="8" spans="1:9" ht="12">
      <c r="A8" s="521"/>
      <c r="B8" s="633"/>
      <c r="C8" s="512" t="s">
        <v>3382</v>
      </c>
      <c r="D8" s="511" t="s">
        <v>3381</v>
      </c>
      <c r="E8" s="513">
        <v>300</v>
      </c>
      <c r="F8" s="962"/>
      <c r="G8" s="962"/>
      <c r="H8" s="962"/>
      <c r="I8" s="962"/>
    </row>
    <row r="9" spans="1:9" ht="12">
      <c r="A9" s="521"/>
      <c r="B9" s="633"/>
      <c r="C9" s="512" t="s">
        <v>3380</v>
      </c>
      <c r="D9" s="511" t="s">
        <v>266</v>
      </c>
      <c r="E9" s="513">
        <v>720</v>
      </c>
      <c r="F9" s="962"/>
      <c r="G9" s="962"/>
      <c r="H9" s="962"/>
      <c r="I9" s="962"/>
    </row>
    <row r="10" spans="1:9" ht="12">
      <c r="A10" s="521"/>
      <c r="B10" s="633"/>
      <c r="C10" s="512" t="s">
        <v>3379</v>
      </c>
      <c r="D10" s="511" t="s">
        <v>266</v>
      </c>
      <c r="E10" s="513">
        <v>70</v>
      </c>
      <c r="F10" s="962"/>
      <c r="G10" s="962"/>
      <c r="H10" s="962"/>
      <c r="I10" s="962"/>
    </row>
    <row r="11" spans="1:9" ht="12">
      <c r="A11" s="521"/>
      <c r="B11" s="633"/>
      <c r="C11" s="512" t="s">
        <v>3378</v>
      </c>
      <c r="D11" s="511" t="s">
        <v>266</v>
      </c>
      <c r="E11" s="513">
        <f>30+96</f>
        <v>126</v>
      </c>
      <c r="F11" s="962"/>
      <c r="G11" s="962"/>
      <c r="H11" s="962"/>
      <c r="I11" s="962"/>
    </row>
    <row r="12" spans="1:9" ht="12">
      <c r="A12" s="521"/>
      <c r="B12" s="633"/>
      <c r="C12" s="512" t="s">
        <v>3377</v>
      </c>
      <c r="D12" s="511" t="s">
        <v>266</v>
      </c>
      <c r="E12" s="513">
        <v>60</v>
      </c>
      <c r="F12" s="962"/>
      <c r="G12" s="962"/>
      <c r="H12" s="962"/>
      <c r="I12" s="962"/>
    </row>
    <row r="13" spans="1:9" ht="12">
      <c r="A13" s="521"/>
      <c r="B13" s="633"/>
      <c r="C13" s="512" t="s">
        <v>3376</v>
      </c>
      <c r="D13" s="511" t="s">
        <v>244</v>
      </c>
      <c r="E13" s="513">
        <v>48</v>
      </c>
      <c r="F13" s="962"/>
      <c r="G13" s="962"/>
      <c r="H13" s="962"/>
      <c r="I13" s="962"/>
    </row>
    <row r="14" spans="1:9" ht="12">
      <c r="A14" s="521"/>
      <c r="B14" s="633"/>
      <c r="C14" s="512" t="s">
        <v>3375</v>
      </c>
      <c r="D14" s="511" t="s">
        <v>244</v>
      </c>
      <c r="E14" s="513">
        <v>200</v>
      </c>
      <c r="F14" s="962"/>
      <c r="G14" s="962"/>
      <c r="H14" s="962"/>
      <c r="I14" s="962"/>
    </row>
    <row r="15" spans="1:9" ht="12">
      <c r="A15" s="521"/>
      <c r="B15" s="633"/>
      <c r="C15" s="512" t="s">
        <v>3374</v>
      </c>
      <c r="D15" s="511" t="s">
        <v>266</v>
      </c>
      <c r="E15" s="513">
        <v>40</v>
      </c>
      <c r="F15" s="962"/>
      <c r="G15" s="962"/>
      <c r="H15" s="962"/>
      <c r="I15" s="962"/>
    </row>
    <row r="16" spans="1:9" ht="12">
      <c r="A16" s="521"/>
      <c r="B16" s="633"/>
      <c r="C16" s="512" t="s">
        <v>3373</v>
      </c>
      <c r="D16" s="511" t="s">
        <v>266</v>
      </c>
      <c r="E16" s="513">
        <v>1500</v>
      </c>
      <c r="F16" s="962"/>
      <c r="G16" s="962"/>
      <c r="H16" s="962"/>
      <c r="I16" s="962"/>
    </row>
    <row r="17" spans="1:9" ht="12">
      <c r="A17" s="521"/>
      <c r="B17" s="633"/>
      <c r="C17" s="512" t="s">
        <v>3372</v>
      </c>
      <c r="D17" s="511" t="s">
        <v>266</v>
      </c>
      <c r="E17" s="513">
        <v>550</v>
      </c>
      <c r="F17" s="962"/>
      <c r="G17" s="962"/>
      <c r="H17" s="962"/>
      <c r="I17" s="962"/>
    </row>
    <row r="18" spans="1:9" ht="12">
      <c r="A18" s="521"/>
      <c r="B18" s="633"/>
      <c r="C18" s="512" t="s">
        <v>3371</v>
      </c>
      <c r="D18" s="511" t="s">
        <v>266</v>
      </c>
      <c r="E18" s="513">
        <v>550</v>
      </c>
      <c r="F18" s="962"/>
      <c r="G18" s="962"/>
      <c r="H18" s="962"/>
      <c r="I18" s="962"/>
    </row>
    <row r="19" spans="1:9" ht="12">
      <c r="A19" s="521"/>
      <c r="B19" s="633"/>
      <c r="C19" s="512" t="s">
        <v>3370</v>
      </c>
      <c r="D19" s="511" t="s">
        <v>266</v>
      </c>
      <c r="E19" s="513">
        <v>30</v>
      </c>
      <c r="F19" s="962"/>
      <c r="G19" s="962"/>
      <c r="H19" s="962"/>
      <c r="I19" s="962"/>
    </row>
    <row r="20" spans="1:9" ht="12">
      <c r="A20" s="521"/>
      <c r="B20" s="633"/>
      <c r="C20" s="512" t="s">
        <v>3369</v>
      </c>
      <c r="D20" s="511" t="s">
        <v>244</v>
      </c>
      <c r="E20" s="513">
        <v>2220</v>
      </c>
      <c r="F20" s="962"/>
      <c r="G20" s="962"/>
      <c r="H20" s="962"/>
      <c r="I20" s="962"/>
    </row>
    <row r="21" spans="1:9" ht="12">
      <c r="A21" s="521"/>
      <c r="B21" s="633"/>
      <c r="C21" s="512" t="s">
        <v>3368</v>
      </c>
      <c r="D21" s="511" t="s">
        <v>266</v>
      </c>
      <c r="E21" s="513">
        <v>24</v>
      </c>
      <c r="F21" s="962"/>
      <c r="G21" s="962"/>
      <c r="H21" s="962"/>
      <c r="I21" s="962"/>
    </row>
    <row r="22" spans="1:9" ht="12">
      <c r="A22" s="521"/>
      <c r="B22" s="633"/>
      <c r="C22" s="512" t="s">
        <v>3367</v>
      </c>
      <c r="D22" s="511" t="s">
        <v>266</v>
      </c>
      <c r="E22" s="513">
        <v>72</v>
      </c>
      <c r="F22" s="962"/>
      <c r="G22" s="962"/>
      <c r="H22" s="962"/>
      <c r="I22" s="962"/>
    </row>
    <row r="23" spans="1:9" ht="12">
      <c r="A23" s="521"/>
      <c r="B23" s="633"/>
      <c r="C23" s="512" t="s">
        <v>3366</v>
      </c>
      <c r="D23" s="511" t="s">
        <v>266</v>
      </c>
      <c r="E23" s="513">
        <v>24</v>
      </c>
      <c r="F23" s="962"/>
      <c r="G23" s="962"/>
      <c r="H23" s="962"/>
      <c r="I23" s="962"/>
    </row>
    <row r="24" spans="1:9" ht="12">
      <c r="A24" s="521"/>
      <c r="B24" s="633"/>
      <c r="C24" s="512" t="s">
        <v>3365</v>
      </c>
      <c r="D24" s="511" t="s">
        <v>244</v>
      </c>
      <c r="E24" s="513">
        <v>450</v>
      </c>
      <c r="F24" s="962"/>
      <c r="G24" s="962"/>
      <c r="H24" s="962"/>
      <c r="I24" s="962"/>
    </row>
    <row r="25" spans="1:9" ht="12">
      <c r="A25" s="521"/>
      <c r="B25" s="633"/>
      <c r="C25" s="512" t="s">
        <v>3364</v>
      </c>
      <c r="D25" s="511" t="s">
        <v>244</v>
      </c>
      <c r="E25" s="513">
        <v>450</v>
      </c>
      <c r="F25" s="962"/>
      <c r="G25" s="962"/>
      <c r="H25" s="962"/>
      <c r="I25" s="962"/>
    </row>
    <row r="26" spans="1:9" ht="12">
      <c r="A26" s="521"/>
      <c r="B26" s="633"/>
      <c r="C26" s="512" t="s">
        <v>3363</v>
      </c>
      <c r="D26" s="511" t="s">
        <v>266</v>
      </c>
      <c r="E26" s="513">
        <v>24</v>
      </c>
      <c r="F26" s="962"/>
      <c r="G26" s="962"/>
      <c r="H26" s="962"/>
      <c r="I26" s="962"/>
    </row>
    <row r="27" spans="1:9" ht="12">
      <c r="A27" s="521"/>
      <c r="B27" s="633"/>
      <c r="C27" s="512" t="s">
        <v>3362</v>
      </c>
      <c r="D27" s="511" t="s">
        <v>266</v>
      </c>
      <c r="E27" s="513">
        <v>24</v>
      </c>
      <c r="F27" s="962"/>
      <c r="G27" s="962"/>
      <c r="H27" s="962"/>
      <c r="I27" s="962"/>
    </row>
    <row r="28" spans="1:9" ht="12">
      <c r="A28" s="521"/>
      <c r="B28" s="633"/>
      <c r="C28" s="512" t="s">
        <v>3361</v>
      </c>
      <c r="D28" s="511" t="s">
        <v>266</v>
      </c>
      <c r="E28" s="513">
        <v>432</v>
      </c>
      <c r="F28" s="962"/>
      <c r="G28" s="962"/>
      <c r="H28" s="962"/>
      <c r="I28" s="962"/>
    </row>
    <row r="29" spans="1:9" ht="12">
      <c r="A29" s="521"/>
      <c r="B29" s="633"/>
      <c r="C29" s="512" t="s">
        <v>3360</v>
      </c>
      <c r="D29" s="511" t="s">
        <v>266</v>
      </c>
      <c r="E29" s="513">
        <v>864</v>
      </c>
      <c r="F29" s="962"/>
      <c r="G29" s="962"/>
      <c r="H29" s="962"/>
      <c r="I29" s="962"/>
    </row>
    <row r="30" spans="1:9" ht="12">
      <c r="A30" s="521"/>
      <c r="B30" s="633"/>
      <c r="C30" s="512" t="s">
        <v>3359</v>
      </c>
      <c r="D30" s="511" t="s">
        <v>266</v>
      </c>
      <c r="E30" s="513">
        <v>1728</v>
      </c>
      <c r="F30" s="962"/>
      <c r="G30" s="962"/>
      <c r="H30" s="962"/>
      <c r="I30" s="962"/>
    </row>
    <row r="31" spans="1:9" ht="12">
      <c r="A31" s="521"/>
      <c r="B31" s="633"/>
      <c r="C31" s="512" t="s">
        <v>3358</v>
      </c>
      <c r="D31" s="511" t="s">
        <v>266</v>
      </c>
      <c r="E31" s="513">
        <v>1728</v>
      </c>
      <c r="F31" s="962"/>
      <c r="G31" s="962"/>
      <c r="H31" s="962"/>
      <c r="I31" s="962"/>
    </row>
    <row r="32" spans="1:9" ht="12">
      <c r="A32" s="521"/>
      <c r="B32" s="633"/>
      <c r="C32" s="512" t="s">
        <v>3357</v>
      </c>
      <c r="D32" s="511" t="s">
        <v>244</v>
      </c>
      <c r="E32" s="513">
        <v>432</v>
      </c>
      <c r="F32" s="962"/>
      <c r="G32" s="962"/>
      <c r="H32" s="962"/>
      <c r="I32" s="962"/>
    </row>
    <row r="33" spans="1:9" ht="12">
      <c r="A33" s="521"/>
      <c r="B33" s="633"/>
      <c r="C33" s="512" t="s">
        <v>3356</v>
      </c>
      <c r="D33" s="511" t="s">
        <v>266</v>
      </c>
      <c r="E33" s="513">
        <v>48</v>
      </c>
      <c r="F33" s="962"/>
      <c r="G33" s="962"/>
      <c r="H33" s="962"/>
      <c r="I33" s="962"/>
    </row>
    <row r="34" spans="1:9" ht="12">
      <c r="A34" s="521"/>
      <c r="B34" s="633"/>
      <c r="C34" s="512" t="s">
        <v>3355</v>
      </c>
      <c r="D34" s="511" t="s">
        <v>266</v>
      </c>
      <c r="E34" s="513">
        <v>48</v>
      </c>
      <c r="F34" s="962"/>
      <c r="G34" s="962"/>
      <c r="H34" s="962"/>
      <c r="I34" s="962"/>
    </row>
    <row r="35" spans="1:9" ht="12">
      <c r="A35" s="521"/>
      <c r="B35" s="633"/>
      <c r="C35" s="512" t="s">
        <v>3354</v>
      </c>
      <c r="D35" s="511" t="s">
        <v>266</v>
      </c>
      <c r="E35" s="513">
        <v>76</v>
      </c>
      <c r="F35" s="962"/>
      <c r="G35" s="962"/>
      <c r="H35" s="962"/>
      <c r="I35" s="962"/>
    </row>
    <row r="36" spans="1:9" ht="12">
      <c r="A36" s="521"/>
      <c r="B36" s="633"/>
      <c r="C36" s="512" t="s">
        <v>3353</v>
      </c>
      <c r="D36" s="511" t="s">
        <v>266</v>
      </c>
      <c r="E36" s="513">
        <v>24</v>
      </c>
      <c r="F36" s="962"/>
      <c r="G36" s="962"/>
      <c r="H36" s="962"/>
      <c r="I36" s="962"/>
    </row>
    <row r="37" spans="1:9" ht="12">
      <c r="A37" s="521"/>
      <c r="B37" s="633"/>
      <c r="C37" s="512" t="s">
        <v>3352</v>
      </c>
      <c r="D37" s="511" t="s">
        <v>266</v>
      </c>
      <c r="E37" s="513">
        <v>52</v>
      </c>
      <c r="F37" s="962"/>
      <c r="G37" s="962"/>
      <c r="H37" s="962"/>
      <c r="I37" s="962"/>
    </row>
    <row r="38" spans="1:9" ht="12">
      <c r="A38" s="521"/>
      <c r="B38" s="633"/>
      <c r="C38" s="512" t="s">
        <v>3351</v>
      </c>
      <c r="D38" s="511" t="s">
        <v>266</v>
      </c>
      <c r="E38" s="513">
        <v>52</v>
      </c>
      <c r="F38" s="962"/>
      <c r="G38" s="962"/>
      <c r="H38" s="962"/>
      <c r="I38" s="962"/>
    </row>
    <row r="39" spans="1:9" ht="12">
      <c r="A39" s="521"/>
      <c r="B39" s="633"/>
      <c r="C39" s="512" t="s">
        <v>3350</v>
      </c>
      <c r="D39" s="511" t="s">
        <v>266</v>
      </c>
      <c r="E39" s="513">
        <v>104</v>
      </c>
      <c r="F39" s="962"/>
      <c r="G39" s="962"/>
      <c r="H39" s="962"/>
      <c r="I39" s="962"/>
    </row>
    <row r="40" spans="1:9" ht="12">
      <c r="A40" s="521"/>
      <c r="B40" s="633"/>
      <c r="C40" s="512" t="s">
        <v>3349</v>
      </c>
      <c r="D40" s="511" t="s">
        <v>266</v>
      </c>
      <c r="E40" s="513">
        <v>52</v>
      </c>
      <c r="F40" s="962"/>
      <c r="G40" s="962"/>
      <c r="H40" s="962"/>
      <c r="I40" s="962"/>
    </row>
    <row r="41" spans="1:9" ht="12">
      <c r="A41" s="521"/>
      <c r="B41" s="633"/>
      <c r="C41" s="512" t="s">
        <v>3348</v>
      </c>
      <c r="D41" s="511" t="s">
        <v>266</v>
      </c>
      <c r="E41" s="513">
        <v>104</v>
      </c>
      <c r="F41" s="962"/>
      <c r="G41" s="962"/>
      <c r="H41" s="962"/>
      <c r="I41" s="962"/>
    </row>
    <row r="42" spans="1:9" ht="12">
      <c r="A42" s="521"/>
      <c r="B42" s="633"/>
      <c r="C42" s="512" t="s">
        <v>3588</v>
      </c>
      <c r="D42" s="511" t="s">
        <v>266</v>
      </c>
      <c r="E42" s="513">
        <v>0</v>
      </c>
      <c r="F42" s="962"/>
      <c r="G42" s="962"/>
      <c r="H42" s="962"/>
      <c r="I42" s="962"/>
    </row>
    <row r="43" spans="1:9" ht="12">
      <c r="A43" s="521"/>
      <c r="B43" s="633"/>
      <c r="C43" s="512" t="s">
        <v>3587</v>
      </c>
      <c r="D43" s="511" t="s">
        <v>266</v>
      </c>
      <c r="E43" s="513">
        <v>0</v>
      </c>
      <c r="F43" s="962"/>
      <c r="G43" s="962"/>
      <c r="H43" s="962"/>
      <c r="I43" s="962"/>
    </row>
    <row r="44" spans="1:9" ht="12">
      <c r="A44" s="521"/>
      <c r="B44" s="633"/>
      <c r="C44" s="512" t="s">
        <v>3586</v>
      </c>
      <c r="D44" s="511" t="s">
        <v>266</v>
      </c>
      <c r="E44" s="513">
        <v>0</v>
      </c>
      <c r="F44" s="962"/>
      <c r="G44" s="962"/>
      <c r="H44" s="962"/>
      <c r="I44" s="962"/>
    </row>
    <row r="45" spans="1:9" ht="12">
      <c r="A45" s="521"/>
      <c r="B45" s="633"/>
      <c r="C45" s="512" t="s">
        <v>3351</v>
      </c>
      <c r="D45" s="511" t="s">
        <v>266</v>
      </c>
      <c r="E45" s="513">
        <v>0</v>
      </c>
      <c r="F45" s="962"/>
      <c r="G45" s="962"/>
      <c r="H45" s="962"/>
      <c r="I45" s="962"/>
    </row>
    <row r="46" spans="1:9" ht="12">
      <c r="A46" s="521"/>
      <c r="B46" s="633"/>
      <c r="C46" s="512" t="s">
        <v>3347</v>
      </c>
      <c r="D46" s="511" t="s">
        <v>266</v>
      </c>
      <c r="E46" s="513">
        <v>52</v>
      </c>
      <c r="F46" s="962"/>
      <c r="G46" s="962"/>
      <c r="H46" s="962"/>
      <c r="I46" s="962"/>
    </row>
    <row r="47" spans="1:9" ht="12">
      <c r="A47" s="521"/>
      <c r="B47" s="633"/>
      <c r="C47" s="512" t="s">
        <v>3585</v>
      </c>
      <c r="D47" s="511" t="s">
        <v>266</v>
      </c>
      <c r="E47" s="513">
        <v>0</v>
      </c>
      <c r="F47" s="962"/>
      <c r="G47" s="962"/>
      <c r="H47" s="962"/>
      <c r="I47" s="962"/>
    </row>
    <row r="48" spans="1:9" ht="12">
      <c r="A48" s="521"/>
      <c r="B48" s="633"/>
      <c r="C48" s="512" t="s">
        <v>3584</v>
      </c>
      <c r="D48" s="511" t="s">
        <v>266</v>
      </c>
      <c r="E48" s="513">
        <v>0</v>
      </c>
      <c r="F48" s="962"/>
      <c r="G48" s="962"/>
      <c r="H48" s="962"/>
      <c r="I48" s="962"/>
    </row>
    <row r="49" spans="1:9" ht="12">
      <c r="A49" s="521"/>
      <c r="B49" s="633"/>
      <c r="C49" s="512" t="s">
        <v>3374</v>
      </c>
      <c r="D49" s="511" t="s">
        <v>266</v>
      </c>
      <c r="E49" s="513">
        <v>0</v>
      </c>
      <c r="F49" s="962"/>
      <c r="G49" s="962"/>
      <c r="H49" s="962"/>
      <c r="I49" s="962"/>
    </row>
    <row r="50" spans="1:9" ht="12">
      <c r="A50" s="521"/>
      <c r="B50" s="633"/>
      <c r="C50" s="512" t="s">
        <v>3346</v>
      </c>
      <c r="D50" s="511" t="s">
        <v>266</v>
      </c>
      <c r="E50" s="513">
        <v>104</v>
      </c>
      <c r="F50" s="962"/>
      <c r="G50" s="962"/>
      <c r="H50" s="962"/>
      <c r="I50" s="962"/>
    </row>
    <row r="51" spans="1:9" ht="12">
      <c r="A51" s="521"/>
      <c r="B51" s="633"/>
      <c r="C51" s="512" t="s">
        <v>3583</v>
      </c>
      <c r="D51" s="511" t="s">
        <v>266</v>
      </c>
      <c r="E51" s="513">
        <v>0</v>
      </c>
      <c r="F51" s="962"/>
      <c r="G51" s="962"/>
      <c r="H51" s="962"/>
      <c r="I51" s="962"/>
    </row>
    <row r="52" spans="1:9" ht="12">
      <c r="A52" s="521"/>
      <c r="B52" s="633"/>
      <c r="C52" s="512" t="s">
        <v>3582</v>
      </c>
      <c r="D52" s="511" t="s">
        <v>3381</v>
      </c>
      <c r="E52" s="513">
        <v>0</v>
      </c>
      <c r="F52" s="962"/>
      <c r="G52" s="962"/>
      <c r="H52" s="962"/>
      <c r="I52" s="962"/>
    </row>
    <row r="53" spans="1:9" ht="12">
      <c r="A53" s="521"/>
      <c r="B53" s="633"/>
      <c r="C53" s="512" t="s">
        <v>3581</v>
      </c>
      <c r="D53" s="511" t="s">
        <v>3381</v>
      </c>
      <c r="E53" s="513">
        <v>0</v>
      </c>
      <c r="F53" s="962"/>
      <c r="G53" s="962"/>
      <c r="H53" s="962"/>
      <c r="I53" s="962"/>
    </row>
    <row r="54" spans="1:9" ht="24">
      <c r="A54" s="521"/>
      <c r="B54" s="633"/>
      <c r="C54" s="512" t="s">
        <v>3345</v>
      </c>
      <c r="D54" s="511" t="s">
        <v>3344</v>
      </c>
      <c r="E54" s="510">
        <v>30</v>
      </c>
      <c r="F54" s="962"/>
      <c r="G54" s="962"/>
      <c r="H54" s="962"/>
      <c r="I54" s="962"/>
    </row>
    <row r="55" spans="1:9" ht="24">
      <c r="A55" s="521"/>
      <c r="B55" s="633"/>
      <c r="C55" s="512" t="s">
        <v>3386</v>
      </c>
      <c r="D55" s="511" t="s">
        <v>3344</v>
      </c>
      <c r="E55" s="634">
        <v>20</v>
      </c>
      <c r="F55" s="962"/>
      <c r="G55" s="962"/>
      <c r="H55" s="962"/>
      <c r="I55" s="962"/>
    </row>
    <row r="56" spans="1:9" ht="24">
      <c r="A56" s="521"/>
      <c r="B56" s="633"/>
      <c r="C56" s="512" t="s">
        <v>3580</v>
      </c>
      <c r="D56" s="511" t="s">
        <v>3343</v>
      </c>
      <c r="E56" s="634">
        <v>1</v>
      </c>
      <c r="F56" s="962"/>
      <c r="G56" s="962"/>
      <c r="H56" s="962"/>
      <c r="I56" s="962"/>
    </row>
    <row r="57" spans="1:9" ht="24">
      <c r="A57" s="521"/>
      <c r="B57" s="633"/>
      <c r="C57" s="512" t="s">
        <v>3101</v>
      </c>
      <c r="D57" s="511" t="s">
        <v>3343</v>
      </c>
      <c r="E57" s="510">
        <v>1</v>
      </c>
      <c r="F57" s="962"/>
      <c r="G57" s="962"/>
      <c r="H57" s="962"/>
      <c r="I57" s="962"/>
    </row>
    <row r="58" spans="1:9" ht="12">
      <c r="A58" s="521"/>
      <c r="B58" s="633"/>
      <c r="C58" s="512" t="s">
        <v>3342</v>
      </c>
      <c r="D58" s="511" t="s">
        <v>997</v>
      </c>
      <c r="E58" s="510">
        <v>6</v>
      </c>
      <c r="F58" s="962"/>
      <c r="G58" s="962"/>
      <c r="H58" s="962"/>
      <c r="I58" s="962"/>
    </row>
    <row r="59" spans="1:9" ht="12.75">
      <c r="A59" s="509"/>
      <c r="B59" s="508"/>
      <c r="C59" s="632"/>
      <c r="D59" s="631"/>
      <c r="E59" s="630"/>
      <c r="F59" s="629"/>
      <c r="G59" s="629"/>
      <c r="H59" s="629"/>
      <c r="I59" s="628">
        <f>SUM(I8:I58)</f>
        <v>0</v>
      </c>
    </row>
    <row r="60" spans="1:9" ht="12">
      <c r="A60" s="502"/>
      <c r="C60" s="507" t="s">
        <v>3244</v>
      </c>
      <c r="D60" s="506"/>
      <c r="E60" s="506"/>
      <c r="F60" s="590"/>
      <c r="G60" s="590"/>
      <c r="H60" s="590"/>
      <c r="I60" s="589"/>
    </row>
    <row r="61" spans="1:9" ht="3" customHeight="1">
      <c r="A61" s="502"/>
      <c r="C61" s="505"/>
      <c r="D61" s="375"/>
      <c r="E61" s="375"/>
      <c r="F61" s="556"/>
      <c r="G61" s="556"/>
      <c r="H61" s="556"/>
      <c r="I61" s="559"/>
    </row>
    <row r="62" spans="1:9">
      <c r="A62" s="502"/>
      <c r="C62" s="383" t="s">
        <v>3243</v>
      </c>
      <c r="D62" s="504"/>
      <c r="E62" s="963"/>
      <c r="F62" s="963"/>
      <c r="G62" s="963"/>
      <c r="H62" s="963"/>
      <c r="I62" s="963"/>
    </row>
    <row r="63" spans="1:9">
      <c r="A63" s="502"/>
      <c r="C63" s="379" t="s">
        <v>3242</v>
      </c>
      <c r="D63" s="375" t="s">
        <v>997</v>
      </c>
      <c r="E63" s="963"/>
      <c r="F63" s="963"/>
      <c r="G63" s="963"/>
      <c r="H63" s="963"/>
      <c r="I63" s="963"/>
    </row>
    <row r="64" spans="1:9">
      <c r="A64" s="502"/>
      <c r="C64" s="383" t="s">
        <v>3241</v>
      </c>
      <c r="D64" s="504"/>
      <c r="E64" s="963"/>
      <c r="F64" s="963"/>
      <c r="G64" s="963"/>
      <c r="H64" s="963"/>
      <c r="I64" s="963"/>
    </row>
    <row r="65" spans="1:9">
      <c r="A65" s="502"/>
      <c r="C65" s="379" t="s">
        <v>3240</v>
      </c>
      <c r="D65" s="375" t="s">
        <v>997</v>
      </c>
      <c r="E65" s="963"/>
      <c r="F65" s="963"/>
      <c r="G65" s="963"/>
      <c r="H65" s="963"/>
      <c r="I65" s="963"/>
    </row>
    <row r="66" spans="1:9" s="381" customFormat="1">
      <c r="A66" s="370"/>
      <c r="B66" s="371"/>
      <c r="C66" s="383" t="s">
        <v>3239</v>
      </c>
      <c r="D66" s="504"/>
      <c r="E66" s="963"/>
      <c r="F66" s="963"/>
      <c r="G66" s="963"/>
      <c r="H66" s="963"/>
      <c r="I66" s="963"/>
    </row>
    <row r="67" spans="1:9" s="381" customFormat="1">
      <c r="A67" s="370"/>
      <c r="B67" s="371"/>
      <c r="C67" s="379" t="s">
        <v>3238</v>
      </c>
      <c r="D67" s="375" t="s">
        <v>997</v>
      </c>
      <c r="E67" s="963"/>
      <c r="F67" s="963"/>
      <c r="G67" s="963"/>
      <c r="H67" s="963"/>
      <c r="I67" s="963"/>
    </row>
    <row r="68" spans="1:9">
      <c r="A68" s="502"/>
      <c r="C68" s="379" t="s">
        <v>3237</v>
      </c>
      <c r="D68" s="375" t="s">
        <v>997</v>
      </c>
      <c r="E68" s="963"/>
      <c r="F68" s="963"/>
      <c r="G68" s="963"/>
      <c r="H68" s="963"/>
      <c r="I68" s="963"/>
    </row>
    <row r="69" spans="1:9">
      <c r="C69" s="383" t="s">
        <v>133</v>
      </c>
      <c r="D69" s="375"/>
      <c r="E69" s="963"/>
      <c r="F69" s="963"/>
      <c r="G69" s="963"/>
      <c r="H69" s="963"/>
      <c r="I69" s="963"/>
    </row>
    <row r="70" spans="1:9" ht="3" customHeight="1">
      <c r="C70" s="383"/>
      <c r="D70" s="375"/>
      <c r="E70" s="963"/>
      <c r="F70" s="963"/>
      <c r="G70" s="963"/>
      <c r="H70" s="963"/>
      <c r="I70" s="963"/>
    </row>
    <row r="71" spans="1:9" s="381" customFormat="1">
      <c r="A71" s="370"/>
      <c r="B71" s="371"/>
      <c r="C71" s="379" t="s">
        <v>3236</v>
      </c>
      <c r="D71" s="375" t="s">
        <v>997</v>
      </c>
      <c r="E71" s="963"/>
      <c r="F71" s="963"/>
      <c r="G71" s="963"/>
      <c r="H71" s="963"/>
      <c r="I71" s="963"/>
    </row>
    <row r="72" spans="1:9" s="380" customFormat="1" ht="11.25" customHeight="1">
      <c r="A72" s="370"/>
      <c r="B72" s="371"/>
      <c r="C72" s="379" t="s">
        <v>3235</v>
      </c>
      <c r="D72" s="375" t="s">
        <v>997</v>
      </c>
      <c r="E72" s="963"/>
      <c r="F72" s="963"/>
      <c r="G72" s="963"/>
      <c r="H72" s="963"/>
      <c r="I72" s="963"/>
    </row>
    <row r="73" spans="1:9" s="380" customFormat="1" ht="11.25" customHeight="1">
      <c r="A73" s="370"/>
      <c r="B73" s="371"/>
      <c r="C73" s="379" t="s">
        <v>3234</v>
      </c>
      <c r="D73" s="375" t="s">
        <v>997</v>
      </c>
      <c r="E73" s="963"/>
      <c r="F73" s="963"/>
      <c r="G73" s="963"/>
      <c r="H73" s="963"/>
      <c r="I73" s="963"/>
    </row>
    <row r="74" spans="1:9" s="380" customFormat="1" ht="11.25" customHeight="1">
      <c r="A74" s="370"/>
      <c r="B74" s="371"/>
      <c r="C74" s="379" t="s">
        <v>3233</v>
      </c>
      <c r="D74" s="375" t="s">
        <v>997</v>
      </c>
      <c r="E74" s="963"/>
      <c r="F74" s="963"/>
      <c r="G74" s="963"/>
      <c r="H74" s="963"/>
      <c r="I74" s="963"/>
    </row>
    <row r="75" spans="1:9" s="380" customFormat="1" ht="11.25" customHeight="1">
      <c r="A75" s="370"/>
      <c r="B75" s="371"/>
      <c r="C75" s="379" t="s">
        <v>3232</v>
      </c>
      <c r="D75" s="375" t="s">
        <v>997</v>
      </c>
      <c r="E75" s="963"/>
      <c r="F75" s="963"/>
      <c r="G75" s="963"/>
      <c r="H75" s="963"/>
      <c r="I75" s="963"/>
    </row>
    <row r="76" spans="1:9" s="380" customFormat="1" ht="11.25" customHeight="1">
      <c r="A76" s="370"/>
      <c r="B76" s="371"/>
      <c r="C76" s="379" t="s">
        <v>3231</v>
      </c>
      <c r="D76" s="375" t="s">
        <v>997</v>
      </c>
      <c r="E76" s="963"/>
      <c r="F76" s="963"/>
      <c r="G76" s="963"/>
      <c r="H76" s="963"/>
      <c r="I76" s="963"/>
    </row>
    <row r="77" spans="1:9" ht="11.25" customHeight="1">
      <c r="A77" s="378"/>
      <c r="C77" s="379" t="s">
        <v>3230</v>
      </c>
      <c r="D77" s="375" t="s">
        <v>997</v>
      </c>
      <c r="E77" s="963"/>
      <c r="F77" s="963"/>
      <c r="G77" s="963"/>
      <c r="H77" s="963"/>
      <c r="I77" s="963"/>
    </row>
    <row r="78" spans="1:9" ht="11.25" customHeight="1">
      <c r="A78" s="378"/>
      <c r="C78" s="376" t="s">
        <v>3229</v>
      </c>
      <c r="D78" s="375" t="s">
        <v>997</v>
      </c>
      <c r="E78" s="963"/>
      <c r="F78" s="963"/>
      <c r="G78" s="963"/>
      <c r="H78" s="963"/>
      <c r="I78" s="963"/>
    </row>
    <row r="79" spans="1:9" ht="11.25" customHeight="1">
      <c r="A79" s="378"/>
      <c r="C79" s="376" t="s">
        <v>3228</v>
      </c>
      <c r="D79" s="375" t="s">
        <v>997</v>
      </c>
      <c r="E79" s="963"/>
      <c r="F79" s="963"/>
      <c r="G79" s="963"/>
      <c r="H79" s="963"/>
      <c r="I79" s="963"/>
    </row>
    <row r="80" spans="1:9" ht="11.25" customHeight="1" thickBot="1">
      <c r="B80" s="377"/>
      <c r="C80" s="376" t="s">
        <v>3227</v>
      </c>
      <c r="D80" s="375" t="s">
        <v>997</v>
      </c>
      <c r="E80" s="963"/>
      <c r="F80" s="963"/>
      <c r="G80" s="963"/>
      <c r="H80" s="963"/>
      <c r="I80" s="963"/>
    </row>
    <row r="81" spans="3:9" ht="16.5" thickBot="1">
      <c r="C81" s="373" t="s">
        <v>3226</v>
      </c>
      <c r="D81" s="372"/>
      <c r="E81" s="372"/>
      <c r="F81" s="545"/>
      <c r="G81" s="545"/>
      <c r="H81" s="545"/>
      <c r="I81" s="544">
        <f>SUBTOTAL(9,I7:I80)</f>
        <v>0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Footer>&amp;LVypracoval: Mgr.Bak Štefan&amp;C&amp;P/&amp;N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FF00"/>
    <pageSetUpPr fitToPage="1"/>
  </sheetPr>
  <dimension ref="A1:I57"/>
  <sheetViews>
    <sheetView tabSelected="1" view="pageLayout" zoomScaleNormal="100" workbookViewId="0">
      <selection activeCell="I16" sqref="I16"/>
    </sheetView>
  </sheetViews>
  <sheetFormatPr defaultColWidth="10.6640625" defaultRowHeight="11.25" outlineLevelCol="1"/>
  <cols>
    <col min="1" max="1" width="4.6640625" style="370" customWidth="1"/>
    <col min="2" max="2" width="10.6640625" style="371" customWidth="1"/>
    <col min="3" max="3" width="82.5" style="371" customWidth="1"/>
    <col min="4" max="4" width="3.6640625" style="370" bestFit="1" customWidth="1"/>
    <col min="5" max="5" width="7.5" style="370" bestFit="1" customWidth="1"/>
    <col min="6" max="6" width="11" style="543" bestFit="1" customWidth="1" outlineLevel="1"/>
    <col min="7" max="7" width="11.33203125" style="543" bestFit="1" customWidth="1" outlineLevel="1"/>
    <col min="8" max="8" width="12.5" style="543" customWidth="1" outlineLevel="1"/>
    <col min="9" max="9" width="16.5" style="542" bestFit="1" customWidth="1" outlineLevel="1"/>
    <col min="10" max="16384" width="10.6640625" style="369"/>
  </cols>
  <sheetData>
    <row r="1" spans="1:9" ht="12" thickBot="1"/>
    <row r="2" spans="1:9" ht="12.75">
      <c r="A2" s="424" t="s">
        <v>3259</v>
      </c>
      <c r="B2" s="423"/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1:9" ht="12.75">
      <c r="A3" s="420" t="s">
        <v>3258</v>
      </c>
      <c r="C3" s="531"/>
      <c r="D3" s="419"/>
      <c r="E3" s="419"/>
      <c r="F3" s="586"/>
      <c r="G3" s="586"/>
      <c r="H3" s="586"/>
      <c r="I3" s="585"/>
    </row>
    <row r="4" spans="1:9" ht="13.5" thickBot="1">
      <c r="A4" s="418" t="s">
        <v>3257</v>
      </c>
      <c r="B4" s="417"/>
      <c r="C4" s="531" t="s">
        <v>3402</v>
      </c>
      <c r="D4" s="415"/>
      <c r="E4" s="415"/>
      <c r="F4" s="584"/>
      <c r="G4" s="584"/>
      <c r="H4" s="584"/>
      <c r="I4" s="583"/>
    </row>
    <row r="5" spans="1:9">
      <c r="A5" s="414" t="s">
        <v>3255</v>
      </c>
      <c r="B5" s="413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1:9" ht="13.5" customHeight="1">
      <c r="A6" s="530" t="s">
        <v>3253</v>
      </c>
      <c r="B6" s="529"/>
      <c r="C6" s="514"/>
      <c r="D6" s="528" t="s">
        <v>141</v>
      </c>
      <c r="E6" s="528" t="s">
        <v>3251</v>
      </c>
      <c r="F6" s="644" t="s">
        <v>3330</v>
      </c>
      <c r="G6" s="643" t="s">
        <v>3223</v>
      </c>
      <c r="H6" s="643" t="s">
        <v>3329</v>
      </c>
      <c r="I6" s="642" t="s">
        <v>3328</v>
      </c>
    </row>
    <row r="7" spans="1:9" ht="12.75">
      <c r="A7" s="521"/>
      <c r="B7" s="520"/>
      <c r="C7" s="527"/>
      <c r="D7" s="526"/>
      <c r="E7" s="525"/>
      <c r="F7" s="638"/>
      <c r="G7" s="638"/>
      <c r="H7" s="638"/>
      <c r="I7" s="638"/>
    </row>
    <row r="8" spans="1:9" ht="12.75">
      <c r="A8" s="521"/>
      <c r="B8" s="520"/>
      <c r="C8" s="514" t="s">
        <v>3383</v>
      </c>
      <c r="D8" s="639"/>
      <c r="E8" s="519"/>
      <c r="F8" s="638"/>
      <c r="G8" s="638"/>
      <c r="H8" s="638"/>
      <c r="I8" s="638"/>
    </row>
    <row r="9" spans="1:9" ht="12.75">
      <c r="A9" s="521"/>
      <c r="B9" s="520"/>
      <c r="C9" s="596" t="s">
        <v>3401</v>
      </c>
      <c r="D9" s="522" t="s">
        <v>266</v>
      </c>
      <c r="E9" s="605">
        <v>10</v>
      </c>
      <c r="F9" s="638"/>
      <c r="G9" s="638"/>
      <c r="H9" s="638"/>
      <c r="I9" s="638"/>
    </row>
    <row r="10" spans="1:9" ht="12.75">
      <c r="A10" s="521"/>
      <c r="B10" s="520"/>
      <c r="C10" s="596" t="s">
        <v>3400</v>
      </c>
      <c r="D10" s="522" t="s">
        <v>266</v>
      </c>
      <c r="E10" s="641">
        <v>10</v>
      </c>
      <c r="F10" s="638"/>
      <c r="G10" s="638"/>
      <c r="H10" s="638"/>
      <c r="I10" s="638"/>
    </row>
    <row r="11" spans="1:9" ht="12.75">
      <c r="A11" s="521"/>
      <c r="B11" s="520"/>
      <c r="C11" s="596" t="s">
        <v>3399</v>
      </c>
      <c r="D11" s="522" t="s">
        <v>3381</v>
      </c>
      <c r="E11" s="605">
        <v>30</v>
      </c>
      <c r="F11" s="638"/>
      <c r="G11" s="638"/>
      <c r="H11" s="638"/>
      <c r="I11" s="638"/>
    </row>
    <row r="12" spans="1:9" ht="12.75">
      <c r="A12" s="521"/>
      <c r="B12" s="520"/>
      <c r="C12" s="596" t="s">
        <v>3398</v>
      </c>
      <c r="D12" s="522" t="s">
        <v>244</v>
      </c>
      <c r="E12" s="605">
        <v>600</v>
      </c>
      <c r="F12" s="638"/>
      <c r="G12" s="638"/>
      <c r="H12" s="638"/>
      <c r="I12" s="638"/>
    </row>
    <row r="13" spans="1:9" ht="12.75">
      <c r="A13" s="521"/>
      <c r="B13" s="520"/>
      <c r="C13" s="596" t="s">
        <v>3397</v>
      </c>
      <c r="D13" s="522" t="s">
        <v>244</v>
      </c>
      <c r="E13" s="605">
        <v>600</v>
      </c>
      <c r="F13" s="638"/>
      <c r="G13" s="638"/>
      <c r="H13" s="638"/>
      <c r="I13" s="638"/>
    </row>
    <row r="14" spans="1:9" ht="12.75">
      <c r="A14" s="521"/>
      <c r="B14" s="520"/>
      <c r="C14" s="596" t="s">
        <v>3396</v>
      </c>
      <c r="D14" s="522" t="s">
        <v>244</v>
      </c>
      <c r="E14" s="605">
        <v>600</v>
      </c>
      <c r="F14" s="638"/>
      <c r="G14" s="638"/>
      <c r="H14" s="638"/>
      <c r="I14" s="638"/>
    </row>
    <row r="15" spans="1:9" ht="12.75">
      <c r="A15" s="521"/>
      <c r="B15" s="520"/>
      <c r="C15" s="596" t="s">
        <v>3395</v>
      </c>
      <c r="D15" s="522" t="s">
        <v>244</v>
      </c>
      <c r="E15" s="605">
        <v>16</v>
      </c>
      <c r="F15" s="638"/>
      <c r="G15" s="638"/>
      <c r="H15" s="638"/>
      <c r="I15" s="638"/>
    </row>
    <row r="16" spans="1:9" ht="12.75">
      <c r="A16" s="521"/>
      <c r="B16" s="520"/>
      <c r="C16" s="596" t="s">
        <v>3394</v>
      </c>
      <c r="D16" s="522" t="s">
        <v>244</v>
      </c>
      <c r="E16" s="605">
        <v>8</v>
      </c>
      <c r="F16" s="638"/>
      <c r="G16" s="638"/>
      <c r="H16" s="638"/>
      <c r="I16" s="638"/>
    </row>
    <row r="17" spans="1:9" ht="12.75">
      <c r="A17" s="521"/>
      <c r="B17" s="520"/>
      <c r="C17" s="524" t="s">
        <v>3393</v>
      </c>
      <c r="D17" s="522" t="s">
        <v>266</v>
      </c>
      <c r="E17" s="522">
        <v>16</v>
      </c>
      <c r="F17" s="638"/>
      <c r="G17" s="638"/>
      <c r="H17" s="638"/>
      <c r="I17" s="638"/>
    </row>
    <row r="18" spans="1:9" ht="12.75">
      <c r="A18" s="521"/>
      <c r="B18" s="520"/>
      <c r="C18" s="596" t="s">
        <v>3392</v>
      </c>
      <c r="D18" s="522" t="s">
        <v>244</v>
      </c>
      <c r="E18" s="605">
        <v>16</v>
      </c>
      <c r="F18" s="638"/>
      <c r="G18" s="638"/>
      <c r="H18" s="638"/>
      <c r="I18" s="638"/>
    </row>
    <row r="19" spans="1:9" ht="12.75">
      <c r="A19" s="521"/>
      <c r="B19" s="520"/>
      <c r="C19" s="596" t="s">
        <v>3391</v>
      </c>
      <c r="D19" s="522" t="s">
        <v>244</v>
      </c>
      <c r="E19" s="605">
        <v>8</v>
      </c>
      <c r="F19" s="638"/>
      <c r="G19" s="638"/>
      <c r="H19" s="638"/>
      <c r="I19" s="638"/>
    </row>
    <row r="20" spans="1:9" ht="12.75">
      <c r="A20" s="521"/>
      <c r="B20" s="520"/>
      <c r="C20" s="524" t="s">
        <v>3390</v>
      </c>
      <c r="D20" s="522" t="s">
        <v>266</v>
      </c>
      <c r="E20" s="522">
        <v>16</v>
      </c>
      <c r="F20" s="638"/>
      <c r="G20" s="638"/>
      <c r="H20" s="638"/>
      <c r="I20" s="638"/>
    </row>
    <row r="21" spans="1:9" ht="12.75">
      <c r="A21" s="521"/>
      <c r="B21" s="520"/>
      <c r="C21" s="596" t="s">
        <v>3389</v>
      </c>
      <c r="D21" s="522" t="s">
        <v>244</v>
      </c>
      <c r="E21" s="605">
        <v>300</v>
      </c>
      <c r="F21" s="638"/>
      <c r="G21" s="638"/>
      <c r="H21" s="638"/>
      <c r="I21" s="638"/>
    </row>
    <row r="22" spans="1:9" ht="12.75">
      <c r="A22" s="521"/>
      <c r="B22" s="520"/>
      <c r="C22" s="596" t="s">
        <v>3573</v>
      </c>
      <c r="D22" s="522" t="s">
        <v>266</v>
      </c>
      <c r="E22" s="605">
        <v>0</v>
      </c>
      <c r="F22" s="638"/>
      <c r="G22" s="638"/>
      <c r="H22" s="638"/>
      <c r="I22" s="638"/>
    </row>
    <row r="23" spans="1:9" ht="12.75">
      <c r="A23" s="521"/>
      <c r="B23" s="520"/>
      <c r="C23" s="596" t="s">
        <v>3591</v>
      </c>
      <c r="D23" s="522" t="s">
        <v>244</v>
      </c>
      <c r="E23" s="605">
        <v>0</v>
      </c>
      <c r="F23" s="638"/>
      <c r="G23" s="638"/>
      <c r="H23" s="638"/>
      <c r="I23" s="638"/>
    </row>
    <row r="24" spans="1:9" ht="12.75">
      <c r="A24" s="521"/>
      <c r="B24" s="520"/>
      <c r="C24" s="596" t="s">
        <v>3590</v>
      </c>
      <c r="D24" s="522" t="s">
        <v>266</v>
      </c>
      <c r="E24" s="605">
        <v>0</v>
      </c>
      <c r="F24" s="638"/>
      <c r="G24" s="638"/>
      <c r="H24" s="638"/>
      <c r="I24" s="638"/>
    </row>
    <row r="25" spans="1:9" ht="12.75">
      <c r="A25" s="521"/>
      <c r="B25" s="520"/>
      <c r="C25" s="596" t="s">
        <v>3453</v>
      </c>
      <c r="D25" s="522" t="s">
        <v>3451</v>
      </c>
      <c r="E25" s="605">
        <v>0</v>
      </c>
      <c r="F25" s="638"/>
      <c r="G25" s="638"/>
      <c r="H25" s="638"/>
      <c r="I25" s="638"/>
    </row>
    <row r="26" spans="1:9" ht="12.75">
      <c r="A26" s="521"/>
      <c r="B26" s="520"/>
      <c r="C26" s="596" t="s">
        <v>3589</v>
      </c>
      <c r="D26" s="522" t="s">
        <v>266</v>
      </c>
      <c r="E26" s="605">
        <v>0</v>
      </c>
      <c r="F26" s="638"/>
      <c r="G26" s="638"/>
      <c r="H26" s="638"/>
      <c r="I26" s="638"/>
    </row>
    <row r="27" spans="1:9" ht="12.75">
      <c r="A27" s="521"/>
      <c r="B27" s="520"/>
      <c r="C27" s="596" t="s">
        <v>3388</v>
      </c>
      <c r="D27" s="522" t="s">
        <v>266</v>
      </c>
      <c r="E27" s="605">
        <v>250</v>
      </c>
      <c r="F27" s="638"/>
      <c r="G27" s="638"/>
      <c r="H27" s="638"/>
      <c r="I27" s="638"/>
    </row>
    <row r="28" spans="1:9" ht="12.75">
      <c r="A28" s="521"/>
      <c r="B28" s="520"/>
      <c r="C28" s="524" t="s">
        <v>3564</v>
      </c>
      <c r="D28" s="522" t="s">
        <v>3343</v>
      </c>
      <c r="E28" s="605">
        <v>0</v>
      </c>
      <c r="F28" s="638"/>
      <c r="G28" s="638"/>
      <c r="H28" s="638"/>
      <c r="I28" s="638"/>
    </row>
    <row r="29" spans="1:9" ht="12.75">
      <c r="A29" s="521"/>
      <c r="B29" s="520"/>
      <c r="C29" s="524" t="s">
        <v>3387</v>
      </c>
      <c r="D29" s="522" t="s">
        <v>266</v>
      </c>
      <c r="E29" s="605">
        <v>1</v>
      </c>
      <c r="F29" s="638"/>
      <c r="G29" s="638"/>
      <c r="H29" s="638"/>
      <c r="I29" s="638"/>
    </row>
    <row r="30" spans="1:9" ht="12.75">
      <c r="A30" s="521"/>
      <c r="B30" s="520"/>
      <c r="C30" s="524" t="s">
        <v>3386</v>
      </c>
      <c r="D30" s="522" t="s">
        <v>3344</v>
      </c>
      <c r="E30" s="605">
        <v>4</v>
      </c>
      <c r="F30" s="638"/>
      <c r="G30" s="638"/>
      <c r="H30" s="638"/>
      <c r="I30" s="638"/>
    </row>
    <row r="31" spans="1:9" ht="12.75">
      <c r="A31" s="521"/>
      <c r="B31" s="520"/>
      <c r="C31" s="524" t="s">
        <v>3263</v>
      </c>
      <c r="D31" s="523" t="s">
        <v>3262</v>
      </c>
      <c r="E31" s="605">
        <v>4</v>
      </c>
      <c r="F31" s="638"/>
      <c r="G31" s="638"/>
      <c r="H31" s="638"/>
      <c r="I31" s="638"/>
    </row>
    <row r="32" spans="1:9" ht="12.75">
      <c r="A32" s="521"/>
      <c r="B32" s="520"/>
      <c r="C32" s="524" t="s">
        <v>3385</v>
      </c>
      <c r="D32" s="522" t="s">
        <v>266</v>
      </c>
      <c r="E32" s="605">
        <v>1</v>
      </c>
      <c r="F32" s="638"/>
      <c r="G32" s="638"/>
      <c r="H32" s="638"/>
      <c r="I32" s="638"/>
    </row>
    <row r="33" spans="1:9" ht="12.75">
      <c r="A33" s="521"/>
      <c r="B33" s="520"/>
      <c r="C33" s="523" t="s">
        <v>3238</v>
      </c>
      <c r="D33" s="522" t="s">
        <v>997</v>
      </c>
      <c r="E33" s="605">
        <v>3</v>
      </c>
      <c r="F33" s="638"/>
      <c r="G33" s="638"/>
      <c r="H33" s="638"/>
      <c r="I33" s="638"/>
    </row>
    <row r="34" spans="1:9" ht="12.75">
      <c r="A34" s="521"/>
      <c r="B34" s="520"/>
      <c r="C34" s="523" t="s">
        <v>3342</v>
      </c>
      <c r="D34" s="522" t="s">
        <v>997</v>
      </c>
      <c r="E34" s="605">
        <v>6</v>
      </c>
      <c r="F34" s="638"/>
      <c r="G34" s="638"/>
      <c r="H34" s="638"/>
      <c r="I34" s="638"/>
    </row>
    <row r="35" spans="1:9" ht="12.75">
      <c r="A35" s="521"/>
      <c r="B35" s="520"/>
      <c r="C35" s="640"/>
      <c r="D35" s="639"/>
      <c r="E35" s="519"/>
      <c r="F35" s="638"/>
      <c r="G35" s="638"/>
      <c r="H35" s="638"/>
      <c r="I35" s="638"/>
    </row>
    <row r="36" spans="1:9" ht="12">
      <c r="A36" s="502"/>
      <c r="C36" s="518" t="s">
        <v>3244</v>
      </c>
      <c r="D36" s="517"/>
      <c r="E36" s="517"/>
      <c r="F36" s="561"/>
      <c r="G36" s="561"/>
      <c r="H36" s="561"/>
      <c r="I36" s="560"/>
    </row>
    <row r="37" spans="1:9" ht="3" customHeight="1">
      <c r="A37" s="502"/>
      <c r="C37" s="505"/>
      <c r="D37" s="375"/>
      <c r="E37" s="375"/>
      <c r="F37" s="556"/>
      <c r="G37" s="556"/>
      <c r="H37" s="556"/>
      <c r="I37" s="559"/>
    </row>
    <row r="38" spans="1:9">
      <c r="A38" s="502"/>
      <c r="C38" s="383" t="s">
        <v>3243</v>
      </c>
      <c r="D38" s="504"/>
      <c r="E38" s="504"/>
      <c r="F38" s="558"/>
      <c r="G38" s="558"/>
      <c r="H38" s="558"/>
      <c r="I38" s="558"/>
    </row>
    <row r="39" spans="1:9">
      <c r="A39" s="502"/>
      <c r="C39" s="379" t="s">
        <v>3242</v>
      </c>
      <c r="D39" s="375" t="s">
        <v>997</v>
      </c>
      <c r="E39" s="374"/>
      <c r="F39" s="558"/>
      <c r="G39" s="558"/>
      <c r="H39" s="558"/>
      <c r="I39" s="558"/>
    </row>
    <row r="40" spans="1:9">
      <c r="A40" s="502"/>
      <c r="C40" s="383" t="s">
        <v>3241</v>
      </c>
      <c r="D40" s="504"/>
      <c r="E40" s="503"/>
      <c r="F40" s="558"/>
      <c r="G40" s="558"/>
      <c r="H40" s="558"/>
      <c r="I40" s="558"/>
    </row>
    <row r="41" spans="1:9">
      <c r="A41" s="502"/>
      <c r="C41" s="379" t="s">
        <v>3240</v>
      </c>
      <c r="D41" s="375" t="s">
        <v>997</v>
      </c>
      <c r="E41" s="374"/>
      <c r="F41" s="558"/>
      <c r="G41" s="558"/>
      <c r="H41" s="558"/>
      <c r="I41" s="558"/>
    </row>
    <row r="42" spans="1:9" s="381" customFormat="1">
      <c r="A42" s="370"/>
      <c r="B42" s="371"/>
      <c r="C42" s="383" t="s">
        <v>3239</v>
      </c>
      <c r="D42" s="504"/>
      <c r="E42" s="503"/>
      <c r="F42" s="558"/>
      <c r="G42" s="558"/>
      <c r="H42" s="558"/>
      <c r="I42" s="558"/>
    </row>
    <row r="43" spans="1:9" s="381" customFormat="1">
      <c r="A43" s="370"/>
      <c r="B43" s="371"/>
      <c r="C43" s="379" t="s">
        <v>3238</v>
      </c>
      <c r="D43" s="375" t="s">
        <v>997</v>
      </c>
      <c r="E43" s="374"/>
      <c r="F43" s="558"/>
      <c r="G43" s="558"/>
      <c r="H43" s="558"/>
      <c r="I43" s="558"/>
    </row>
    <row r="44" spans="1:9">
      <c r="A44" s="502"/>
      <c r="C44" s="379" t="s">
        <v>3237</v>
      </c>
      <c r="D44" s="375" t="s">
        <v>997</v>
      </c>
      <c r="E44" s="374"/>
      <c r="F44" s="558"/>
      <c r="G44" s="558"/>
      <c r="H44" s="558"/>
      <c r="I44" s="558"/>
    </row>
    <row r="45" spans="1:9">
      <c r="C45" s="383" t="s">
        <v>133</v>
      </c>
      <c r="D45" s="375"/>
      <c r="E45" s="382"/>
      <c r="F45" s="558"/>
      <c r="G45" s="558"/>
      <c r="H45" s="558"/>
      <c r="I45" s="558"/>
    </row>
    <row r="46" spans="1:9" ht="3" customHeight="1">
      <c r="C46" s="383"/>
      <c r="D46" s="375"/>
      <c r="E46" s="382"/>
      <c r="F46" s="558"/>
      <c r="G46" s="558"/>
      <c r="H46" s="558"/>
      <c r="I46" s="558"/>
    </row>
    <row r="47" spans="1:9" s="381" customFormat="1">
      <c r="A47" s="370"/>
      <c r="B47" s="371"/>
      <c r="C47" s="379" t="s">
        <v>3236</v>
      </c>
      <c r="D47" s="375" t="s">
        <v>997</v>
      </c>
      <c r="E47" s="374"/>
      <c r="F47" s="558"/>
      <c r="G47" s="558"/>
      <c r="H47" s="558"/>
      <c r="I47" s="558"/>
    </row>
    <row r="48" spans="1:9" s="380" customFormat="1" ht="11.25" customHeight="1">
      <c r="A48" s="370"/>
      <c r="B48" s="371"/>
      <c r="C48" s="379" t="s">
        <v>3235</v>
      </c>
      <c r="D48" s="375" t="s">
        <v>997</v>
      </c>
      <c r="E48" s="374"/>
      <c r="F48" s="558"/>
      <c r="G48" s="558"/>
      <c r="H48" s="558"/>
      <c r="I48" s="558"/>
    </row>
    <row r="49" spans="1:9" s="380" customFormat="1" ht="11.25" customHeight="1">
      <c r="A49" s="370"/>
      <c r="B49" s="371"/>
      <c r="C49" s="391" t="s">
        <v>3234</v>
      </c>
      <c r="D49" s="375" t="s">
        <v>997</v>
      </c>
      <c r="E49" s="374"/>
      <c r="F49" s="558"/>
      <c r="G49" s="558"/>
      <c r="H49" s="558"/>
      <c r="I49" s="558"/>
    </row>
    <row r="50" spans="1:9" s="380" customFormat="1" ht="11.25" customHeight="1">
      <c r="A50" s="370"/>
      <c r="B50" s="371"/>
      <c r="C50" s="379" t="s">
        <v>3233</v>
      </c>
      <c r="D50" s="375" t="s">
        <v>997</v>
      </c>
      <c r="E50" s="374"/>
      <c r="F50" s="558"/>
      <c r="G50" s="558"/>
      <c r="H50" s="558"/>
      <c r="I50" s="558"/>
    </row>
    <row r="51" spans="1:9" s="380" customFormat="1" ht="11.25" customHeight="1">
      <c r="A51" s="370"/>
      <c r="B51" s="371"/>
      <c r="C51" s="379" t="s">
        <v>3232</v>
      </c>
      <c r="D51" s="375" t="s">
        <v>997</v>
      </c>
      <c r="E51" s="374"/>
      <c r="F51" s="558"/>
      <c r="G51" s="558"/>
      <c r="H51" s="558"/>
      <c r="I51" s="558"/>
    </row>
    <row r="52" spans="1:9" s="380" customFormat="1" ht="11.25" customHeight="1">
      <c r="A52" s="370"/>
      <c r="B52" s="371"/>
      <c r="C52" s="379" t="s">
        <v>3231</v>
      </c>
      <c r="D52" s="375" t="s">
        <v>997</v>
      </c>
      <c r="E52" s="374"/>
      <c r="F52" s="558"/>
      <c r="G52" s="558"/>
      <c r="H52" s="558"/>
      <c r="I52" s="558"/>
    </row>
    <row r="53" spans="1:9" ht="11.25" customHeight="1">
      <c r="A53" s="378"/>
      <c r="C53" s="379" t="s">
        <v>3230</v>
      </c>
      <c r="D53" s="375" t="s">
        <v>997</v>
      </c>
      <c r="E53" s="374"/>
      <c r="F53" s="558"/>
      <c r="G53" s="558"/>
      <c r="H53" s="558"/>
      <c r="I53" s="558"/>
    </row>
    <row r="54" spans="1:9" ht="11.25" customHeight="1">
      <c r="A54" s="378"/>
      <c r="C54" s="376" t="s">
        <v>3229</v>
      </c>
      <c r="D54" s="375" t="s">
        <v>997</v>
      </c>
      <c r="E54" s="374"/>
      <c r="F54" s="558"/>
      <c r="G54" s="558"/>
      <c r="H54" s="558"/>
      <c r="I54" s="558"/>
    </row>
    <row r="55" spans="1:9" ht="11.25" customHeight="1">
      <c r="A55" s="378"/>
      <c r="C55" s="376" t="s">
        <v>3228</v>
      </c>
      <c r="D55" s="375" t="s">
        <v>997</v>
      </c>
      <c r="E55" s="374"/>
      <c r="F55" s="558"/>
      <c r="G55" s="558"/>
      <c r="H55" s="558"/>
      <c r="I55" s="558"/>
    </row>
    <row r="56" spans="1:9" ht="11.25" customHeight="1" thickBot="1">
      <c r="B56" s="377"/>
      <c r="C56" s="376" t="s">
        <v>3227</v>
      </c>
      <c r="D56" s="375" t="s">
        <v>997</v>
      </c>
      <c r="E56" s="374"/>
      <c r="F56" s="558"/>
      <c r="G56" s="558"/>
      <c r="H56" s="558"/>
      <c r="I56" s="558"/>
    </row>
    <row r="57" spans="1:9" ht="16.5" thickBot="1">
      <c r="C57" s="373" t="s">
        <v>3226</v>
      </c>
      <c r="D57" s="372"/>
      <c r="E57" s="372"/>
      <c r="F57" s="545"/>
      <c r="G57" s="545"/>
      <c r="H57" s="545"/>
      <c r="I57" s="544">
        <f>SUBTOTAL(9,I7:I56)</f>
        <v>0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8" fitToHeight="0" orientation="portrait" r:id="rId1"/>
  <headerFooter>
    <oddFooter>&amp;LVypracoval: Mgr.Bak Štefan&amp;C&amp;P/&amp;N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FF00"/>
    <pageSetUpPr fitToPage="1"/>
  </sheetPr>
  <dimension ref="A1:I82"/>
  <sheetViews>
    <sheetView showWhiteSpace="0" view="pageLayout" topLeftCell="A49" zoomScaleNormal="100" workbookViewId="0">
      <selection activeCell="F60" sqref="F60"/>
    </sheetView>
  </sheetViews>
  <sheetFormatPr defaultColWidth="10.6640625" defaultRowHeight="11.25" outlineLevelCol="1"/>
  <cols>
    <col min="1" max="1" width="4.6640625" style="370" customWidth="1"/>
    <col min="2" max="2" width="15.1640625" style="371" customWidth="1"/>
    <col min="3" max="3" width="84.83203125" style="371" bestFit="1" customWidth="1"/>
    <col min="4" max="4" width="4.83203125" style="370" bestFit="1" customWidth="1"/>
    <col min="5" max="5" width="10.1640625" style="370" bestFit="1" customWidth="1"/>
    <col min="6" max="6" width="14.6640625" style="543" bestFit="1" customWidth="1" outlineLevel="1"/>
    <col min="7" max="7" width="15.5" style="543" bestFit="1" customWidth="1" outlineLevel="1"/>
    <col min="8" max="8" width="13.83203125" style="543" bestFit="1" customWidth="1" outlineLevel="1"/>
    <col min="9" max="9" width="16.5" style="542" bestFit="1" customWidth="1" outlineLevel="1"/>
    <col min="10" max="16384" width="10.6640625" style="369"/>
  </cols>
  <sheetData>
    <row r="1" spans="1:9" ht="12" thickBot="1"/>
    <row r="2" spans="1:9" ht="12.75">
      <c r="A2" s="424" t="s">
        <v>3259</v>
      </c>
      <c r="B2" s="423"/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1:9" ht="15">
      <c r="A3" s="420" t="s">
        <v>3258</v>
      </c>
      <c r="C3" s="416"/>
      <c r="D3" s="419"/>
      <c r="E3" s="419"/>
      <c r="F3" s="586"/>
      <c r="G3" s="586"/>
      <c r="H3" s="586"/>
      <c r="I3" s="585"/>
    </row>
    <row r="4" spans="1:9" ht="13.5" thickBot="1">
      <c r="A4" s="418" t="s">
        <v>3257</v>
      </c>
      <c r="B4" s="417"/>
      <c r="C4" s="516" t="s">
        <v>3439</v>
      </c>
      <c r="D4" s="415"/>
      <c r="E4" s="415"/>
      <c r="F4" s="584"/>
      <c r="G4" s="584"/>
      <c r="H4" s="584"/>
      <c r="I4" s="583"/>
    </row>
    <row r="5" spans="1:9">
      <c r="A5" s="414" t="s">
        <v>3255</v>
      </c>
      <c r="B5" s="413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1:9" ht="13.5" customHeight="1" thickBot="1">
      <c r="A6" s="410" t="s">
        <v>3253</v>
      </c>
      <c r="B6" s="409"/>
      <c r="C6" s="535" t="s">
        <v>3438</v>
      </c>
      <c r="D6" s="407" t="s">
        <v>141</v>
      </c>
      <c r="E6" s="407" t="s">
        <v>3251</v>
      </c>
      <c r="F6" s="581" t="s">
        <v>3330</v>
      </c>
      <c r="G6" s="580" t="s">
        <v>3223</v>
      </c>
      <c r="H6" s="580" t="s">
        <v>3329</v>
      </c>
      <c r="I6" s="579" t="s">
        <v>3328</v>
      </c>
    </row>
    <row r="7" spans="1:9" ht="12">
      <c r="A7" s="578"/>
      <c r="B7" s="610"/>
      <c r="C7" s="609" t="s">
        <v>3437</v>
      </c>
      <c r="D7" s="608"/>
      <c r="E7" s="574"/>
      <c r="F7" s="962"/>
      <c r="G7" s="962"/>
      <c r="H7" s="962"/>
      <c r="I7" s="962"/>
    </row>
    <row r="8" spans="1:9" ht="12">
      <c r="A8" s="566"/>
      <c r="B8" s="521"/>
      <c r="C8" s="607" t="s">
        <v>3436</v>
      </c>
      <c r="D8" s="522" t="s">
        <v>266</v>
      </c>
      <c r="E8" s="605">
        <v>36</v>
      </c>
      <c r="F8" s="962"/>
      <c r="G8" s="962"/>
      <c r="H8" s="962"/>
      <c r="I8" s="962"/>
    </row>
    <row r="9" spans="1:9" ht="12">
      <c r="A9" s="566"/>
      <c r="B9" s="521"/>
      <c r="C9" s="596" t="s">
        <v>3572</v>
      </c>
      <c r="D9" s="522" t="s">
        <v>266</v>
      </c>
      <c r="E9" s="605">
        <v>36</v>
      </c>
      <c r="F9" s="962"/>
      <c r="G9" s="962"/>
      <c r="H9" s="962"/>
      <c r="I9" s="962"/>
    </row>
    <row r="10" spans="1:9" ht="12">
      <c r="A10" s="566"/>
      <c r="B10" s="521"/>
      <c r="C10" s="596" t="s">
        <v>3435</v>
      </c>
      <c r="D10" s="522" t="s">
        <v>266</v>
      </c>
      <c r="E10" s="605">
        <v>4</v>
      </c>
      <c r="F10" s="962"/>
      <c r="G10" s="962"/>
      <c r="H10" s="962"/>
      <c r="I10" s="962"/>
    </row>
    <row r="11" spans="1:9" ht="12">
      <c r="A11" s="566"/>
      <c r="B11" s="521"/>
      <c r="C11" s="596" t="s">
        <v>3434</v>
      </c>
      <c r="D11" s="522" t="s">
        <v>266</v>
      </c>
      <c r="E11" s="606">
        <v>36</v>
      </c>
      <c r="F11" s="962"/>
      <c r="G11" s="962"/>
      <c r="H11" s="962"/>
      <c r="I11" s="962"/>
    </row>
    <row r="12" spans="1:9" ht="12">
      <c r="A12" s="566"/>
      <c r="B12" s="521"/>
      <c r="C12" s="596" t="s">
        <v>3433</v>
      </c>
      <c r="D12" s="522" t="s">
        <v>244</v>
      </c>
      <c r="E12" s="605">
        <v>80</v>
      </c>
      <c r="F12" s="962"/>
      <c r="G12" s="962"/>
      <c r="H12" s="962"/>
      <c r="I12" s="962"/>
    </row>
    <row r="13" spans="1:9" ht="12">
      <c r="A13" s="566"/>
      <c r="B13" s="521"/>
      <c r="C13" s="596" t="s">
        <v>3534</v>
      </c>
      <c r="D13" s="522" t="s">
        <v>266</v>
      </c>
      <c r="E13" s="605">
        <v>60</v>
      </c>
      <c r="F13" s="962"/>
      <c r="G13" s="962"/>
      <c r="H13" s="962"/>
      <c r="I13" s="962"/>
    </row>
    <row r="14" spans="1:9" ht="12">
      <c r="A14" s="566"/>
      <c r="B14" s="521"/>
      <c r="C14" s="596" t="s">
        <v>3432</v>
      </c>
      <c r="D14" s="522" t="s">
        <v>266</v>
      </c>
      <c r="E14" s="605">
        <v>60</v>
      </c>
      <c r="F14" s="962"/>
      <c r="G14" s="962"/>
      <c r="H14" s="962"/>
      <c r="I14" s="962"/>
    </row>
    <row r="15" spans="1:9" ht="12">
      <c r="A15" s="566"/>
      <c r="B15" s="521"/>
      <c r="C15" s="596" t="s">
        <v>3431</v>
      </c>
      <c r="D15" s="522" t="s">
        <v>244</v>
      </c>
      <c r="E15" s="605">
        <v>60</v>
      </c>
      <c r="F15" s="962"/>
      <c r="G15" s="962"/>
      <c r="H15" s="962"/>
      <c r="I15" s="962"/>
    </row>
    <row r="16" spans="1:9" ht="12">
      <c r="A16" s="566"/>
      <c r="B16" s="521"/>
      <c r="C16" s="596" t="s">
        <v>3430</v>
      </c>
      <c r="D16" s="522" t="s">
        <v>266</v>
      </c>
      <c r="E16" s="605">
        <v>40</v>
      </c>
      <c r="F16" s="962"/>
      <c r="G16" s="962"/>
      <c r="H16" s="962"/>
      <c r="I16" s="962"/>
    </row>
    <row r="17" spans="1:9" ht="12">
      <c r="A17" s="566"/>
      <c r="B17" s="521"/>
      <c r="C17" s="596" t="s">
        <v>3429</v>
      </c>
      <c r="D17" s="522" t="s">
        <v>266</v>
      </c>
      <c r="E17" s="605">
        <v>80</v>
      </c>
      <c r="F17" s="962"/>
      <c r="G17" s="962"/>
      <c r="H17" s="962"/>
      <c r="I17" s="962"/>
    </row>
    <row r="18" spans="1:9" ht="12">
      <c r="A18" s="566"/>
      <c r="B18" s="521"/>
      <c r="C18" s="596" t="s">
        <v>3428</v>
      </c>
      <c r="D18" s="522" t="s">
        <v>266</v>
      </c>
      <c r="E18" s="605">
        <v>240</v>
      </c>
      <c r="F18" s="962"/>
      <c r="G18" s="962"/>
      <c r="H18" s="962"/>
      <c r="I18" s="962"/>
    </row>
    <row r="19" spans="1:9" ht="12">
      <c r="A19" s="566"/>
      <c r="B19" s="521"/>
      <c r="C19" s="596" t="s">
        <v>3427</v>
      </c>
      <c r="D19" s="522" t="s">
        <v>3419</v>
      </c>
      <c r="E19" s="605">
        <v>2</v>
      </c>
      <c r="F19" s="962"/>
      <c r="G19" s="962"/>
      <c r="H19" s="962"/>
      <c r="I19" s="962"/>
    </row>
    <row r="20" spans="1:9" ht="12">
      <c r="A20" s="566"/>
      <c r="B20" s="521"/>
      <c r="C20" s="596" t="s">
        <v>3426</v>
      </c>
      <c r="D20" s="522" t="s">
        <v>3419</v>
      </c>
      <c r="E20" s="605">
        <v>3</v>
      </c>
      <c r="F20" s="962"/>
      <c r="G20" s="962"/>
      <c r="H20" s="962"/>
      <c r="I20" s="962"/>
    </row>
    <row r="21" spans="1:9" ht="12">
      <c r="A21" s="566"/>
      <c r="B21" s="521"/>
      <c r="C21" s="596" t="s">
        <v>3425</v>
      </c>
      <c r="D21" s="522" t="s">
        <v>266</v>
      </c>
      <c r="E21" s="605">
        <v>300</v>
      </c>
      <c r="F21" s="962"/>
      <c r="G21" s="962"/>
      <c r="H21" s="962"/>
      <c r="I21" s="962"/>
    </row>
    <row r="22" spans="1:9" ht="12">
      <c r="A22" s="566"/>
      <c r="B22" s="521"/>
      <c r="C22" s="596" t="s">
        <v>3424</v>
      </c>
      <c r="D22" s="522" t="s">
        <v>266</v>
      </c>
      <c r="E22" s="605">
        <v>300</v>
      </c>
      <c r="F22" s="962"/>
      <c r="G22" s="962"/>
      <c r="H22" s="962"/>
      <c r="I22" s="962"/>
    </row>
    <row r="23" spans="1:9" ht="12">
      <c r="A23" s="566"/>
      <c r="B23" s="521"/>
      <c r="C23" s="596" t="s">
        <v>3423</v>
      </c>
      <c r="D23" s="522" t="s">
        <v>244</v>
      </c>
      <c r="E23" s="605">
        <v>60</v>
      </c>
      <c r="F23" s="962"/>
      <c r="G23" s="962"/>
      <c r="H23" s="962"/>
      <c r="I23" s="962"/>
    </row>
    <row r="24" spans="1:9" ht="12">
      <c r="A24" s="566"/>
      <c r="B24" s="521"/>
      <c r="C24" s="596" t="s">
        <v>3422</v>
      </c>
      <c r="D24" s="522" t="s">
        <v>266</v>
      </c>
      <c r="E24" s="605">
        <v>1500</v>
      </c>
      <c r="F24" s="962"/>
      <c r="G24" s="962"/>
      <c r="H24" s="962"/>
      <c r="I24" s="962"/>
    </row>
    <row r="25" spans="1:9" ht="12">
      <c r="A25" s="566"/>
      <c r="B25" s="521"/>
      <c r="C25" s="596" t="s">
        <v>3421</v>
      </c>
      <c r="D25" s="522" t="s">
        <v>266</v>
      </c>
      <c r="E25" s="605">
        <v>760</v>
      </c>
      <c r="F25" s="962"/>
      <c r="G25" s="962"/>
      <c r="H25" s="962"/>
      <c r="I25" s="962"/>
    </row>
    <row r="26" spans="1:9" ht="12">
      <c r="A26" s="566"/>
      <c r="B26" s="521"/>
      <c r="C26" s="596" t="s">
        <v>3420</v>
      </c>
      <c r="D26" s="522" t="s">
        <v>3419</v>
      </c>
      <c r="E26" s="605">
        <v>3</v>
      </c>
      <c r="F26" s="962"/>
      <c r="G26" s="962"/>
      <c r="H26" s="962"/>
      <c r="I26" s="962"/>
    </row>
    <row r="27" spans="1:9" ht="12">
      <c r="A27" s="566"/>
      <c r="B27" s="521"/>
      <c r="C27" s="596" t="s">
        <v>3571</v>
      </c>
      <c r="D27" s="522" t="s">
        <v>244</v>
      </c>
      <c r="E27" s="605">
        <v>1500</v>
      </c>
      <c r="F27" s="962"/>
      <c r="G27" s="962"/>
      <c r="H27" s="962"/>
      <c r="I27" s="962"/>
    </row>
    <row r="28" spans="1:9" ht="12">
      <c r="A28" s="566"/>
      <c r="B28" s="521"/>
      <c r="C28" s="596" t="s">
        <v>3441</v>
      </c>
      <c r="D28" s="522" t="s">
        <v>244</v>
      </c>
      <c r="E28" s="605">
        <v>600</v>
      </c>
      <c r="F28" s="962"/>
      <c r="G28" s="962"/>
      <c r="H28" s="962"/>
      <c r="I28" s="962"/>
    </row>
    <row r="29" spans="1:9" ht="12">
      <c r="A29" s="566"/>
      <c r="B29" s="521"/>
      <c r="C29" s="596" t="s">
        <v>3417</v>
      </c>
      <c r="D29" s="522" t="s">
        <v>244</v>
      </c>
      <c r="E29" s="605">
        <v>150</v>
      </c>
      <c r="F29" s="962"/>
      <c r="G29" s="962"/>
      <c r="H29" s="962"/>
      <c r="I29" s="962"/>
    </row>
    <row r="30" spans="1:9" ht="12">
      <c r="A30" s="566"/>
      <c r="B30" s="521"/>
      <c r="C30" s="524" t="s">
        <v>3416</v>
      </c>
      <c r="D30" s="522" t="s">
        <v>3415</v>
      </c>
      <c r="E30" s="605">
        <v>10</v>
      </c>
      <c r="F30" s="962"/>
      <c r="G30" s="962"/>
      <c r="H30" s="962"/>
      <c r="I30" s="962"/>
    </row>
    <row r="31" spans="1:9" ht="12">
      <c r="A31" s="566"/>
      <c r="B31" s="521"/>
      <c r="C31" s="524" t="s">
        <v>3403</v>
      </c>
      <c r="D31" s="522" t="s">
        <v>3344</v>
      </c>
      <c r="E31" s="605">
        <v>10</v>
      </c>
      <c r="F31" s="962"/>
      <c r="G31" s="962"/>
      <c r="H31" s="962"/>
      <c r="I31" s="962"/>
    </row>
    <row r="32" spans="1:9" ht="12">
      <c r="A32" s="566"/>
      <c r="B32" s="521"/>
      <c r="C32" s="524" t="s">
        <v>3386</v>
      </c>
      <c r="D32" s="522" t="s">
        <v>3344</v>
      </c>
      <c r="E32" s="605">
        <v>30</v>
      </c>
      <c r="F32" s="962"/>
      <c r="G32" s="962"/>
      <c r="H32" s="962"/>
      <c r="I32" s="962"/>
    </row>
    <row r="33" spans="1:9" ht="12">
      <c r="A33" s="566"/>
      <c r="B33" s="521"/>
      <c r="C33" s="524" t="s">
        <v>3405</v>
      </c>
      <c r="D33" s="523" t="s">
        <v>3344</v>
      </c>
      <c r="E33" s="605">
        <v>50</v>
      </c>
      <c r="F33" s="962"/>
      <c r="G33" s="962"/>
      <c r="H33" s="962"/>
      <c r="I33" s="962"/>
    </row>
    <row r="34" spans="1:9" ht="12">
      <c r="A34" s="566"/>
      <c r="B34" s="521"/>
      <c r="C34" s="524" t="s">
        <v>3387</v>
      </c>
      <c r="D34" s="522" t="s">
        <v>266</v>
      </c>
      <c r="E34" s="605">
        <v>1</v>
      </c>
      <c r="F34" s="962"/>
      <c r="G34" s="962"/>
      <c r="H34" s="962"/>
      <c r="I34" s="962"/>
    </row>
    <row r="35" spans="1:9" ht="12">
      <c r="A35" s="566"/>
      <c r="B35" s="521"/>
      <c r="C35" s="524" t="s">
        <v>3263</v>
      </c>
      <c r="D35" s="523" t="s">
        <v>3262</v>
      </c>
      <c r="E35" s="605">
        <v>5</v>
      </c>
      <c r="F35" s="962"/>
      <c r="G35" s="962"/>
      <c r="H35" s="962"/>
      <c r="I35" s="962"/>
    </row>
    <row r="36" spans="1:9" ht="12">
      <c r="A36" s="566"/>
      <c r="B36" s="521"/>
      <c r="C36" s="524" t="s">
        <v>3385</v>
      </c>
      <c r="D36" s="523" t="s">
        <v>266</v>
      </c>
      <c r="E36" s="605">
        <v>1</v>
      </c>
      <c r="F36" s="962"/>
      <c r="G36" s="962"/>
      <c r="H36" s="962"/>
      <c r="I36" s="962"/>
    </row>
    <row r="37" spans="1:9" ht="12">
      <c r="A37" s="566"/>
      <c r="B37" s="521"/>
      <c r="C37" s="524" t="s">
        <v>3414</v>
      </c>
      <c r="D37" s="523" t="s">
        <v>266</v>
      </c>
      <c r="E37" s="605">
        <v>36</v>
      </c>
      <c r="F37" s="962"/>
      <c r="G37" s="962"/>
      <c r="H37" s="962"/>
      <c r="I37" s="962"/>
    </row>
    <row r="38" spans="1:9" ht="96">
      <c r="A38" s="566"/>
      <c r="B38" s="521"/>
      <c r="C38" s="941" t="s">
        <v>3937</v>
      </c>
      <c r="D38" s="942" t="s">
        <v>266</v>
      </c>
      <c r="E38" s="943">
        <v>1</v>
      </c>
      <c r="F38" s="962"/>
      <c r="G38" s="962"/>
      <c r="H38" s="962"/>
      <c r="I38" s="962"/>
    </row>
    <row r="39" spans="1:9" ht="12">
      <c r="A39" s="566"/>
      <c r="B39" s="521"/>
      <c r="C39" s="524" t="s">
        <v>3238</v>
      </c>
      <c r="D39" s="523" t="s">
        <v>997</v>
      </c>
      <c r="E39" s="605">
        <v>3</v>
      </c>
      <c r="F39" s="962"/>
      <c r="G39" s="962"/>
      <c r="H39" s="962"/>
      <c r="I39" s="962"/>
    </row>
    <row r="40" spans="1:9" ht="12">
      <c r="A40" s="566"/>
      <c r="B40" s="521"/>
      <c r="C40" s="524" t="s">
        <v>3342</v>
      </c>
      <c r="D40" s="523" t="s">
        <v>997</v>
      </c>
      <c r="E40" s="605">
        <v>6</v>
      </c>
      <c r="F40" s="962"/>
      <c r="G40" s="962"/>
      <c r="H40" s="962"/>
      <c r="I40" s="962"/>
    </row>
    <row r="41" spans="1:9" ht="12">
      <c r="A41" s="566"/>
      <c r="B41" s="521"/>
      <c r="C41" s="524" t="s">
        <v>3570</v>
      </c>
      <c r="D41" s="523" t="s">
        <v>163</v>
      </c>
      <c r="E41" s="605">
        <v>0</v>
      </c>
      <c r="F41" s="962"/>
      <c r="G41" s="962"/>
      <c r="H41" s="962"/>
      <c r="I41" s="962"/>
    </row>
    <row r="42" spans="1:9" ht="12">
      <c r="A42" s="566"/>
      <c r="B42" s="521"/>
      <c r="C42" s="524" t="s">
        <v>3569</v>
      </c>
      <c r="D42" s="523" t="s">
        <v>163</v>
      </c>
      <c r="E42" s="605">
        <v>0</v>
      </c>
      <c r="F42" s="962"/>
      <c r="G42" s="962"/>
      <c r="H42" s="962"/>
      <c r="I42" s="962"/>
    </row>
    <row r="43" spans="1:9" ht="12">
      <c r="A43" s="566"/>
      <c r="B43" s="521"/>
      <c r="C43" s="524" t="s">
        <v>3568</v>
      </c>
      <c r="D43" s="523" t="s">
        <v>163</v>
      </c>
      <c r="E43" s="605">
        <v>0</v>
      </c>
      <c r="F43" s="962"/>
      <c r="G43" s="962"/>
      <c r="H43" s="962"/>
      <c r="I43" s="962"/>
    </row>
    <row r="44" spans="1:9" ht="12">
      <c r="A44" s="566"/>
      <c r="B44" s="521"/>
      <c r="C44" s="524" t="s">
        <v>3567</v>
      </c>
      <c r="D44" s="523" t="s">
        <v>163</v>
      </c>
      <c r="E44" s="605">
        <v>0</v>
      </c>
      <c r="F44" s="962"/>
      <c r="G44" s="962"/>
      <c r="H44" s="962"/>
      <c r="I44" s="962"/>
    </row>
    <row r="45" spans="1:9" ht="12">
      <c r="A45" s="566"/>
      <c r="B45" s="521"/>
      <c r="C45" s="524" t="s">
        <v>3413</v>
      </c>
      <c r="D45" s="523" t="s">
        <v>266</v>
      </c>
      <c r="E45" s="605">
        <v>4</v>
      </c>
      <c r="F45" s="962"/>
      <c r="G45" s="962"/>
      <c r="H45" s="962"/>
      <c r="I45" s="962"/>
    </row>
    <row r="46" spans="1:9" ht="12">
      <c r="A46" s="566"/>
      <c r="B46" s="521"/>
      <c r="C46" s="524" t="s">
        <v>3412</v>
      </c>
      <c r="D46" s="523" t="s">
        <v>266</v>
      </c>
      <c r="E46" s="605">
        <v>4</v>
      </c>
      <c r="F46" s="962"/>
      <c r="G46" s="962"/>
      <c r="H46" s="962"/>
      <c r="I46" s="962"/>
    </row>
    <row r="47" spans="1:9" ht="12">
      <c r="A47" s="566"/>
      <c r="B47" s="521"/>
      <c r="C47" s="524" t="s">
        <v>3411</v>
      </c>
      <c r="D47" s="523" t="s">
        <v>266</v>
      </c>
      <c r="E47" s="605">
        <v>36</v>
      </c>
      <c r="F47" s="962"/>
      <c r="G47" s="962"/>
      <c r="H47" s="962"/>
      <c r="I47" s="962"/>
    </row>
    <row r="48" spans="1:9" ht="12">
      <c r="A48" s="566"/>
      <c r="B48" s="521"/>
      <c r="C48" s="524" t="s">
        <v>3410</v>
      </c>
      <c r="D48" s="523" t="s">
        <v>266</v>
      </c>
      <c r="E48" s="605">
        <v>4</v>
      </c>
      <c r="F48" s="962"/>
      <c r="G48" s="962"/>
      <c r="H48" s="962"/>
      <c r="I48" s="962"/>
    </row>
    <row r="49" spans="1:9" ht="12">
      <c r="A49" s="566"/>
      <c r="B49" s="521"/>
      <c r="C49" s="524" t="s">
        <v>3409</v>
      </c>
      <c r="D49" s="523" t="s">
        <v>266</v>
      </c>
      <c r="E49" s="605">
        <v>36</v>
      </c>
      <c r="F49" s="962"/>
      <c r="G49" s="962"/>
      <c r="H49" s="962"/>
      <c r="I49" s="962"/>
    </row>
    <row r="50" spans="1:9" ht="12">
      <c r="A50" s="566"/>
      <c r="B50" s="521"/>
      <c r="C50" s="524" t="s">
        <v>3408</v>
      </c>
      <c r="D50" s="523" t="s">
        <v>266</v>
      </c>
      <c r="E50" s="605">
        <v>4</v>
      </c>
      <c r="F50" s="962"/>
      <c r="G50" s="962"/>
      <c r="H50" s="962"/>
      <c r="I50" s="962"/>
    </row>
    <row r="51" spans="1:9" ht="12">
      <c r="A51" s="566"/>
      <c r="B51" s="521"/>
      <c r="C51" s="524" t="s">
        <v>3407</v>
      </c>
      <c r="D51" s="523" t="s">
        <v>3343</v>
      </c>
      <c r="E51" s="605">
        <v>1</v>
      </c>
      <c r="F51" s="962"/>
      <c r="G51" s="962"/>
      <c r="H51" s="962"/>
      <c r="I51" s="962"/>
    </row>
    <row r="52" spans="1:9" ht="12">
      <c r="A52" s="566"/>
      <c r="B52" s="521"/>
      <c r="C52" s="524" t="s">
        <v>3406</v>
      </c>
      <c r="D52" s="523" t="s">
        <v>3344</v>
      </c>
      <c r="E52" s="605">
        <v>40</v>
      </c>
      <c r="F52" s="962"/>
      <c r="G52" s="962"/>
      <c r="H52" s="962"/>
      <c r="I52" s="962"/>
    </row>
    <row r="53" spans="1:9" ht="12">
      <c r="A53" s="566"/>
      <c r="B53" s="521"/>
      <c r="C53" s="524" t="s">
        <v>3405</v>
      </c>
      <c r="D53" s="523" t="s">
        <v>3344</v>
      </c>
      <c r="E53" s="605">
        <v>20</v>
      </c>
      <c r="F53" s="962"/>
      <c r="G53" s="962"/>
      <c r="H53" s="962"/>
      <c r="I53" s="962"/>
    </row>
    <row r="54" spans="1:9" ht="12">
      <c r="A54" s="566"/>
      <c r="B54" s="521"/>
      <c r="C54" s="524" t="s">
        <v>3404</v>
      </c>
      <c r="D54" s="523" t="s">
        <v>3344</v>
      </c>
      <c r="E54" s="605">
        <v>8</v>
      </c>
      <c r="F54" s="962"/>
      <c r="G54" s="962"/>
      <c r="H54" s="962"/>
      <c r="I54" s="962"/>
    </row>
    <row r="55" spans="1:9" ht="12">
      <c r="A55" s="566"/>
      <c r="B55" s="521"/>
      <c r="C55" s="524" t="s">
        <v>3403</v>
      </c>
      <c r="D55" s="523" t="s">
        <v>3344</v>
      </c>
      <c r="E55" s="605">
        <v>20</v>
      </c>
      <c r="F55" s="962"/>
      <c r="G55" s="962"/>
      <c r="H55" s="962"/>
      <c r="I55" s="962"/>
    </row>
    <row r="56" spans="1:9">
      <c r="A56" s="601"/>
      <c r="B56" s="604"/>
      <c r="C56" s="599"/>
      <c r="D56" s="598"/>
      <c r="E56" s="597"/>
      <c r="F56" s="962"/>
      <c r="G56" s="962"/>
      <c r="H56" s="962"/>
      <c r="I56" s="962"/>
    </row>
    <row r="57" spans="1:9">
      <c r="A57" s="406"/>
      <c r="B57" s="532"/>
      <c r="C57" s="538"/>
      <c r="D57" s="404"/>
      <c r="E57" s="403"/>
      <c r="F57" s="962"/>
      <c r="G57" s="962"/>
      <c r="H57" s="962"/>
      <c r="I57" s="962"/>
    </row>
    <row r="58" spans="1:9" ht="12">
      <c r="A58" s="502"/>
      <c r="C58" s="507" t="s">
        <v>3244</v>
      </c>
      <c r="D58" s="506"/>
      <c r="E58" s="506"/>
      <c r="F58" s="590"/>
      <c r="G58" s="590"/>
      <c r="H58" s="590"/>
      <c r="I58" s="589"/>
    </row>
    <row r="59" spans="1:9" ht="3" customHeight="1">
      <c r="A59" s="502"/>
      <c r="C59" s="505"/>
      <c r="D59" s="375"/>
      <c r="E59" s="375"/>
      <c r="F59" s="556"/>
      <c r="G59" s="556"/>
      <c r="H59" s="556"/>
      <c r="I59" s="559"/>
    </row>
    <row r="60" spans="1:9">
      <c r="A60" s="502"/>
      <c r="C60" s="383" t="s">
        <v>3243</v>
      </c>
      <c r="D60" s="504"/>
      <c r="E60" s="504"/>
      <c r="F60" s="558"/>
      <c r="G60" s="558"/>
      <c r="H60" s="558"/>
      <c r="I60" s="558"/>
    </row>
    <row r="61" spans="1:9">
      <c r="A61" s="502"/>
      <c r="C61" s="379" t="s">
        <v>3242</v>
      </c>
      <c r="D61" s="375" t="s">
        <v>997</v>
      </c>
      <c r="E61" s="374"/>
      <c r="F61" s="558"/>
      <c r="G61" s="558"/>
      <c r="H61" s="558"/>
      <c r="I61" s="558"/>
    </row>
    <row r="62" spans="1:9">
      <c r="A62" s="502"/>
      <c r="C62" s="383" t="s">
        <v>3241</v>
      </c>
      <c r="D62" s="504"/>
      <c r="E62" s="503"/>
      <c r="F62" s="558"/>
      <c r="G62" s="558"/>
      <c r="H62" s="558"/>
      <c r="I62" s="558"/>
    </row>
    <row r="63" spans="1:9">
      <c r="A63" s="502"/>
      <c r="C63" s="379" t="s">
        <v>3240</v>
      </c>
      <c r="D63" s="375" t="s">
        <v>997</v>
      </c>
      <c r="E63" s="374"/>
      <c r="F63" s="558"/>
      <c r="G63" s="558"/>
      <c r="H63" s="558"/>
      <c r="I63" s="558"/>
    </row>
    <row r="64" spans="1:9" s="381" customFormat="1">
      <c r="A64" s="370"/>
      <c r="B64" s="371"/>
      <c r="C64" s="383" t="s">
        <v>3239</v>
      </c>
      <c r="D64" s="504"/>
      <c r="E64" s="503"/>
      <c r="F64" s="558"/>
      <c r="G64" s="558"/>
      <c r="H64" s="558"/>
      <c r="I64" s="558"/>
    </row>
    <row r="65" spans="1:9" s="381" customFormat="1">
      <c r="A65" s="370"/>
      <c r="B65" s="371"/>
      <c r="C65" s="379" t="s">
        <v>3238</v>
      </c>
      <c r="D65" s="375" t="s">
        <v>997</v>
      </c>
      <c r="E65" s="374"/>
      <c r="F65" s="558"/>
      <c r="G65" s="558"/>
      <c r="H65" s="558"/>
      <c r="I65" s="558"/>
    </row>
    <row r="66" spans="1:9">
      <c r="A66" s="502"/>
      <c r="C66" s="379" t="s">
        <v>3237</v>
      </c>
      <c r="D66" s="375" t="s">
        <v>997</v>
      </c>
      <c r="E66" s="374"/>
      <c r="F66" s="558"/>
      <c r="G66" s="558"/>
      <c r="H66" s="558"/>
      <c r="I66" s="558"/>
    </row>
    <row r="67" spans="1:9">
      <c r="C67" s="383" t="s">
        <v>133</v>
      </c>
      <c r="D67" s="375"/>
      <c r="E67" s="382"/>
      <c r="F67" s="558"/>
      <c r="G67" s="558"/>
      <c r="H67" s="558"/>
      <c r="I67" s="558"/>
    </row>
    <row r="68" spans="1:9" ht="3" customHeight="1">
      <c r="C68" s="383"/>
      <c r="D68" s="375"/>
      <c r="E68" s="382"/>
      <c r="F68" s="558"/>
      <c r="G68" s="558"/>
      <c r="H68" s="558"/>
      <c r="I68" s="558"/>
    </row>
    <row r="69" spans="1:9" s="381" customFormat="1">
      <c r="A69" s="370"/>
      <c r="B69" s="371"/>
      <c r="C69" s="379" t="s">
        <v>3236</v>
      </c>
      <c r="D69" s="375" t="s">
        <v>997</v>
      </c>
      <c r="E69" s="374"/>
      <c r="F69" s="558"/>
      <c r="G69" s="558"/>
      <c r="H69" s="558"/>
      <c r="I69" s="558"/>
    </row>
    <row r="70" spans="1:9" s="380" customFormat="1" ht="11.25" customHeight="1">
      <c r="A70" s="370"/>
      <c r="B70" s="371"/>
      <c r="C70" s="379" t="s">
        <v>3235</v>
      </c>
      <c r="D70" s="375" t="s">
        <v>997</v>
      </c>
      <c r="E70" s="374"/>
      <c r="F70" s="558"/>
      <c r="G70" s="558"/>
      <c r="H70" s="558"/>
      <c r="I70" s="558"/>
    </row>
    <row r="71" spans="1:9" s="380" customFormat="1" ht="11.25" customHeight="1">
      <c r="A71" s="370"/>
      <c r="B71" s="371"/>
      <c r="C71" s="379" t="s">
        <v>3234</v>
      </c>
      <c r="D71" s="375" t="s">
        <v>997</v>
      </c>
      <c r="E71" s="374"/>
      <c r="F71" s="558"/>
      <c r="G71" s="558"/>
      <c r="H71" s="558"/>
      <c r="I71" s="558"/>
    </row>
    <row r="72" spans="1:9" s="380" customFormat="1" ht="11.25" customHeight="1">
      <c r="A72" s="370"/>
      <c r="B72" s="371"/>
      <c r="C72" s="379" t="s">
        <v>3233</v>
      </c>
      <c r="D72" s="375" t="s">
        <v>997</v>
      </c>
      <c r="E72" s="374"/>
      <c r="F72" s="558"/>
      <c r="G72" s="558"/>
      <c r="H72" s="558"/>
      <c r="I72" s="558"/>
    </row>
    <row r="73" spans="1:9" s="380" customFormat="1" ht="11.25" customHeight="1">
      <c r="A73" s="370"/>
      <c r="B73" s="371"/>
      <c r="C73" s="379" t="s">
        <v>3232</v>
      </c>
      <c r="D73" s="375" t="s">
        <v>997</v>
      </c>
      <c r="E73" s="374"/>
      <c r="F73" s="558"/>
      <c r="G73" s="558"/>
      <c r="H73" s="558"/>
      <c r="I73" s="558"/>
    </row>
    <row r="74" spans="1:9" s="380" customFormat="1" ht="11.25" customHeight="1">
      <c r="A74" s="370"/>
      <c r="B74" s="371"/>
      <c r="C74" s="379" t="s">
        <v>3231</v>
      </c>
      <c r="D74" s="375" t="s">
        <v>997</v>
      </c>
      <c r="E74" s="374"/>
      <c r="F74" s="558"/>
      <c r="G74" s="558"/>
      <c r="H74" s="558"/>
      <c r="I74" s="558"/>
    </row>
    <row r="75" spans="1:9" ht="11.25" customHeight="1">
      <c r="A75" s="378"/>
      <c r="C75" s="379" t="s">
        <v>3230</v>
      </c>
      <c r="D75" s="375" t="s">
        <v>997</v>
      </c>
      <c r="E75" s="374"/>
      <c r="F75" s="558"/>
      <c r="G75" s="558"/>
      <c r="H75" s="558"/>
      <c r="I75" s="558"/>
    </row>
    <row r="76" spans="1:9" ht="11.25" customHeight="1">
      <c r="A76" s="378"/>
      <c r="C76" s="376" t="s">
        <v>3229</v>
      </c>
      <c r="D76" s="375" t="s">
        <v>997</v>
      </c>
      <c r="E76" s="374"/>
      <c r="F76" s="558"/>
      <c r="G76" s="558"/>
      <c r="H76" s="558"/>
      <c r="I76" s="558"/>
    </row>
    <row r="77" spans="1:9" ht="11.25" customHeight="1">
      <c r="A77" s="378"/>
      <c r="C77" s="376" t="s">
        <v>3228</v>
      </c>
      <c r="D77" s="375" t="s">
        <v>997</v>
      </c>
      <c r="E77" s="374"/>
      <c r="F77" s="558"/>
      <c r="G77" s="558"/>
      <c r="H77" s="558"/>
      <c r="I77" s="558"/>
    </row>
    <row r="78" spans="1:9" ht="11.25" customHeight="1" thickBot="1">
      <c r="B78" s="377"/>
      <c r="C78" s="376" t="s">
        <v>3227</v>
      </c>
      <c r="D78" s="375" t="s">
        <v>997</v>
      </c>
      <c r="E78" s="374"/>
      <c r="F78" s="558"/>
      <c r="G78" s="558"/>
      <c r="H78" s="558"/>
      <c r="I78" s="558"/>
    </row>
    <row r="79" spans="1:9" ht="16.5" thickBot="1">
      <c r="C79" s="373" t="s">
        <v>3226</v>
      </c>
      <c r="D79" s="372"/>
      <c r="E79" s="372"/>
      <c r="F79" s="545"/>
      <c r="G79" s="545"/>
      <c r="H79" s="545"/>
      <c r="I79" s="544">
        <f>SUBTOTAL(9,I7:I78)</f>
        <v>0</v>
      </c>
    </row>
    <row r="82" spans="3:3">
      <c r="C82" s="371" t="s">
        <v>3566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Header xml:space="preserve">&amp;L&amp;G
&amp;C Cenová ponuka č. 350-020/22-Fro
&amp;R&amp;F
&amp;A
</oddHeader>
    <oddFooter>&amp;LVypracoval: Mgr.Bak Štefan&amp;C&amp;P/&amp;N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  <pageSetUpPr fitToPage="1"/>
  </sheetPr>
  <dimension ref="B1:I90"/>
  <sheetViews>
    <sheetView view="pageLayout" topLeftCell="A49" zoomScaleNormal="100" workbookViewId="0">
      <selection activeCell="K87" sqref="K87"/>
    </sheetView>
  </sheetViews>
  <sheetFormatPr defaultColWidth="10.6640625" defaultRowHeight="11.25" outlineLevelCol="1"/>
  <cols>
    <col min="1" max="1" width="4.6640625" style="369" customWidth="1"/>
    <col min="2" max="2" width="11.83203125" style="370" bestFit="1" customWidth="1"/>
    <col min="3" max="3" width="94.33203125" style="371" customWidth="1"/>
    <col min="4" max="4" width="4.5" style="370" bestFit="1" customWidth="1"/>
    <col min="5" max="5" width="7.33203125" style="370" bestFit="1" customWidth="1"/>
    <col min="6" max="7" width="12.5" style="543" bestFit="1" customWidth="1" outlineLevel="1"/>
    <col min="8" max="8" width="13.6640625" style="543" bestFit="1" customWidth="1" outlineLevel="1"/>
    <col min="9" max="9" width="18.5" style="542" bestFit="1" customWidth="1" outlineLevel="1"/>
    <col min="10" max="16384" width="10.6640625" style="369"/>
  </cols>
  <sheetData>
    <row r="1" spans="2:9" ht="12" thickBot="1"/>
    <row r="2" spans="2:9" ht="12.75">
      <c r="B2" s="424" t="s">
        <v>3259</v>
      </c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2:9" ht="15">
      <c r="B3" s="420" t="s">
        <v>3258</v>
      </c>
      <c r="C3" s="416"/>
      <c r="D3" s="419"/>
      <c r="E3" s="419"/>
      <c r="F3" s="586"/>
      <c r="G3" s="586"/>
      <c r="H3" s="586"/>
      <c r="I3" s="585"/>
    </row>
    <row r="4" spans="2:9" ht="15.75" thickBot="1">
      <c r="B4" s="418" t="s">
        <v>3257</v>
      </c>
      <c r="C4" s="416" t="s">
        <v>3467</v>
      </c>
      <c r="D4" s="415"/>
      <c r="E4" s="415"/>
      <c r="F4" s="584"/>
      <c r="G4" s="584"/>
      <c r="H4" s="584"/>
      <c r="I4" s="583"/>
    </row>
    <row r="5" spans="2:9">
      <c r="B5" s="627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2:9" ht="13.5" customHeight="1" thickBot="1">
      <c r="B6" s="410"/>
      <c r="C6" s="515"/>
      <c r="D6" s="407" t="s">
        <v>141</v>
      </c>
      <c r="E6" s="407" t="s">
        <v>3251</v>
      </c>
      <c r="F6" s="581" t="s">
        <v>3330</v>
      </c>
      <c r="G6" s="580" t="s">
        <v>3223</v>
      </c>
      <c r="H6" s="580" t="s">
        <v>3329</v>
      </c>
      <c r="I6" s="579" t="s">
        <v>3328</v>
      </c>
    </row>
    <row r="7" spans="2:9" ht="12">
      <c r="B7" s="623"/>
      <c r="C7" s="514" t="s">
        <v>3383</v>
      </c>
      <c r="D7" s="621"/>
      <c r="E7" s="620"/>
      <c r="F7" s="962"/>
      <c r="G7" s="962"/>
      <c r="H7" s="962"/>
      <c r="I7" s="573">
        <f>SUBTOTAL(9,F7:H7)*E7</f>
        <v>0</v>
      </c>
    </row>
    <row r="8" spans="2:9">
      <c r="B8" s="521"/>
      <c r="C8" s="624" t="s">
        <v>3579</v>
      </c>
      <c r="D8" s="616" t="s">
        <v>266</v>
      </c>
      <c r="E8" s="615">
        <v>1</v>
      </c>
      <c r="F8" s="962"/>
      <c r="G8" s="962"/>
      <c r="H8" s="962"/>
      <c r="I8" s="562"/>
    </row>
    <row r="9" spans="2:9">
      <c r="B9" s="521"/>
      <c r="C9" s="624" t="s">
        <v>3578</v>
      </c>
      <c r="D9" s="616" t="s">
        <v>266</v>
      </c>
      <c r="E9" s="615">
        <v>1</v>
      </c>
      <c r="F9" s="962"/>
      <c r="G9" s="962"/>
      <c r="H9" s="962"/>
      <c r="I9" s="562"/>
    </row>
    <row r="10" spans="2:9">
      <c r="B10" s="521"/>
      <c r="C10" s="624" t="s">
        <v>3442</v>
      </c>
      <c r="D10" s="616" t="s">
        <v>266</v>
      </c>
      <c r="E10" s="615">
        <v>44</v>
      </c>
      <c r="F10" s="962"/>
      <c r="G10" s="962"/>
      <c r="H10" s="962"/>
      <c r="I10" s="562"/>
    </row>
    <row r="11" spans="2:9">
      <c r="B11" s="521"/>
      <c r="C11" s="624" t="s">
        <v>3466</v>
      </c>
      <c r="D11" s="616" t="s">
        <v>244</v>
      </c>
      <c r="E11" s="615">
        <v>16</v>
      </c>
      <c r="F11" s="962"/>
      <c r="G11" s="962"/>
      <c r="H11" s="962"/>
      <c r="I11" s="562"/>
    </row>
    <row r="12" spans="2:9">
      <c r="B12" s="521"/>
      <c r="C12" s="624" t="s">
        <v>3465</v>
      </c>
      <c r="D12" s="616" t="s">
        <v>266</v>
      </c>
      <c r="E12" s="615">
        <v>2</v>
      </c>
      <c r="F12" s="962"/>
      <c r="G12" s="962"/>
      <c r="H12" s="962"/>
      <c r="I12" s="562"/>
    </row>
    <row r="13" spans="2:9">
      <c r="B13" s="521"/>
      <c r="C13" s="624" t="s">
        <v>3464</v>
      </c>
      <c r="D13" s="616" t="s">
        <v>244</v>
      </c>
      <c r="E13" s="615">
        <v>120</v>
      </c>
      <c r="F13" s="962"/>
      <c r="G13" s="962"/>
      <c r="H13" s="962"/>
      <c r="I13" s="562"/>
    </row>
    <row r="14" spans="2:9">
      <c r="B14" s="521"/>
      <c r="C14" s="624" t="s">
        <v>3577</v>
      </c>
      <c r="D14" s="616" t="s">
        <v>244</v>
      </c>
      <c r="E14" s="615">
        <v>16</v>
      </c>
      <c r="F14" s="962"/>
      <c r="G14" s="962"/>
      <c r="H14" s="962"/>
      <c r="I14" s="562"/>
    </row>
    <row r="15" spans="2:9">
      <c r="B15" s="521"/>
      <c r="C15" s="624" t="s">
        <v>3576</v>
      </c>
      <c r="D15" s="616" t="s">
        <v>266</v>
      </c>
      <c r="E15" s="615">
        <v>2</v>
      </c>
      <c r="F15" s="962"/>
      <c r="G15" s="962"/>
      <c r="H15" s="962"/>
      <c r="I15" s="562"/>
    </row>
    <row r="16" spans="2:9">
      <c r="B16" s="521"/>
      <c r="C16" s="624" t="s">
        <v>3463</v>
      </c>
      <c r="D16" s="616" t="s">
        <v>244</v>
      </c>
      <c r="E16" s="615">
        <v>350</v>
      </c>
      <c r="F16" s="962"/>
      <c r="G16" s="962"/>
      <c r="H16" s="962"/>
      <c r="I16" s="562"/>
    </row>
    <row r="17" spans="2:9">
      <c r="B17" s="521"/>
      <c r="C17" s="624" t="s">
        <v>3462</v>
      </c>
      <c r="D17" s="616" t="s">
        <v>244</v>
      </c>
      <c r="E17" s="615">
        <v>200</v>
      </c>
      <c r="F17" s="962"/>
      <c r="G17" s="962"/>
      <c r="H17" s="962"/>
      <c r="I17" s="562"/>
    </row>
    <row r="18" spans="2:9">
      <c r="B18" s="521"/>
      <c r="C18" s="624" t="s">
        <v>3441</v>
      </c>
      <c r="D18" s="616" t="s">
        <v>244</v>
      </c>
      <c r="E18" s="615">
        <v>550</v>
      </c>
      <c r="F18" s="962"/>
      <c r="G18" s="962"/>
      <c r="H18" s="962"/>
      <c r="I18" s="562"/>
    </row>
    <row r="19" spans="2:9">
      <c r="B19" s="521"/>
      <c r="C19" s="624" t="s">
        <v>3397</v>
      </c>
      <c r="D19" s="616" t="s">
        <v>244</v>
      </c>
      <c r="E19" s="615">
        <v>1250</v>
      </c>
      <c r="F19" s="962"/>
      <c r="G19" s="962"/>
      <c r="H19" s="962"/>
      <c r="I19" s="562"/>
    </row>
    <row r="20" spans="2:9">
      <c r="B20" s="521"/>
      <c r="C20" s="624" t="s">
        <v>3461</v>
      </c>
      <c r="D20" s="616" t="s">
        <v>244</v>
      </c>
      <c r="E20" s="615">
        <v>1250</v>
      </c>
      <c r="F20" s="962"/>
      <c r="G20" s="962"/>
      <c r="H20" s="962"/>
      <c r="I20" s="562"/>
    </row>
    <row r="21" spans="2:9">
      <c r="B21" s="521"/>
      <c r="C21" s="624" t="s">
        <v>3460</v>
      </c>
      <c r="D21" s="616" t="s">
        <v>244</v>
      </c>
      <c r="E21" s="615">
        <v>1250</v>
      </c>
      <c r="F21" s="962"/>
      <c r="G21" s="962"/>
      <c r="H21" s="962"/>
      <c r="I21" s="562"/>
    </row>
    <row r="22" spans="2:9">
      <c r="B22" s="521"/>
      <c r="C22" s="624" t="s">
        <v>3422</v>
      </c>
      <c r="D22" s="616" t="s">
        <v>266</v>
      </c>
      <c r="E22" s="615">
        <v>1150</v>
      </c>
      <c r="F22" s="962"/>
      <c r="G22" s="962"/>
      <c r="H22" s="962"/>
      <c r="I22" s="562"/>
    </row>
    <row r="23" spans="2:9">
      <c r="B23" s="521"/>
      <c r="C23" s="624" t="s">
        <v>3395</v>
      </c>
      <c r="D23" s="616" t="s">
        <v>244</v>
      </c>
      <c r="E23" s="615">
        <v>70</v>
      </c>
      <c r="F23" s="962"/>
      <c r="G23" s="962"/>
      <c r="H23" s="962"/>
      <c r="I23" s="562"/>
    </row>
    <row r="24" spans="2:9">
      <c r="B24" s="521"/>
      <c r="C24" s="624" t="s">
        <v>3394</v>
      </c>
      <c r="D24" s="616" t="s">
        <v>244</v>
      </c>
      <c r="E24" s="615">
        <v>10</v>
      </c>
      <c r="F24" s="962"/>
      <c r="G24" s="962"/>
      <c r="H24" s="962"/>
      <c r="I24" s="562"/>
    </row>
    <row r="25" spans="2:9">
      <c r="B25" s="521"/>
      <c r="C25" s="624" t="s">
        <v>3393</v>
      </c>
      <c r="D25" s="616" t="s">
        <v>266</v>
      </c>
      <c r="E25" s="615">
        <v>70</v>
      </c>
      <c r="F25" s="962"/>
      <c r="G25" s="962"/>
      <c r="H25" s="962"/>
      <c r="I25" s="562"/>
    </row>
    <row r="26" spans="2:9">
      <c r="B26" s="521"/>
      <c r="C26" s="624" t="s">
        <v>3421</v>
      </c>
      <c r="D26" s="616" t="s">
        <v>266</v>
      </c>
      <c r="E26" s="615">
        <v>200</v>
      </c>
      <c r="F26" s="962"/>
      <c r="G26" s="962"/>
      <c r="H26" s="962"/>
      <c r="I26" s="562"/>
    </row>
    <row r="27" spans="2:9">
      <c r="B27" s="521"/>
      <c r="C27" s="624" t="s">
        <v>3420</v>
      </c>
      <c r="D27" s="616" t="s">
        <v>3419</v>
      </c>
      <c r="E27" s="615">
        <v>2</v>
      </c>
      <c r="F27" s="962"/>
      <c r="G27" s="962"/>
      <c r="H27" s="962"/>
      <c r="I27" s="562"/>
    </row>
    <row r="28" spans="2:9">
      <c r="B28" s="521"/>
      <c r="C28" s="624" t="s">
        <v>3396</v>
      </c>
      <c r="D28" s="616" t="s">
        <v>244</v>
      </c>
      <c r="E28" s="615">
        <v>1250</v>
      </c>
      <c r="F28" s="962"/>
      <c r="G28" s="962"/>
      <c r="H28" s="962"/>
      <c r="I28" s="562"/>
    </row>
    <row r="29" spans="2:9">
      <c r="B29" s="521"/>
      <c r="C29" s="624" t="s">
        <v>3575</v>
      </c>
      <c r="D29" s="616" t="s">
        <v>244</v>
      </c>
      <c r="E29" s="615">
        <v>0</v>
      </c>
      <c r="F29" s="962"/>
      <c r="G29" s="962"/>
      <c r="H29" s="962"/>
      <c r="I29" s="562"/>
    </row>
    <row r="30" spans="2:9">
      <c r="B30" s="521"/>
      <c r="C30" s="624" t="s">
        <v>3574</v>
      </c>
      <c r="D30" s="616" t="s">
        <v>244</v>
      </c>
      <c r="E30" s="615">
        <v>0</v>
      </c>
      <c r="F30" s="962"/>
      <c r="G30" s="962"/>
      <c r="H30" s="962"/>
      <c r="I30" s="562"/>
    </row>
    <row r="31" spans="2:9">
      <c r="B31" s="521"/>
      <c r="C31" s="624" t="s">
        <v>3573</v>
      </c>
      <c r="D31" s="616" t="s">
        <v>266</v>
      </c>
      <c r="E31" s="615">
        <v>0</v>
      </c>
      <c r="F31" s="962"/>
      <c r="G31" s="962"/>
      <c r="H31" s="962"/>
      <c r="I31" s="562"/>
    </row>
    <row r="32" spans="2:9">
      <c r="B32" s="521"/>
      <c r="C32" s="624" t="s">
        <v>3433</v>
      </c>
      <c r="D32" s="616" t="s">
        <v>244</v>
      </c>
      <c r="E32" s="615">
        <v>150</v>
      </c>
      <c r="F32" s="962"/>
      <c r="G32" s="962"/>
      <c r="H32" s="962"/>
      <c r="I32" s="562"/>
    </row>
    <row r="33" spans="2:9">
      <c r="B33" s="521"/>
      <c r="C33" s="624" t="s">
        <v>3459</v>
      </c>
      <c r="D33" s="616" t="s">
        <v>266</v>
      </c>
      <c r="E33" s="615">
        <v>200</v>
      </c>
      <c r="F33" s="962"/>
      <c r="G33" s="962"/>
      <c r="H33" s="962"/>
      <c r="I33" s="562"/>
    </row>
    <row r="34" spans="2:9">
      <c r="B34" s="521"/>
      <c r="C34" s="624" t="s">
        <v>3458</v>
      </c>
      <c r="D34" s="616" t="s">
        <v>266</v>
      </c>
      <c r="E34" s="615">
        <v>100</v>
      </c>
      <c r="F34" s="962"/>
      <c r="G34" s="962"/>
      <c r="H34" s="962"/>
      <c r="I34" s="562"/>
    </row>
    <row r="35" spans="2:9">
      <c r="B35" s="521"/>
      <c r="C35" s="624" t="s">
        <v>3457</v>
      </c>
      <c r="D35" s="616" t="s">
        <v>266</v>
      </c>
      <c r="E35" s="615">
        <v>100</v>
      </c>
      <c r="F35" s="962"/>
      <c r="G35" s="962"/>
      <c r="H35" s="962"/>
      <c r="I35" s="562"/>
    </row>
    <row r="36" spans="2:9">
      <c r="B36" s="521"/>
      <c r="C36" s="624" t="s">
        <v>3456</v>
      </c>
      <c r="D36" s="616" t="s">
        <v>266</v>
      </c>
      <c r="E36" s="615">
        <v>100</v>
      </c>
      <c r="F36" s="962"/>
      <c r="G36" s="962"/>
      <c r="H36" s="962"/>
      <c r="I36" s="562"/>
    </row>
    <row r="37" spans="2:9">
      <c r="B37" s="521"/>
      <c r="C37" s="624" t="s">
        <v>3455</v>
      </c>
      <c r="D37" s="616" t="s">
        <v>266</v>
      </c>
      <c r="E37" s="615">
        <v>24</v>
      </c>
      <c r="F37" s="962"/>
      <c r="G37" s="962"/>
      <c r="H37" s="962"/>
      <c r="I37" s="562"/>
    </row>
    <row r="38" spans="2:9">
      <c r="B38" s="521"/>
      <c r="C38" s="624" t="s">
        <v>3454</v>
      </c>
      <c r="D38" s="616" t="s">
        <v>266</v>
      </c>
      <c r="E38" s="615">
        <v>24</v>
      </c>
      <c r="F38" s="962"/>
      <c r="G38" s="962"/>
      <c r="H38" s="962"/>
      <c r="I38" s="562"/>
    </row>
    <row r="39" spans="2:9">
      <c r="B39" s="521"/>
      <c r="C39" s="624" t="s">
        <v>3429</v>
      </c>
      <c r="D39" s="616" t="s">
        <v>266</v>
      </c>
      <c r="E39" s="615">
        <v>120</v>
      </c>
      <c r="F39" s="962"/>
      <c r="G39" s="962"/>
      <c r="H39" s="962"/>
      <c r="I39" s="562"/>
    </row>
    <row r="40" spans="2:9">
      <c r="B40" s="521"/>
      <c r="C40" s="624" t="s">
        <v>3453</v>
      </c>
      <c r="D40" s="616" t="s">
        <v>3451</v>
      </c>
      <c r="E40" s="615">
        <v>6</v>
      </c>
      <c r="F40" s="962"/>
      <c r="G40" s="962"/>
      <c r="H40" s="962"/>
      <c r="I40" s="562"/>
    </row>
    <row r="41" spans="2:9">
      <c r="B41" s="521"/>
      <c r="C41" s="624" t="s">
        <v>3452</v>
      </c>
      <c r="D41" s="616" t="s">
        <v>3451</v>
      </c>
      <c r="E41" s="615">
        <v>2</v>
      </c>
      <c r="F41" s="962"/>
      <c r="G41" s="962"/>
      <c r="H41" s="962"/>
      <c r="I41" s="562"/>
    </row>
    <row r="42" spans="2:9">
      <c r="B42" s="521"/>
      <c r="C42" s="619" t="s">
        <v>3450</v>
      </c>
      <c r="D42" s="616" t="s">
        <v>266</v>
      </c>
      <c r="E42" s="615">
        <v>240</v>
      </c>
      <c r="F42" s="962"/>
      <c r="G42" s="962"/>
      <c r="H42" s="962"/>
      <c r="I42" s="562"/>
    </row>
    <row r="43" spans="2:9">
      <c r="B43" s="521"/>
      <c r="C43" s="619" t="s">
        <v>3449</v>
      </c>
      <c r="D43" s="616" t="s">
        <v>266</v>
      </c>
      <c r="E43" s="615">
        <v>240</v>
      </c>
      <c r="F43" s="962"/>
      <c r="G43" s="962"/>
      <c r="H43" s="962"/>
      <c r="I43" s="562"/>
    </row>
    <row r="44" spans="2:9">
      <c r="B44" s="521"/>
      <c r="C44" s="625" t="s">
        <v>3448</v>
      </c>
      <c r="D44" s="616" t="s">
        <v>266</v>
      </c>
      <c r="E44" s="615">
        <v>240</v>
      </c>
      <c r="F44" s="962"/>
      <c r="G44" s="962"/>
      <c r="H44" s="962"/>
      <c r="I44" s="562"/>
    </row>
    <row r="45" spans="2:9">
      <c r="B45" s="521"/>
      <c r="C45" s="625" t="s">
        <v>3388</v>
      </c>
      <c r="D45" s="616" t="s">
        <v>266</v>
      </c>
      <c r="E45" s="615">
        <v>900</v>
      </c>
      <c r="F45" s="962"/>
      <c r="G45" s="962"/>
      <c r="H45" s="962"/>
      <c r="I45" s="562"/>
    </row>
    <row r="46" spans="2:9">
      <c r="B46" s="521"/>
      <c r="C46" s="625" t="s">
        <v>3447</v>
      </c>
      <c r="D46" s="616" t="s">
        <v>266</v>
      </c>
      <c r="E46" s="615">
        <v>4</v>
      </c>
      <c r="F46" s="962"/>
      <c r="G46" s="962"/>
      <c r="H46" s="962"/>
      <c r="I46" s="562"/>
    </row>
    <row r="47" spans="2:9">
      <c r="B47" s="521"/>
      <c r="C47" s="626" t="s">
        <v>3446</v>
      </c>
      <c r="D47" s="616" t="s">
        <v>266</v>
      </c>
      <c r="E47" s="615">
        <v>2</v>
      </c>
      <c r="F47" s="962"/>
      <c r="G47" s="962"/>
      <c r="H47" s="962"/>
      <c r="I47" s="562"/>
    </row>
    <row r="48" spans="2:9">
      <c r="B48" s="521"/>
      <c r="C48" s="626" t="s">
        <v>3445</v>
      </c>
      <c r="D48" s="616" t="s">
        <v>3260</v>
      </c>
      <c r="E48" s="615">
        <v>1</v>
      </c>
      <c r="F48" s="962"/>
      <c r="G48" s="962"/>
      <c r="H48" s="962"/>
      <c r="I48" s="562"/>
    </row>
    <row r="49" spans="2:9">
      <c r="B49" s="521"/>
      <c r="C49" s="626" t="s">
        <v>3564</v>
      </c>
      <c r="D49" s="618" t="s">
        <v>3343</v>
      </c>
      <c r="E49" s="615">
        <v>0</v>
      </c>
      <c r="F49" s="962"/>
      <c r="G49" s="962"/>
      <c r="H49" s="962"/>
      <c r="I49" s="562"/>
    </row>
    <row r="50" spans="2:9">
      <c r="B50" s="521"/>
      <c r="C50" s="625" t="s">
        <v>3387</v>
      </c>
      <c r="D50" s="618" t="s">
        <v>266</v>
      </c>
      <c r="E50" s="615">
        <v>1</v>
      </c>
      <c r="F50" s="962"/>
      <c r="G50" s="962"/>
      <c r="H50" s="962"/>
      <c r="I50" s="562"/>
    </row>
    <row r="51" spans="2:9">
      <c r="B51" s="521"/>
      <c r="C51" s="619" t="s">
        <v>3440</v>
      </c>
      <c r="D51" s="618" t="s">
        <v>3415</v>
      </c>
      <c r="E51" s="615">
        <v>27</v>
      </c>
      <c r="F51" s="962"/>
      <c r="G51" s="962"/>
      <c r="H51" s="962"/>
      <c r="I51" s="562"/>
    </row>
    <row r="52" spans="2:9">
      <c r="B52" s="521"/>
      <c r="C52" s="619" t="s">
        <v>3403</v>
      </c>
      <c r="D52" s="616" t="s">
        <v>3344</v>
      </c>
      <c r="E52" s="615">
        <v>20</v>
      </c>
      <c r="F52" s="962"/>
      <c r="G52" s="962"/>
      <c r="H52" s="962"/>
      <c r="I52" s="562"/>
    </row>
    <row r="53" spans="2:9">
      <c r="B53" s="521"/>
      <c r="C53" s="625" t="s">
        <v>3386</v>
      </c>
      <c r="D53" s="616" t="s">
        <v>3344</v>
      </c>
      <c r="E53" s="615">
        <v>30</v>
      </c>
      <c r="F53" s="962"/>
      <c r="G53" s="962"/>
      <c r="H53" s="962"/>
      <c r="I53" s="562"/>
    </row>
    <row r="54" spans="2:9">
      <c r="B54" s="521"/>
      <c r="C54" s="624" t="s">
        <v>3263</v>
      </c>
      <c r="D54" s="616" t="s">
        <v>3262</v>
      </c>
      <c r="E54" s="615">
        <v>10</v>
      </c>
      <c r="F54" s="962"/>
      <c r="G54" s="962"/>
      <c r="H54" s="962"/>
      <c r="I54" s="562"/>
    </row>
    <row r="55" spans="2:9">
      <c r="B55" s="521"/>
      <c r="C55" s="624" t="s">
        <v>3385</v>
      </c>
      <c r="D55" s="616" t="s">
        <v>266</v>
      </c>
      <c r="E55" s="615">
        <v>1</v>
      </c>
      <c r="F55" s="962"/>
      <c r="G55" s="962"/>
      <c r="H55" s="962"/>
      <c r="I55" s="562"/>
    </row>
    <row r="56" spans="2:9">
      <c r="B56" s="521"/>
      <c r="C56" s="617" t="s">
        <v>3238</v>
      </c>
      <c r="D56" s="616" t="s">
        <v>997</v>
      </c>
      <c r="E56" s="615">
        <v>3</v>
      </c>
      <c r="F56" s="962"/>
      <c r="G56" s="962"/>
      <c r="H56" s="962"/>
      <c r="I56" s="562"/>
    </row>
    <row r="57" spans="2:9">
      <c r="B57" s="521"/>
      <c r="C57" s="617" t="s">
        <v>3342</v>
      </c>
      <c r="D57" s="616" t="s">
        <v>997</v>
      </c>
      <c r="E57" s="615">
        <v>6</v>
      </c>
      <c r="F57" s="962"/>
      <c r="G57" s="962"/>
      <c r="H57" s="962"/>
      <c r="I57" s="562"/>
    </row>
    <row r="58" spans="2:9" ht="12.75">
      <c r="B58" s="604"/>
      <c r="C58" s="614"/>
      <c r="D58" s="613"/>
      <c r="E58" s="612"/>
      <c r="F58" s="962"/>
      <c r="G58" s="962"/>
      <c r="H58" s="962"/>
      <c r="I58" s="611">
        <f>SUM(I8:I57)</f>
        <v>0</v>
      </c>
    </row>
    <row r="59" spans="2:9" ht="15">
      <c r="B59" s="532"/>
      <c r="C59" s="416" t="s">
        <v>3444</v>
      </c>
      <c r="D59" s="534"/>
      <c r="E59" s="533"/>
      <c r="F59" s="962"/>
      <c r="G59" s="962"/>
      <c r="H59" s="962"/>
      <c r="I59" s="591">
        <f>SUBTOTAL(9,F59:H59)*E59</f>
        <v>0</v>
      </c>
    </row>
    <row r="60" spans="2:9" ht="12.75">
      <c r="B60" s="623"/>
      <c r="C60" s="622" t="s">
        <v>3443</v>
      </c>
      <c r="D60" s="621"/>
      <c r="E60" s="620"/>
      <c r="F60" s="962"/>
      <c r="G60" s="962"/>
      <c r="H60" s="962"/>
      <c r="I60" s="573">
        <f>SUBTOTAL(9,F60:H60)*E60</f>
        <v>0</v>
      </c>
    </row>
    <row r="61" spans="2:9">
      <c r="B61" s="521"/>
      <c r="C61" s="617" t="s">
        <v>3442</v>
      </c>
      <c r="D61" s="616" t="s">
        <v>266</v>
      </c>
      <c r="E61" s="615">
        <v>20</v>
      </c>
      <c r="F61" s="962"/>
      <c r="G61" s="962"/>
      <c r="H61" s="962"/>
      <c r="I61" s="562"/>
    </row>
    <row r="62" spans="2:9">
      <c r="B62" s="521"/>
      <c r="C62" s="617" t="s">
        <v>3441</v>
      </c>
      <c r="D62" s="616" t="s">
        <v>244</v>
      </c>
      <c r="E62" s="615">
        <v>100</v>
      </c>
      <c r="F62" s="962"/>
      <c r="G62" s="962"/>
      <c r="H62" s="962"/>
      <c r="I62" s="562"/>
    </row>
    <row r="63" spans="2:9">
      <c r="B63" s="521"/>
      <c r="C63" s="617" t="s">
        <v>3422</v>
      </c>
      <c r="D63" s="616" t="s">
        <v>266</v>
      </c>
      <c r="E63" s="615">
        <v>50</v>
      </c>
      <c r="F63" s="962"/>
      <c r="G63" s="962"/>
      <c r="H63" s="962"/>
      <c r="I63" s="562"/>
    </row>
    <row r="64" spans="2:9">
      <c r="B64" s="521"/>
      <c r="C64" s="619" t="s">
        <v>3440</v>
      </c>
      <c r="D64" s="618" t="s">
        <v>3415</v>
      </c>
      <c r="E64" s="615">
        <v>3</v>
      </c>
      <c r="F64" s="962"/>
      <c r="G64" s="962"/>
      <c r="H64" s="962"/>
      <c r="I64" s="562"/>
    </row>
    <row r="65" spans="2:9">
      <c r="B65" s="521"/>
      <c r="C65" s="617" t="s">
        <v>3385</v>
      </c>
      <c r="D65" s="616" t="s">
        <v>266</v>
      </c>
      <c r="E65" s="615">
        <v>1</v>
      </c>
      <c r="F65" s="962"/>
      <c r="G65" s="962"/>
      <c r="H65" s="962"/>
      <c r="I65" s="562"/>
    </row>
    <row r="66" spans="2:9">
      <c r="B66" s="521"/>
      <c r="C66" s="617" t="s">
        <v>3238</v>
      </c>
      <c r="D66" s="616" t="s">
        <v>997</v>
      </c>
      <c r="E66" s="615">
        <v>3</v>
      </c>
      <c r="F66" s="962"/>
      <c r="G66" s="962"/>
      <c r="H66" s="962"/>
      <c r="I66" s="562"/>
    </row>
    <row r="67" spans="2:9">
      <c r="B67" s="521"/>
      <c r="C67" s="617" t="s">
        <v>3342</v>
      </c>
      <c r="D67" s="616" t="s">
        <v>997</v>
      </c>
      <c r="E67" s="615">
        <v>6</v>
      </c>
      <c r="F67" s="962"/>
      <c r="G67" s="962"/>
      <c r="H67" s="962"/>
      <c r="I67" s="562"/>
    </row>
    <row r="68" spans="2:9" ht="12.75">
      <c r="B68" s="604"/>
      <c r="C68" s="614"/>
      <c r="D68" s="613"/>
      <c r="E68" s="612"/>
      <c r="F68" s="962"/>
      <c r="G68" s="962"/>
      <c r="H68" s="962"/>
      <c r="I68" s="611">
        <f>SUM(I61:I67)</f>
        <v>0</v>
      </c>
    </row>
    <row r="69" spans="2:9" ht="12">
      <c r="B69" s="502"/>
      <c r="C69" s="507" t="s">
        <v>3244</v>
      </c>
      <c r="D69" s="506"/>
      <c r="E69" s="506"/>
      <c r="F69" s="590"/>
      <c r="G69" s="590"/>
      <c r="H69" s="590"/>
      <c r="I69" s="589"/>
    </row>
    <row r="70" spans="2:9" ht="3" customHeight="1">
      <c r="B70" s="502"/>
      <c r="C70" s="505"/>
      <c r="D70" s="375"/>
      <c r="E70" s="375"/>
      <c r="F70" s="556"/>
      <c r="G70" s="556"/>
      <c r="H70" s="556"/>
      <c r="I70" s="559"/>
    </row>
    <row r="71" spans="2:9">
      <c r="B71" s="502"/>
      <c r="C71" s="383" t="s">
        <v>3243</v>
      </c>
      <c r="D71" s="504"/>
      <c r="E71" s="504"/>
      <c r="F71" s="558"/>
      <c r="G71" s="558"/>
      <c r="H71" s="558"/>
      <c r="I71" s="554"/>
    </row>
    <row r="72" spans="2:9">
      <c r="B72" s="502"/>
      <c r="C72" s="379" t="s">
        <v>3242</v>
      </c>
      <c r="D72" s="375" t="s">
        <v>997</v>
      </c>
      <c r="E72" s="374"/>
      <c r="F72" s="558"/>
      <c r="G72" s="558"/>
      <c r="H72" s="558"/>
      <c r="I72" s="546"/>
    </row>
    <row r="73" spans="2:9">
      <c r="B73" s="502"/>
      <c r="C73" s="383" t="s">
        <v>3241</v>
      </c>
      <c r="D73" s="504"/>
      <c r="E73" s="503"/>
      <c r="F73" s="558"/>
      <c r="G73" s="558"/>
      <c r="H73" s="558"/>
      <c r="I73" s="554"/>
    </row>
    <row r="74" spans="2:9">
      <c r="B74" s="502"/>
      <c r="C74" s="379" t="s">
        <v>3240</v>
      </c>
      <c r="D74" s="375" t="s">
        <v>997</v>
      </c>
      <c r="E74" s="374"/>
      <c r="F74" s="558"/>
      <c r="G74" s="558"/>
      <c r="H74" s="558"/>
      <c r="I74" s="546"/>
    </row>
    <row r="75" spans="2:9" s="381" customFormat="1">
      <c r="B75" s="370"/>
      <c r="C75" s="383" t="s">
        <v>3239</v>
      </c>
      <c r="D75" s="504"/>
      <c r="E75" s="503"/>
      <c r="F75" s="558"/>
      <c r="G75" s="558"/>
      <c r="H75" s="558"/>
      <c r="I75" s="554"/>
    </row>
    <row r="76" spans="2:9" s="381" customFormat="1">
      <c r="B76" s="370"/>
      <c r="C76" s="379" t="s">
        <v>3238</v>
      </c>
      <c r="D76" s="375" t="s">
        <v>997</v>
      </c>
      <c r="E76" s="374"/>
      <c r="F76" s="558"/>
      <c r="G76" s="558"/>
      <c r="H76" s="558"/>
      <c r="I76" s="546"/>
    </row>
    <row r="77" spans="2:9">
      <c r="B77" s="502"/>
      <c r="C77" s="379" t="s">
        <v>3237</v>
      </c>
      <c r="D77" s="375" t="s">
        <v>997</v>
      </c>
      <c r="E77" s="374"/>
      <c r="F77" s="558"/>
      <c r="G77" s="558"/>
      <c r="H77" s="558"/>
      <c r="I77" s="546">
        <f>I75*E77</f>
        <v>0</v>
      </c>
    </row>
    <row r="78" spans="2:9">
      <c r="C78" s="383" t="s">
        <v>133</v>
      </c>
      <c r="D78" s="375"/>
      <c r="E78" s="382"/>
      <c r="F78" s="558"/>
      <c r="G78" s="558"/>
      <c r="H78" s="558"/>
      <c r="I78" s="553"/>
    </row>
    <row r="79" spans="2:9" ht="3" customHeight="1">
      <c r="C79" s="383"/>
      <c r="D79" s="375"/>
      <c r="E79" s="382"/>
      <c r="F79" s="558"/>
      <c r="G79" s="558"/>
      <c r="H79" s="558"/>
      <c r="I79" s="553"/>
    </row>
    <row r="80" spans="2:9" s="381" customFormat="1">
      <c r="B80" s="370"/>
      <c r="C80" s="379" t="s">
        <v>3236</v>
      </c>
      <c r="D80" s="375" t="s">
        <v>997</v>
      </c>
      <c r="E80" s="374"/>
      <c r="F80" s="558"/>
      <c r="G80" s="558"/>
      <c r="H80" s="558"/>
      <c r="I80" s="546">
        <f>SUM(I70:I78)*E80</f>
        <v>0</v>
      </c>
    </row>
    <row r="81" spans="2:9" s="380" customFormat="1" ht="11.25" customHeight="1">
      <c r="B81" s="370"/>
      <c r="C81" s="379" t="s">
        <v>3235</v>
      </c>
      <c r="D81" s="375" t="s">
        <v>997</v>
      </c>
      <c r="E81" s="374"/>
      <c r="F81" s="558"/>
      <c r="G81" s="558"/>
      <c r="H81" s="558"/>
      <c r="I81" s="546">
        <f>SUM(I70:I78)*E81</f>
        <v>0</v>
      </c>
    </row>
    <row r="82" spans="2:9" s="380" customFormat="1" ht="11.25" customHeight="1">
      <c r="B82" s="370"/>
      <c r="C82" s="391" t="s">
        <v>3234</v>
      </c>
      <c r="D82" s="375" t="s">
        <v>997</v>
      </c>
      <c r="E82" s="374"/>
      <c r="F82" s="558"/>
      <c r="G82" s="558"/>
      <c r="H82" s="558"/>
      <c r="I82" s="546">
        <f>SUM(I70:I78)*E82</f>
        <v>0</v>
      </c>
    </row>
    <row r="83" spans="2:9" s="380" customFormat="1" ht="11.25" customHeight="1">
      <c r="B83" s="370"/>
      <c r="C83" s="379" t="s">
        <v>3233</v>
      </c>
      <c r="D83" s="375" t="s">
        <v>997</v>
      </c>
      <c r="E83" s="374"/>
      <c r="F83" s="558"/>
      <c r="G83" s="558"/>
      <c r="H83" s="558"/>
      <c r="I83" s="546">
        <f>SUM(I70:I78)*E83</f>
        <v>0</v>
      </c>
    </row>
    <row r="84" spans="2:9" s="380" customFormat="1" ht="11.25" customHeight="1">
      <c r="B84" s="370"/>
      <c r="C84" s="379" t="s">
        <v>3232</v>
      </c>
      <c r="D84" s="375" t="s">
        <v>997</v>
      </c>
      <c r="E84" s="374"/>
      <c r="F84" s="558"/>
      <c r="G84" s="558"/>
      <c r="H84" s="558"/>
      <c r="I84" s="546">
        <f>SUM(I70:I78)*E84</f>
        <v>0</v>
      </c>
    </row>
    <row r="85" spans="2:9" s="380" customFormat="1" ht="11.25" customHeight="1">
      <c r="B85" s="370"/>
      <c r="C85" s="379" t="s">
        <v>3231</v>
      </c>
      <c r="D85" s="375" t="s">
        <v>997</v>
      </c>
      <c r="E85" s="374"/>
      <c r="F85" s="558"/>
      <c r="G85" s="558"/>
      <c r="H85" s="558"/>
      <c r="I85" s="546">
        <f>SUM(I70:I78)*E85</f>
        <v>0</v>
      </c>
    </row>
    <row r="86" spans="2:9" ht="11.25" customHeight="1">
      <c r="B86" s="378"/>
      <c r="C86" s="379" t="s">
        <v>3230</v>
      </c>
      <c r="D86" s="375" t="s">
        <v>997</v>
      </c>
      <c r="E86" s="374"/>
      <c r="F86" s="558"/>
      <c r="G86" s="558"/>
      <c r="H86" s="558"/>
      <c r="I86" s="546">
        <f>SUM(I70:I78)*E86</f>
        <v>0</v>
      </c>
    </row>
    <row r="87" spans="2:9" ht="11.25" customHeight="1">
      <c r="B87" s="378"/>
      <c r="C87" s="376" t="s">
        <v>3229</v>
      </c>
      <c r="D87" s="375" t="s">
        <v>997</v>
      </c>
      <c r="E87" s="374"/>
      <c r="F87" s="558"/>
      <c r="G87" s="558"/>
      <c r="H87" s="558"/>
      <c r="I87" s="546">
        <f>SUM(I70:I78)*E87</f>
        <v>0</v>
      </c>
    </row>
    <row r="88" spans="2:9" ht="11.25" customHeight="1">
      <c r="B88" s="378"/>
      <c r="C88" s="376" t="s">
        <v>3228</v>
      </c>
      <c r="D88" s="375" t="s">
        <v>997</v>
      </c>
      <c r="E88" s="374"/>
      <c r="F88" s="558"/>
      <c r="G88" s="558"/>
      <c r="H88" s="558"/>
      <c r="I88" s="546">
        <f>SUM(I70:I78)*E88</f>
        <v>0</v>
      </c>
    </row>
    <row r="89" spans="2:9" ht="11.25" customHeight="1" thickBot="1">
      <c r="C89" s="376" t="s">
        <v>3227</v>
      </c>
      <c r="D89" s="375" t="s">
        <v>997</v>
      </c>
      <c r="E89" s="374"/>
      <c r="F89" s="558"/>
      <c r="G89" s="558"/>
      <c r="H89" s="558"/>
      <c r="I89" s="546">
        <f>SUM(I70:I78)*E89</f>
        <v>0</v>
      </c>
    </row>
    <row r="90" spans="2:9" ht="16.5" thickBot="1">
      <c r="C90" s="373" t="s">
        <v>3226</v>
      </c>
      <c r="D90" s="372"/>
      <c r="E90" s="372"/>
      <c r="F90" s="545"/>
      <c r="G90" s="545"/>
      <c r="H90" s="545"/>
      <c r="I90" s="544">
        <f>SUBTOTAL(9,I7:I89)</f>
        <v>0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Footer>&amp;LVypracoval: Mgr.Bak Štefan&amp;C&amp;P/&amp;N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  <pageSetUpPr fitToPage="1"/>
  </sheetPr>
  <dimension ref="A1:I80"/>
  <sheetViews>
    <sheetView view="pageLayout" topLeftCell="A50" zoomScaleNormal="100" workbookViewId="0">
      <selection activeCell="F61" sqref="F61:H79"/>
    </sheetView>
  </sheetViews>
  <sheetFormatPr defaultColWidth="10.6640625" defaultRowHeight="11.25" outlineLevelCol="1"/>
  <cols>
    <col min="1" max="1" width="4.6640625" style="370" customWidth="1"/>
    <col min="2" max="2" width="7.1640625" style="371" customWidth="1"/>
    <col min="3" max="3" width="82.5" style="371" customWidth="1"/>
    <col min="4" max="4" width="4.83203125" style="370" bestFit="1" customWidth="1"/>
    <col min="5" max="5" width="9" style="370" bestFit="1" customWidth="1"/>
    <col min="6" max="6" width="13.6640625" style="543" bestFit="1" customWidth="1" outlineLevel="1"/>
    <col min="7" max="7" width="14.6640625" style="543" bestFit="1" customWidth="1" outlineLevel="1"/>
    <col min="8" max="8" width="13.6640625" style="543" bestFit="1" customWidth="1" outlineLevel="1"/>
    <col min="9" max="9" width="16.33203125" style="542" bestFit="1" customWidth="1" outlineLevel="1"/>
    <col min="10" max="16384" width="10.6640625" style="369"/>
  </cols>
  <sheetData>
    <row r="1" spans="1:9" ht="12" thickBot="1"/>
    <row r="2" spans="1:9" ht="12.75">
      <c r="A2" s="424" t="s">
        <v>3259</v>
      </c>
      <c r="B2" s="423"/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1:9" ht="15">
      <c r="A3" s="420" t="s">
        <v>3258</v>
      </c>
      <c r="C3" s="416"/>
      <c r="D3" s="419"/>
      <c r="E3" s="419"/>
      <c r="F3" s="586"/>
      <c r="G3" s="586"/>
      <c r="H3" s="586"/>
      <c r="I3" s="585"/>
    </row>
    <row r="4" spans="1:9" ht="15.75" thickBot="1">
      <c r="A4" s="418" t="s">
        <v>3257</v>
      </c>
      <c r="B4" s="417"/>
      <c r="C4" s="416" t="s">
        <v>3256</v>
      </c>
      <c r="D4" s="415"/>
      <c r="E4" s="415"/>
      <c r="F4" s="584"/>
      <c r="G4" s="584"/>
      <c r="H4" s="584"/>
      <c r="I4" s="583"/>
    </row>
    <row r="5" spans="1:9">
      <c r="A5" s="414" t="s">
        <v>3255</v>
      </c>
      <c r="B5" s="413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1:9" ht="13.5" customHeight="1" thickBot="1">
      <c r="A6" s="410" t="s">
        <v>3253</v>
      </c>
      <c r="B6" s="409"/>
      <c r="C6" s="603"/>
      <c r="D6" s="407" t="s">
        <v>141</v>
      </c>
      <c r="E6" s="407" t="s">
        <v>3251</v>
      </c>
      <c r="F6" s="581" t="s">
        <v>3330</v>
      </c>
      <c r="G6" s="580" t="s">
        <v>3223</v>
      </c>
      <c r="H6" s="580" t="s">
        <v>3329</v>
      </c>
      <c r="I6" s="579" t="s">
        <v>3328</v>
      </c>
    </row>
    <row r="7" spans="1:9" ht="12">
      <c r="A7" s="578"/>
      <c r="B7" s="577"/>
      <c r="C7" s="602" t="s">
        <v>3252</v>
      </c>
      <c r="D7" s="575"/>
      <c r="E7" s="574"/>
      <c r="F7" s="962"/>
      <c r="G7" s="962"/>
      <c r="H7" s="962"/>
      <c r="I7" s="962"/>
    </row>
    <row r="8" spans="1:9">
      <c r="A8" s="566"/>
      <c r="B8" s="565"/>
      <c r="C8" s="564" t="s">
        <v>3500</v>
      </c>
      <c r="D8" s="521" t="s">
        <v>266</v>
      </c>
      <c r="E8" s="563">
        <v>1</v>
      </c>
      <c r="F8" s="962"/>
      <c r="G8" s="962"/>
      <c r="H8" s="962"/>
      <c r="I8" s="962"/>
    </row>
    <row r="9" spans="1:9">
      <c r="A9" s="566"/>
      <c r="B9" s="565"/>
      <c r="C9" s="564" t="s">
        <v>3499</v>
      </c>
      <c r="D9" s="521" t="s">
        <v>266</v>
      </c>
      <c r="E9" s="563">
        <v>1</v>
      </c>
      <c r="F9" s="962"/>
      <c r="G9" s="962"/>
      <c r="H9" s="962"/>
      <c r="I9" s="962"/>
    </row>
    <row r="10" spans="1:9">
      <c r="A10" s="566"/>
      <c r="B10" s="565"/>
      <c r="C10" s="564" t="s">
        <v>3498</v>
      </c>
      <c r="D10" s="521" t="s">
        <v>266</v>
      </c>
      <c r="E10" s="563">
        <v>1</v>
      </c>
      <c r="F10" s="962"/>
      <c r="G10" s="962"/>
      <c r="H10" s="962"/>
      <c r="I10" s="962"/>
    </row>
    <row r="11" spans="1:9">
      <c r="A11" s="566"/>
      <c r="B11" s="565"/>
      <c r="C11" s="564" t="s">
        <v>3497</v>
      </c>
      <c r="D11" s="521" t="s">
        <v>266</v>
      </c>
      <c r="E11" s="563">
        <v>1</v>
      </c>
      <c r="F11" s="962"/>
      <c r="G11" s="962"/>
      <c r="H11" s="962"/>
      <c r="I11" s="962"/>
    </row>
    <row r="12" spans="1:9">
      <c r="A12" s="566"/>
      <c r="B12" s="565"/>
      <c r="C12" s="564" t="s">
        <v>3442</v>
      </c>
      <c r="D12" s="521" t="s">
        <v>266</v>
      </c>
      <c r="E12" s="563">
        <v>80</v>
      </c>
      <c r="F12" s="962"/>
      <c r="G12" s="962"/>
      <c r="H12" s="962"/>
      <c r="I12" s="962"/>
    </row>
    <row r="13" spans="1:9">
      <c r="A13" s="566"/>
      <c r="B13" s="565"/>
      <c r="C13" s="564" t="s">
        <v>3496</v>
      </c>
      <c r="D13" s="521" t="s">
        <v>266</v>
      </c>
      <c r="E13" s="563">
        <v>17</v>
      </c>
      <c r="F13" s="962"/>
      <c r="G13" s="962"/>
      <c r="H13" s="962"/>
      <c r="I13" s="962"/>
    </row>
    <row r="14" spans="1:9">
      <c r="A14" s="566"/>
      <c r="B14" s="565"/>
      <c r="C14" s="564" t="s">
        <v>3495</v>
      </c>
      <c r="D14" s="521" t="s">
        <v>266</v>
      </c>
      <c r="E14" s="563">
        <v>17</v>
      </c>
      <c r="F14" s="962"/>
      <c r="G14" s="962"/>
      <c r="H14" s="962"/>
      <c r="I14" s="962"/>
    </row>
    <row r="15" spans="1:9">
      <c r="A15" s="566"/>
      <c r="B15" s="565"/>
      <c r="C15" s="564" t="s">
        <v>3494</v>
      </c>
      <c r="D15" s="521" t="s">
        <v>266</v>
      </c>
      <c r="E15" s="563">
        <v>50</v>
      </c>
      <c r="F15" s="962"/>
      <c r="G15" s="962"/>
      <c r="H15" s="962"/>
      <c r="I15" s="962"/>
    </row>
    <row r="16" spans="1:9">
      <c r="A16" s="566"/>
      <c r="B16" s="565"/>
      <c r="C16" s="564" t="s">
        <v>3493</v>
      </c>
      <c r="D16" s="521" t="s">
        <v>266</v>
      </c>
      <c r="E16" s="563">
        <v>28</v>
      </c>
      <c r="F16" s="962"/>
      <c r="G16" s="962"/>
      <c r="H16" s="962"/>
      <c r="I16" s="962"/>
    </row>
    <row r="17" spans="1:9">
      <c r="A17" s="566"/>
      <c r="B17" s="565"/>
      <c r="C17" s="564" t="s">
        <v>3512</v>
      </c>
      <c r="D17" s="521" t="s">
        <v>266</v>
      </c>
      <c r="E17" s="563">
        <v>4</v>
      </c>
      <c r="F17" s="962"/>
      <c r="G17" s="962"/>
      <c r="H17" s="962"/>
      <c r="I17" s="962"/>
    </row>
    <row r="18" spans="1:9">
      <c r="A18" s="566"/>
      <c r="B18" s="565"/>
      <c r="C18" s="564" t="s">
        <v>3492</v>
      </c>
      <c r="D18" s="521" t="s">
        <v>266</v>
      </c>
      <c r="E18" s="563">
        <v>72</v>
      </c>
      <c r="F18" s="962"/>
      <c r="G18" s="962"/>
      <c r="H18" s="962"/>
      <c r="I18" s="962"/>
    </row>
    <row r="19" spans="1:9">
      <c r="A19" s="566"/>
      <c r="B19" s="565"/>
      <c r="C19" s="564" t="s">
        <v>3491</v>
      </c>
      <c r="D19" s="521" t="s">
        <v>266</v>
      </c>
      <c r="E19" s="563">
        <v>13</v>
      </c>
      <c r="F19" s="962"/>
      <c r="G19" s="962"/>
      <c r="H19" s="962"/>
      <c r="I19" s="962"/>
    </row>
    <row r="20" spans="1:9">
      <c r="A20" s="566"/>
      <c r="B20" s="565"/>
      <c r="C20" s="564" t="s">
        <v>3490</v>
      </c>
      <c r="D20" s="521" t="s">
        <v>266</v>
      </c>
      <c r="E20" s="563">
        <v>15</v>
      </c>
      <c r="F20" s="962"/>
      <c r="G20" s="962"/>
      <c r="H20" s="962"/>
      <c r="I20" s="962"/>
    </row>
    <row r="21" spans="1:9">
      <c r="A21" s="566"/>
      <c r="B21" s="565"/>
      <c r="C21" s="564" t="s">
        <v>3489</v>
      </c>
      <c r="D21" s="521" t="s">
        <v>266</v>
      </c>
      <c r="E21" s="563">
        <v>14</v>
      </c>
      <c r="F21" s="962"/>
      <c r="G21" s="962"/>
      <c r="H21" s="962"/>
      <c r="I21" s="962"/>
    </row>
    <row r="22" spans="1:9">
      <c r="A22" s="566"/>
      <c r="B22" s="565"/>
      <c r="C22" s="564" t="s">
        <v>3565</v>
      </c>
      <c r="D22" s="521" t="s">
        <v>266</v>
      </c>
      <c r="E22" s="563">
        <v>2</v>
      </c>
      <c r="F22" s="962"/>
      <c r="G22" s="962"/>
      <c r="H22" s="962"/>
      <c r="I22" s="962"/>
    </row>
    <row r="23" spans="1:9">
      <c r="A23" s="566"/>
      <c r="B23" s="565"/>
      <c r="C23" s="564" t="s">
        <v>3488</v>
      </c>
      <c r="D23" s="521" t="s">
        <v>244</v>
      </c>
      <c r="E23" s="563">
        <v>730</v>
      </c>
      <c r="F23" s="962"/>
      <c r="G23" s="962"/>
      <c r="H23" s="962"/>
      <c r="I23" s="962"/>
    </row>
    <row r="24" spans="1:9">
      <c r="A24" s="566"/>
      <c r="B24" s="565"/>
      <c r="C24" s="564" t="s">
        <v>3397</v>
      </c>
      <c r="D24" s="521" t="s">
        <v>244</v>
      </c>
      <c r="E24" s="563">
        <v>3620</v>
      </c>
      <c r="F24" s="962"/>
      <c r="G24" s="962"/>
      <c r="H24" s="962"/>
      <c r="I24" s="962"/>
    </row>
    <row r="25" spans="1:9">
      <c r="A25" s="566"/>
      <c r="B25" s="565"/>
      <c r="C25" s="564" t="s">
        <v>3487</v>
      </c>
      <c r="D25" s="521" t="s">
        <v>244</v>
      </c>
      <c r="E25" s="563">
        <v>1270</v>
      </c>
      <c r="F25" s="962"/>
      <c r="G25" s="962"/>
      <c r="H25" s="962"/>
      <c r="I25" s="962"/>
    </row>
    <row r="26" spans="1:9">
      <c r="A26" s="566"/>
      <c r="B26" s="565"/>
      <c r="C26" s="564" t="s">
        <v>3486</v>
      </c>
      <c r="D26" s="521" t="s">
        <v>244</v>
      </c>
      <c r="E26" s="563">
        <v>280</v>
      </c>
      <c r="F26" s="962"/>
      <c r="G26" s="962"/>
      <c r="H26" s="962"/>
      <c r="I26" s="962"/>
    </row>
    <row r="27" spans="1:9">
      <c r="A27" s="566"/>
      <c r="B27" s="565"/>
      <c r="C27" s="564" t="s">
        <v>3485</v>
      </c>
      <c r="D27" s="521" t="s">
        <v>244</v>
      </c>
      <c r="E27" s="563">
        <v>175</v>
      </c>
      <c r="F27" s="962"/>
      <c r="G27" s="962"/>
      <c r="H27" s="962"/>
      <c r="I27" s="962"/>
    </row>
    <row r="28" spans="1:9">
      <c r="A28" s="566"/>
      <c r="B28" s="565"/>
      <c r="C28" s="564" t="s">
        <v>3484</v>
      </c>
      <c r="D28" s="521" t="s">
        <v>244</v>
      </c>
      <c r="E28" s="563">
        <v>440</v>
      </c>
      <c r="F28" s="962"/>
      <c r="G28" s="962"/>
      <c r="H28" s="962"/>
      <c r="I28" s="962"/>
    </row>
    <row r="29" spans="1:9">
      <c r="A29" s="566"/>
      <c r="B29" s="565"/>
      <c r="C29" s="564" t="s">
        <v>3483</v>
      </c>
      <c r="D29" s="521" t="s">
        <v>266</v>
      </c>
      <c r="E29" s="563">
        <v>6</v>
      </c>
      <c r="F29" s="962"/>
      <c r="G29" s="962"/>
      <c r="H29" s="962"/>
      <c r="I29" s="962"/>
    </row>
    <row r="30" spans="1:9">
      <c r="A30" s="566"/>
      <c r="B30" s="565"/>
      <c r="C30" s="564" t="s">
        <v>3482</v>
      </c>
      <c r="D30" s="521" t="s">
        <v>266</v>
      </c>
      <c r="E30" s="563">
        <v>6</v>
      </c>
      <c r="F30" s="962"/>
      <c r="G30" s="962"/>
      <c r="H30" s="962"/>
      <c r="I30" s="962"/>
    </row>
    <row r="31" spans="1:9">
      <c r="A31" s="566"/>
      <c r="B31" s="565"/>
      <c r="C31" s="564" t="s">
        <v>3481</v>
      </c>
      <c r="D31" s="521" t="s">
        <v>266</v>
      </c>
      <c r="E31" s="563">
        <v>6</v>
      </c>
      <c r="F31" s="962"/>
      <c r="G31" s="962"/>
      <c r="H31" s="962"/>
      <c r="I31" s="962"/>
    </row>
    <row r="32" spans="1:9">
      <c r="A32" s="566"/>
      <c r="B32" s="565"/>
      <c r="C32" s="564" t="s">
        <v>3246</v>
      </c>
      <c r="D32" s="521" t="s">
        <v>266</v>
      </c>
      <c r="E32" s="563">
        <v>250</v>
      </c>
      <c r="F32" s="962"/>
      <c r="G32" s="962"/>
      <c r="H32" s="962"/>
      <c r="I32" s="962"/>
    </row>
    <row r="33" spans="1:9">
      <c r="A33" s="566"/>
      <c r="B33" s="565"/>
      <c r="C33" s="564" t="s">
        <v>3480</v>
      </c>
      <c r="D33" s="521" t="s">
        <v>266</v>
      </c>
      <c r="E33" s="563">
        <v>70</v>
      </c>
      <c r="F33" s="962"/>
      <c r="G33" s="962"/>
      <c r="H33" s="962"/>
      <c r="I33" s="962"/>
    </row>
    <row r="34" spans="1:9">
      <c r="A34" s="566"/>
      <c r="B34" s="565"/>
      <c r="C34" s="564" t="s">
        <v>3479</v>
      </c>
      <c r="D34" s="521" t="s">
        <v>266</v>
      </c>
      <c r="E34" s="563">
        <v>40</v>
      </c>
      <c r="F34" s="962"/>
      <c r="G34" s="962"/>
      <c r="H34" s="962"/>
      <c r="I34" s="962"/>
    </row>
    <row r="35" spans="1:9">
      <c r="A35" s="566"/>
      <c r="B35" s="565"/>
      <c r="C35" s="564" t="s">
        <v>3478</v>
      </c>
      <c r="D35" s="521" t="s">
        <v>266</v>
      </c>
      <c r="E35" s="563">
        <v>400</v>
      </c>
      <c r="F35" s="962"/>
      <c r="G35" s="962"/>
      <c r="H35" s="962"/>
      <c r="I35" s="962"/>
    </row>
    <row r="36" spans="1:9">
      <c r="A36" s="566"/>
      <c r="B36" s="565"/>
      <c r="C36" s="564" t="s">
        <v>3424</v>
      </c>
      <c r="D36" s="521" t="s">
        <v>266</v>
      </c>
      <c r="E36" s="563">
        <v>700</v>
      </c>
      <c r="F36" s="962"/>
      <c r="G36" s="962"/>
      <c r="H36" s="962"/>
      <c r="I36" s="962"/>
    </row>
    <row r="37" spans="1:9">
      <c r="A37" s="566"/>
      <c r="B37" s="565"/>
      <c r="C37" s="564" t="s">
        <v>3477</v>
      </c>
      <c r="D37" s="521" t="s">
        <v>266</v>
      </c>
      <c r="E37" s="563">
        <v>30</v>
      </c>
      <c r="F37" s="962"/>
      <c r="G37" s="962"/>
      <c r="H37" s="962"/>
      <c r="I37" s="962"/>
    </row>
    <row r="38" spans="1:9">
      <c r="A38" s="566"/>
      <c r="B38" s="565"/>
      <c r="C38" s="564" t="s">
        <v>3476</v>
      </c>
      <c r="D38" s="521" t="s">
        <v>266</v>
      </c>
      <c r="E38" s="563">
        <v>30</v>
      </c>
      <c r="F38" s="962"/>
      <c r="G38" s="962"/>
      <c r="H38" s="962"/>
      <c r="I38" s="962"/>
    </row>
    <row r="39" spans="1:9">
      <c r="A39" s="566"/>
      <c r="B39" s="565"/>
      <c r="C39" s="564" t="s">
        <v>3475</v>
      </c>
      <c r="D39" s="521" t="s">
        <v>266</v>
      </c>
      <c r="E39" s="563">
        <v>150</v>
      </c>
      <c r="F39" s="962"/>
      <c r="G39" s="962"/>
      <c r="H39" s="962"/>
      <c r="I39" s="962"/>
    </row>
    <row r="40" spans="1:9">
      <c r="A40" s="566"/>
      <c r="B40" s="565"/>
      <c r="C40" s="564" t="s">
        <v>3474</v>
      </c>
      <c r="D40" s="521" t="s">
        <v>266</v>
      </c>
      <c r="E40" s="563">
        <v>300</v>
      </c>
      <c r="F40" s="962"/>
      <c r="G40" s="962"/>
      <c r="H40" s="962"/>
      <c r="I40" s="962"/>
    </row>
    <row r="41" spans="1:9">
      <c r="A41" s="566"/>
      <c r="B41" s="565"/>
      <c r="C41" s="564" t="s">
        <v>3473</v>
      </c>
      <c r="D41" s="521" t="s">
        <v>266</v>
      </c>
      <c r="E41" s="563">
        <v>50</v>
      </c>
      <c r="F41" s="962"/>
      <c r="G41" s="962"/>
      <c r="H41" s="962"/>
      <c r="I41" s="962"/>
    </row>
    <row r="42" spans="1:9">
      <c r="A42" s="566"/>
      <c r="B42" s="565"/>
      <c r="C42" s="564" t="s">
        <v>3472</v>
      </c>
      <c r="D42" s="521" t="s">
        <v>266</v>
      </c>
      <c r="E42" s="563">
        <v>50</v>
      </c>
      <c r="F42" s="962"/>
      <c r="G42" s="962"/>
      <c r="H42" s="962"/>
      <c r="I42" s="962"/>
    </row>
    <row r="43" spans="1:9">
      <c r="A43" s="566"/>
      <c r="B43" s="565"/>
      <c r="C43" s="564" t="s">
        <v>3471</v>
      </c>
      <c r="D43" s="521" t="s">
        <v>266</v>
      </c>
      <c r="E43" s="563">
        <v>300</v>
      </c>
      <c r="F43" s="962"/>
      <c r="G43" s="962"/>
      <c r="H43" s="962"/>
      <c r="I43" s="962"/>
    </row>
    <row r="44" spans="1:9">
      <c r="A44" s="566"/>
      <c r="B44" s="565"/>
      <c r="C44" s="564" t="s">
        <v>3470</v>
      </c>
      <c r="D44" s="521" t="s">
        <v>244</v>
      </c>
      <c r="E44" s="563">
        <v>400</v>
      </c>
      <c r="F44" s="962"/>
      <c r="G44" s="962"/>
      <c r="H44" s="962"/>
      <c r="I44" s="962"/>
    </row>
    <row r="45" spans="1:9">
      <c r="A45" s="566"/>
      <c r="B45" s="565"/>
      <c r="C45" s="564" t="s">
        <v>3469</v>
      </c>
      <c r="D45" s="521" t="s">
        <v>244</v>
      </c>
      <c r="E45" s="563">
        <v>400</v>
      </c>
      <c r="F45" s="962"/>
      <c r="G45" s="962"/>
      <c r="H45" s="962"/>
      <c r="I45" s="962"/>
    </row>
    <row r="46" spans="1:9">
      <c r="A46" s="566"/>
      <c r="B46" s="565"/>
      <c r="C46" s="564" t="s">
        <v>3422</v>
      </c>
      <c r="D46" s="521" t="s">
        <v>266</v>
      </c>
      <c r="E46" s="563">
        <v>1150</v>
      </c>
      <c r="F46" s="962"/>
      <c r="G46" s="962"/>
      <c r="H46" s="962"/>
      <c r="I46" s="962"/>
    </row>
    <row r="47" spans="1:9">
      <c r="A47" s="566"/>
      <c r="B47" s="565"/>
      <c r="C47" s="564" t="s">
        <v>3421</v>
      </c>
      <c r="D47" s="521" t="s">
        <v>266</v>
      </c>
      <c r="E47" s="563">
        <v>100</v>
      </c>
      <c r="F47" s="962"/>
      <c r="G47" s="962"/>
      <c r="H47" s="962"/>
      <c r="I47" s="962"/>
    </row>
    <row r="48" spans="1:9">
      <c r="A48" s="566"/>
      <c r="B48" s="565"/>
      <c r="C48" s="564" t="s">
        <v>3420</v>
      </c>
      <c r="D48" s="521" t="s">
        <v>3419</v>
      </c>
      <c r="E48" s="563">
        <v>3</v>
      </c>
      <c r="F48" s="962"/>
      <c r="G48" s="962"/>
      <c r="H48" s="962"/>
      <c r="I48" s="962"/>
    </row>
    <row r="49" spans="1:9">
      <c r="A49" s="566"/>
      <c r="B49" s="565"/>
      <c r="C49" s="564" t="s">
        <v>3564</v>
      </c>
      <c r="D49" s="521" t="s">
        <v>3344</v>
      </c>
      <c r="E49" s="563">
        <v>0</v>
      </c>
      <c r="F49" s="962"/>
      <c r="G49" s="962"/>
      <c r="H49" s="962"/>
      <c r="I49" s="962"/>
    </row>
    <row r="50" spans="1:9">
      <c r="A50" s="566"/>
      <c r="B50" s="565"/>
      <c r="C50" s="564" t="s">
        <v>3387</v>
      </c>
      <c r="D50" s="521" t="s">
        <v>266</v>
      </c>
      <c r="E50" s="563">
        <v>1</v>
      </c>
      <c r="F50" s="962"/>
      <c r="G50" s="962"/>
      <c r="H50" s="962"/>
      <c r="I50" s="962"/>
    </row>
    <row r="51" spans="1:9">
      <c r="A51" s="566"/>
      <c r="B51" s="565"/>
      <c r="C51" s="564" t="s">
        <v>3386</v>
      </c>
      <c r="D51" s="521" t="s">
        <v>3344</v>
      </c>
      <c r="E51" s="563">
        <v>25</v>
      </c>
      <c r="F51" s="962"/>
      <c r="G51" s="962"/>
      <c r="H51" s="962"/>
      <c r="I51" s="962"/>
    </row>
    <row r="52" spans="1:9">
      <c r="A52" s="566"/>
      <c r="B52" s="565"/>
      <c r="C52" s="564" t="s">
        <v>3403</v>
      </c>
      <c r="D52" s="521" t="s">
        <v>3344</v>
      </c>
      <c r="E52" s="563">
        <v>8</v>
      </c>
      <c r="F52" s="962"/>
      <c r="G52" s="962"/>
      <c r="H52" s="962"/>
      <c r="I52" s="962"/>
    </row>
    <row r="53" spans="1:9">
      <c r="A53" s="566"/>
      <c r="B53" s="565"/>
      <c r="C53" s="564" t="s">
        <v>3468</v>
      </c>
      <c r="D53" s="521" t="s">
        <v>3415</v>
      </c>
      <c r="E53" s="563">
        <v>10</v>
      </c>
      <c r="F53" s="962"/>
      <c r="G53" s="962"/>
      <c r="H53" s="962"/>
      <c r="I53" s="962"/>
    </row>
    <row r="54" spans="1:9">
      <c r="A54" s="566"/>
      <c r="B54" s="565"/>
      <c r="C54" s="564" t="s">
        <v>3263</v>
      </c>
      <c r="D54" s="521" t="s">
        <v>3262</v>
      </c>
      <c r="E54" s="563">
        <v>20</v>
      </c>
      <c r="F54" s="962"/>
      <c r="G54" s="962"/>
      <c r="H54" s="962"/>
      <c r="I54" s="962"/>
    </row>
    <row r="55" spans="1:9">
      <c r="A55" s="566"/>
      <c r="B55" s="565"/>
      <c r="C55" s="564" t="s">
        <v>3385</v>
      </c>
      <c r="D55" s="521" t="s">
        <v>266</v>
      </c>
      <c r="E55" s="563">
        <v>1</v>
      </c>
      <c r="F55" s="962"/>
      <c r="G55" s="962"/>
      <c r="H55" s="962"/>
      <c r="I55" s="962"/>
    </row>
    <row r="56" spans="1:9">
      <c r="A56" s="566"/>
      <c r="B56" s="565"/>
      <c r="C56" s="564" t="s">
        <v>3238</v>
      </c>
      <c r="D56" s="521" t="s">
        <v>997</v>
      </c>
      <c r="E56" s="563">
        <v>3</v>
      </c>
      <c r="F56" s="962"/>
      <c r="G56" s="962"/>
      <c r="H56" s="962"/>
      <c r="I56" s="962"/>
    </row>
    <row r="57" spans="1:9">
      <c r="A57" s="566"/>
      <c r="B57" s="565"/>
      <c r="C57" s="564" t="s">
        <v>3342</v>
      </c>
      <c r="D57" s="521" t="s">
        <v>997</v>
      </c>
      <c r="E57" s="563">
        <v>6</v>
      </c>
      <c r="F57" s="962"/>
      <c r="G57" s="962"/>
      <c r="H57" s="962"/>
      <c r="I57" s="962"/>
    </row>
    <row r="58" spans="1:9" ht="12.75">
      <c r="A58" s="601"/>
      <c r="B58" s="600"/>
      <c r="C58" s="599"/>
      <c r="D58" s="598"/>
      <c r="E58" s="597"/>
      <c r="F58" s="594"/>
      <c r="G58" s="594"/>
      <c r="H58" s="594"/>
      <c r="I58" s="593">
        <f>SUM(I8:I57)</f>
        <v>0</v>
      </c>
    </row>
    <row r="59" spans="1:9" ht="12">
      <c r="A59" s="502"/>
      <c r="C59" s="507" t="s">
        <v>3244</v>
      </c>
      <c r="D59" s="506"/>
      <c r="E59" s="506"/>
      <c r="F59" s="590"/>
      <c r="G59" s="590"/>
      <c r="H59" s="590"/>
      <c r="I59" s="589"/>
    </row>
    <row r="60" spans="1:9" ht="3" customHeight="1">
      <c r="A60" s="502"/>
      <c r="C60" s="505"/>
      <c r="D60" s="375"/>
      <c r="E60" s="375"/>
      <c r="F60" s="556"/>
      <c r="G60" s="556"/>
      <c r="H60" s="556"/>
      <c r="I60" s="559"/>
    </row>
    <row r="61" spans="1:9">
      <c r="A61" s="502"/>
      <c r="C61" s="383" t="s">
        <v>3243</v>
      </c>
      <c r="D61" s="504"/>
      <c r="E61" s="504"/>
      <c r="F61" s="558"/>
      <c r="G61" s="558"/>
      <c r="H61" s="558"/>
      <c r="I61" s="554"/>
    </row>
    <row r="62" spans="1:9">
      <c r="A62" s="502"/>
      <c r="C62" s="379" t="s">
        <v>3242</v>
      </c>
      <c r="D62" s="375" t="s">
        <v>997</v>
      </c>
      <c r="E62" s="374"/>
      <c r="F62" s="558"/>
      <c r="G62" s="558"/>
      <c r="H62" s="558"/>
      <c r="I62" s="546"/>
    </row>
    <row r="63" spans="1:9">
      <c r="A63" s="502"/>
      <c r="C63" s="383" t="s">
        <v>3241</v>
      </c>
      <c r="D63" s="504"/>
      <c r="E63" s="503"/>
      <c r="F63" s="558"/>
      <c r="G63" s="558"/>
      <c r="H63" s="558"/>
      <c r="I63" s="554"/>
    </row>
    <row r="64" spans="1:9">
      <c r="A64" s="502"/>
      <c r="C64" s="379" t="s">
        <v>3240</v>
      </c>
      <c r="D64" s="375" t="s">
        <v>997</v>
      </c>
      <c r="E64" s="374"/>
      <c r="F64" s="558"/>
      <c r="G64" s="558"/>
      <c r="H64" s="558"/>
      <c r="I64" s="546"/>
    </row>
    <row r="65" spans="1:9" s="381" customFormat="1">
      <c r="A65" s="370"/>
      <c r="B65" s="371"/>
      <c r="C65" s="383" t="s">
        <v>3239</v>
      </c>
      <c r="D65" s="504"/>
      <c r="E65" s="503"/>
      <c r="F65" s="558"/>
      <c r="G65" s="558"/>
      <c r="H65" s="558"/>
      <c r="I65" s="554"/>
    </row>
    <row r="66" spans="1:9" s="381" customFormat="1">
      <c r="A66" s="370"/>
      <c r="B66" s="371"/>
      <c r="C66" s="379" t="s">
        <v>3238</v>
      </c>
      <c r="D66" s="375" t="s">
        <v>997</v>
      </c>
      <c r="E66" s="374"/>
      <c r="F66" s="558"/>
      <c r="G66" s="558"/>
      <c r="H66" s="558"/>
      <c r="I66" s="546"/>
    </row>
    <row r="67" spans="1:9">
      <c r="A67" s="502"/>
      <c r="C67" s="379" t="s">
        <v>3237</v>
      </c>
      <c r="D67" s="375" t="s">
        <v>997</v>
      </c>
      <c r="E67" s="374"/>
      <c r="F67" s="558"/>
      <c r="G67" s="558"/>
      <c r="H67" s="558"/>
      <c r="I67" s="546"/>
    </row>
    <row r="68" spans="1:9">
      <c r="C68" s="383" t="s">
        <v>133</v>
      </c>
      <c r="D68" s="375"/>
      <c r="E68" s="382"/>
      <c r="F68" s="558"/>
      <c r="G68" s="558"/>
      <c r="H68" s="558"/>
      <c r="I68" s="553"/>
    </row>
    <row r="69" spans="1:9" ht="3" customHeight="1">
      <c r="C69" s="383"/>
      <c r="D69" s="375"/>
      <c r="E69" s="382"/>
      <c r="F69" s="558"/>
      <c r="G69" s="558"/>
      <c r="H69" s="558"/>
      <c r="I69" s="553"/>
    </row>
    <row r="70" spans="1:9" s="381" customFormat="1">
      <c r="A70" s="370"/>
      <c r="B70" s="371"/>
      <c r="C70" s="379" t="s">
        <v>3236</v>
      </c>
      <c r="D70" s="375" t="s">
        <v>997</v>
      </c>
      <c r="E70" s="374"/>
      <c r="F70" s="558"/>
      <c r="G70" s="558"/>
      <c r="H70" s="558"/>
      <c r="I70" s="546"/>
    </row>
    <row r="71" spans="1:9" s="380" customFormat="1" ht="11.25" customHeight="1">
      <c r="A71" s="370"/>
      <c r="B71" s="371"/>
      <c r="C71" s="379" t="s">
        <v>3235</v>
      </c>
      <c r="D71" s="375" t="s">
        <v>997</v>
      </c>
      <c r="E71" s="374"/>
      <c r="F71" s="558"/>
      <c r="G71" s="558"/>
      <c r="H71" s="558"/>
      <c r="I71" s="546"/>
    </row>
    <row r="72" spans="1:9" s="380" customFormat="1" ht="11.25" customHeight="1">
      <c r="A72" s="370"/>
      <c r="B72" s="371"/>
      <c r="C72" s="379" t="s">
        <v>3234</v>
      </c>
      <c r="D72" s="375" t="s">
        <v>997</v>
      </c>
      <c r="E72" s="374"/>
      <c r="F72" s="558"/>
      <c r="G72" s="558"/>
      <c r="H72" s="558"/>
      <c r="I72" s="546"/>
    </row>
    <row r="73" spans="1:9" s="380" customFormat="1" ht="11.25" customHeight="1">
      <c r="A73" s="370"/>
      <c r="B73" s="371"/>
      <c r="C73" s="379" t="s">
        <v>3233</v>
      </c>
      <c r="D73" s="375" t="s">
        <v>997</v>
      </c>
      <c r="E73" s="374"/>
      <c r="F73" s="558"/>
      <c r="G73" s="558"/>
      <c r="H73" s="558"/>
      <c r="I73" s="546"/>
    </row>
    <row r="74" spans="1:9" s="380" customFormat="1" ht="11.25" customHeight="1">
      <c r="A74" s="370"/>
      <c r="B74" s="371"/>
      <c r="C74" s="379" t="s">
        <v>3232</v>
      </c>
      <c r="D74" s="375" t="s">
        <v>997</v>
      </c>
      <c r="E74" s="374"/>
      <c r="F74" s="558"/>
      <c r="G74" s="558"/>
      <c r="H74" s="558"/>
      <c r="I74" s="546"/>
    </row>
    <row r="75" spans="1:9" s="380" customFormat="1" ht="11.25" customHeight="1">
      <c r="A75" s="370"/>
      <c r="B75" s="371"/>
      <c r="C75" s="379" t="s">
        <v>3231</v>
      </c>
      <c r="D75" s="375" t="s">
        <v>997</v>
      </c>
      <c r="E75" s="374"/>
      <c r="F75" s="558"/>
      <c r="G75" s="558"/>
      <c r="H75" s="558"/>
      <c r="I75" s="546"/>
    </row>
    <row r="76" spans="1:9" ht="11.25" customHeight="1">
      <c r="A76" s="378"/>
      <c r="C76" s="379" t="s">
        <v>3230</v>
      </c>
      <c r="D76" s="375" t="s">
        <v>997</v>
      </c>
      <c r="E76" s="374"/>
      <c r="F76" s="558"/>
      <c r="G76" s="558"/>
      <c r="H76" s="558"/>
      <c r="I76" s="546"/>
    </row>
    <row r="77" spans="1:9" ht="11.25" customHeight="1">
      <c r="A77" s="378"/>
      <c r="C77" s="376" t="s">
        <v>3229</v>
      </c>
      <c r="D77" s="375" t="s">
        <v>997</v>
      </c>
      <c r="E77" s="374"/>
      <c r="F77" s="558"/>
      <c r="G77" s="558"/>
      <c r="H77" s="558"/>
      <c r="I77" s="546"/>
    </row>
    <row r="78" spans="1:9" ht="11.25" customHeight="1">
      <c r="A78" s="378"/>
      <c r="C78" s="376" t="s">
        <v>3228</v>
      </c>
      <c r="D78" s="375" t="s">
        <v>997</v>
      </c>
      <c r="E78" s="374"/>
      <c r="F78" s="558"/>
      <c r="G78" s="558"/>
      <c r="H78" s="558"/>
      <c r="I78" s="546"/>
    </row>
    <row r="79" spans="1:9" ht="11.25" customHeight="1" thickBot="1">
      <c r="B79" s="377"/>
      <c r="C79" s="376" t="s">
        <v>3227</v>
      </c>
      <c r="D79" s="375" t="s">
        <v>997</v>
      </c>
      <c r="E79" s="374"/>
      <c r="F79" s="558"/>
      <c r="G79" s="558"/>
      <c r="H79" s="558"/>
      <c r="I79" s="546"/>
    </row>
    <row r="80" spans="1:9" ht="16.5" thickBot="1">
      <c r="C80" s="373" t="s">
        <v>3226</v>
      </c>
      <c r="D80" s="372"/>
      <c r="E80" s="372"/>
      <c r="F80" s="545"/>
      <c r="G80" s="545"/>
      <c r="H80" s="545"/>
      <c r="I80" s="544">
        <f>I58</f>
        <v>0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Header xml:space="preserve">&amp;L&amp;G
&amp;C Cenová ponuka č. 350-020/22-Fro
&amp;R&amp;F
&amp;A
</oddHeader>
    <oddFooter>&amp;LVypracoval: Mgr.Bak Štefan&amp;C&amp;P/&amp;N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I104"/>
  <sheetViews>
    <sheetView view="pageLayout" topLeftCell="A82" zoomScaleNormal="100" workbookViewId="0">
      <selection activeCell="K108" sqref="K108"/>
    </sheetView>
  </sheetViews>
  <sheetFormatPr defaultColWidth="10.6640625" defaultRowHeight="11.25" outlineLevelCol="1"/>
  <cols>
    <col min="1" max="1" width="4.6640625" style="370" customWidth="1"/>
    <col min="2" max="2" width="7.1640625" style="371" customWidth="1"/>
    <col min="3" max="3" width="82.5" style="371" customWidth="1"/>
    <col min="4" max="4" width="4.83203125" style="370" bestFit="1" customWidth="1"/>
    <col min="5" max="5" width="9.1640625" style="370" bestFit="1" customWidth="1"/>
    <col min="6" max="6" width="13.6640625" style="543" bestFit="1" customWidth="1" outlineLevel="1"/>
    <col min="7" max="7" width="14.6640625" style="543" bestFit="1" customWidth="1" outlineLevel="1"/>
    <col min="8" max="8" width="13.6640625" style="543" bestFit="1" customWidth="1" outlineLevel="1"/>
    <col min="9" max="9" width="16.33203125" style="542" bestFit="1" customWidth="1" outlineLevel="1"/>
    <col min="10" max="16384" width="10.6640625" style="369"/>
  </cols>
  <sheetData>
    <row r="1" spans="1:9" ht="12" thickBot="1"/>
    <row r="2" spans="1:9" ht="12.75">
      <c r="A2" s="424" t="s">
        <v>3259</v>
      </c>
      <c r="B2" s="423"/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1:9" ht="15">
      <c r="A3" s="420" t="s">
        <v>3258</v>
      </c>
      <c r="C3" s="416"/>
      <c r="D3" s="419"/>
      <c r="E3" s="419"/>
      <c r="F3" s="586"/>
      <c r="G3" s="586"/>
      <c r="H3" s="586"/>
      <c r="I3" s="585"/>
    </row>
    <row r="4" spans="1:9" ht="15.75" thickBot="1">
      <c r="A4" s="418" t="s">
        <v>3257</v>
      </c>
      <c r="B4" s="417"/>
      <c r="C4" s="416" t="s">
        <v>3341</v>
      </c>
      <c r="D4" s="415"/>
      <c r="E4" s="415"/>
      <c r="F4" s="584"/>
      <c r="G4" s="584"/>
      <c r="H4" s="584"/>
      <c r="I4" s="583"/>
    </row>
    <row r="5" spans="1:9">
      <c r="A5" s="414" t="s">
        <v>3255</v>
      </c>
      <c r="B5" s="413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1:9" ht="13.5" customHeight="1" thickBot="1">
      <c r="A6" s="410" t="s">
        <v>3253</v>
      </c>
      <c r="B6" s="409"/>
      <c r="C6" s="537"/>
      <c r="D6" s="407" t="s">
        <v>141</v>
      </c>
      <c r="E6" s="407" t="s">
        <v>3251</v>
      </c>
      <c r="F6" s="581" t="s">
        <v>3330</v>
      </c>
      <c r="G6" s="580" t="s">
        <v>3223</v>
      </c>
      <c r="H6" s="580" t="s">
        <v>3329</v>
      </c>
      <c r="I6" s="579" t="s">
        <v>3328</v>
      </c>
    </row>
    <row r="7" spans="1:9" ht="12">
      <c r="A7" s="578"/>
      <c r="B7" s="577"/>
      <c r="C7" s="576" t="s">
        <v>3518</v>
      </c>
      <c r="D7" s="575"/>
      <c r="E7" s="574"/>
      <c r="F7" s="962"/>
      <c r="G7" s="962"/>
      <c r="H7" s="962"/>
      <c r="I7" s="962"/>
    </row>
    <row r="8" spans="1:9">
      <c r="A8" s="566"/>
      <c r="B8" s="565"/>
      <c r="C8" s="572" t="s">
        <v>3517</v>
      </c>
      <c r="D8" s="521"/>
      <c r="E8" s="563"/>
      <c r="F8" s="962"/>
      <c r="G8" s="962"/>
      <c r="H8" s="962"/>
      <c r="I8" s="962"/>
    </row>
    <row r="9" spans="1:9">
      <c r="A9" s="566"/>
      <c r="B9" s="565"/>
      <c r="C9" s="564" t="s">
        <v>3562</v>
      </c>
      <c r="D9" s="521" t="s">
        <v>266</v>
      </c>
      <c r="E9" s="563">
        <v>1</v>
      </c>
      <c r="F9" s="962"/>
      <c r="G9" s="962"/>
      <c r="H9" s="962"/>
      <c r="I9" s="962"/>
    </row>
    <row r="10" spans="1:9">
      <c r="A10" s="566"/>
      <c r="B10" s="565"/>
      <c r="C10" s="564" t="s">
        <v>3561</v>
      </c>
      <c r="D10" s="521" t="s">
        <v>266</v>
      </c>
      <c r="E10" s="563">
        <v>6</v>
      </c>
      <c r="F10" s="962"/>
      <c r="G10" s="962"/>
      <c r="H10" s="962"/>
      <c r="I10" s="962"/>
    </row>
    <row r="11" spans="1:9">
      <c r="A11" s="566"/>
      <c r="B11" s="565"/>
      <c r="C11" s="564" t="s">
        <v>3558</v>
      </c>
      <c r="D11" s="521" t="s">
        <v>266</v>
      </c>
      <c r="E11" s="563">
        <v>5</v>
      </c>
      <c r="F11" s="962"/>
      <c r="G11" s="962"/>
      <c r="H11" s="962"/>
      <c r="I11" s="962"/>
    </row>
    <row r="12" spans="1:9">
      <c r="A12" s="566"/>
      <c r="B12" s="565"/>
      <c r="C12" s="564" t="s">
        <v>3515</v>
      </c>
      <c r="D12" s="521" t="s">
        <v>266</v>
      </c>
      <c r="E12" s="563">
        <v>9</v>
      </c>
      <c r="F12" s="962"/>
      <c r="G12" s="962"/>
      <c r="H12" s="962"/>
      <c r="I12" s="962"/>
    </row>
    <row r="13" spans="1:9">
      <c r="A13" s="566"/>
      <c r="B13" s="565"/>
      <c r="C13" s="564" t="s">
        <v>3496</v>
      </c>
      <c r="D13" s="521" t="s">
        <v>266</v>
      </c>
      <c r="E13" s="563">
        <v>4</v>
      </c>
      <c r="F13" s="962"/>
      <c r="G13" s="962"/>
      <c r="H13" s="962"/>
      <c r="I13" s="962"/>
    </row>
    <row r="14" spans="1:9">
      <c r="A14" s="566"/>
      <c r="B14" s="565"/>
      <c r="C14" s="564" t="s">
        <v>3514</v>
      </c>
      <c r="D14" s="521" t="s">
        <v>266</v>
      </c>
      <c r="E14" s="563">
        <v>10</v>
      </c>
      <c r="F14" s="962"/>
      <c r="G14" s="962"/>
      <c r="H14" s="962"/>
      <c r="I14" s="962"/>
    </row>
    <row r="15" spans="1:9">
      <c r="A15" s="566"/>
      <c r="B15" s="565"/>
      <c r="C15" s="564" t="s">
        <v>3513</v>
      </c>
      <c r="D15" s="521" t="s">
        <v>266</v>
      </c>
      <c r="E15" s="563">
        <v>1</v>
      </c>
      <c r="F15" s="962"/>
      <c r="G15" s="962"/>
      <c r="H15" s="962"/>
      <c r="I15" s="962"/>
    </row>
    <row r="16" spans="1:9">
      <c r="A16" s="566"/>
      <c r="B16" s="565"/>
      <c r="C16" s="564" t="s">
        <v>3512</v>
      </c>
      <c r="D16" s="521" t="s">
        <v>266</v>
      </c>
      <c r="E16" s="563">
        <v>4</v>
      </c>
      <c r="F16" s="962"/>
      <c r="G16" s="962"/>
      <c r="H16" s="962"/>
      <c r="I16" s="962"/>
    </row>
    <row r="17" spans="1:9">
      <c r="A17" s="566"/>
      <c r="B17" s="565"/>
      <c r="C17" s="564" t="s">
        <v>3495</v>
      </c>
      <c r="D17" s="521" t="s">
        <v>266</v>
      </c>
      <c r="E17" s="563">
        <v>11</v>
      </c>
      <c r="F17" s="962"/>
      <c r="G17" s="962"/>
      <c r="H17" s="962"/>
      <c r="I17" s="962"/>
    </row>
    <row r="18" spans="1:9">
      <c r="A18" s="566"/>
      <c r="B18" s="565"/>
      <c r="C18" s="564" t="s">
        <v>3480</v>
      </c>
      <c r="D18" s="521" t="s">
        <v>266</v>
      </c>
      <c r="E18" s="563">
        <v>45</v>
      </c>
      <c r="F18" s="962"/>
      <c r="G18" s="962"/>
      <c r="H18" s="962"/>
      <c r="I18" s="962"/>
    </row>
    <row r="19" spans="1:9">
      <c r="A19" s="566"/>
      <c r="B19" s="565"/>
      <c r="C19" s="564" t="s">
        <v>3492</v>
      </c>
      <c r="D19" s="521" t="s">
        <v>266</v>
      </c>
      <c r="E19" s="563">
        <v>39</v>
      </c>
      <c r="F19" s="962"/>
      <c r="G19" s="962"/>
      <c r="H19" s="962"/>
      <c r="I19" s="962"/>
    </row>
    <row r="20" spans="1:9">
      <c r="A20" s="566"/>
      <c r="B20" s="565"/>
      <c r="C20" s="564" t="s">
        <v>3494</v>
      </c>
      <c r="D20" s="521" t="s">
        <v>266</v>
      </c>
      <c r="E20" s="563">
        <v>14</v>
      </c>
      <c r="F20" s="962"/>
      <c r="G20" s="962"/>
      <c r="H20" s="962"/>
      <c r="I20" s="962"/>
    </row>
    <row r="21" spans="1:9">
      <c r="A21" s="566"/>
      <c r="B21" s="565"/>
      <c r="C21" s="564" t="s">
        <v>3510</v>
      </c>
      <c r="D21" s="521" t="s">
        <v>266</v>
      </c>
      <c r="E21" s="563">
        <v>4</v>
      </c>
      <c r="F21" s="962"/>
      <c r="G21" s="962"/>
      <c r="H21" s="962"/>
      <c r="I21" s="962"/>
    </row>
    <row r="22" spans="1:9">
      <c r="A22" s="566"/>
      <c r="B22" s="565"/>
      <c r="C22" s="564" t="s">
        <v>3509</v>
      </c>
      <c r="D22" s="521" t="s">
        <v>244</v>
      </c>
      <c r="E22" s="563">
        <v>24</v>
      </c>
      <c r="F22" s="962"/>
      <c r="G22" s="962"/>
      <c r="H22" s="962"/>
      <c r="I22" s="962"/>
    </row>
    <row r="23" spans="1:9">
      <c r="A23" s="566"/>
      <c r="B23" s="565"/>
      <c r="C23" s="564" t="s">
        <v>3491</v>
      </c>
      <c r="D23" s="521" t="s">
        <v>266</v>
      </c>
      <c r="E23" s="563">
        <v>4</v>
      </c>
      <c r="F23" s="962"/>
      <c r="G23" s="962"/>
      <c r="H23" s="962"/>
      <c r="I23" s="962"/>
    </row>
    <row r="24" spans="1:9">
      <c r="A24" s="566"/>
      <c r="B24" s="565"/>
      <c r="C24" s="564" t="s">
        <v>3508</v>
      </c>
      <c r="D24" s="521" t="s">
        <v>266</v>
      </c>
      <c r="E24" s="563">
        <v>2</v>
      </c>
      <c r="F24" s="962"/>
      <c r="G24" s="962"/>
      <c r="H24" s="962"/>
      <c r="I24" s="962"/>
    </row>
    <row r="25" spans="1:9">
      <c r="A25" s="566"/>
      <c r="B25" s="565"/>
      <c r="C25" s="572" t="s">
        <v>3516</v>
      </c>
      <c r="D25" s="521"/>
      <c r="E25" s="563"/>
      <c r="F25" s="962"/>
      <c r="G25" s="962"/>
      <c r="H25" s="962"/>
      <c r="I25" s="962"/>
    </row>
    <row r="26" spans="1:9">
      <c r="A26" s="566"/>
      <c r="B26" s="565"/>
      <c r="C26" s="564" t="s">
        <v>3560</v>
      </c>
      <c r="D26" s="521" t="s">
        <v>266</v>
      </c>
      <c r="E26" s="563">
        <v>1</v>
      </c>
      <c r="F26" s="962"/>
      <c r="G26" s="962"/>
      <c r="H26" s="962"/>
      <c r="I26" s="962"/>
    </row>
    <row r="27" spans="1:9">
      <c r="A27" s="566"/>
      <c r="B27" s="565"/>
      <c r="C27" s="564" t="s">
        <v>3559</v>
      </c>
      <c r="D27" s="521" t="s">
        <v>266</v>
      </c>
      <c r="E27" s="563">
        <v>3</v>
      </c>
      <c r="F27" s="962"/>
      <c r="G27" s="962"/>
      <c r="H27" s="962"/>
      <c r="I27" s="962"/>
    </row>
    <row r="28" spans="1:9">
      <c r="A28" s="566"/>
      <c r="B28" s="565"/>
      <c r="C28" s="564" t="s">
        <v>3558</v>
      </c>
      <c r="D28" s="521" t="s">
        <v>266</v>
      </c>
      <c r="E28" s="563">
        <v>5</v>
      </c>
      <c r="F28" s="962"/>
      <c r="G28" s="962"/>
      <c r="H28" s="962"/>
      <c r="I28" s="962"/>
    </row>
    <row r="29" spans="1:9">
      <c r="A29" s="566"/>
      <c r="B29" s="565"/>
      <c r="C29" s="564" t="s">
        <v>3515</v>
      </c>
      <c r="D29" s="521" t="s">
        <v>266</v>
      </c>
      <c r="E29" s="563">
        <v>9</v>
      </c>
      <c r="F29" s="962"/>
      <c r="G29" s="962"/>
      <c r="H29" s="962"/>
      <c r="I29" s="962"/>
    </row>
    <row r="30" spans="1:9">
      <c r="A30" s="566"/>
      <c r="B30" s="565"/>
      <c r="C30" s="564" t="s">
        <v>3496</v>
      </c>
      <c r="D30" s="521" t="s">
        <v>266</v>
      </c>
      <c r="E30" s="563">
        <v>4</v>
      </c>
      <c r="F30" s="962"/>
      <c r="G30" s="962"/>
      <c r="H30" s="962"/>
      <c r="I30" s="962"/>
    </row>
    <row r="31" spans="1:9">
      <c r="A31" s="566"/>
      <c r="B31" s="565"/>
      <c r="C31" s="564" t="s">
        <v>3514</v>
      </c>
      <c r="D31" s="521" t="s">
        <v>266</v>
      </c>
      <c r="E31" s="563">
        <v>3</v>
      </c>
      <c r="F31" s="962"/>
      <c r="G31" s="962"/>
      <c r="H31" s="962"/>
      <c r="I31" s="962"/>
    </row>
    <row r="32" spans="1:9">
      <c r="A32" s="566"/>
      <c r="B32" s="565"/>
      <c r="C32" s="564" t="s">
        <v>3495</v>
      </c>
      <c r="D32" s="521" t="s">
        <v>266</v>
      </c>
      <c r="E32" s="563">
        <v>11</v>
      </c>
      <c r="F32" s="962"/>
      <c r="G32" s="962"/>
      <c r="H32" s="962"/>
      <c r="I32" s="962"/>
    </row>
    <row r="33" spans="1:9">
      <c r="A33" s="566"/>
      <c r="B33" s="565"/>
      <c r="C33" s="564" t="s">
        <v>3513</v>
      </c>
      <c r="D33" s="521" t="s">
        <v>266</v>
      </c>
      <c r="E33" s="563">
        <v>1</v>
      </c>
      <c r="F33" s="962"/>
      <c r="G33" s="962"/>
      <c r="H33" s="962"/>
      <c r="I33" s="962"/>
    </row>
    <row r="34" spans="1:9">
      <c r="A34" s="566"/>
      <c r="B34" s="565"/>
      <c r="C34" s="564" t="s">
        <v>3512</v>
      </c>
      <c r="D34" s="521" t="s">
        <v>266</v>
      </c>
      <c r="E34" s="563">
        <v>6</v>
      </c>
      <c r="F34" s="962"/>
      <c r="G34" s="962"/>
      <c r="H34" s="962"/>
      <c r="I34" s="962"/>
    </row>
    <row r="35" spans="1:9">
      <c r="A35" s="566"/>
      <c r="B35" s="565"/>
      <c r="C35" s="564" t="s">
        <v>3480</v>
      </c>
      <c r="D35" s="521" t="s">
        <v>266</v>
      </c>
      <c r="E35" s="563">
        <v>45</v>
      </c>
      <c r="F35" s="962"/>
      <c r="G35" s="962"/>
      <c r="H35" s="962"/>
      <c r="I35" s="962"/>
    </row>
    <row r="36" spans="1:9">
      <c r="A36" s="566"/>
      <c r="B36" s="565"/>
      <c r="C36" s="564" t="s">
        <v>3492</v>
      </c>
      <c r="D36" s="521" t="s">
        <v>266</v>
      </c>
      <c r="E36" s="563">
        <v>35</v>
      </c>
      <c r="F36" s="962"/>
      <c r="G36" s="962"/>
      <c r="H36" s="962"/>
      <c r="I36" s="962"/>
    </row>
    <row r="37" spans="1:9">
      <c r="A37" s="566"/>
      <c r="B37" s="565"/>
      <c r="C37" s="564" t="s">
        <v>3510</v>
      </c>
      <c r="D37" s="521" t="s">
        <v>266</v>
      </c>
      <c r="E37" s="563">
        <v>4</v>
      </c>
      <c r="F37" s="962"/>
      <c r="G37" s="962"/>
      <c r="H37" s="962"/>
      <c r="I37" s="962"/>
    </row>
    <row r="38" spans="1:9">
      <c r="A38" s="566"/>
      <c r="B38" s="565"/>
      <c r="C38" s="564" t="s">
        <v>3509</v>
      </c>
      <c r="D38" s="521" t="s">
        <v>244</v>
      </c>
      <c r="E38" s="563">
        <v>24</v>
      </c>
      <c r="F38" s="962"/>
      <c r="G38" s="962"/>
      <c r="H38" s="962"/>
      <c r="I38" s="962"/>
    </row>
    <row r="39" spans="1:9">
      <c r="A39" s="566"/>
      <c r="B39" s="565"/>
      <c r="C39" s="564" t="s">
        <v>3494</v>
      </c>
      <c r="D39" s="521" t="s">
        <v>266</v>
      </c>
      <c r="E39" s="563">
        <v>14</v>
      </c>
      <c r="F39" s="962"/>
      <c r="G39" s="962"/>
      <c r="H39" s="962"/>
      <c r="I39" s="962"/>
    </row>
    <row r="40" spans="1:9">
      <c r="A40" s="566"/>
      <c r="B40" s="565"/>
      <c r="C40" s="564" t="s">
        <v>3511</v>
      </c>
      <c r="D40" s="521" t="s">
        <v>266</v>
      </c>
      <c r="E40" s="563">
        <v>2</v>
      </c>
      <c r="F40" s="962"/>
      <c r="G40" s="962"/>
      <c r="H40" s="962"/>
      <c r="I40" s="962"/>
    </row>
    <row r="41" spans="1:9">
      <c r="A41" s="566"/>
      <c r="B41" s="565"/>
      <c r="C41" s="564" t="s">
        <v>3491</v>
      </c>
      <c r="D41" s="521" t="s">
        <v>266</v>
      </c>
      <c r="E41" s="563">
        <v>4</v>
      </c>
      <c r="F41" s="962"/>
      <c r="G41" s="962"/>
      <c r="H41" s="962"/>
      <c r="I41" s="962"/>
    </row>
    <row r="42" spans="1:9">
      <c r="A42" s="566"/>
      <c r="B42" s="565"/>
      <c r="C42" s="564" t="s">
        <v>3508</v>
      </c>
      <c r="D42" s="521" t="s">
        <v>266</v>
      </c>
      <c r="E42" s="563">
        <v>2</v>
      </c>
      <c r="F42" s="962"/>
      <c r="G42" s="962"/>
      <c r="H42" s="962"/>
      <c r="I42" s="962"/>
    </row>
    <row r="43" spans="1:9">
      <c r="A43" s="566"/>
      <c r="B43" s="565"/>
      <c r="C43" s="564" t="s">
        <v>3557</v>
      </c>
      <c r="D43" s="521" t="s">
        <v>266</v>
      </c>
      <c r="E43" s="563">
        <v>1</v>
      </c>
      <c r="F43" s="962"/>
      <c r="G43" s="962"/>
      <c r="H43" s="962"/>
      <c r="I43" s="962"/>
    </row>
    <row r="44" spans="1:9">
      <c r="A44" s="566"/>
      <c r="B44" s="565"/>
      <c r="C44" s="567" t="s">
        <v>3507</v>
      </c>
      <c r="D44" s="521"/>
      <c r="E44" s="563"/>
      <c r="F44" s="962"/>
      <c r="G44" s="962"/>
      <c r="H44" s="962"/>
      <c r="I44" s="962"/>
    </row>
    <row r="45" spans="1:9">
      <c r="A45" s="566"/>
      <c r="B45" s="565"/>
      <c r="C45" s="564" t="s">
        <v>3397</v>
      </c>
      <c r="D45" s="521" t="s">
        <v>244</v>
      </c>
      <c r="E45" s="563">
        <v>840</v>
      </c>
      <c r="F45" s="962"/>
      <c r="G45" s="962"/>
      <c r="H45" s="962"/>
      <c r="I45" s="962"/>
    </row>
    <row r="46" spans="1:9">
      <c r="A46" s="566"/>
      <c r="B46" s="565"/>
      <c r="C46" s="564" t="s">
        <v>3487</v>
      </c>
      <c r="D46" s="521" t="s">
        <v>244</v>
      </c>
      <c r="E46" s="563">
        <v>300</v>
      </c>
      <c r="F46" s="962"/>
      <c r="G46" s="962"/>
      <c r="H46" s="962"/>
      <c r="I46" s="962"/>
    </row>
    <row r="47" spans="1:9">
      <c r="A47" s="566"/>
      <c r="B47" s="565"/>
      <c r="C47" s="564" t="s">
        <v>3506</v>
      </c>
      <c r="D47" s="521" t="s">
        <v>244</v>
      </c>
      <c r="E47" s="563">
        <v>100</v>
      </c>
      <c r="F47" s="962"/>
      <c r="G47" s="962"/>
      <c r="H47" s="962"/>
      <c r="I47" s="962"/>
    </row>
    <row r="48" spans="1:9">
      <c r="A48" s="566"/>
      <c r="B48" s="565"/>
      <c r="C48" s="564" t="s">
        <v>3418</v>
      </c>
      <c r="D48" s="521" t="s">
        <v>244</v>
      </c>
      <c r="E48" s="563">
        <v>60</v>
      </c>
      <c r="F48" s="962"/>
      <c r="G48" s="962"/>
      <c r="H48" s="962"/>
      <c r="I48" s="962"/>
    </row>
    <row r="49" spans="1:9">
      <c r="A49" s="566"/>
      <c r="B49" s="565"/>
      <c r="C49" s="564" t="s">
        <v>3505</v>
      </c>
      <c r="D49" s="521" t="s">
        <v>244</v>
      </c>
      <c r="E49" s="563">
        <v>60</v>
      </c>
      <c r="F49" s="962"/>
      <c r="G49" s="962"/>
      <c r="H49" s="962"/>
      <c r="I49" s="962"/>
    </row>
    <row r="50" spans="1:9">
      <c r="A50" s="566"/>
      <c r="B50" s="565"/>
      <c r="C50" s="564" t="s">
        <v>3477</v>
      </c>
      <c r="D50" s="521" t="s">
        <v>266</v>
      </c>
      <c r="E50" s="563">
        <v>20</v>
      </c>
      <c r="F50" s="962"/>
      <c r="G50" s="962"/>
      <c r="H50" s="962"/>
      <c r="I50" s="962"/>
    </row>
    <row r="51" spans="1:9">
      <c r="A51" s="566"/>
      <c r="B51" s="565"/>
      <c r="C51" s="564" t="s">
        <v>3504</v>
      </c>
      <c r="D51" s="521" t="s">
        <v>266</v>
      </c>
      <c r="E51" s="563">
        <v>3</v>
      </c>
      <c r="F51" s="962"/>
      <c r="G51" s="962"/>
      <c r="H51" s="962"/>
      <c r="I51" s="962"/>
    </row>
    <row r="52" spans="1:9">
      <c r="A52" s="566"/>
      <c r="B52" s="565"/>
      <c r="C52" s="564" t="s">
        <v>3246</v>
      </c>
      <c r="D52" s="521" t="s">
        <v>266</v>
      </c>
      <c r="E52" s="563">
        <v>360</v>
      </c>
      <c r="F52" s="962"/>
      <c r="G52" s="962"/>
      <c r="H52" s="962"/>
      <c r="I52" s="962"/>
    </row>
    <row r="53" spans="1:9">
      <c r="A53" s="566"/>
      <c r="B53" s="565"/>
      <c r="C53" s="564" t="s">
        <v>3470</v>
      </c>
      <c r="D53" s="521" t="s">
        <v>244</v>
      </c>
      <c r="E53" s="563">
        <v>680</v>
      </c>
      <c r="F53" s="962"/>
      <c r="G53" s="962"/>
      <c r="H53" s="962"/>
      <c r="I53" s="962"/>
    </row>
    <row r="54" spans="1:9">
      <c r="A54" s="566"/>
      <c r="B54" s="565"/>
      <c r="C54" s="564" t="s">
        <v>3503</v>
      </c>
      <c r="D54" s="521" t="s">
        <v>266</v>
      </c>
      <c r="E54" s="563">
        <v>175</v>
      </c>
      <c r="F54" s="962"/>
      <c r="G54" s="962"/>
      <c r="H54" s="962"/>
      <c r="I54" s="962"/>
    </row>
    <row r="55" spans="1:9">
      <c r="A55" s="566"/>
      <c r="B55" s="565"/>
      <c r="C55" s="564" t="s">
        <v>3502</v>
      </c>
      <c r="D55" s="521" t="s">
        <v>266</v>
      </c>
      <c r="E55" s="563">
        <v>14</v>
      </c>
      <c r="F55" s="962"/>
      <c r="G55" s="962"/>
      <c r="H55" s="962"/>
      <c r="I55" s="962"/>
    </row>
    <row r="56" spans="1:9">
      <c r="A56" s="566"/>
      <c r="B56" s="565"/>
      <c r="C56" s="564" t="s">
        <v>3501</v>
      </c>
      <c r="D56" s="521" t="s">
        <v>266</v>
      </c>
      <c r="E56" s="563">
        <v>21</v>
      </c>
      <c r="F56" s="962"/>
      <c r="G56" s="962"/>
      <c r="H56" s="962"/>
      <c r="I56" s="962"/>
    </row>
    <row r="57" spans="1:9" ht="12.75">
      <c r="A57" s="566"/>
      <c r="B57" s="565"/>
      <c r="C57" s="571" t="s">
        <v>3556</v>
      </c>
      <c r="D57" s="568"/>
      <c r="E57" s="568"/>
      <c r="F57" s="962"/>
      <c r="G57" s="962"/>
      <c r="H57" s="962"/>
      <c r="I57" s="962"/>
    </row>
    <row r="58" spans="1:9" ht="12.75">
      <c r="A58" s="566"/>
      <c r="B58" s="565"/>
      <c r="C58" s="570" t="s">
        <v>3555</v>
      </c>
      <c r="D58" s="568"/>
      <c r="E58" s="568"/>
      <c r="F58" s="962"/>
      <c r="G58" s="962"/>
      <c r="H58" s="962"/>
      <c r="I58" s="962"/>
    </row>
    <row r="59" spans="1:9">
      <c r="A59" s="566"/>
      <c r="B59" s="565"/>
      <c r="C59" s="569" t="s">
        <v>3554</v>
      </c>
      <c r="D59" s="568" t="s">
        <v>266</v>
      </c>
      <c r="E59" s="568">
        <v>2</v>
      </c>
      <c r="F59" s="962"/>
      <c r="G59" s="962"/>
      <c r="H59" s="962"/>
      <c r="I59" s="962"/>
    </row>
    <row r="60" spans="1:9">
      <c r="A60" s="566"/>
      <c r="B60" s="565"/>
      <c r="C60" s="569" t="s">
        <v>3514</v>
      </c>
      <c r="D60" s="568" t="s">
        <v>266</v>
      </c>
      <c r="E60" s="568">
        <v>1</v>
      </c>
      <c r="F60" s="962"/>
      <c r="G60" s="962"/>
      <c r="H60" s="962"/>
      <c r="I60" s="962"/>
    </row>
    <row r="61" spans="1:9">
      <c r="A61" s="566"/>
      <c r="B61" s="565"/>
      <c r="C61" s="569" t="s">
        <v>3495</v>
      </c>
      <c r="D61" s="568" t="s">
        <v>266</v>
      </c>
      <c r="E61" s="568">
        <v>3</v>
      </c>
      <c r="F61" s="962"/>
      <c r="G61" s="962"/>
      <c r="H61" s="962"/>
      <c r="I61" s="962"/>
    </row>
    <row r="62" spans="1:9">
      <c r="A62" s="566"/>
      <c r="B62" s="565"/>
      <c r="C62" s="569" t="s">
        <v>3480</v>
      </c>
      <c r="D62" s="568" t="s">
        <v>266</v>
      </c>
      <c r="E62" s="568">
        <v>4</v>
      </c>
      <c r="F62" s="962"/>
      <c r="G62" s="962"/>
      <c r="H62" s="962"/>
      <c r="I62" s="962"/>
    </row>
    <row r="63" spans="1:9">
      <c r="A63" s="566"/>
      <c r="B63" s="565"/>
      <c r="C63" s="569" t="s">
        <v>3492</v>
      </c>
      <c r="D63" s="568" t="s">
        <v>266</v>
      </c>
      <c r="E63" s="568">
        <v>4</v>
      </c>
      <c r="F63" s="962"/>
      <c r="G63" s="962"/>
      <c r="H63" s="962"/>
      <c r="I63" s="962"/>
    </row>
    <row r="64" spans="1:9">
      <c r="A64" s="566"/>
      <c r="B64" s="565"/>
      <c r="C64" s="569" t="s">
        <v>3491</v>
      </c>
      <c r="D64" s="568" t="s">
        <v>266</v>
      </c>
      <c r="E64" s="568">
        <v>1</v>
      </c>
      <c r="F64" s="962"/>
      <c r="G64" s="962"/>
      <c r="H64" s="962"/>
      <c r="I64" s="962"/>
    </row>
    <row r="65" spans="1:9">
      <c r="A65" s="566"/>
      <c r="B65" s="565"/>
      <c r="C65" s="569" t="s">
        <v>3397</v>
      </c>
      <c r="D65" s="568" t="s">
        <v>244</v>
      </c>
      <c r="E65" s="568">
        <v>16</v>
      </c>
      <c r="F65" s="962"/>
      <c r="G65" s="962"/>
      <c r="H65" s="962"/>
      <c r="I65" s="962"/>
    </row>
    <row r="66" spans="1:9">
      <c r="A66" s="566"/>
      <c r="B66" s="565"/>
      <c r="C66" s="569" t="s">
        <v>3487</v>
      </c>
      <c r="D66" s="568" t="s">
        <v>244</v>
      </c>
      <c r="E66" s="568">
        <v>25</v>
      </c>
      <c r="F66" s="962"/>
      <c r="G66" s="962"/>
      <c r="H66" s="962"/>
      <c r="I66" s="962"/>
    </row>
    <row r="67" spans="1:9">
      <c r="A67" s="566"/>
      <c r="B67" s="565"/>
      <c r="C67" s="569" t="s">
        <v>3553</v>
      </c>
      <c r="D67" s="568" t="s">
        <v>3552</v>
      </c>
      <c r="E67" s="568">
        <v>6</v>
      </c>
      <c r="F67" s="962"/>
      <c r="G67" s="962"/>
      <c r="H67" s="962"/>
      <c r="I67" s="962"/>
    </row>
    <row r="68" spans="1:9" ht="12.75">
      <c r="A68" s="566"/>
      <c r="B68" s="565"/>
      <c r="C68" s="570" t="s">
        <v>3555</v>
      </c>
      <c r="D68" s="568"/>
      <c r="E68" s="568"/>
      <c r="F68" s="962"/>
      <c r="G68" s="962"/>
      <c r="H68" s="962"/>
      <c r="I68" s="962"/>
    </row>
    <row r="69" spans="1:9">
      <c r="A69" s="566"/>
      <c r="B69" s="565"/>
      <c r="C69" s="569" t="s">
        <v>3554</v>
      </c>
      <c r="D69" s="568" t="s">
        <v>266</v>
      </c>
      <c r="E69" s="568">
        <v>2</v>
      </c>
      <c r="F69" s="962"/>
      <c r="G69" s="962"/>
      <c r="H69" s="962"/>
      <c r="I69" s="962"/>
    </row>
    <row r="70" spans="1:9">
      <c r="A70" s="566"/>
      <c r="B70" s="565"/>
      <c r="C70" s="569" t="s">
        <v>3514</v>
      </c>
      <c r="D70" s="568" t="s">
        <v>266</v>
      </c>
      <c r="E70" s="568">
        <v>1</v>
      </c>
      <c r="F70" s="962"/>
      <c r="G70" s="962"/>
      <c r="H70" s="962"/>
      <c r="I70" s="962"/>
    </row>
    <row r="71" spans="1:9">
      <c r="A71" s="566"/>
      <c r="B71" s="565"/>
      <c r="C71" s="569" t="s">
        <v>3495</v>
      </c>
      <c r="D71" s="568" t="s">
        <v>266</v>
      </c>
      <c r="E71" s="568">
        <v>3</v>
      </c>
      <c r="F71" s="962"/>
      <c r="G71" s="962"/>
      <c r="H71" s="962"/>
      <c r="I71" s="962"/>
    </row>
    <row r="72" spans="1:9">
      <c r="A72" s="566"/>
      <c r="B72" s="565"/>
      <c r="C72" s="569" t="s">
        <v>3480</v>
      </c>
      <c r="D72" s="568" t="s">
        <v>266</v>
      </c>
      <c r="E72" s="568">
        <v>4</v>
      </c>
      <c r="F72" s="962"/>
      <c r="G72" s="962"/>
      <c r="H72" s="962"/>
      <c r="I72" s="962"/>
    </row>
    <row r="73" spans="1:9">
      <c r="A73" s="566"/>
      <c r="B73" s="565"/>
      <c r="C73" s="569" t="s">
        <v>3492</v>
      </c>
      <c r="D73" s="568" t="s">
        <v>266</v>
      </c>
      <c r="E73" s="568">
        <v>4</v>
      </c>
      <c r="F73" s="962"/>
      <c r="G73" s="962"/>
      <c r="H73" s="962"/>
      <c r="I73" s="962"/>
    </row>
    <row r="74" spans="1:9">
      <c r="A74" s="566"/>
      <c r="B74" s="565"/>
      <c r="C74" s="569" t="s">
        <v>3491</v>
      </c>
      <c r="D74" s="568" t="s">
        <v>266</v>
      </c>
      <c r="E74" s="568">
        <v>1</v>
      </c>
      <c r="F74" s="962"/>
      <c r="G74" s="962"/>
      <c r="H74" s="962"/>
      <c r="I74" s="962"/>
    </row>
    <row r="75" spans="1:9">
      <c r="A75" s="566"/>
      <c r="B75" s="565"/>
      <c r="C75" s="569" t="s">
        <v>3397</v>
      </c>
      <c r="D75" s="568" t="s">
        <v>244</v>
      </c>
      <c r="E75" s="568">
        <v>16</v>
      </c>
      <c r="F75" s="962"/>
      <c r="G75" s="962"/>
      <c r="H75" s="962"/>
      <c r="I75" s="962"/>
    </row>
    <row r="76" spans="1:9">
      <c r="A76" s="566"/>
      <c r="B76" s="565"/>
      <c r="C76" s="569" t="s">
        <v>3487</v>
      </c>
      <c r="D76" s="568" t="s">
        <v>244</v>
      </c>
      <c r="E76" s="568">
        <v>25</v>
      </c>
      <c r="F76" s="962"/>
      <c r="G76" s="962"/>
      <c r="H76" s="962"/>
      <c r="I76" s="962"/>
    </row>
    <row r="77" spans="1:9">
      <c r="A77" s="566"/>
      <c r="B77" s="565"/>
      <c r="C77" s="569" t="s">
        <v>3553</v>
      </c>
      <c r="D77" s="568" t="s">
        <v>3552</v>
      </c>
      <c r="E77" s="568">
        <v>6</v>
      </c>
      <c r="F77" s="962"/>
      <c r="G77" s="962"/>
      <c r="H77" s="962"/>
      <c r="I77" s="962"/>
    </row>
    <row r="78" spans="1:9">
      <c r="A78" s="566"/>
      <c r="B78" s="565"/>
      <c r="C78" s="567" t="s">
        <v>1802</v>
      </c>
      <c r="D78" s="521"/>
      <c r="E78" s="563"/>
      <c r="F78" s="962"/>
      <c r="G78" s="962"/>
      <c r="H78" s="962"/>
      <c r="I78" s="962"/>
    </row>
    <row r="79" spans="1:9">
      <c r="A79" s="566"/>
      <c r="B79" s="565"/>
      <c r="C79" s="564" t="s">
        <v>3263</v>
      </c>
      <c r="D79" s="521" t="s">
        <v>3262</v>
      </c>
      <c r="E79" s="563">
        <v>30</v>
      </c>
      <c r="F79" s="962"/>
      <c r="G79" s="962"/>
      <c r="H79" s="962"/>
      <c r="I79" s="962"/>
    </row>
    <row r="80" spans="1:9">
      <c r="A80" s="566"/>
      <c r="B80" s="565"/>
      <c r="C80" s="564" t="s">
        <v>3385</v>
      </c>
      <c r="D80" s="521" t="s">
        <v>266</v>
      </c>
      <c r="E80" s="563">
        <v>1</v>
      </c>
      <c r="F80" s="962"/>
      <c r="G80" s="962"/>
      <c r="H80" s="962"/>
      <c r="I80" s="962"/>
    </row>
    <row r="81" spans="1:9">
      <c r="A81" s="566"/>
      <c r="B81" s="565"/>
      <c r="C81" s="564" t="s">
        <v>3238</v>
      </c>
      <c r="D81" s="521" t="s">
        <v>997</v>
      </c>
      <c r="E81" s="563">
        <v>3</v>
      </c>
      <c r="F81" s="962"/>
      <c r="G81" s="962"/>
      <c r="H81" s="962"/>
      <c r="I81" s="962"/>
    </row>
    <row r="82" spans="1:9">
      <c r="A82" s="566"/>
      <c r="B82" s="565"/>
      <c r="C82" s="564" t="s">
        <v>3342</v>
      </c>
      <c r="D82" s="521" t="s">
        <v>997</v>
      </c>
      <c r="E82" s="563">
        <v>6</v>
      </c>
      <c r="F82" s="962"/>
      <c r="G82" s="962"/>
      <c r="H82" s="962"/>
      <c r="I82" s="962"/>
    </row>
    <row r="83" spans="1:9" ht="12">
      <c r="A83" s="502"/>
      <c r="C83" s="518"/>
      <c r="D83" s="517"/>
      <c r="E83" s="517"/>
      <c r="F83" s="561"/>
      <c r="G83" s="561"/>
      <c r="H83" s="561"/>
      <c r="I83" s="560"/>
    </row>
    <row r="84" spans="1:9" ht="3" customHeight="1">
      <c r="A84" s="502"/>
      <c r="C84" s="505"/>
      <c r="D84" s="375"/>
      <c r="E84" s="375"/>
      <c r="F84" s="556"/>
      <c r="G84" s="556"/>
      <c r="H84" s="556"/>
      <c r="I84" s="559"/>
    </row>
    <row r="85" spans="1:9">
      <c r="A85" s="502"/>
      <c r="C85" s="383" t="s">
        <v>3243</v>
      </c>
      <c r="D85" s="504"/>
      <c r="E85" s="504"/>
      <c r="F85" s="558"/>
      <c r="G85" s="558"/>
      <c r="H85" s="558"/>
      <c r="I85" s="554">
        <f t="array" ref="I85">SUM(E9:E82*F9:F82)</f>
        <v>0</v>
      </c>
    </row>
    <row r="86" spans="1:9">
      <c r="A86" s="502"/>
      <c r="C86" s="379" t="s">
        <v>3242</v>
      </c>
      <c r="D86" s="375" t="s">
        <v>997</v>
      </c>
      <c r="E86" s="374"/>
      <c r="F86" s="558"/>
      <c r="G86" s="558"/>
      <c r="H86" s="558"/>
      <c r="I86" s="546"/>
    </row>
    <row r="87" spans="1:9">
      <c r="A87" s="502"/>
      <c r="C87" s="383" t="s">
        <v>3241</v>
      </c>
      <c r="D87" s="504"/>
      <c r="E87" s="503"/>
      <c r="F87" s="558"/>
      <c r="G87" s="558"/>
      <c r="H87" s="558"/>
      <c r="I87" s="554">
        <f t="array" ref="I87">SUM(E9:E82*G9:G82)</f>
        <v>0</v>
      </c>
    </row>
    <row r="88" spans="1:9">
      <c r="A88" s="502"/>
      <c r="C88" s="379" t="s">
        <v>3240</v>
      </c>
      <c r="D88" s="375" t="s">
        <v>997</v>
      </c>
      <c r="E88" s="374"/>
      <c r="F88" s="558"/>
      <c r="G88" s="558"/>
      <c r="H88" s="558"/>
      <c r="I88" s="546"/>
    </row>
    <row r="89" spans="1:9" s="381" customFormat="1">
      <c r="A89" s="370"/>
      <c r="B89" s="371"/>
      <c r="C89" s="383" t="s">
        <v>3239</v>
      </c>
      <c r="D89" s="504"/>
      <c r="E89" s="503"/>
      <c r="F89" s="558"/>
      <c r="G89" s="558"/>
      <c r="H89" s="558"/>
      <c r="I89" s="554">
        <f t="array" ref="I89">SUM(E9:E82*H9:H82)</f>
        <v>0</v>
      </c>
    </row>
    <row r="90" spans="1:9" s="381" customFormat="1">
      <c r="A90" s="370"/>
      <c r="B90" s="371"/>
      <c r="C90" s="379" t="s">
        <v>3238</v>
      </c>
      <c r="D90" s="375" t="s">
        <v>997</v>
      </c>
      <c r="E90" s="374"/>
      <c r="F90" s="558"/>
      <c r="G90" s="558"/>
      <c r="H90" s="558"/>
      <c r="I90" s="546"/>
    </row>
    <row r="91" spans="1:9">
      <c r="A91" s="502"/>
      <c r="C91" s="379" t="s">
        <v>3237</v>
      </c>
      <c r="D91" s="375" t="s">
        <v>997</v>
      </c>
      <c r="E91" s="374"/>
      <c r="F91" s="558"/>
      <c r="G91" s="558"/>
      <c r="H91" s="558"/>
      <c r="I91" s="546"/>
    </row>
    <row r="92" spans="1:9">
      <c r="C92" s="383" t="s">
        <v>133</v>
      </c>
      <c r="D92" s="375"/>
      <c r="E92" s="382"/>
      <c r="F92" s="558"/>
      <c r="G92" s="558"/>
      <c r="H92" s="558"/>
      <c r="I92" s="553"/>
    </row>
    <row r="93" spans="1:9" ht="3" customHeight="1">
      <c r="C93" s="383"/>
      <c r="D93" s="375"/>
      <c r="E93" s="382"/>
      <c r="F93" s="558"/>
      <c r="G93" s="558"/>
      <c r="H93" s="558"/>
      <c r="I93" s="553"/>
    </row>
    <row r="94" spans="1:9" s="381" customFormat="1">
      <c r="A94" s="370"/>
      <c r="B94" s="371"/>
      <c r="C94" s="379" t="s">
        <v>3236</v>
      </c>
      <c r="D94" s="375" t="s">
        <v>997</v>
      </c>
      <c r="E94" s="374"/>
      <c r="F94" s="558"/>
      <c r="G94" s="558"/>
      <c r="H94" s="558"/>
      <c r="I94" s="546"/>
    </row>
    <row r="95" spans="1:9" s="380" customFormat="1" ht="11.25" customHeight="1">
      <c r="A95" s="370"/>
      <c r="B95" s="371"/>
      <c r="C95" s="379" t="s">
        <v>3235</v>
      </c>
      <c r="D95" s="375" t="s">
        <v>997</v>
      </c>
      <c r="E95" s="964"/>
      <c r="F95" s="964"/>
      <c r="G95" s="964"/>
      <c r="H95" s="964"/>
      <c r="I95" s="546"/>
    </row>
    <row r="96" spans="1:9" s="380" customFormat="1" ht="11.25" customHeight="1">
      <c r="A96" s="370"/>
      <c r="B96" s="371"/>
      <c r="C96" s="379" t="s">
        <v>3234</v>
      </c>
      <c r="D96" s="375" t="s">
        <v>997</v>
      </c>
      <c r="E96" s="964"/>
      <c r="F96" s="964"/>
      <c r="G96" s="964"/>
      <c r="H96" s="964"/>
      <c r="I96" s="546"/>
    </row>
    <row r="97" spans="1:9" s="380" customFormat="1" ht="11.25" customHeight="1">
      <c r="A97" s="370"/>
      <c r="B97" s="371"/>
      <c r="C97" s="379" t="s">
        <v>3233</v>
      </c>
      <c r="D97" s="375" t="s">
        <v>997</v>
      </c>
      <c r="E97" s="964"/>
      <c r="F97" s="964"/>
      <c r="G97" s="964"/>
      <c r="H97" s="964"/>
      <c r="I97" s="546"/>
    </row>
    <row r="98" spans="1:9" s="380" customFormat="1" ht="11.25" customHeight="1">
      <c r="A98" s="370"/>
      <c r="B98" s="371"/>
      <c r="C98" s="379" t="s">
        <v>3232</v>
      </c>
      <c r="D98" s="375" t="s">
        <v>997</v>
      </c>
      <c r="E98" s="964"/>
      <c r="F98" s="964"/>
      <c r="G98" s="964"/>
      <c r="H98" s="964"/>
      <c r="I98" s="546"/>
    </row>
    <row r="99" spans="1:9" s="380" customFormat="1" ht="11.25" customHeight="1">
      <c r="A99" s="370"/>
      <c r="B99" s="371"/>
      <c r="C99" s="379" t="s">
        <v>3231</v>
      </c>
      <c r="D99" s="375" t="s">
        <v>997</v>
      </c>
      <c r="E99" s="964"/>
      <c r="F99" s="964"/>
      <c r="G99" s="964"/>
      <c r="H99" s="964"/>
      <c r="I99" s="546"/>
    </row>
    <row r="100" spans="1:9" ht="11.25" customHeight="1">
      <c r="A100" s="378"/>
      <c r="C100" s="379" t="s">
        <v>3230</v>
      </c>
      <c r="D100" s="375" t="s">
        <v>997</v>
      </c>
      <c r="E100" s="964"/>
      <c r="F100" s="964"/>
      <c r="G100" s="964"/>
      <c r="H100" s="964"/>
      <c r="I100" s="546"/>
    </row>
    <row r="101" spans="1:9" ht="11.25" customHeight="1">
      <c r="A101" s="378"/>
      <c r="C101" s="376" t="s">
        <v>3229</v>
      </c>
      <c r="D101" s="375" t="s">
        <v>997</v>
      </c>
      <c r="E101" s="964"/>
      <c r="F101" s="964"/>
      <c r="G101" s="964"/>
      <c r="H101" s="964"/>
      <c r="I101" s="546"/>
    </row>
    <row r="102" spans="1:9" ht="11.25" customHeight="1">
      <c r="A102" s="378"/>
      <c r="C102" s="376" t="s">
        <v>3228</v>
      </c>
      <c r="D102" s="375" t="s">
        <v>997</v>
      </c>
      <c r="E102" s="964"/>
      <c r="F102" s="964"/>
      <c r="G102" s="964"/>
      <c r="H102" s="964"/>
      <c r="I102" s="546"/>
    </row>
    <row r="103" spans="1:9" ht="11.25" customHeight="1" thickBot="1">
      <c r="B103" s="377"/>
      <c r="C103" s="376" t="s">
        <v>3227</v>
      </c>
      <c r="D103" s="375" t="s">
        <v>997</v>
      </c>
      <c r="E103" s="964"/>
      <c r="F103" s="964"/>
      <c r="G103" s="964"/>
      <c r="H103" s="964"/>
      <c r="I103" s="546"/>
    </row>
    <row r="104" spans="1:9" ht="16.5" thickBot="1">
      <c r="C104" s="373" t="s">
        <v>3226</v>
      </c>
      <c r="D104" s="372"/>
      <c r="E104" s="372"/>
      <c r="F104" s="545"/>
      <c r="G104" s="545"/>
      <c r="H104" s="545"/>
      <c r="I104" s="544">
        <f t="array" ref="I104">SUBTOTAL(9,I7:I103)</f>
        <v>0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Header xml:space="preserve">&amp;L
</oddHeader>
    <oddFooter>&amp;LVypracoval: Mgr.Bak Štefan&amp;C&amp;P/&amp;N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FF00"/>
    <pageSetUpPr fitToPage="1"/>
  </sheetPr>
  <dimension ref="A1:I72"/>
  <sheetViews>
    <sheetView view="pageLayout" topLeftCell="A50" zoomScaleNormal="100" workbookViewId="0">
      <selection activeCell="F52" sqref="F52"/>
    </sheetView>
  </sheetViews>
  <sheetFormatPr defaultColWidth="10.6640625" defaultRowHeight="11.25" outlineLevelCol="1"/>
  <cols>
    <col min="1" max="1" width="4.6640625" style="370" customWidth="1"/>
    <col min="2" max="2" width="9.33203125" style="371" customWidth="1"/>
    <col min="3" max="3" width="82.5" style="371" customWidth="1"/>
    <col min="4" max="4" width="5.1640625" style="370" bestFit="1" customWidth="1"/>
    <col min="5" max="5" width="7.5" style="370" bestFit="1" customWidth="1"/>
    <col min="6" max="8" width="13.6640625" style="543" bestFit="1" customWidth="1" outlineLevel="1"/>
    <col min="9" max="9" width="16.5" style="542" bestFit="1" customWidth="1" outlineLevel="1"/>
    <col min="10" max="16384" width="10.6640625" style="369"/>
  </cols>
  <sheetData>
    <row r="1" spans="1:9" ht="12" thickBot="1"/>
    <row r="2" spans="1:9" ht="12.75">
      <c r="A2" s="424" t="s">
        <v>3259</v>
      </c>
      <c r="B2" s="423"/>
      <c r="C2" s="422" t="str">
        <f>stavba</f>
        <v>Košická futbalová aréna - SO10.1 Štadión_II. III. Etapa</v>
      </c>
      <c r="D2" s="421"/>
      <c r="E2" s="421"/>
      <c r="F2" s="588"/>
      <c r="G2" s="588"/>
      <c r="H2" s="588"/>
      <c r="I2" s="587"/>
    </row>
    <row r="3" spans="1:9" ht="15">
      <c r="A3" s="420" t="s">
        <v>3258</v>
      </c>
      <c r="C3" s="536"/>
      <c r="D3" s="419"/>
      <c r="E3" s="419"/>
      <c r="F3" s="586"/>
      <c r="G3" s="586"/>
      <c r="H3" s="586"/>
      <c r="I3" s="585"/>
    </row>
    <row r="4" spans="1:9" ht="15.75" thickBot="1">
      <c r="A4" s="418" t="s">
        <v>3257</v>
      </c>
      <c r="B4" s="417"/>
      <c r="C4" s="536" t="s">
        <v>3551</v>
      </c>
      <c r="D4" s="415"/>
      <c r="E4" s="415"/>
      <c r="F4" s="584"/>
      <c r="G4" s="584"/>
      <c r="H4" s="584"/>
      <c r="I4" s="583"/>
    </row>
    <row r="5" spans="1:9">
      <c r="A5" s="414" t="s">
        <v>3255</v>
      </c>
      <c r="B5" s="413"/>
      <c r="C5" s="412" t="s">
        <v>3254</v>
      </c>
      <c r="D5" s="411"/>
      <c r="E5" s="411"/>
      <c r="F5" s="1042" t="s">
        <v>3332</v>
      </c>
      <c r="G5" s="1042"/>
      <c r="H5" s="1043"/>
      <c r="I5" s="582" t="s">
        <v>3331</v>
      </c>
    </row>
    <row r="6" spans="1:9" ht="13.5" customHeight="1" thickBot="1">
      <c r="A6" s="410" t="s">
        <v>3253</v>
      </c>
      <c r="B6" s="409"/>
      <c r="C6" s="515"/>
      <c r="D6" s="407" t="s">
        <v>141</v>
      </c>
      <c r="E6" s="407" t="s">
        <v>3251</v>
      </c>
      <c r="F6" s="581" t="s">
        <v>3330</v>
      </c>
      <c r="G6" s="580" t="s">
        <v>3223</v>
      </c>
      <c r="H6" s="580" t="s">
        <v>3329</v>
      </c>
      <c r="I6" s="579" t="s">
        <v>3328</v>
      </c>
    </row>
    <row r="7" spans="1:9" ht="12">
      <c r="A7" s="509"/>
      <c r="B7" s="541"/>
      <c r="C7" s="576" t="s">
        <v>3550</v>
      </c>
      <c r="D7" s="539"/>
      <c r="E7" s="539"/>
      <c r="F7" s="962"/>
      <c r="G7" s="962"/>
      <c r="H7" s="962"/>
      <c r="I7" s="962"/>
    </row>
    <row r="8" spans="1:9" ht="12">
      <c r="A8" s="521"/>
      <c r="B8" s="520"/>
      <c r="C8" s="596" t="s">
        <v>3549</v>
      </c>
      <c r="D8" s="522" t="s">
        <v>266</v>
      </c>
      <c r="E8" s="522">
        <v>2</v>
      </c>
      <c r="F8" s="962"/>
      <c r="G8" s="962"/>
      <c r="H8" s="962"/>
      <c r="I8" s="962"/>
    </row>
    <row r="9" spans="1:9" ht="12">
      <c r="A9" s="521"/>
      <c r="B9" s="520"/>
      <c r="C9" s="596" t="s">
        <v>3548</v>
      </c>
      <c r="D9" s="522" t="s">
        <v>266</v>
      </c>
      <c r="E9" s="522">
        <v>8</v>
      </c>
      <c r="F9" s="962"/>
      <c r="G9" s="962"/>
      <c r="H9" s="962"/>
      <c r="I9" s="962"/>
    </row>
    <row r="10" spans="1:9" ht="12">
      <c r="A10" s="521"/>
      <c r="B10" s="520"/>
      <c r="C10" s="596" t="s">
        <v>3547</v>
      </c>
      <c r="D10" s="522" t="s">
        <v>266</v>
      </c>
      <c r="E10" s="522">
        <v>2</v>
      </c>
      <c r="F10" s="962"/>
      <c r="G10" s="962"/>
      <c r="H10" s="962"/>
      <c r="I10" s="962"/>
    </row>
    <row r="11" spans="1:9" ht="12">
      <c r="A11" s="521"/>
      <c r="B11" s="520"/>
      <c r="C11" s="596" t="s">
        <v>3546</v>
      </c>
      <c r="D11" s="522" t="s">
        <v>266</v>
      </c>
      <c r="E11" s="522">
        <v>1</v>
      </c>
      <c r="F11" s="962"/>
      <c r="G11" s="962"/>
      <c r="H11" s="962"/>
      <c r="I11" s="962"/>
    </row>
    <row r="12" spans="1:9" ht="12">
      <c r="A12" s="521"/>
      <c r="B12" s="520"/>
      <c r="C12" s="596" t="s">
        <v>3545</v>
      </c>
      <c r="D12" s="522" t="s">
        <v>266</v>
      </c>
      <c r="E12" s="522">
        <v>64</v>
      </c>
      <c r="F12" s="962"/>
      <c r="G12" s="962"/>
      <c r="H12" s="962"/>
      <c r="I12" s="962"/>
    </row>
    <row r="13" spans="1:9" ht="12">
      <c r="A13" s="521"/>
      <c r="B13" s="520"/>
      <c r="C13" s="596" t="s">
        <v>3544</v>
      </c>
      <c r="D13" s="522" t="s">
        <v>266</v>
      </c>
      <c r="E13" s="522">
        <v>124</v>
      </c>
      <c r="F13" s="962"/>
      <c r="G13" s="962"/>
      <c r="H13" s="962"/>
      <c r="I13" s="962"/>
    </row>
    <row r="14" spans="1:9" ht="12">
      <c r="A14" s="521"/>
      <c r="B14" s="520"/>
      <c r="C14" s="596" t="s">
        <v>3543</v>
      </c>
      <c r="D14" s="522" t="s">
        <v>266</v>
      </c>
      <c r="E14" s="522">
        <v>14</v>
      </c>
      <c r="F14" s="962"/>
      <c r="G14" s="962"/>
      <c r="H14" s="962"/>
      <c r="I14" s="962"/>
    </row>
    <row r="15" spans="1:9" ht="12">
      <c r="A15" s="521"/>
      <c r="B15" s="520"/>
      <c r="C15" s="596" t="s">
        <v>3542</v>
      </c>
      <c r="D15" s="522" t="s">
        <v>244</v>
      </c>
      <c r="E15" s="522">
        <v>24</v>
      </c>
      <c r="F15" s="962"/>
      <c r="G15" s="962"/>
      <c r="H15" s="962"/>
      <c r="I15" s="962"/>
    </row>
    <row r="16" spans="1:9" ht="12">
      <c r="A16" s="521"/>
      <c r="B16" s="520"/>
      <c r="C16" s="596" t="s">
        <v>3541</v>
      </c>
      <c r="D16" s="522" t="s">
        <v>266</v>
      </c>
      <c r="E16" s="522">
        <v>60</v>
      </c>
      <c r="F16" s="962"/>
      <c r="G16" s="962"/>
      <c r="H16" s="962"/>
      <c r="I16" s="962"/>
    </row>
    <row r="17" spans="1:9" ht="12">
      <c r="A17" s="521"/>
      <c r="B17" s="520"/>
      <c r="C17" s="596" t="s">
        <v>3536</v>
      </c>
      <c r="D17" s="522" t="s">
        <v>266</v>
      </c>
      <c r="E17" s="522">
        <v>60</v>
      </c>
      <c r="F17" s="962"/>
      <c r="G17" s="962"/>
      <c r="H17" s="962"/>
      <c r="I17" s="962"/>
    </row>
    <row r="18" spans="1:9" ht="12">
      <c r="A18" s="521"/>
      <c r="B18" s="520"/>
      <c r="C18" s="596" t="s">
        <v>3540</v>
      </c>
      <c r="D18" s="522" t="s">
        <v>244</v>
      </c>
      <c r="E18" s="522">
        <v>3100</v>
      </c>
      <c r="F18" s="962"/>
      <c r="G18" s="962"/>
      <c r="H18" s="962"/>
      <c r="I18" s="962"/>
    </row>
    <row r="19" spans="1:9" ht="12">
      <c r="A19" s="521"/>
      <c r="B19" s="520"/>
      <c r="C19" s="596" t="s">
        <v>3539</v>
      </c>
      <c r="D19" s="522" t="s">
        <v>244</v>
      </c>
      <c r="E19" s="522">
        <v>460</v>
      </c>
      <c r="F19" s="962"/>
      <c r="G19" s="962"/>
      <c r="H19" s="962"/>
      <c r="I19" s="962"/>
    </row>
    <row r="20" spans="1:9" ht="12">
      <c r="A20" s="521"/>
      <c r="B20" s="520"/>
      <c r="C20" s="596" t="s">
        <v>3538</v>
      </c>
      <c r="D20" s="522" t="s">
        <v>244</v>
      </c>
      <c r="E20" s="522">
        <v>1150</v>
      </c>
      <c r="F20" s="962"/>
      <c r="G20" s="962"/>
      <c r="H20" s="962"/>
      <c r="I20" s="962"/>
    </row>
    <row r="21" spans="1:9" ht="12">
      <c r="A21" s="521"/>
      <c r="B21" s="520"/>
      <c r="C21" s="596" t="s">
        <v>3563</v>
      </c>
      <c r="D21" s="522" t="s">
        <v>266</v>
      </c>
      <c r="E21" s="522">
        <v>0</v>
      </c>
      <c r="F21" s="962"/>
      <c r="G21" s="962"/>
      <c r="H21" s="962"/>
      <c r="I21" s="962"/>
    </row>
    <row r="22" spans="1:9" ht="12">
      <c r="A22" s="521"/>
      <c r="B22" s="520"/>
      <c r="C22" s="596" t="s">
        <v>3537</v>
      </c>
      <c r="D22" s="522" t="s">
        <v>266</v>
      </c>
      <c r="E22" s="522">
        <v>10500</v>
      </c>
      <c r="F22" s="962"/>
      <c r="G22" s="962"/>
      <c r="H22" s="962"/>
      <c r="I22" s="962"/>
    </row>
    <row r="23" spans="1:9" ht="12">
      <c r="A23" s="521"/>
      <c r="B23" s="520"/>
      <c r="C23" s="596" t="s">
        <v>3536</v>
      </c>
      <c r="D23" s="522" t="s">
        <v>266</v>
      </c>
      <c r="E23" s="522">
        <v>10500</v>
      </c>
      <c r="F23" s="962"/>
      <c r="G23" s="962"/>
      <c r="H23" s="962"/>
      <c r="I23" s="962"/>
    </row>
    <row r="24" spans="1:9" ht="12">
      <c r="A24" s="521"/>
      <c r="B24" s="520"/>
      <c r="C24" s="596" t="s">
        <v>3535</v>
      </c>
      <c r="D24" s="522" t="s">
        <v>244</v>
      </c>
      <c r="E24" s="522">
        <v>150</v>
      </c>
      <c r="F24" s="962"/>
      <c r="G24" s="962"/>
      <c r="H24" s="962"/>
      <c r="I24" s="962"/>
    </row>
    <row r="25" spans="1:9" ht="12">
      <c r="A25" s="521"/>
      <c r="B25" s="520"/>
      <c r="C25" s="596" t="s">
        <v>3534</v>
      </c>
      <c r="D25" s="522" t="s">
        <v>266</v>
      </c>
      <c r="E25" s="522">
        <v>100</v>
      </c>
      <c r="F25" s="962"/>
      <c r="G25" s="962"/>
      <c r="H25" s="962"/>
      <c r="I25" s="962"/>
    </row>
    <row r="26" spans="1:9" ht="12">
      <c r="A26" s="521"/>
      <c r="B26" s="520"/>
      <c r="C26" s="596" t="s">
        <v>3533</v>
      </c>
      <c r="D26" s="522" t="s">
        <v>266</v>
      </c>
      <c r="E26" s="522">
        <v>100</v>
      </c>
      <c r="F26" s="962"/>
      <c r="G26" s="962"/>
      <c r="H26" s="962"/>
      <c r="I26" s="962"/>
    </row>
    <row r="27" spans="1:9" ht="12">
      <c r="A27" s="521"/>
      <c r="B27" s="520"/>
      <c r="C27" s="596" t="s">
        <v>3532</v>
      </c>
      <c r="D27" s="522" t="s">
        <v>266</v>
      </c>
      <c r="E27" s="522">
        <v>200</v>
      </c>
      <c r="F27" s="962"/>
      <c r="G27" s="962"/>
      <c r="H27" s="962"/>
      <c r="I27" s="962"/>
    </row>
    <row r="28" spans="1:9" ht="12">
      <c r="A28" s="521"/>
      <c r="B28" s="520"/>
      <c r="C28" s="596" t="s">
        <v>3531</v>
      </c>
      <c r="D28" s="522" t="s">
        <v>244</v>
      </c>
      <c r="E28" s="522">
        <v>30</v>
      </c>
      <c r="F28" s="962"/>
      <c r="G28" s="962"/>
      <c r="H28" s="962"/>
      <c r="I28" s="962"/>
    </row>
    <row r="29" spans="1:9" ht="12">
      <c r="A29" s="521"/>
      <c r="B29" s="520"/>
      <c r="C29" s="596" t="s">
        <v>3530</v>
      </c>
      <c r="D29" s="522" t="s">
        <v>244</v>
      </c>
      <c r="E29" s="522">
        <v>30</v>
      </c>
      <c r="F29" s="962"/>
      <c r="G29" s="962"/>
      <c r="H29" s="962"/>
      <c r="I29" s="962"/>
    </row>
    <row r="30" spans="1:9" ht="12">
      <c r="A30" s="521"/>
      <c r="B30" s="520"/>
      <c r="C30" s="596" t="s">
        <v>3529</v>
      </c>
      <c r="D30" s="522" t="s">
        <v>266</v>
      </c>
      <c r="E30" s="522">
        <v>20</v>
      </c>
      <c r="F30" s="962"/>
      <c r="G30" s="962"/>
      <c r="H30" s="962"/>
      <c r="I30" s="962"/>
    </row>
    <row r="31" spans="1:9" ht="12">
      <c r="A31" s="521"/>
      <c r="B31" s="520"/>
      <c r="C31" s="596" t="s">
        <v>3429</v>
      </c>
      <c r="D31" s="522" t="s">
        <v>266</v>
      </c>
      <c r="E31" s="522">
        <v>60</v>
      </c>
      <c r="F31" s="962"/>
      <c r="G31" s="962"/>
      <c r="H31" s="962"/>
      <c r="I31" s="962"/>
    </row>
    <row r="32" spans="1:9" ht="12">
      <c r="A32" s="521"/>
      <c r="B32" s="520"/>
      <c r="C32" s="596" t="s">
        <v>3528</v>
      </c>
      <c r="D32" s="522" t="s">
        <v>266</v>
      </c>
      <c r="E32" s="522">
        <v>120</v>
      </c>
      <c r="F32" s="962"/>
      <c r="G32" s="962"/>
      <c r="H32" s="962"/>
      <c r="I32" s="962"/>
    </row>
    <row r="33" spans="1:9" ht="12">
      <c r="A33" s="521"/>
      <c r="B33" s="520"/>
      <c r="C33" s="596" t="s">
        <v>3427</v>
      </c>
      <c r="D33" s="522" t="s">
        <v>3419</v>
      </c>
      <c r="E33" s="522">
        <v>2</v>
      </c>
      <c r="F33" s="962"/>
      <c r="G33" s="962"/>
      <c r="H33" s="962"/>
      <c r="I33" s="962"/>
    </row>
    <row r="34" spans="1:9" ht="12">
      <c r="A34" s="521"/>
      <c r="B34" s="520"/>
      <c r="C34" s="596" t="s">
        <v>3426</v>
      </c>
      <c r="D34" s="522" t="s">
        <v>3419</v>
      </c>
      <c r="E34" s="522">
        <v>4</v>
      </c>
      <c r="F34" s="962"/>
      <c r="G34" s="962"/>
      <c r="H34" s="962"/>
      <c r="I34" s="962"/>
    </row>
    <row r="35" spans="1:9" ht="12">
      <c r="A35" s="521"/>
      <c r="B35" s="520"/>
      <c r="C35" s="596" t="s">
        <v>3527</v>
      </c>
      <c r="D35" s="522" t="s">
        <v>266</v>
      </c>
      <c r="E35" s="522">
        <v>300</v>
      </c>
      <c r="F35" s="962"/>
      <c r="G35" s="962"/>
      <c r="H35" s="962"/>
      <c r="I35" s="962"/>
    </row>
    <row r="36" spans="1:9" ht="12">
      <c r="A36" s="521"/>
      <c r="B36" s="520"/>
      <c r="C36" s="596" t="s">
        <v>3526</v>
      </c>
      <c r="D36" s="522" t="s">
        <v>195</v>
      </c>
      <c r="E36" s="522">
        <v>12</v>
      </c>
      <c r="F36" s="962"/>
      <c r="G36" s="962"/>
      <c r="H36" s="962"/>
      <c r="I36" s="962"/>
    </row>
    <row r="37" spans="1:9" ht="12">
      <c r="A37" s="521"/>
      <c r="B37" s="520"/>
      <c r="C37" s="596" t="s">
        <v>3525</v>
      </c>
      <c r="D37" s="522" t="s">
        <v>195</v>
      </c>
      <c r="E37" s="522">
        <v>1</v>
      </c>
      <c r="F37" s="962"/>
      <c r="G37" s="962"/>
      <c r="H37" s="962"/>
      <c r="I37" s="962"/>
    </row>
    <row r="38" spans="1:9" ht="12">
      <c r="A38" s="521"/>
      <c r="B38" s="520"/>
      <c r="C38" s="596" t="s">
        <v>3524</v>
      </c>
      <c r="D38" s="522" t="s">
        <v>195</v>
      </c>
      <c r="E38" s="522">
        <v>1</v>
      </c>
      <c r="F38" s="962"/>
      <c r="G38" s="962"/>
      <c r="H38" s="962"/>
      <c r="I38" s="962"/>
    </row>
    <row r="39" spans="1:9" ht="12">
      <c r="A39" s="521"/>
      <c r="B39" s="520"/>
      <c r="C39" s="596" t="s">
        <v>3523</v>
      </c>
      <c r="D39" s="522" t="s">
        <v>195</v>
      </c>
      <c r="E39" s="522">
        <v>1</v>
      </c>
      <c r="F39" s="962"/>
      <c r="G39" s="962"/>
      <c r="H39" s="962"/>
      <c r="I39" s="962"/>
    </row>
    <row r="40" spans="1:9" ht="12">
      <c r="A40" s="521"/>
      <c r="B40" s="520"/>
      <c r="C40" s="596" t="s">
        <v>3387</v>
      </c>
      <c r="D40" s="522" t="s">
        <v>195</v>
      </c>
      <c r="E40" s="522">
        <v>1</v>
      </c>
      <c r="F40" s="962"/>
      <c r="G40" s="962"/>
      <c r="H40" s="962"/>
      <c r="I40" s="962"/>
    </row>
    <row r="41" spans="1:9" ht="12">
      <c r="A41" s="521"/>
      <c r="B41" s="520"/>
      <c r="C41" s="596" t="s">
        <v>3522</v>
      </c>
      <c r="D41" s="522" t="s">
        <v>3344</v>
      </c>
      <c r="E41" s="522">
        <v>15</v>
      </c>
      <c r="F41" s="962"/>
      <c r="G41" s="962"/>
      <c r="H41" s="962"/>
      <c r="I41" s="962"/>
    </row>
    <row r="42" spans="1:9" ht="12">
      <c r="A42" s="521"/>
      <c r="B42" s="520"/>
      <c r="C42" s="596" t="s">
        <v>3386</v>
      </c>
      <c r="D42" s="522" t="s">
        <v>3344</v>
      </c>
      <c r="E42" s="522">
        <v>25</v>
      </c>
      <c r="F42" s="962"/>
      <c r="G42" s="962"/>
      <c r="H42" s="962"/>
      <c r="I42" s="962"/>
    </row>
    <row r="43" spans="1:9" ht="12">
      <c r="A43" s="521"/>
      <c r="B43" s="520"/>
      <c r="C43" s="596" t="s">
        <v>3468</v>
      </c>
      <c r="D43" s="522" t="s">
        <v>3521</v>
      </c>
      <c r="E43" s="522">
        <v>10</v>
      </c>
      <c r="F43" s="962"/>
      <c r="G43" s="962"/>
      <c r="H43" s="962"/>
      <c r="I43" s="962"/>
    </row>
    <row r="44" spans="1:9" ht="12">
      <c r="A44" s="521"/>
      <c r="B44" s="520"/>
      <c r="C44" s="596" t="s">
        <v>3416</v>
      </c>
      <c r="D44" s="522" t="s">
        <v>3521</v>
      </c>
      <c r="E44" s="522">
        <v>10</v>
      </c>
      <c r="F44" s="962"/>
      <c r="G44" s="962"/>
      <c r="H44" s="962"/>
      <c r="I44" s="962"/>
    </row>
    <row r="45" spans="1:9" ht="12">
      <c r="A45" s="521"/>
      <c r="B45" s="520"/>
      <c r="C45" s="596" t="s">
        <v>3403</v>
      </c>
      <c r="D45" s="522" t="s">
        <v>3344</v>
      </c>
      <c r="E45" s="522">
        <v>5</v>
      </c>
      <c r="F45" s="962"/>
      <c r="G45" s="962"/>
      <c r="H45" s="962"/>
      <c r="I45" s="962"/>
    </row>
    <row r="46" spans="1:9" ht="12">
      <c r="A46" s="521"/>
      <c r="B46" s="520"/>
      <c r="C46" s="596" t="s">
        <v>3238</v>
      </c>
      <c r="D46" s="522" t="s">
        <v>997</v>
      </c>
      <c r="E46" s="522">
        <v>3</v>
      </c>
      <c r="F46" s="962"/>
      <c r="G46" s="962"/>
      <c r="H46" s="962"/>
      <c r="I46" s="962"/>
    </row>
    <row r="47" spans="1:9" ht="12">
      <c r="A47" s="521"/>
      <c r="B47" s="520"/>
      <c r="C47" s="596" t="s">
        <v>3342</v>
      </c>
      <c r="D47" s="522" t="s">
        <v>997</v>
      </c>
      <c r="E47" s="522">
        <v>6</v>
      </c>
      <c r="F47" s="962"/>
      <c r="G47" s="962"/>
      <c r="H47" s="962"/>
      <c r="I47" s="962"/>
    </row>
    <row r="48" spans="1:9" ht="12">
      <c r="A48" s="521"/>
      <c r="B48" s="520"/>
      <c r="C48" s="596" t="s">
        <v>3520</v>
      </c>
      <c r="D48" s="522" t="s">
        <v>3260</v>
      </c>
      <c r="E48" s="522">
        <v>1</v>
      </c>
      <c r="F48" s="962"/>
      <c r="G48" s="962"/>
      <c r="H48" s="962"/>
      <c r="I48" s="962"/>
    </row>
    <row r="49" spans="1:9" ht="12.75">
      <c r="A49" s="509"/>
      <c r="B49" s="541"/>
      <c r="C49" s="540"/>
      <c r="D49" s="539"/>
      <c r="E49" s="539"/>
      <c r="F49" s="595"/>
      <c r="G49" s="594"/>
      <c r="H49" s="594"/>
      <c r="I49" s="593">
        <f>SUM(I8:I48)</f>
        <v>0</v>
      </c>
    </row>
    <row r="50" spans="1:9" ht="12">
      <c r="A50" s="509"/>
      <c r="B50" s="541"/>
      <c r="C50" s="540"/>
      <c r="D50" s="539"/>
      <c r="E50" s="539"/>
      <c r="F50" s="592">
        <v>0</v>
      </c>
      <c r="G50" s="592">
        <v>0</v>
      </c>
      <c r="H50" s="592">
        <v>0</v>
      </c>
      <c r="I50" s="591">
        <f>SUBTOTAL(9,F50:H50)*E50</f>
        <v>0</v>
      </c>
    </row>
    <row r="51" spans="1:9" ht="12">
      <c r="A51" s="502"/>
      <c r="C51" s="507" t="s">
        <v>3244</v>
      </c>
      <c r="D51" s="506"/>
      <c r="E51" s="506"/>
      <c r="F51" s="590"/>
      <c r="G51" s="590"/>
      <c r="H51" s="590"/>
      <c r="I51" s="589"/>
    </row>
    <row r="52" spans="1:9">
      <c r="A52" s="502"/>
      <c r="C52" s="505"/>
      <c r="D52" s="375"/>
      <c r="E52" s="375"/>
      <c r="F52" s="556"/>
      <c r="G52" s="556"/>
      <c r="H52" s="556"/>
      <c r="I52" s="559"/>
    </row>
    <row r="53" spans="1:9">
      <c r="A53" s="502"/>
      <c r="C53" s="383" t="s">
        <v>3243</v>
      </c>
      <c r="D53" s="504"/>
      <c r="E53" s="504"/>
      <c r="F53" s="558"/>
      <c r="G53" s="558"/>
      <c r="H53" s="558"/>
      <c r="I53" s="554"/>
    </row>
    <row r="54" spans="1:9">
      <c r="A54" s="502"/>
      <c r="C54" s="379" t="s">
        <v>3242</v>
      </c>
      <c r="D54" s="375" t="s">
        <v>997</v>
      </c>
      <c r="E54" s="374"/>
      <c r="F54" s="557"/>
      <c r="G54" s="556"/>
      <c r="H54" s="556"/>
      <c r="I54" s="546"/>
    </row>
    <row r="55" spans="1:9">
      <c r="A55" s="502"/>
      <c r="C55" s="383" t="s">
        <v>3241</v>
      </c>
      <c r="D55" s="504"/>
      <c r="E55" s="503"/>
      <c r="F55" s="555"/>
      <c r="G55" s="552"/>
      <c r="H55" s="552"/>
      <c r="I55" s="554"/>
    </row>
    <row r="56" spans="1:9">
      <c r="A56" s="502"/>
      <c r="C56" s="379" t="s">
        <v>3240</v>
      </c>
      <c r="D56" s="375" t="s">
        <v>997</v>
      </c>
      <c r="E56" s="374"/>
      <c r="F56" s="550"/>
      <c r="G56" s="549"/>
      <c r="H56" s="549"/>
      <c r="I56" s="546"/>
    </row>
    <row r="57" spans="1:9" s="381" customFormat="1">
      <c r="A57" s="370"/>
      <c r="B57" s="371"/>
      <c r="C57" s="383" t="s">
        <v>3239</v>
      </c>
      <c r="D57" s="504"/>
      <c r="E57" s="503"/>
      <c r="F57" s="555"/>
      <c r="G57" s="552"/>
      <c r="H57" s="552"/>
      <c r="I57" s="554"/>
    </row>
    <row r="58" spans="1:9" s="381" customFormat="1">
      <c r="A58" s="370"/>
      <c r="B58" s="371"/>
      <c r="C58" s="379" t="s">
        <v>3238</v>
      </c>
      <c r="D58" s="375" t="s">
        <v>997</v>
      </c>
      <c r="E58" s="374"/>
      <c r="F58" s="550"/>
      <c r="G58" s="549"/>
      <c r="H58" s="549"/>
      <c r="I58" s="546"/>
    </row>
    <row r="59" spans="1:9">
      <c r="A59" s="502"/>
      <c r="C59" s="379" t="s">
        <v>3237</v>
      </c>
      <c r="D59" s="375" t="s">
        <v>997</v>
      </c>
      <c r="E59" s="374"/>
      <c r="F59" s="550"/>
      <c r="G59" s="549"/>
      <c r="H59" s="549"/>
      <c r="I59" s="546"/>
    </row>
    <row r="60" spans="1:9">
      <c r="C60" s="383" t="s">
        <v>133</v>
      </c>
      <c r="D60" s="375"/>
      <c r="E60" s="382"/>
      <c r="F60" s="550"/>
      <c r="G60" s="549"/>
      <c r="H60" s="549"/>
      <c r="I60" s="553"/>
    </row>
    <row r="61" spans="1:9" ht="3" customHeight="1">
      <c r="C61" s="383"/>
      <c r="D61" s="375"/>
      <c r="E61" s="382"/>
      <c r="F61" s="550"/>
      <c r="G61" s="549"/>
      <c r="H61" s="549"/>
      <c r="I61" s="553"/>
    </row>
    <row r="62" spans="1:9" s="381" customFormat="1">
      <c r="A62" s="370"/>
      <c r="B62" s="371"/>
      <c r="C62" s="379" t="s">
        <v>3236</v>
      </c>
      <c r="D62" s="375" t="s">
        <v>997</v>
      </c>
      <c r="E62" s="374"/>
      <c r="F62" s="550"/>
      <c r="G62" s="552"/>
      <c r="H62" s="552"/>
      <c r="I62" s="546"/>
    </row>
    <row r="63" spans="1:9" s="380" customFormat="1" ht="11.25" customHeight="1">
      <c r="A63" s="370"/>
      <c r="B63" s="371"/>
      <c r="C63" s="379" t="s">
        <v>3235</v>
      </c>
      <c r="D63" s="375" t="s">
        <v>997</v>
      </c>
      <c r="E63" s="374"/>
      <c r="F63" s="550"/>
      <c r="G63" s="551"/>
      <c r="H63" s="551"/>
      <c r="I63" s="546"/>
    </row>
    <row r="64" spans="1:9" s="380" customFormat="1" ht="11.25" customHeight="1">
      <c r="A64" s="370"/>
      <c r="B64" s="371"/>
      <c r="C64" s="379" t="s">
        <v>3234</v>
      </c>
      <c r="D64" s="375" t="s">
        <v>997</v>
      </c>
      <c r="E64" s="374"/>
      <c r="F64" s="550"/>
      <c r="G64" s="551"/>
      <c r="H64" s="551"/>
      <c r="I64" s="546"/>
    </row>
    <row r="65" spans="1:9" s="380" customFormat="1" ht="11.25" customHeight="1">
      <c r="A65" s="370"/>
      <c r="B65" s="371"/>
      <c r="C65" s="379" t="s">
        <v>3233</v>
      </c>
      <c r="D65" s="375" t="s">
        <v>997</v>
      </c>
      <c r="E65" s="374"/>
      <c r="F65" s="550"/>
      <c r="G65" s="551"/>
      <c r="H65" s="551"/>
      <c r="I65" s="546"/>
    </row>
    <row r="66" spans="1:9" s="380" customFormat="1" ht="11.25" customHeight="1">
      <c r="A66" s="370"/>
      <c r="B66" s="371"/>
      <c r="C66" s="379" t="s">
        <v>3232</v>
      </c>
      <c r="D66" s="375" t="s">
        <v>997</v>
      </c>
      <c r="E66" s="374"/>
      <c r="F66" s="550"/>
      <c r="G66" s="551"/>
      <c r="H66" s="551"/>
      <c r="I66" s="546"/>
    </row>
    <row r="67" spans="1:9" s="380" customFormat="1" ht="11.25" customHeight="1">
      <c r="A67" s="370"/>
      <c r="B67" s="371"/>
      <c r="C67" s="379" t="s">
        <v>3231</v>
      </c>
      <c r="D67" s="375" t="s">
        <v>997</v>
      </c>
      <c r="E67" s="374"/>
      <c r="F67" s="550"/>
      <c r="G67" s="551"/>
      <c r="H67" s="551"/>
      <c r="I67" s="546"/>
    </row>
    <row r="68" spans="1:9" ht="11.25" customHeight="1">
      <c r="A68" s="378"/>
      <c r="C68" s="379" t="s">
        <v>3230</v>
      </c>
      <c r="D68" s="375" t="s">
        <v>997</v>
      </c>
      <c r="E68" s="374"/>
      <c r="F68" s="550"/>
      <c r="G68" s="549"/>
      <c r="H68" s="549"/>
      <c r="I68" s="546"/>
    </row>
    <row r="69" spans="1:9" ht="11.25" customHeight="1">
      <c r="A69" s="378"/>
      <c r="C69" s="376" t="s">
        <v>3229</v>
      </c>
      <c r="D69" s="375" t="s">
        <v>997</v>
      </c>
      <c r="E69" s="374"/>
      <c r="F69" s="548"/>
      <c r="G69" s="547"/>
      <c r="H69" s="547"/>
      <c r="I69" s="546"/>
    </row>
    <row r="70" spans="1:9" ht="11.25" customHeight="1">
      <c r="A70" s="378"/>
      <c r="C70" s="376" t="s">
        <v>3228</v>
      </c>
      <c r="D70" s="375" t="s">
        <v>997</v>
      </c>
      <c r="E70" s="374"/>
      <c r="F70" s="548"/>
      <c r="G70" s="547"/>
      <c r="H70" s="547"/>
      <c r="I70" s="546"/>
    </row>
    <row r="71" spans="1:9" ht="11.25" customHeight="1" thickBot="1">
      <c r="B71" s="377"/>
      <c r="C71" s="376" t="s">
        <v>3227</v>
      </c>
      <c r="D71" s="375" t="s">
        <v>997</v>
      </c>
      <c r="E71" s="374"/>
      <c r="F71" s="548"/>
      <c r="G71" s="547"/>
      <c r="H71" s="547"/>
      <c r="I71" s="546"/>
    </row>
    <row r="72" spans="1:9" ht="16.5" thickBot="1">
      <c r="C72" s="373" t="s">
        <v>3226</v>
      </c>
      <c r="D72" s="372"/>
      <c r="E72" s="372"/>
      <c r="F72" s="545"/>
      <c r="G72" s="545"/>
      <c r="H72" s="545"/>
      <c r="I72" s="544">
        <f>SUBTOTAL(9,I7:I71)</f>
        <v>0</v>
      </c>
    </row>
  </sheetData>
  <mergeCells count="1">
    <mergeCell ref="F5:H5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Footer>&amp;LVypracoval: Mgr.Bak Štefan&amp;C&amp;P/&amp;N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56"/>
  <sheetViews>
    <sheetView view="pageBreakPreview" topLeftCell="A16" zoomScaleSheetLayoutView="100" workbookViewId="0">
      <selection activeCell="E12" sqref="E12:E46"/>
    </sheetView>
  </sheetViews>
  <sheetFormatPr defaultColWidth="10.33203125" defaultRowHeight="12.75"/>
  <cols>
    <col min="1" max="1" width="25.5" style="645" customWidth="1"/>
    <col min="2" max="2" width="66.33203125" style="645" customWidth="1"/>
    <col min="3" max="3" width="10.83203125" style="646" customWidth="1"/>
    <col min="4" max="4" width="7.33203125" style="646" customWidth="1"/>
    <col min="5" max="5" width="9.6640625" style="645" customWidth="1"/>
    <col min="6" max="6" width="18" style="645" customWidth="1"/>
    <col min="7" max="7" width="10.83203125" style="645" customWidth="1"/>
    <col min="8" max="8" width="18.5" style="645" customWidth="1"/>
    <col min="9" max="16384" width="10.33203125" style="645"/>
  </cols>
  <sheetData>
    <row r="1" spans="1:11" ht="26.25" customHeight="1" thickBot="1">
      <c r="A1" s="1044" t="s">
        <v>3717</v>
      </c>
      <c r="B1" s="1044"/>
      <c r="C1" s="1044"/>
      <c r="D1" s="1044"/>
      <c r="E1" s="1044"/>
      <c r="F1" s="1044"/>
      <c r="G1" s="1044"/>
      <c r="H1" s="1044"/>
    </row>
    <row r="2" spans="1:11" ht="12.75" customHeight="1" thickBot="1">
      <c r="A2" s="1045" t="s">
        <v>3659</v>
      </c>
      <c r="B2" s="1046" t="s">
        <v>3658</v>
      </c>
      <c r="C2" s="732"/>
      <c r="D2" s="731"/>
      <c r="E2" s="1047" t="s">
        <v>3657</v>
      </c>
      <c r="F2" s="1047"/>
      <c r="G2" s="1047" t="s">
        <v>3223</v>
      </c>
      <c r="H2" s="1047"/>
    </row>
    <row r="3" spans="1:11" ht="12.75" customHeight="1" thickBot="1">
      <c r="A3" s="1045"/>
      <c r="B3" s="1046"/>
      <c r="C3" s="1048" t="s">
        <v>3656</v>
      </c>
      <c r="D3" s="1049" t="s">
        <v>3655</v>
      </c>
      <c r="E3" s="1050" t="s">
        <v>3654</v>
      </c>
      <c r="F3" s="1051" t="s">
        <v>3653</v>
      </c>
      <c r="G3" s="1050" t="s">
        <v>3654</v>
      </c>
      <c r="H3" s="1051" t="s">
        <v>3653</v>
      </c>
    </row>
    <row r="4" spans="1:11" ht="9.75" customHeight="1" thickBot="1">
      <c r="A4" s="1045"/>
      <c r="B4" s="1046"/>
      <c r="C4" s="1048"/>
      <c r="D4" s="1049"/>
      <c r="E4" s="1050"/>
      <c r="F4" s="1051"/>
      <c r="G4" s="1050"/>
      <c r="H4" s="1051"/>
    </row>
    <row r="5" spans="1:11" ht="9.75" customHeight="1" thickBot="1">
      <c r="A5" s="1045"/>
      <c r="B5" s="1046"/>
      <c r="C5" s="1048"/>
      <c r="D5" s="1049"/>
      <c r="E5" s="1050"/>
      <c r="F5" s="1051"/>
      <c r="G5" s="1050"/>
      <c r="H5" s="1051"/>
    </row>
    <row r="6" spans="1:11" ht="24.75" customHeight="1" thickBot="1">
      <c r="A6" s="1045"/>
      <c r="B6" s="1046"/>
      <c r="C6" s="1048"/>
      <c r="D6" s="1049"/>
      <c r="E6" s="1050"/>
      <c r="F6" s="1051"/>
      <c r="G6" s="1050"/>
      <c r="H6" s="1051"/>
    </row>
    <row r="7" spans="1:11" ht="13.5" thickBot="1">
      <c r="A7" s="765"/>
      <c r="B7" s="764"/>
      <c r="C7" s="763"/>
      <c r="D7" s="763"/>
      <c r="E7" s="762"/>
      <c r="F7" s="761"/>
      <c r="G7" s="760"/>
      <c r="H7" s="759"/>
    </row>
    <row r="8" spans="1:11" s="720" customFormat="1" ht="24.75" customHeight="1" thickBot="1">
      <c r="A8" s="1053" t="s">
        <v>3716</v>
      </c>
      <c r="B8" s="1053"/>
      <c r="C8" s="758"/>
      <c r="D8" s="758"/>
      <c r="E8" s="757"/>
      <c r="F8" s="756"/>
      <c r="G8" s="756"/>
      <c r="H8" s="755"/>
    </row>
    <row r="9" spans="1:11" s="720" customFormat="1" ht="12" customHeight="1" thickBot="1">
      <c r="A9" s="660" t="s">
        <v>3594</v>
      </c>
      <c r="B9" s="659"/>
      <c r="C9" s="658"/>
      <c r="D9" s="658"/>
      <c r="E9" s="657"/>
      <c r="F9" s="754"/>
      <c r="G9" s="670"/>
      <c r="H9" s="654"/>
      <c r="K9" s="647"/>
    </row>
    <row r="10" spans="1:11" s="720" customFormat="1" ht="12" customHeight="1" thickBot="1">
      <c r="A10" s="660"/>
      <c r="B10" s="659"/>
      <c r="C10" s="658"/>
      <c r="D10" s="658"/>
      <c r="E10" s="657"/>
      <c r="F10" s="656"/>
      <c r="G10" s="655"/>
      <c r="H10" s="654"/>
      <c r="K10" s="647"/>
    </row>
    <row r="11" spans="1:11" s="720" customFormat="1" ht="13.5" thickBot="1">
      <c r="A11" s="1054" t="s">
        <v>3627</v>
      </c>
      <c r="B11" s="1054"/>
      <c r="C11" s="670"/>
      <c r="D11" s="670"/>
      <c r="E11" s="669"/>
      <c r="F11" s="668"/>
      <c r="G11" s="668"/>
      <c r="H11" s="667"/>
      <c r="K11" s="647"/>
    </row>
    <row r="12" spans="1:11" s="647" customFormat="1">
      <c r="A12" s="753" t="s">
        <v>3715</v>
      </c>
      <c r="B12" s="686" t="s">
        <v>3710</v>
      </c>
      <c r="C12" s="664">
        <v>1300</v>
      </c>
      <c r="D12" s="663" t="s">
        <v>244</v>
      </c>
      <c r="E12" s="662"/>
      <c r="F12" s="661"/>
      <c r="G12" s="662"/>
      <c r="H12" s="661"/>
    </row>
    <row r="13" spans="1:11" s="647" customFormat="1">
      <c r="A13" s="753" t="s">
        <v>3714</v>
      </c>
      <c r="B13" s="686" t="s">
        <v>3710</v>
      </c>
      <c r="C13" s="664">
        <v>1600</v>
      </c>
      <c r="D13" s="663" t="s">
        <v>244</v>
      </c>
      <c r="E13" s="662"/>
      <c r="F13" s="661"/>
      <c r="G13" s="662"/>
      <c r="H13" s="661"/>
    </row>
    <row r="14" spans="1:11" s="647" customFormat="1">
      <c r="A14" s="753" t="s">
        <v>3713</v>
      </c>
      <c r="B14" s="686" t="s">
        <v>3710</v>
      </c>
      <c r="C14" s="664">
        <v>460</v>
      </c>
      <c r="D14" s="663" t="s">
        <v>244</v>
      </c>
      <c r="E14" s="662"/>
      <c r="F14" s="661"/>
      <c r="G14" s="662"/>
      <c r="H14" s="661"/>
    </row>
    <row r="15" spans="1:11" s="647" customFormat="1">
      <c r="A15" s="753" t="s">
        <v>3712</v>
      </c>
      <c r="B15" s="686" t="s">
        <v>3710</v>
      </c>
      <c r="C15" s="664">
        <v>10</v>
      </c>
      <c r="D15" s="663" t="s">
        <v>244</v>
      </c>
      <c r="E15" s="662"/>
      <c r="F15" s="661"/>
      <c r="G15" s="662"/>
      <c r="H15" s="661"/>
    </row>
    <row r="16" spans="1:11" s="647" customFormat="1">
      <c r="A16" s="753" t="s">
        <v>3711</v>
      </c>
      <c r="B16" s="686" t="s">
        <v>3710</v>
      </c>
      <c r="C16" s="664">
        <v>20</v>
      </c>
      <c r="D16" s="663" t="s">
        <v>244</v>
      </c>
      <c r="E16" s="662"/>
      <c r="F16" s="661"/>
      <c r="G16" s="662"/>
      <c r="H16" s="661"/>
    </row>
    <row r="17" spans="1:11" s="720" customFormat="1">
      <c r="A17" s="752" t="s">
        <v>3709</v>
      </c>
      <c r="B17" s="690" t="s">
        <v>3708</v>
      </c>
      <c r="C17" s="671">
        <v>16</v>
      </c>
      <c r="D17" s="687" t="s">
        <v>266</v>
      </c>
      <c r="E17" s="662"/>
      <c r="F17" s="661"/>
      <c r="G17" s="662"/>
      <c r="H17" s="661"/>
      <c r="I17" s="751"/>
      <c r="J17" s="744"/>
      <c r="K17" s="647"/>
    </row>
    <row r="18" spans="1:11" s="720" customFormat="1">
      <c r="A18" s="752" t="s">
        <v>3707</v>
      </c>
      <c r="B18" s="690" t="s">
        <v>3706</v>
      </c>
      <c r="C18" s="671">
        <v>16</v>
      </c>
      <c r="D18" s="687" t="s">
        <v>266</v>
      </c>
      <c r="E18" s="662"/>
      <c r="F18" s="661"/>
      <c r="G18" s="662"/>
      <c r="H18" s="661"/>
      <c r="I18" s="751"/>
      <c r="J18" s="744"/>
      <c r="K18" s="647"/>
    </row>
    <row r="19" spans="1:11" s="647" customFormat="1">
      <c r="A19" s="750" t="s">
        <v>3705</v>
      </c>
      <c r="B19" s="688" t="s">
        <v>3704</v>
      </c>
      <c r="C19" s="671">
        <v>16</v>
      </c>
      <c r="D19" s="687" t="s">
        <v>266</v>
      </c>
      <c r="E19" s="662"/>
      <c r="F19" s="661"/>
      <c r="G19" s="662"/>
      <c r="H19" s="661"/>
    </row>
    <row r="20" spans="1:11" s="647" customFormat="1">
      <c r="A20" s="750" t="s">
        <v>3703</v>
      </c>
      <c r="B20" s="688" t="s">
        <v>3702</v>
      </c>
      <c r="C20" s="671">
        <v>2</v>
      </c>
      <c r="D20" s="687" t="s">
        <v>266</v>
      </c>
      <c r="E20" s="662"/>
      <c r="F20" s="661"/>
      <c r="G20" s="662"/>
      <c r="H20" s="661"/>
    </row>
    <row r="21" spans="1:11" s="647" customFormat="1">
      <c r="A21" s="750" t="s">
        <v>3701</v>
      </c>
      <c r="B21" s="688" t="s">
        <v>3700</v>
      </c>
      <c r="C21" s="671">
        <v>1</v>
      </c>
      <c r="D21" s="687" t="s">
        <v>266</v>
      </c>
      <c r="E21" s="662"/>
      <c r="F21" s="661"/>
      <c r="G21" s="662"/>
      <c r="H21" s="661"/>
    </row>
    <row r="22" spans="1:11" s="647" customFormat="1">
      <c r="A22" s="750" t="s">
        <v>3699</v>
      </c>
      <c r="B22" s="688" t="s">
        <v>3698</v>
      </c>
      <c r="C22" s="671">
        <v>1</v>
      </c>
      <c r="D22" s="687" t="s">
        <v>266</v>
      </c>
      <c r="E22" s="662"/>
      <c r="F22" s="661"/>
      <c r="G22" s="662"/>
      <c r="H22" s="661"/>
    </row>
    <row r="23" spans="1:11" s="647" customFormat="1">
      <c r="A23" s="750" t="s">
        <v>3697</v>
      </c>
      <c r="B23" s="688" t="s">
        <v>3696</v>
      </c>
      <c r="C23" s="671">
        <v>16</v>
      </c>
      <c r="D23" s="687" t="s">
        <v>266</v>
      </c>
      <c r="E23" s="662"/>
      <c r="F23" s="661"/>
      <c r="G23" s="662"/>
      <c r="H23" s="661"/>
    </row>
    <row r="24" spans="1:11" s="647" customFormat="1">
      <c r="A24" s="750" t="s">
        <v>3695</v>
      </c>
      <c r="B24" s="688" t="s">
        <v>3694</v>
      </c>
      <c r="C24" s="671">
        <v>12</v>
      </c>
      <c r="D24" s="687" t="s">
        <v>266</v>
      </c>
      <c r="E24" s="662"/>
      <c r="F24" s="661"/>
      <c r="G24" s="662"/>
      <c r="H24" s="661"/>
    </row>
    <row r="25" spans="1:11" s="647" customFormat="1">
      <c r="A25" s="743" t="s">
        <v>3693</v>
      </c>
      <c r="B25" s="686" t="s">
        <v>3692</v>
      </c>
      <c r="C25" s="664">
        <v>6000</v>
      </c>
      <c r="D25" s="663" t="s">
        <v>266</v>
      </c>
      <c r="E25" s="662"/>
      <c r="F25" s="661"/>
      <c r="G25" s="662"/>
      <c r="H25" s="661"/>
    </row>
    <row r="26" spans="1:11" s="720" customFormat="1">
      <c r="A26" s="749">
        <v>2207036</v>
      </c>
      <c r="B26" s="682" t="s">
        <v>3691</v>
      </c>
      <c r="C26" s="664">
        <v>600</v>
      </c>
      <c r="D26" s="663" t="s">
        <v>266</v>
      </c>
      <c r="E26" s="662"/>
      <c r="F26" s="661"/>
      <c r="G26" s="662"/>
      <c r="H26" s="661"/>
      <c r="I26" s="647"/>
      <c r="J26" s="748"/>
      <c r="K26" s="647"/>
    </row>
    <row r="27" spans="1:11" s="720" customFormat="1">
      <c r="A27" s="747" t="s">
        <v>3690</v>
      </c>
      <c r="B27" s="682" t="s">
        <v>3689</v>
      </c>
      <c r="C27" s="664">
        <f>C26+C28+C28+30</f>
        <v>650</v>
      </c>
      <c r="D27" s="663" t="s">
        <v>266</v>
      </c>
      <c r="E27" s="662"/>
      <c r="F27" s="661"/>
      <c r="G27" s="662"/>
      <c r="H27" s="661"/>
      <c r="I27" s="647"/>
      <c r="J27" s="744"/>
      <c r="K27" s="647"/>
    </row>
    <row r="28" spans="1:11" s="720" customFormat="1">
      <c r="A28" s="746" t="s">
        <v>3688</v>
      </c>
      <c r="B28" s="675" t="s">
        <v>3687</v>
      </c>
      <c r="C28" s="671">
        <v>10</v>
      </c>
      <c r="D28" s="674" t="s">
        <v>266</v>
      </c>
      <c r="E28" s="662"/>
      <c r="F28" s="661"/>
      <c r="G28" s="662"/>
      <c r="H28" s="661"/>
      <c r="I28" s="647"/>
      <c r="J28" s="744"/>
      <c r="K28" s="647"/>
    </row>
    <row r="29" spans="1:11" s="720" customFormat="1">
      <c r="A29" s="746" t="s">
        <v>3619</v>
      </c>
      <c r="B29" s="675" t="s">
        <v>3686</v>
      </c>
      <c r="C29" s="671">
        <f>(C31+C33)*1.3</f>
        <v>1495</v>
      </c>
      <c r="D29" s="674" t="s">
        <v>266</v>
      </c>
      <c r="E29" s="662"/>
      <c r="F29" s="661"/>
      <c r="G29" s="662"/>
      <c r="H29" s="661"/>
      <c r="I29" s="647"/>
      <c r="J29" s="744"/>
      <c r="K29" s="647"/>
    </row>
    <row r="30" spans="1:11" s="720" customFormat="1">
      <c r="A30" s="745" t="s">
        <v>3617</v>
      </c>
      <c r="B30" s="672" t="s">
        <v>3686</v>
      </c>
      <c r="C30" s="671">
        <f>(C32+C34+C35+C36)*1.3</f>
        <v>780</v>
      </c>
      <c r="D30" s="663" t="s">
        <v>266</v>
      </c>
      <c r="E30" s="662"/>
      <c r="F30" s="661"/>
      <c r="G30" s="662"/>
      <c r="H30" s="661"/>
      <c r="I30" s="647"/>
      <c r="J30" s="744"/>
      <c r="K30" s="647"/>
    </row>
    <row r="31" spans="1:11" s="647" customFormat="1">
      <c r="A31" s="743" t="s">
        <v>3685</v>
      </c>
      <c r="B31" s="686" t="s">
        <v>3683</v>
      </c>
      <c r="C31" s="664">
        <v>1100</v>
      </c>
      <c r="D31" s="663" t="s">
        <v>244</v>
      </c>
      <c r="E31" s="662"/>
      <c r="F31" s="661"/>
      <c r="G31" s="662"/>
      <c r="H31" s="661"/>
      <c r="I31" s="648"/>
    </row>
    <row r="32" spans="1:11" s="647" customFormat="1">
      <c r="A32" s="743" t="s">
        <v>3684</v>
      </c>
      <c r="B32" s="686" t="s">
        <v>3683</v>
      </c>
      <c r="C32" s="664">
        <v>300</v>
      </c>
      <c r="D32" s="663" t="s">
        <v>244</v>
      </c>
      <c r="E32" s="662"/>
      <c r="F32" s="661"/>
      <c r="G32" s="662"/>
      <c r="H32" s="661"/>
    </row>
    <row r="33" spans="1:9" s="647" customFormat="1">
      <c r="A33" s="743" t="s">
        <v>3624</v>
      </c>
      <c r="B33" s="686" t="s">
        <v>3682</v>
      </c>
      <c r="C33" s="664">
        <v>50</v>
      </c>
      <c r="D33" s="663" t="s">
        <v>244</v>
      </c>
      <c r="E33" s="662"/>
      <c r="F33" s="661"/>
      <c r="G33" s="662"/>
      <c r="H33" s="661"/>
      <c r="I33" s="648"/>
    </row>
    <row r="34" spans="1:9" s="647" customFormat="1">
      <c r="A34" s="743" t="s">
        <v>3623</v>
      </c>
      <c r="B34" s="686" t="s">
        <v>3682</v>
      </c>
      <c r="C34" s="664">
        <v>20</v>
      </c>
      <c r="D34" s="663" t="s">
        <v>244</v>
      </c>
      <c r="E34" s="662"/>
      <c r="F34" s="661"/>
      <c r="G34" s="662"/>
      <c r="H34" s="661"/>
    </row>
    <row r="35" spans="1:9" s="647" customFormat="1">
      <c r="A35" s="743" t="s">
        <v>3681</v>
      </c>
      <c r="B35" s="686" t="s">
        <v>3680</v>
      </c>
      <c r="C35" s="664">
        <v>250</v>
      </c>
      <c r="D35" s="663" t="s">
        <v>244</v>
      </c>
      <c r="E35" s="662"/>
      <c r="F35" s="661"/>
      <c r="G35" s="662"/>
      <c r="H35" s="661"/>
    </row>
    <row r="36" spans="1:9" s="647" customFormat="1">
      <c r="A36" s="743" t="s">
        <v>3679</v>
      </c>
      <c r="B36" s="686" t="s">
        <v>3678</v>
      </c>
      <c r="C36" s="664">
        <v>30</v>
      </c>
      <c r="D36" s="663" t="s">
        <v>244</v>
      </c>
      <c r="E36" s="662"/>
      <c r="F36" s="661"/>
      <c r="G36" s="662"/>
      <c r="H36" s="661"/>
    </row>
    <row r="37" spans="1:9" s="647" customFormat="1">
      <c r="A37" s="743" t="s">
        <v>3677</v>
      </c>
      <c r="B37" s="686" t="s">
        <v>3676</v>
      </c>
      <c r="C37" s="664">
        <v>20</v>
      </c>
      <c r="D37" s="663" t="s">
        <v>244</v>
      </c>
      <c r="E37" s="662"/>
      <c r="F37" s="661"/>
      <c r="G37" s="662"/>
      <c r="H37" s="661"/>
    </row>
    <row r="38" spans="1:9" s="647" customFormat="1">
      <c r="A38" s="743" t="s">
        <v>3675</v>
      </c>
      <c r="B38" s="686" t="s">
        <v>3674</v>
      </c>
      <c r="C38" s="664">
        <v>180</v>
      </c>
      <c r="D38" s="663" t="s">
        <v>244</v>
      </c>
      <c r="E38" s="662"/>
      <c r="F38" s="661"/>
      <c r="G38" s="662"/>
      <c r="H38" s="661"/>
    </row>
    <row r="39" spans="1:9" s="647" customFormat="1">
      <c r="A39" s="666"/>
      <c r="B39" s="686" t="s">
        <v>3613</v>
      </c>
      <c r="C39" s="664">
        <v>50</v>
      </c>
      <c r="D39" s="663" t="s">
        <v>266</v>
      </c>
      <c r="E39" s="662"/>
      <c r="F39" s="661"/>
      <c r="G39" s="662"/>
      <c r="H39" s="661"/>
    </row>
    <row r="40" spans="1:9" s="720" customFormat="1" ht="12" customHeight="1">
      <c r="A40" s="742"/>
      <c r="B40" s="741" t="s">
        <v>3673</v>
      </c>
      <c r="C40" s="740">
        <v>5</v>
      </c>
      <c r="D40" s="739" t="s">
        <v>244</v>
      </c>
      <c r="E40" s="662"/>
      <c r="F40" s="661"/>
      <c r="G40" s="662"/>
      <c r="H40" s="661"/>
    </row>
    <row r="41" spans="1:9" s="720" customFormat="1" ht="12" customHeight="1">
      <c r="A41" s="742"/>
      <c r="B41" s="741" t="s">
        <v>3672</v>
      </c>
      <c r="C41" s="740">
        <v>5</v>
      </c>
      <c r="D41" s="739" t="s">
        <v>244</v>
      </c>
      <c r="E41" s="662"/>
      <c r="F41" s="661"/>
      <c r="G41" s="662"/>
      <c r="H41" s="661"/>
    </row>
    <row r="42" spans="1:9" s="647" customFormat="1">
      <c r="A42" s="666"/>
      <c r="B42" s="686" t="s">
        <v>3671</v>
      </c>
      <c r="C42" s="664">
        <v>10</v>
      </c>
      <c r="D42" s="663" t="s">
        <v>266</v>
      </c>
      <c r="E42" s="662"/>
      <c r="F42" s="661"/>
      <c r="G42" s="662"/>
      <c r="H42" s="661"/>
    </row>
    <row r="43" spans="1:9" s="647" customFormat="1">
      <c r="A43" s="666" t="s">
        <v>3670</v>
      </c>
      <c r="B43" s="686" t="s">
        <v>3669</v>
      </c>
      <c r="C43" s="664">
        <v>2</v>
      </c>
      <c r="D43" s="663" t="s">
        <v>3668</v>
      </c>
      <c r="E43" s="662"/>
      <c r="F43" s="661"/>
      <c r="G43" s="662"/>
      <c r="H43" s="661"/>
    </row>
    <row r="44" spans="1:9" s="647" customFormat="1">
      <c r="A44" s="666"/>
      <c r="B44" s="686" t="s">
        <v>3609</v>
      </c>
      <c r="C44" s="738">
        <v>0.2</v>
      </c>
      <c r="D44" s="663" t="s">
        <v>158</v>
      </c>
      <c r="E44" s="662"/>
      <c r="F44" s="661"/>
      <c r="G44" s="662"/>
      <c r="H44" s="661"/>
    </row>
    <row r="45" spans="1:9" s="647" customFormat="1">
      <c r="A45" s="666"/>
      <c r="B45" s="686" t="s">
        <v>3667</v>
      </c>
      <c r="C45" s="664">
        <f>C29+C30+20</f>
        <v>2295</v>
      </c>
      <c r="D45" s="663" t="s">
        <v>266</v>
      </c>
      <c r="E45" s="662"/>
      <c r="F45" s="661"/>
      <c r="G45" s="662"/>
      <c r="H45" s="661"/>
    </row>
    <row r="46" spans="1:9" s="647" customFormat="1" ht="13.5" thickBot="1">
      <c r="A46" s="666"/>
      <c r="B46" s="686" t="s">
        <v>3666</v>
      </c>
      <c r="C46" s="664">
        <v>1</v>
      </c>
      <c r="D46" s="663" t="s">
        <v>3595</v>
      </c>
      <c r="E46" s="662"/>
      <c r="F46" s="661"/>
      <c r="G46" s="662"/>
      <c r="H46" s="661"/>
    </row>
    <row r="47" spans="1:9" s="720" customFormat="1" ht="12" customHeight="1" thickBot="1">
      <c r="A47" s="660" t="s">
        <v>3594</v>
      </c>
      <c r="B47" s="659"/>
      <c r="C47" s="658"/>
      <c r="D47" s="658"/>
      <c r="E47" s="657"/>
      <c r="F47" s="656">
        <f>SUM(F12:F46)</f>
        <v>0</v>
      </c>
      <c r="G47" s="655"/>
      <c r="H47" s="654">
        <f>SUM(H12:H46)</f>
        <v>0</v>
      </c>
    </row>
    <row r="48" spans="1:9" s="720" customFormat="1" ht="12" customHeight="1" thickBot="1">
      <c r="A48" s="660"/>
      <c r="B48" s="659"/>
      <c r="C48" s="658"/>
      <c r="D48" s="658"/>
      <c r="E48" s="657"/>
      <c r="F48" s="656"/>
      <c r="G48" s="655"/>
      <c r="H48" s="654"/>
    </row>
    <row r="49" spans="1:8" s="720" customFormat="1" ht="13.5" thickBot="1">
      <c r="A49" s="1054" t="s">
        <v>88</v>
      </c>
      <c r="B49" s="1054"/>
      <c r="C49" s="670"/>
      <c r="D49" s="670"/>
      <c r="E49" s="669"/>
      <c r="F49" s="668"/>
      <c r="G49" s="668"/>
      <c r="H49" s="667"/>
    </row>
    <row r="50" spans="1:8" s="647" customFormat="1">
      <c r="A50" s="666"/>
      <c r="B50" s="665" t="s">
        <v>3607</v>
      </c>
      <c r="C50" s="664">
        <v>1</v>
      </c>
      <c r="D50" s="663" t="s">
        <v>3595</v>
      </c>
      <c r="E50" s="662"/>
      <c r="F50" s="661">
        <f>(E50*C50)</f>
        <v>0</v>
      </c>
      <c r="G50" s="662"/>
      <c r="H50" s="661">
        <f>G50*C50</f>
        <v>0</v>
      </c>
    </row>
    <row r="51" spans="1:8" s="647" customFormat="1">
      <c r="A51" s="666"/>
      <c r="B51" s="665" t="s">
        <v>3665</v>
      </c>
      <c r="C51" s="664">
        <v>1</v>
      </c>
      <c r="D51" s="663" t="s">
        <v>3595</v>
      </c>
      <c r="E51" s="662"/>
      <c r="F51" s="661">
        <f>(E51*C51)</f>
        <v>0</v>
      </c>
      <c r="G51" s="662"/>
      <c r="H51" s="661">
        <f>G51*C51</f>
        <v>0</v>
      </c>
    </row>
    <row r="52" spans="1:8" s="647" customFormat="1">
      <c r="A52" s="666"/>
      <c r="B52" s="665" t="s">
        <v>3664</v>
      </c>
      <c r="C52" s="664">
        <v>1</v>
      </c>
      <c r="D52" s="663" t="s">
        <v>3595</v>
      </c>
      <c r="E52" s="662"/>
      <c r="F52" s="661">
        <f>(E52*C52)</f>
        <v>0</v>
      </c>
      <c r="G52" s="662"/>
      <c r="H52" s="661">
        <f>G52*C52</f>
        <v>0</v>
      </c>
    </row>
    <row r="53" spans="1:8" s="647" customFormat="1" ht="12" customHeight="1" thickBot="1">
      <c r="A53" s="666"/>
      <c r="B53" s="665" t="s">
        <v>3596</v>
      </c>
      <c r="C53" s="679">
        <v>1</v>
      </c>
      <c r="D53" s="678" t="s">
        <v>3595</v>
      </c>
      <c r="E53" s="662"/>
      <c r="F53" s="661">
        <f>(E53*C53)</f>
        <v>0</v>
      </c>
      <c r="G53" s="662"/>
      <c r="H53" s="661">
        <f>G53*C53</f>
        <v>0</v>
      </c>
    </row>
    <row r="54" spans="1:8" ht="12" customHeight="1" thickBot="1">
      <c r="A54" s="660" t="s">
        <v>3594</v>
      </c>
      <c r="B54" s="659"/>
      <c r="C54" s="658"/>
      <c r="D54" s="658"/>
      <c r="E54" s="657"/>
      <c r="F54" s="656">
        <f>SUM(F50:F53)</f>
        <v>0</v>
      </c>
      <c r="G54" s="655"/>
      <c r="H54" s="654">
        <f>SUM(H50:H53)</f>
        <v>0</v>
      </c>
    </row>
    <row r="55" spans="1:8" ht="17.25" customHeight="1" thickBot="1">
      <c r="A55" s="1055" t="s">
        <v>3663</v>
      </c>
      <c r="B55" s="1055"/>
      <c r="C55" s="735"/>
      <c r="D55" s="735"/>
      <c r="E55" s="734"/>
      <c r="F55" s="733">
        <f>F54+F47+F9</f>
        <v>0</v>
      </c>
      <c r="G55" s="737"/>
      <c r="H55" s="736">
        <f>H54+H47+H9</f>
        <v>0</v>
      </c>
    </row>
    <row r="56" spans="1:8" ht="13.5" thickBot="1">
      <c r="A56" s="1055" t="s">
        <v>3662</v>
      </c>
      <c r="B56" s="1055"/>
      <c r="C56" s="735"/>
      <c r="D56" s="735"/>
      <c r="E56" s="734"/>
      <c r="F56" s="733"/>
      <c r="G56" s="1052"/>
      <c r="H56" s="1052"/>
    </row>
  </sheetData>
  <sheetProtection selectLockedCells="1" selectUnlockedCells="1"/>
  <mergeCells count="17">
    <mergeCell ref="G56:H56"/>
    <mergeCell ref="A8:B8"/>
    <mergeCell ref="A11:B11"/>
    <mergeCell ref="A49:B49"/>
    <mergeCell ref="A55:B55"/>
    <mergeCell ref="A56:B56"/>
    <mergeCell ref="A1:H1"/>
    <mergeCell ref="A2:A6"/>
    <mergeCell ref="B2:B6"/>
    <mergeCell ref="E2:F2"/>
    <mergeCell ref="G2:H2"/>
    <mergeCell ref="C3:C6"/>
    <mergeCell ref="D3:D6"/>
    <mergeCell ref="E3:E6"/>
    <mergeCell ref="F3:F6"/>
    <mergeCell ref="G3:G6"/>
    <mergeCell ref="H3:H6"/>
  </mergeCells>
  <printOptions horizontalCentered="1"/>
  <pageMargins left="0.47222222222222221" right="0.47222222222222221" top="0.35972222222222222" bottom="0.25972222222222224" header="0.51180555555555551" footer="0.51180555555555551"/>
  <pageSetup paperSize="9" scale="70" firstPageNumber="0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32"/>
  <sheetViews>
    <sheetView showGridLines="0" topLeftCell="A16" workbookViewId="0">
      <selection activeCell="J19" sqref="J19:J20"/>
    </sheetView>
  </sheetViews>
  <sheetFormatPr defaultColWidth="9.33203125" defaultRowHeight="11.25"/>
  <cols>
    <col min="1" max="1" width="8.33203125" style="890" customWidth="1"/>
    <col min="2" max="2" width="1.1640625" style="890" customWidth="1"/>
    <col min="3" max="3" width="4.1640625" style="890" customWidth="1"/>
    <col min="4" max="4" width="4.33203125" style="890" customWidth="1"/>
    <col min="5" max="5" width="17.1640625" style="890" customWidth="1"/>
    <col min="6" max="6" width="50.83203125" style="890" customWidth="1"/>
    <col min="7" max="7" width="7.5" style="890" customWidth="1"/>
    <col min="8" max="8" width="14" style="890" customWidth="1"/>
    <col min="9" max="9" width="15.83203125" style="890" customWidth="1"/>
    <col min="10" max="10" width="22.33203125" style="890" customWidth="1"/>
    <col min="11" max="11" width="22.33203125" style="890" hidden="1" customWidth="1"/>
    <col min="12" max="12" width="9.33203125" style="890" customWidth="1"/>
    <col min="13" max="13" width="10.83203125" style="890" hidden="1" customWidth="1"/>
    <col min="14" max="14" width="0" style="890" hidden="1" customWidth="1"/>
    <col min="15" max="20" width="14.1640625" style="890" hidden="1" customWidth="1"/>
    <col min="21" max="21" width="16.33203125" style="890" hidden="1" customWidth="1"/>
    <col min="22" max="22" width="12.33203125" style="890" customWidth="1"/>
    <col min="23" max="23" width="16.33203125" style="890" customWidth="1"/>
    <col min="24" max="24" width="12.33203125" style="890" customWidth="1"/>
    <col min="25" max="25" width="15" style="890" customWidth="1"/>
    <col min="26" max="26" width="11" style="890" customWidth="1"/>
    <col min="27" max="27" width="15" style="890" customWidth="1"/>
    <col min="28" max="28" width="16.33203125" style="890" customWidth="1"/>
    <col min="29" max="29" width="11" style="890" customWidth="1"/>
    <col min="30" max="30" width="15" style="890" customWidth="1"/>
    <col min="31" max="31" width="16.33203125" style="890" customWidth="1"/>
    <col min="32" max="16384" width="9.33203125" style="890"/>
  </cols>
  <sheetData>
    <row r="2" spans="1:46" ht="36.950000000000003" customHeight="1">
      <c r="L2" s="978" t="s">
        <v>5</v>
      </c>
      <c r="M2" s="979"/>
      <c r="N2" s="979"/>
      <c r="O2" s="979"/>
      <c r="P2" s="979"/>
      <c r="Q2" s="979"/>
      <c r="R2" s="979"/>
      <c r="S2" s="979"/>
      <c r="T2" s="979"/>
      <c r="U2" s="979"/>
      <c r="V2" s="979"/>
      <c r="AT2" s="14" t="s">
        <v>3923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ht="24.95" customHeight="1">
      <c r="B4" s="17"/>
      <c r="D4" s="18" t="s">
        <v>3910</v>
      </c>
      <c r="L4" s="17"/>
      <c r="M4" s="98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898" t="s">
        <v>13</v>
      </c>
      <c r="L6" s="17"/>
    </row>
    <row r="7" spans="1:46" ht="16.5" customHeight="1">
      <c r="B7" s="17"/>
      <c r="E7" s="1020" t="s">
        <v>2739</v>
      </c>
      <c r="F7" s="1019"/>
      <c r="G7" s="1019"/>
      <c r="H7" s="1019"/>
      <c r="L7" s="17"/>
    </row>
    <row r="8" spans="1:46" ht="12" customHeight="1">
      <c r="B8" s="17"/>
      <c r="D8" s="898" t="s">
        <v>94</v>
      </c>
      <c r="L8" s="17"/>
    </row>
    <row r="9" spans="1:46" s="2" customFormat="1" ht="16.5" customHeight="1">
      <c r="A9" s="896"/>
      <c r="B9" s="29"/>
      <c r="C9" s="896"/>
      <c r="D9" s="896"/>
      <c r="E9" s="1018" t="s">
        <v>95</v>
      </c>
      <c r="F9" s="1016"/>
      <c r="G9" s="1016"/>
      <c r="H9" s="1016"/>
      <c r="I9" s="896"/>
      <c r="J9" s="896"/>
      <c r="K9" s="896"/>
      <c r="L9" s="40"/>
      <c r="S9" s="896"/>
      <c r="T9" s="896"/>
      <c r="U9" s="896"/>
      <c r="V9" s="896"/>
      <c r="W9" s="896"/>
      <c r="X9" s="896"/>
      <c r="Y9" s="896"/>
      <c r="Z9" s="896"/>
      <c r="AA9" s="896"/>
      <c r="AB9" s="896"/>
      <c r="AC9" s="896"/>
      <c r="AD9" s="896"/>
      <c r="AE9" s="896"/>
    </row>
    <row r="10" spans="1:46" s="2" customFormat="1" ht="12" customHeight="1">
      <c r="A10" s="896"/>
      <c r="B10" s="29"/>
      <c r="C10" s="896"/>
      <c r="D10" s="898" t="s">
        <v>96</v>
      </c>
      <c r="E10" s="896"/>
      <c r="F10" s="896"/>
      <c r="G10" s="896"/>
      <c r="H10" s="896"/>
      <c r="I10" s="896"/>
      <c r="J10" s="896"/>
      <c r="K10" s="896"/>
      <c r="L10" s="40"/>
      <c r="S10" s="896"/>
      <c r="T10" s="896"/>
      <c r="U10" s="896"/>
      <c r="V10" s="896"/>
      <c r="W10" s="896"/>
      <c r="X10" s="896"/>
      <c r="Y10" s="896"/>
      <c r="Z10" s="896"/>
      <c r="AA10" s="896"/>
      <c r="AB10" s="896"/>
      <c r="AC10" s="896"/>
      <c r="AD10" s="896"/>
      <c r="AE10" s="896"/>
    </row>
    <row r="11" spans="1:46" s="2" customFormat="1" ht="16.5" customHeight="1">
      <c r="A11" s="896"/>
      <c r="B11" s="29"/>
      <c r="C11" s="896"/>
      <c r="D11" s="896"/>
      <c r="E11" s="983" t="s">
        <v>2582</v>
      </c>
      <c r="F11" s="1016"/>
      <c r="G11" s="1016"/>
      <c r="H11" s="1016"/>
      <c r="I11" s="896"/>
      <c r="J11" s="896"/>
      <c r="K11" s="896"/>
      <c r="L11" s="40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</row>
    <row r="12" spans="1:46" s="2" customFormat="1">
      <c r="A12" s="896"/>
      <c r="B12" s="29"/>
      <c r="C12" s="896"/>
      <c r="D12" s="896"/>
      <c r="E12" s="896"/>
      <c r="F12" s="896"/>
      <c r="G12" s="896"/>
      <c r="H12" s="896"/>
      <c r="I12" s="896"/>
      <c r="J12" s="896"/>
      <c r="K12" s="896"/>
      <c r="L12" s="40"/>
      <c r="S12" s="896"/>
      <c r="T12" s="896"/>
      <c r="U12" s="896"/>
      <c r="V12" s="896"/>
      <c r="W12" s="896"/>
      <c r="X12" s="896"/>
      <c r="Y12" s="896"/>
      <c r="Z12" s="896"/>
      <c r="AA12" s="896"/>
      <c r="AB12" s="896"/>
      <c r="AC12" s="896"/>
      <c r="AD12" s="896"/>
      <c r="AE12" s="896"/>
    </row>
    <row r="13" spans="1:46" s="2" customFormat="1" ht="12" customHeight="1">
      <c r="A13" s="896"/>
      <c r="B13" s="29"/>
      <c r="C13" s="896"/>
      <c r="D13" s="898" t="s">
        <v>14</v>
      </c>
      <c r="E13" s="896"/>
      <c r="F13" s="891" t="s">
        <v>1</v>
      </c>
      <c r="G13" s="896"/>
      <c r="H13" s="896"/>
      <c r="I13" s="898" t="s">
        <v>15</v>
      </c>
      <c r="J13" s="891" t="s">
        <v>1</v>
      </c>
      <c r="K13" s="896"/>
      <c r="L13" s="40"/>
      <c r="S13" s="896"/>
      <c r="T13" s="896"/>
      <c r="U13" s="896"/>
      <c r="V13" s="896"/>
      <c r="W13" s="896"/>
      <c r="X13" s="896"/>
      <c r="Y13" s="896"/>
      <c r="Z13" s="896"/>
      <c r="AA13" s="896"/>
      <c r="AB13" s="896"/>
      <c r="AC13" s="896"/>
      <c r="AD13" s="896"/>
      <c r="AE13" s="896"/>
    </row>
    <row r="14" spans="1:46" s="2" customFormat="1" ht="12" customHeight="1">
      <c r="A14" s="896"/>
      <c r="B14" s="29"/>
      <c r="C14" s="896"/>
      <c r="D14" s="898" t="s">
        <v>16</v>
      </c>
      <c r="E14" s="896"/>
      <c r="F14" s="891" t="s">
        <v>98</v>
      </c>
      <c r="G14" s="896"/>
      <c r="H14" s="896"/>
      <c r="I14" s="898" t="s">
        <v>18</v>
      </c>
      <c r="J14" s="888">
        <v>44792</v>
      </c>
      <c r="K14" s="896"/>
      <c r="L14" s="40"/>
      <c r="S14" s="896"/>
      <c r="T14" s="896"/>
      <c r="U14" s="896"/>
      <c r="V14" s="896"/>
      <c r="W14" s="896"/>
      <c r="X14" s="896"/>
      <c r="Y14" s="896"/>
      <c r="Z14" s="896"/>
      <c r="AA14" s="896"/>
      <c r="AB14" s="896"/>
      <c r="AC14" s="896"/>
      <c r="AD14" s="896"/>
      <c r="AE14" s="896"/>
    </row>
    <row r="15" spans="1:46" s="2" customFormat="1" ht="10.9" customHeight="1">
      <c r="A15" s="896"/>
      <c r="B15" s="29"/>
      <c r="C15" s="896"/>
      <c r="D15" s="896"/>
      <c r="E15" s="896"/>
      <c r="F15" s="896"/>
      <c r="G15" s="896"/>
      <c r="H15" s="896"/>
      <c r="I15" s="896"/>
      <c r="J15" s="896"/>
      <c r="K15" s="896"/>
      <c r="L15" s="40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6"/>
      <c r="AD15" s="896"/>
      <c r="AE15" s="896"/>
    </row>
    <row r="16" spans="1:46" s="2" customFormat="1" ht="12" customHeight="1">
      <c r="A16" s="896"/>
      <c r="B16" s="29"/>
      <c r="C16" s="896"/>
      <c r="D16" s="898" t="s">
        <v>19</v>
      </c>
      <c r="E16" s="896"/>
      <c r="F16" s="896"/>
      <c r="G16" s="896"/>
      <c r="H16" s="896"/>
      <c r="I16" s="898" t="s">
        <v>20</v>
      </c>
      <c r="J16" s="891" t="s">
        <v>1</v>
      </c>
      <c r="K16" s="896"/>
      <c r="L16" s="40"/>
      <c r="S16" s="896"/>
      <c r="T16" s="896"/>
      <c r="U16" s="896"/>
      <c r="V16" s="896"/>
      <c r="W16" s="896"/>
      <c r="X16" s="896"/>
      <c r="Y16" s="896"/>
      <c r="Z16" s="896"/>
      <c r="AA16" s="896"/>
      <c r="AB16" s="896"/>
      <c r="AC16" s="896"/>
      <c r="AD16" s="896"/>
      <c r="AE16" s="896"/>
    </row>
    <row r="17" spans="1:31" s="2" customFormat="1" ht="18" customHeight="1">
      <c r="A17" s="896"/>
      <c r="B17" s="29"/>
      <c r="C17" s="896"/>
      <c r="D17" s="896"/>
      <c r="E17" s="891" t="s">
        <v>17</v>
      </c>
      <c r="F17" s="896"/>
      <c r="G17" s="896"/>
      <c r="H17" s="896"/>
      <c r="I17" s="898" t="s">
        <v>21</v>
      </c>
      <c r="J17" s="891" t="s">
        <v>1</v>
      </c>
      <c r="K17" s="896"/>
      <c r="L17" s="40"/>
      <c r="S17" s="896"/>
      <c r="T17" s="896"/>
      <c r="U17" s="896"/>
      <c r="V17" s="896"/>
      <c r="W17" s="896"/>
      <c r="X17" s="896"/>
      <c r="Y17" s="896"/>
      <c r="Z17" s="896"/>
      <c r="AA17" s="896"/>
      <c r="AB17" s="896"/>
      <c r="AC17" s="896"/>
      <c r="AD17" s="896"/>
      <c r="AE17" s="896"/>
    </row>
    <row r="18" spans="1:31" s="2" customFormat="1" ht="6.95" customHeight="1">
      <c r="A18" s="896"/>
      <c r="B18" s="29"/>
      <c r="C18" s="896"/>
      <c r="D18" s="896"/>
      <c r="E18" s="896"/>
      <c r="F18" s="896"/>
      <c r="G18" s="896"/>
      <c r="H18" s="896"/>
      <c r="I18" s="896"/>
      <c r="J18" s="896"/>
      <c r="K18" s="896"/>
      <c r="L18" s="40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</row>
    <row r="19" spans="1:31" s="2" customFormat="1" ht="12" customHeight="1">
      <c r="A19" s="896"/>
      <c r="B19" s="29"/>
      <c r="C19" s="896"/>
      <c r="D19" s="898" t="s">
        <v>22</v>
      </c>
      <c r="E19" s="896"/>
      <c r="F19" s="896"/>
      <c r="G19" s="896"/>
      <c r="H19" s="896"/>
      <c r="I19" s="898" t="s">
        <v>20</v>
      </c>
      <c r="J19" s="899"/>
      <c r="K19" s="896"/>
      <c r="L19" s="40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</row>
    <row r="20" spans="1:31" s="2" customFormat="1" ht="18" customHeight="1">
      <c r="A20" s="896"/>
      <c r="B20" s="29"/>
      <c r="C20" s="896"/>
      <c r="D20" s="896"/>
      <c r="E20" s="1021"/>
      <c r="F20" s="988"/>
      <c r="G20" s="988"/>
      <c r="H20" s="988"/>
      <c r="I20" s="898" t="s">
        <v>21</v>
      </c>
      <c r="J20" s="899"/>
      <c r="K20" s="896"/>
      <c r="L20" s="40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</row>
    <row r="21" spans="1:31" s="2" customFormat="1" ht="6.95" customHeight="1">
      <c r="A21" s="896"/>
      <c r="B21" s="29"/>
      <c r="C21" s="896"/>
      <c r="D21" s="896"/>
      <c r="E21" s="896"/>
      <c r="F21" s="896"/>
      <c r="G21" s="896"/>
      <c r="H21" s="896"/>
      <c r="I21" s="896"/>
      <c r="J21" s="896"/>
      <c r="K21" s="896"/>
      <c r="L21" s="40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</row>
    <row r="22" spans="1:31" s="2" customFormat="1" ht="12" customHeight="1">
      <c r="A22" s="896"/>
      <c r="B22" s="29"/>
      <c r="C22" s="896"/>
      <c r="D22" s="898" t="s">
        <v>23</v>
      </c>
      <c r="E22" s="896"/>
      <c r="F22" s="896"/>
      <c r="G22" s="896"/>
      <c r="H22" s="896"/>
      <c r="I22" s="898" t="s">
        <v>20</v>
      </c>
      <c r="J22" s="891" t="s">
        <v>1</v>
      </c>
      <c r="K22" s="896"/>
      <c r="L22" s="40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  <c r="AD22" s="896"/>
      <c r="AE22" s="896"/>
    </row>
    <row r="23" spans="1:31" s="2" customFormat="1" ht="18" customHeight="1">
      <c r="A23" s="896"/>
      <c r="B23" s="29"/>
      <c r="C23" s="896"/>
      <c r="D23" s="896"/>
      <c r="E23" s="891" t="s">
        <v>99</v>
      </c>
      <c r="F23" s="896"/>
      <c r="G23" s="896"/>
      <c r="H23" s="896"/>
      <c r="I23" s="898" t="s">
        <v>21</v>
      </c>
      <c r="J23" s="891" t="s">
        <v>1</v>
      </c>
      <c r="K23" s="896"/>
      <c r="L23" s="40"/>
      <c r="S23" s="896"/>
      <c r="T23" s="896"/>
      <c r="U23" s="896"/>
      <c r="V23" s="896"/>
      <c r="W23" s="896"/>
      <c r="X23" s="896"/>
      <c r="Y23" s="896"/>
      <c r="Z23" s="896"/>
      <c r="AA23" s="896"/>
      <c r="AB23" s="896"/>
      <c r="AC23" s="896"/>
      <c r="AD23" s="896"/>
      <c r="AE23" s="896"/>
    </row>
    <row r="24" spans="1:31" s="2" customFormat="1" ht="6.95" customHeight="1">
      <c r="A24" s="896"/>
      <c r="B24" s="29"/>
      <c r="C24" s="896"/>
      <c r="D24" s="896"/>
      <c r="E24" s="896"/>
      <c r="F24" s="896"/>
      <c r="G24" s="896"/>
      <c r="H24" s="896"/>
      <c r="I24" s="896"/>
      <c r="J24" s="896"/>
      <c r="K24" s="896"/>
      <c r="L24" s="40"/>
      <c r="S24" s="896"/>
      <c r="T24" s="896"/>
      <c r="U24" s="896"/>
      <c r="V24" s="896"/>
      <c r="W24" s="896"/>
      <c r="X24" s="896"/>
      <c r="Y24" s="896"/>
      <c r="Z24" s="896"/>
      <c r="AA24" s="896"/>
      <c r="AB24" s="896"/>
      <c r="AC24" s="896"/>
      <c r="AD24" s="896"/>
      <c r="AE24" s="896"/>
    </row>
    <row r="25" spans="1:31" s="2" customFormat="1" ht="12" customHeight="1">
      <c r="A25" s="896"/>
      <c r="B25" s="29"/>
      <c r="C25" s="896"/>
      <c r="D25" s="898" t="s">
        <v>26</v>
      </c>
      <c r="E25" s="896"/>
      <c r="F25" s="896"/>
      <c r="G25" s="896"/>
      <c r="H25" s="896"/>
      <c r="I25" s="898" t="s">
        <v>20</v>
      </c>
      <c r="J25" s="891" t="s">
        <v>1</v>
      </c>
      <c r="K25" s="896"/>
      <c r="L25" s="40"/>
      <c r="S25" s="896"/>
      <c r="T25" s="896"/>
      <c r="U25" s="896"/>
      <c r="V25" s="896"/>
      <c r="W25" s="896"/>
      <c r="X25" s="896"/>
      <c r="Y25" s="896"/>
      <c r="Z25" s="896"/>
      <c r="AA25" s="896"/>
      <c r="AB25" s="896"/>
      <c r="AC25" s="896"/>
      <c r="AD25" s="896"/>
      <c r="AE25" s="896"/>
    </row>
    <row r="26" spans="1:31" s="2" customFormat="1" ht="18" customHeight="1">
      <c r="A26" s="896"/>
      <c r="B26" s="29"/>
      <c r="C26" s="896"/>
      <c r="D26" s="896"/>
      <c r="E26" s="891" t="s">
        <v>100</v>
      </c>
      <c r="F26" s="896"/>
      <c r="G26" s="896"/>
      <c r="H26" s="896"/>
      <c r="I26" s="898" t="s">
        <v>21</v>
      </c>
      <c r="J26" s="891" t="s">
        <v>1</v>
      </c>
      <c r="K26" s="896"/>
      <c r="L26" s="40"/>
      <c r="S26" s="896"/>
      <c r="T26" s="896"/>
      <c r="U26" s="896"/>
      <c r="V26" s="896"/>
      <c r="W26" s="896"/>
      <c r="X26" s="896"/>
      <c r="Y26" s="896"/>
      <c r="Z26" s="896"/>
      <c r="AA26" s="896"/>
      <c r="AB26" s="896"/>
      <c r="AC26" s="896"/>
      <c r="AD26" s="896"/>
      <c r="AE26" s="896"/>
    </row>
    <row r="27" spans="1:31" s="2" customFormat="1" ht="6.95" customHeight="1">
      <c r="A27" s="896"/>
      <c r="B27" s="29"/>
      <c r="C27" s="896"/>
      <c r="D27" s="896"/>
      <c r="E27" s="896"/>
      <c r="F27" s="896"/>
      <c r="G27" s="896"/>
      <c r="H27" s="896"/>
      <c r="I27" s="896"/>
      <c r="J27" s="896"/>
      <c r="K27" s="896"/>
      <c r="L27" s="40"/>
      <c r="S27" s="896"/>
      <c r="T27" s="896"/>
      <c r="U27" s="896"/>
      <c r="V27" s="896"/>
      <c r="W27" s="896"/>
      <c r="X27" s="896"/>
      <c r="Y27" s="896"/>
      <c r="Z27" s="896"/>
      <c r="AA27" s="896"/>
      <c r="AB27" s="896"/>
      <c r="AC27" s="896"/>
      <c r="AD27" s="896"/>
      <c r="AE27" s="896"/>
    </row>
    <row r="28" spans="1:31" s="2" customFormat="1" ht="12" customHeight="1">
      <c r="A28" s="896"/>
      <c r="B28" s="29"/>
      <c r="C28" s="896"/>
      <c r="D28" s="898" t="s">
        <v>27</v>
      </c>
      <c r="E28" s="896"/>
      <c r="F28" s="896"/>
      <c r="G28" s="896"/>
      <c r="H28" s="896"/>
      <c r="I28" s="896"/>
      <c r="J28" s="896"/>
      <c r="K28" s="896"/>
      <c r="L28" s="40"/>
      <c r="S28" s="896"/>
      <c r="T28" s="896"/>
      <c r="U28" s="896"/>
      <c r="V28" s="896"/>
      <c r="W28" s="896"/>
      <c r="X28" s="896"/>
      <c r="Y28" s="896"/>
      <c r="Z28" s="896"/>
      <c r="AA28" s="896"/>
      <c r="AB28" s="896"/>
      <c r="AC28" s="896"/>
      <c r="AD28" s="896"/>
      <c r="AE28" s="896"/>
    </row>
    <row r="29" spans="1:31" s="8" customFormat="1" ht="212.25" customHeight="1">
      <c r="A29" s="99"/>
      <c r="B29" s="100"/>
      <c r="C29" s="99"/>
      <c r="D29" s="99"/>
      <c r="E29" s="992" t="s">
        <v>2741</v>
      </c>
      <c r="F29" s="992"/>
      <c r="G29" s="992"/>
      <c r="H29" s="99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896"/>
      <c r="B30" s="29"/>
      <c r="C30" s="896"/>
      <c r="D30" s="896"/>
      <c r="E30" s="896"/>
      <c r="F30" s="896"/>
      <c r="G30" s="896"/>
      <c r="H30" s="896"/>
      <c r="I30" s="896"/>
      <c r="J30" s="896"/>
      <c r="K30" s="896"/>
      <c r="L30" s="40"/>
      <c r="S30" s="896"/>
      <c r="T30" s="896"/>
      <c r="U30" s="896"/>
      <c r="V30" s="896"/>
      <c r="W30" s="896"/>
      <c r="X30" s="896"/>
      <c r="Y30" s="896"/>
      <c r="Z30" s="896"/>
      <c r="AA30" s="896"/>
      <c r="AB30" s="896"/>
      <c r="AC30" s="896"/>
      <c r="AD30" s="896"/>
      <c r="AE30" s="896"/>
    </row>
    <row r="31" spans="1:31" s="2" customFormat="1" ht="6.95" customHeight="1">
      <c r="A31" s="896"/>
      <c r="B31" s="29"/>
      <c r="C31" s="896"/>
      <c r="D31" s="63"/>
      <c r="E31" s="63"/>
      <c r="F31" s="63"/>
      <c r="G31" s="63"/>
      <c r="H31" s="63"/>
      <c r="I31" s="63"/>
      <c r="J31" s="63"/>
      <c r="K31" s="63"/>
      <c r="L31" s="40"/>
      <c r="S31" s="896"/>
      <c r="T31" s="896"/>
      <c r="U31" s="896"/>
      <c r="V31" s="896"/>
      <c r="W31" s="896"/>
      <c r="X31" s="896"/>
      <c r="Y31" s="896"/>
      <c r="Z31" s="896"/>
      <c r="AA31" s="896"/>
      <c r="AB31" s="896"/>
      <c r="AC31" s="896"/>
      <c r="AD31" s="896"/>
      <c r="AE31" s="896"/>
    </row>
    <row r="32" spans="1:31" s="2" customFormat="1" ht="14.45" customHeight="1">
      <c r="A32" s="896"/>
      <c r="B32" s="29"/>
      <c r="C32" s="896"/>
      <c r="D32" s="891" t="s">
        <v>101</v>
      </c>
      <c r="E32" s="896"/>
      <c r="F32" s="896"/>
      <c r="G32" s="896"/>
      <c r="H32" s="896"/>
      <c r="I32" s="896"/>
      <c r="J32" s="893">
        <f>J98</f>
        <v>0</v>
      </c>
      <c r="K32" s="896"/>
      <c r="L32" s="40"/>
      <c r="S32" s="896"/>
      <c r="T32" s="896"/>
      <c r="U32" s="896"/>
      <c r="V32" s="896"/>
      <c r="W32" s="896"/>
      <c r="X32" s="896"/>
      <c r="Y32" s="896"/>
      <c r="Z32" s="896"/>
      <c r="AA32" s="896"/>
      <c r="AB32" s="896"/>
      <c r="AC32" s="896"/>
      <c r="AD32" s="896"/>
      <c r="AE32" s="896"/>
    </row>
    <row r="33" spans="1:31" s="2" customFormat="1" ht="14.45" customHeight="1">
      <c r="A33" s="896"/>
      <c r="B33" s="29"/>
      <c r="C33" s="896"/>
      <c r="D33" s="27" t="s">
        <v>88</v>
      </c>
      <c r="E33" s="896"/>
      <c r="F33" s="896"/>
      <c r="G33" s="896"/>
      <c r="H33" s="896"/>
      <c r="I33" s="896"/>
      <c r="J33" s="893">
        <f>J117</f>
        <v>0</v>
      </c>
      <c r="K33" s="896"/>
      <c r="L33" s="40"/>
      <c r="S33" s="896"/>
      <c r="T33" s="896"/>
      <c r="U33" s="896"/>
      <c r="V33" s="896"/>
      <c r="W33" s="896"/>
      <c r="X33" s="896"/>
      <c r="Y33" s="896"/>
      <c r="Z33" s="896"/>
      <c r="AA33" s="896"/>
      <c r="AB33" s="896"/>
      <c r="AC33" s="896"/>
      <c r="AD33" s="896"/>
      <c r="AE33" s="896"/>
    </row>
    <row r="34" spans="1:31" s="2" customFormat="1" ht="25.35" customHeight="1">
      <c r="A34" s="896"/>
      <c r="B34" s="29"/>
      <c r="C34" s="896"/>
      <c r="D34" s="102" t="s">
        <v>30</v>
      </c>
      <c r="E34" s="896"/>
      <c r="F34" s="896"/>
      <c r="G34" s="896"/>
      <c r="H34" s="896"/>
      <c r="I34" s="896"/>
      <c r="J34" s="889">
        <f>ROUND(J32 + J33, 2)</f>
        <v>0</v>
      </c>
      <c r="K34" s="896"/>
      <c r="L34" s="40"/>
      <c r="S34" s="896"/>
      <c r="T34" s="896"/>
      <c r="U34" s="896"/>
      <c r="V34" s="896"/>
      <c r="W34" s="896"/>
      <c r="X34" s="896"/>
      <c r="Y34" s="896"/>
      <c r="Z34" s="896"/>
      <c r="AA34" s="896"/>
      <c r="AB34" s="896"/>
      <c r="AC34" s="896"/>
      <c r="AD34" s="896"/>
      <c r="AE34" s="896"/>
    </row>
    <row r="35" spans="1:31" s="2" customFormat="1" ht="6.95" customHeight="1">
      <c r="A35" s="896"/>
      <c r="B35" s="29"/>
      <c r="C35" s="896"/>
      <c r="D35" s="63"/>
      <c r="E35" s="63"/>
      <c r="F35" s="63"/>
      <c r="G35" s="63"/>
      <c r="H35" s="63"/>
      <c r="I35" s="63"/>
      <c r="J35" s="63"/>
      <c r="K35" s="63"/>
      <c r="L35" s="40"/>
      <c r="S35" s="896"/>
      <c r="T35" s="896"/>
      <c r="U35" s="896"/>
      <c r="V35" s="896"/>
      <c r="W35" s="896"/>
      <c r="X35" s="896"/>
      <c r="Y35" s="896"/>
      <c r="Z35" s="896"/>
      <c r="AA35" s="896"/>
      <c r="AB35" s="896"/>
      <c r="AC35" s="896"/>
      <c r="AD35" s="896"/>
      <c r="AE35" s="896"/>
    </row>
    <row r="36" spans="1:31" s="2" customFormat="1" ht="14.45" customHeight="1">
      <c r="A36" s="896"/>
      <c r="B36" s="29"/>
      <c r="C36" s="896"/>
      <c r="D36" s="896"/>
      <c r="E36" s="896"/>
      <c r="F36" s="895" t="s">
        <v>32</v>
      </c>
      <c r="G36" s="896"/>
      <c r="H36" s="896"/>
      <c r="I36" s="895" t="s">
        <v>31</v>
      </c>
      <c r="J36" s="895" t="s">
        <v>33</v>
      </c>
      <c r="K36" s="896"/>
      <c r="L36" s="40"/>
      <c r="S36" s="896"/>
      <c r="T36" s="896"/>
      <c r="U36" s="896"/>
      <c r="V36" s="896"/>
      <c r="W36" s="896"/>
      <c r="X36" s="896"/>
      <c r="Y36" s="896"/>
      <c r="Z36" s="896"/>
      <c r="AA36" s="896"/>
      <c r="AB36" s="896"/>
      <c r="AC36" s="896"/>
      <c r="AD36" s="896"/>
      <c r="AE36" s="896"/>
    </row>
    <row r="37" spans="1:31" s="2" customFormat="1" ht="14.45" customHeight="1">
      <c r="A37" s="896"/>
      <c r="B37" s="29"/>
      <c r="C37" s="896"/>
      <c r="D37" s="103" t="s">
        <v>34</v>
      </c>
      <c r="E37" s="33" t="s">
        <v>35</v>
      </c>
      <c r="F37" s="104">
        <f>ROUND((SUM(BE117:BE124) + SUM(BE146:BE231)),  2)</f>
        <v>0</v>
      </c>
      <c r="G37" s="105"/>
      <c r="H37" s="105"/>
      <c r="I37" s="106">
        <v>0.2</v>
      </c>
      <c r="J37" s="104">
        <f>ROUND(((SUM(BE117:BE124) + SUM(BE146:BE231))*I37),  2)</f>
        <v>0</v>
      </c>
      <c r="K37" s="896"/>
      <c r="L37" s="40"/>
      <c r="S37" s="896"/>
      <c r="T37" s="896"/>
      <c r="U37" s="896"/>
      <c r="V37" s="896"/>
      <c r="W37" s="896"/>
      <c r="X37" s="896"/>
      <c r="Y37" s="896"/>
      <c r="Z37" s="896"/>
      <c r="AA37" s="896"/>
      <c r="AB37" s="896"/>
      <c r="AC37" s="896"/>
      <c r="AD37" s="896"/>
      <c r="AE37" s="896"/>
    </row>
    <row r="38" spans="1:31" s="2" customFormat="1" ht="14.45" customHeight="1">
      <c r="A38" s="896"/>
      <c r="B38" s="29"/>
      <c r="C38" s="896"/>
      <c r="D38" s="896"/>
      <c r="E38" s="33" t="s">
        <v>36</v>
      </c>
      <c r="F38" s="104">
        <f>ROUND((SUM(BF117:BF124) + SUM(BF146:BF231)),  2)</f>
        <v>0</v>
      </c>
      <c r="G38" s="105"/>
      <c r="H38" s="105"/>
      <c r="I38" s="106">
        <v>0.2</v>
      </c>
      <c r="J38" s="104">
        <f>ROUND(((SUM(BF117:BF124) + SUM(BF146:BF231))*I38),  2)</f>
        <v>0</v>
      </c>
      <c r="K38" s="896"/>
      <c r="L38" s="40"/>
      <c r="S38" s="896"/>
      <c r="T38" s="896"/>
      <c r="U38" s="896"/>
      <c r="V38" s="896"/>
      <c r="W38" s="896"/>
      <c r="X38" s="896"/>
      <c r="Y38" s="896"/>
      <c r="Z38" s="896"/>
      <c r="AA38" s="896"/>
      <c r="AB38" s="896"/>
      <c r="AC38" s="896"/>
      <c r="AD38" s="896"/>
      <c r="AE38" s="896"/>
    </row>
    <row r="39" spans="1:31" s="2" customFormat="1" ht="14.45" hidden="1" customHeight="1">
      <c r="A39" s="896"/>
      <c r="B39" s="29"/>
      <c r="C39" s="896"/>
      <c r="D39" s="896"/>
      <c r="E39" s="898" t="s">
        <v>37</v>
      </c>
      <c r="F39" s="107">
        <f>ROUND((SUM(BG117:BG124) + SUM(BG146:BG231)),  2)</f>
        <v>0</v>
      </c>
      <c r="G39" s="896"/>
      <c r="H39" s="896"/>
      <c r="I39" s="108">
        <v>0.2</v>
      </c>
      <c r="J39" s="107">
        <f>0</f>
        <v>0</v>
      </c>
      <c r="K39" s="896"/>
      <c r="L39" s="40"/>
      <c r="S39" s="896"/>
      <c r="T39" s="896"/>
      <c r="U39" s="896"/>
      <c r="V39" s="896"/>
      <c r="W39" s="896"/>
      <c r="X39" s="896"/>
      <c r="Y39" s="896"/>
      <c r="Z39" s="896"/>
      <c r="AA39" s="896"/>
      <c r="AB39" s="896"/>
      <c r="AC39" s="896"/>
      <c r="AD39" s="896"/>
      <c r="AE39" s="896"/>
    </row>
    <row r="40" spans="1:31" s="2" customFormat="1" ht="14.45" hidden="1" customHeight="1">
      <c r="A40" s="896"/>
      <c r="B40" s="29"/>
      <c r="C40" s="896"/>
      <c r="D40" s="896"/>
      <c r="E40" s="898" t="s">
        <v>38</v>
      </c>
      <c r="F40" s="107">
        <f>ROUND((SUM(BH117:BH124) + SUM(BH146:BH231)),  2)</f>
        <v>0</v>
      </c>
      <c r="G40" s="896"/>
      <c r="H40" s="896"/>
      <c r="I40" s="108">
        <v>0.2</v>
      </c>
      <c r="J40" s="107">
        <f>0</f>
        <v>0</v>
      </c>
      <c r="K40" s="896"/>
      <c r="L40" s="40"/>
      <c r="S40" s="896"/>
      <c r="T40" s="896"/>
      <c r="U40" s="896"/>
      <c r="V40" s="896"/>
      <c r="W40" s="896"/>
      <c r="X40" s="896"/>
      <c r="Y40" s="896"/>
      <c r="Z40" s="896"/>
      <c r="AA40" s="896"/>
      <c r="AB40" s="896"/>
      <c r="AC40" s="896"/>
      <c r="AD40" s="896"/>
      <c r="AE40" s="896"/>
    </row>
    <row r="41" spans="1:31" s="2" customFormat="1" ht="14.45" hidden="1" customHeight="1">
      <c r="A41" s="896"/>
      <c r="B41" s="29"/>
      <c r="C41" s="896"/>
      <c r="D41" s="896"/>
      <c r="E41" s="33" t="s">
        <v>39</v>
      </c>
      <c r="F41" s="104">
        <f>ROUND((SUM(BI117:BI124) + SUM(BI146:BI231)),  2)</f>
        <v>0</v>
      </c>
      <c r="G41" s="105"/>
      <c r="H41" s="105"/>
      <c r="I41" s="106">
        <v>0</v>
      </c>
      <c r="J41" s="104">
        <f>0</f>
        <v>0</v>
      </c>
      <c r="K41" s="896"/>
      <c r="L41" s="40"/>
      <c r="S41" s="896"/>
      <c r="T41" s="896"/>
      <c r="U41" s="896"/>
      <c r="V41" s="896"/>
      <c r="W41" s="896"/>
      <c r="X41" s="896"/>
      <c r="Y41" s="896"/>
      <c r="Z41" s="896"/>
      <c r="AA41" s="896"/>
      <c r="AB41" s="896"/>
      <c r="AC41" s="896"/>
      <c r="AD41" s="896"/>
      <c r="AE41" s="896"/>
    </row>
    <row r="42" spans="1:31" s="2" customFormat="1" ht="6.95" customHeight="1">
      <c r="A42" s="896"/>
      <c r="B42" s="29"/>
      <c r="C42" s="896"/>
      <c r="D42" s="896"/>
      <c r="E42" s="896"/>
      <c r="F42" s="896"/>
      <c r="G42" s="896"/>
      <c r="H42" s="896"/>
      <c r="I42" s="896"/>
      <c r="J42" s="896"/>
      <c r="K42" s="896"/>
      <c r="L42" s="40"/>
      <c r="S42" s="896"/>
      <c r="T42" s="896"/>
      <c r="U42" s="896"/>
      <c r="V42" s="896"/>
      <c r="W42" s="896"/>
      <c r="X42" s="896"/>
      <c r="Y42" s="896"/>
      <c r="Z42" s="896"/>
      <c r="AA42" s="896"/>
      <c r="AB42" s="896"/>
      <c r="AC42" s="896"/>
      <c r="AD42" s="896"/>
      <c r="AE42" s="896"/>
    </row>
    <row r="43" spans="1:31" s="2" customFormat="1" ht="25.35" customHeight="1">
      <c r="A43" s="896"/>
      <c r="B43" s="29"/>
      <c r="C43" s="97"/>
      <c r="D43" s="109" t="s">
        <v>40</v>
      </c>
      <c r="E43" s="57"/>
      <c r="F43" s="57"/>
      <c r="G43" s="110" t="s">
        <v>41</v>
      </c>
      <c r="H43" s="111" t="s">
        <v>42</v>
      </c>
      <c r="I43" s="57"/>
      <c r="J43" s="112">
        <f>SUM(J34:J41)</f>
        <v>0</v>
      </c>
      <c r="K43" s="113"/>
      <c r="L43" s="40"/>
      <c r="S43" s="896"/>
      <c r="T43" s="896"/>
      <c r="U43" s="896"/>
      <c r="V43" s="896"/>
      <c r="W43" s="896"/>
      <c r="X43" s="896"/>
      <c r="Y43" s="896"/>
      <c r="Z43" s="896"/>
      <c r="AA43" s="896"/>
      <c r="AB43" s="896"/>
      <c r="AC43" s="896"/>
      <c r="AD43" s="896"/>
      <c r="AE43" s="896"/>
    </row>
    <row r="44" spans="1:31" s="2" customFormat="1" ht="14.45" customHeight="1">
      <c r="A44" s="896"/>
      <c r="B44" s="29"/>
      <c r="C44" s="896"/>
      <c r="D44" s="896"/>
      <c r="E44" s="896"/>
      <c r="F44" s="896"/>
      <c r="G44" s="896"/>
      <c r="H44" s="896"/>
      <c r="I44" s="896"/>
      <c r="J44" s="896"/>
      <c r="K44" s="896"/>
      <c r="L44" s="40"/>
      <c r="S44" s="896"/>
      <c r="T44" s="896"/>
      <c r="U44" s="896"/>
      <c r="V44" s="896"/>
      <c r="W44" s="896"/>
      <c r="X44" s="896"/>
      <c r="Y44" s="896"/>
      <c r="Z44" s="896"/>
      <c r="AA44" s="896"/>
      <c r="AB44" s="896"/>
      <c r="AC44" s="896"/>
      <c r="AD44" s="896"/>
      <c r="AE44" s="896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40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896"/>
      <c r="B61" s="29"/>
      <c r="C61" s="896"/>
      <c r="D61" s="43" t="s">
        <v>45</v>
      </c>
      <c r="E61" s="894"/>
      <c r="F61" s="114" t="s">
        <v>46</v>
      </c>
      <c r="G61" s="43" t="s">
        <v>45</v>
      </c>
      <c r="H61" s="894"/>
      <c r="I61" s="894"/>
      <c r="J61" s="115" t="s">
        <v>46</v>
      </c>
      <c r="K61" s="894"/>
      <c r="L61" s="40"/>
      <c r="S61" s="896"/>
      <c r="T61" s="896"/>
      <c r="U61" s="896"/>
      <c r="V61" s="896"/>
      <c r="W61" s="896"/>
      <c r="X61" s="896"/>
      <c r="Y61" s="896"/>
      <c r="Z61" s="896"/>
      <c r="AA61" s="896"/>
      <c r="AB61" s="896"/>
      <c r="AC61" s="896"/>
      <c r="AD61" s="896"/>
      <c r="AE61" s="89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896"/>
      <c r="B65" s="29"/>
      <c r="C65" s="896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896"/>
      <c r="T65" s="896"/>
      <c r="U65" s="896"/>
      <c r="V65" s="896"/>
      <c r="W65" s="896"/>
      <c r="X65" s="896"/>
      <c r="Y65" s="896"/>
      <c r="Z65" s="896"/>
      <c r="AA65" s="896"/>
      <c r="AB65" s="896"/>
      <c r="AC65" s="896"/>
      <c r="AD65" s="896"/>
      <c r="AE65" s="89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896"/>
      <c r="B76" s="29"/>
      <c r="C76" s="896"/>
      <c r="D76" s="43" t="s">
        <v>45</v>
      </c>
      <c r="E76" s="894"/>
      <c r="F76" s="114" t="s">
        <v>46</v>
      </c>
      <c r="G76" s="43" t="s">
        <v>45</v>
      </c>
      <c r="H76" s="894"/>
      <c r="I76" s="894"/>
      <c r="J76" s="115" t="s">
        <v>46</v>
      </c>
      <c r="K76" s="894"/>
      <c r="L76" s="40"/>
      <c r="S76" s="896"/>
      <c r="T76" s="896"/>
      <c r="U76" s="896"/>
      <c r="V76" s="896"/>
      <c r="W76" s="896"/>
      <c r="X76" s="896"/>
      <c r="Y76" s="896"/>
      <c r="Z76" s="896"/>
      <c r="AA76" s="896"/>
      <c r="AB76" s="896"/>
      <c r="AC76" s="896"/>
      <c r="AD76" s="896"/>
      <c r="AE76" s="896"/>
    </row>
    <row r="77" spans="1:31" s="2" customFormat="1" ht="14.45" customHeight="1">
      <c r="A77" s="896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896"/>
      <c r="T77" s="896"/>
      <c r="U77" s="896"/>
      <c r="V77" s="896"/>
      <c r="W77" s="896"/>
      <c r="X77" s="896"/>
      <c r="Y77" s="896"/>
      <c r="Z77" s="896"/>
      <c r="AA77" s="896"/>
      <c r="AB77" s="896"/>
      <c r="AC77" s="896"/>
      <c r="AD77" s="896"/>
      <c r="AE77" s="896"/>
    </row>
    <row r="81" spans="1:31" s="2" customFormat="1" ht="6.95" customHeight="1">
      <c r="A81" s="896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896"/>
      <c r="T81" s="896"/>
      <c r="U81" s="896"/>
      <c r="V81" s="896"/>
      <c r="W81" s="896"/>
      <c r="X81" s="896"/>
      <c r="Y81" s="896"/>
      <c r="Z81" s="896"/>
      <c r="AA81" s="896"/>
      <c r="AB81" s="896"/>
      <c r="AC81" s="896"/>
      <c r="AD81" s="896"/>
      <c r="AE81" s="896"/>
    </row>
    <row r="82" spans="1:31" s="2" customFormat="1" ht="24.95" customHeight="1">
      <c r="A82" s="896"/>
      <c r="B82" s="29"/>
      <c r="C82" s="18" t="s">
        <v>3909</v>
      </c>
      <c r="D82" s="896"/>
      <c r="E82" s="896"/>
      <c r="F82" s="896"/>
      <c r="G82" s="896"/>
      <c r="H82" s="896"/>
      <c r="I82" s="896"/>
      <c r="J82" s="896"/>
      <c r="K82" s="896"/>
      <c r="L82" s="40"/>
      <c r="S82" s="896"/>
      <c r="T82" s="896"/>
      <c r="U82" s="896"/>
      <c r="V82" s="896"/>
      <c r="W82" s="896"/>
      <c r="X82" s="896"/>
      <c r="Y82" s="896"/>
      <c r="Z82" s="896"/>
      <c r="AA82" s="896"/>
      <c r="AB82" s="896"/>
      <c r="AC82" s="896"/>
      <c r="AD82" s="896"/>
      <c r="AE82" s="896"/>
    </row>
    <row r="83" spans="1:31" s="2" customFormat="1" ht="6.95" customHeight="1">
      <c r="A83" s="896"/>
      <c r="B83" s="29"/>
      <c r="C83" s="896"/>
      <c r="D83" s="896"/>
      <c r="E83" s="896"/>
      <c r="F83" s="896"/>
      <c r="G83" s="896"/>
      <c r="H83" s="896"/>
      <c r="I83" s="896"/>
      <c r="J83" s="896"/>
      <c r="K83" s="896"/>
      <c r="L83" s="40"/>
      <c r="S83" s="896"/>
      <c r="T83" s="896"/>
      <c r="U83" s="896"/>
      <c r="V83" s="896"/>
      <c r="W83" s="896"/>
      <c r="X83" s="896"/>
      <c r="Y83" s="896"/>
      <c r="Z83" s="896"/>
      <c r="AA83" s="896"/>
      <c r="AB83" s="896"/>
      <c r="AC83" s="896"/>
      <c r="AD83" s="896"/>
      <c r="AE83" s="896"/>
    </row>
    <row r="84" spans="1:31" s="2" customFormat="1" ht="12" customHeight="1">
      <c r="A84" s="896"/>
      <c r="B84" s="29"/>
      <c r="C84" s="898" t="s">
        <v>13</v>
      </c>
      <c r="D84" s="896"/>
      <c r="E84" s="896"/>
      <c r="F84" s="896"/>
      <c r="G84" s="896"/>
      <c r="H84" s="896"/>
      <c r="I84" s="896"/>
      <c r="J84" s="896"/>
      <c r="K84" s="896"/>
      <c r="L84" s="40"/>
      <c r="S84" s="896"/>
      <c r="T84" s="896"/>
      <c r="U84" s="896"/>
      <c r="V84" s="896"/>
      <c r="W84" s="896"/>
      <c r="X84" s="896"/>
      <c r="Y84" s="896"/>
      <c r="Z84" s="896"/>
      <c r="AA84" s="896"/>
      <c r="AB84" s="896"/>
      <c r="AC84" s="896"/>
      <c r="AD84" s="896"/>
      <c r="AE84" s="896"/>
    </row>
    <row r="85" spans="1:31" s="2" customFormat="1" ht="16.5" customHeight="1">
      <c r="A85" s="896"/>
      <c r="B85" s="29"/>
      <c r="C85" s="896"/>
      <c r="D85" s="896"/>
      <c r="E85" s="1018" t="str">
        <f>E7</f>
        <v>KFA - Košická futbalová aréna II. a III. etapa</v>
      </c>
      <c r="F85" s="1019"/>
      <c r="G85" s="1019"/>
      <c r="H85" s="1019"/>
      <c r="I85" s="896"/>
      <c r="J85" s="896"/>
      <c r="K85" s="896"/>
      <c r="L85" s="40"/>
      <c r="S85" s="896"/>
      <c r="T85" s="896"/>
      <c r="U85" s="896"/>
      <c r="V85" s="896"/>
      <c r="W85" s="896"/>
      <c r="X85" s="896"/>
      <c r="Y85" s="896"/>
      <c r="Z85" s="896"/>
      <c r="AA85" s="896"/>
      <c r="AB85" s="896"/>
      <c r="AC85" s="896"/>
      <c r="AD85" s="896"/>
      <c r="AE85" s="896"/>
    </row>
    <row r="86" spans="1:31" ht="12" customHeight="1">
      <c r="B86" s="17"/>
      <c r="C86" s="898" t="s">
        <v>94</v>
      </c>
      <c r="L86" s="17"/>
    </row>
    <row r="87" spans="1:31" s="2" customFormat="1" ht="16.5" customHeight="1">
      <c r="A87" s="896"/>
      <c r="B87" s="29"/>
      <c r="C87" s="896"/>
      <c r="D87" s="896"/>
      <c r="E87" s="1018" t="s">
        <v>95</v>
      </c>
      <c r="F87" s="1016"/>
      <c r="G87" s="1016"/>
      <c r="H87" s="1016"/>
      <c r="I87" s="896"/>
      <c r="J87" s="896"/>
      <c r="K87" s="896"/>
      <c r="L87" s="40"/>
      <c r="S87" s="896"/>
      <c r="T87" s="896"/>
      <c r="U87" s="896"/>
      <c r="V87" s="896"/>
      <c r="W87" s="896"/>
      <c r="X87" s="896"/>
      <c r="Y87" s="896"/>
      <c r="Z87" s="896"/>
      <c r="AA87" s="896"/>
      <c r="AB87" s="896"/>
      <c r="AC87" s="896"/>
      <c r="AD87" s="896"/>
      <c r="AE87" s="896"/>
    </row>
    <row r="88" spans="1:31" s="2" customFormat="1" ht="12" customHeight="1">
      <c r="A88" s="896"/>
      <c r="B88" s="29"/>
      <c r="C88" s="898" t="s">
        <v>96</v>
      </c>
      <c r="D88" s="896"/>
      <c r="E88" s="896"/>
      <c r="F88" s="896"/>
      <c r="G88" s="896"/>
      <c r="H88" s="896"/>
      <c r="I88" s="896"/>
      <c r="J88" s="896"/>
      <c r="K88" s="896"/>
      <c r="L88" s="40"/>
      <c r="S88" s="896"/>
      <c r="T88" s="896"/>
      <c r="U88" s="896"/>
      <c r="V88" s="896"/>
      <c r="W88" s="896"/>
      <c r="X88" s="896"/>
      <c r="Y88" s="896"/>
      <c r="Z88" s="896"/>
      <c r="AA88" s="896"/>
      <c r="AB88" s="896"/>
      <c r="AC88" s="896"/>
      <c r="AD88" s="896"/>
      <c r="AE88" s="896"/>
    </row>
    <row r="89" spans="1:31" s="2" customFormat="1" ht="16.5" customHeight="1">
      <c r="A89" s="896"/>
      <c r="B89" s="29"/>
      <c r="C89" s="896"/>
      <c r="D89" s="896"/>
      <c r="E89" s="983" t="str">
        <f>E11</f>
        <v>005 - SO 10.1- 2.etapa catering</v>
      </c>
      <c r="F89" s="1016"/>
      <c r="G89" s="1016"/>
      <c r="H89" s="1016"/>
      <c r="I89" s="896"/>
      <c r="J89" s="896"/>
      <c r="K89" s="896"/>
      <c r="L89" s="40"/>
      <c r="S89" s="896"/>
      <c r="T89" s="896"/>
      <c r="U89" s="896"/>
      <c r="V89" s="896"/>
      <c r="W89" s="896"/>
      <c r="X89" s="896"/>
      <c r="Y89" s="896"/>
      <c r="Z89" s="896"/>
      <c r="AA89" s="896"/>
      <c r="AB89" s="896"/>
      <c r="AC89" s="896"/>
      <c r="AD89" s="896"/>
      <c r="AE89" s="896"/>
    </row>
    <row r="90" spans="1:31" s="2" customFormat="1" ht="6.95" customHeight="1">
      <c r="A90" s="896"/>
      <c r="B90" s="29"/>
      <c r="C90" s="896"/>
      <c r="D90" s="896"/>
      <c r="E90" s="896"/>
      <c r="F90" s="896"/>
      <c r="G90" s="896"/>
      <c r="H90" s="896"/>
      <c r="I90" s="896"/>
      <c r="J90" s="896"/>
      <c r="K90" s="896"/>
      <c r="L90" s="40"/>
      <c r="S90" s="896"/>
      <c r="T90" s="896"/>
      <c r="U90" s="896"/>
      <c r="V90" s="896"/>
      <c r="W90" s="896"/>
      <c r="X90" s="896"/>
      <c r="Y90" s="896"/>
      <c r="Z90" s="896"/>
      <c r="AA90" s="896"/>
      <c r="AB90" s="896"/>
      <c r="AC90" s="896"/>
      <c r="AD90" s="896"/>
      <c r="AE90" s="896"/>
    </row>
    <row r="91" spans="1:31" s="2" customFormat="1" ht="12" customHeight="1">
      <c r="A91" s="896"/>
      <c r="B91" s="29"/>
      <c r="C91" s="898" t="s">
        <v>16</v>
      </c>
      <c r="D91" s="896"/>
      <c r="E91" s="896"/>
      <c r="F91" s="891" t="str">
        <f>F14</f>
        <v xml:space="preserve">Košice IV, Košice </v>
      </c>
      <c r="G91" s="896"/>
      <c r="H91" s="896"/>
      <c r="I91" s="898" t="s">
        <v>18</v>
      </c>
      <c r="J91" s="888">
        <f>IF(J14="","",J14)</f>
        <v>44792</v>
      </c>
      <c r="K91" s="896"/>
      <c r="L91" s="40"/>
      <c r="S91" s="896"/>
      <c r="T91" s="896"/>
      <c r="U91" s="896"/>
      <c r="V91" s="896"/>
      <c r="W91" s="896"/>
      <c r="X91" s="896"/>
      <c r="Y91" s="896"/>
      <c r="Z91" s="896"/>
      <c r="AA91" s="896"/>
      <c r="AB91" s="896"/>
      <c r="AC91" s="896"/>
      <c r="AD91" s="896"/>
      <c r="AE91" s="896"/>
    </row>
    <row r="92" spans="1:31" s="2" customFormat="1" ht="6.95" customHeight="1">
      <c r="A92" s="896"/>
      <c r="B92" s="29"/>
      <c r="C92" s="896"/>
      <c r="D92" s="896"/>
      <c r="E92" s="896"/>
      <c r="F92" s="896"/>
      <c r="G92" s="896"/>
      <c r="H92" s="896"/>
      <c r="I92" s="896"/>
      <c r="J92" s="896"/>
      <c r="K92" s="896"/>
      <c r="L92" s="40"/>
      <c r="S92" s="896"/>
      <c r="T92" s="896"/>
      <c r="U92" s="896"/>
      <c r="V92" s="896"/>
      <c r="W92" s="896"/>
      <c r="X92" s="896"/>
      <c r="Y92" s="896"/>
      <c r="Z92" s="896"/>
      <c r="AA92" s="896"/>
      <c r="AB92" s="896"/>
      <c r="AC92" s="896"/>
      <c r="AD92" s="896"/>
      <c r="AE92" s="896"/>
    </row>
    <row r="93" spans="1:31" s="2" customFormat="1" ht="15.2" customHeight="1">
      <c r="A93" s="896"/>
      <c r="B93" s="29"/>
      <c r="C93" s="898" t="s">
        <v>19</v>
      </c>
      <c r="D93" s="896"/>
      <c r="E93" s="896"/>
      <c r="F93" s="891" t="str">
        <f>E17</f>
        <v xml:space="preserve"> </v>
      </c>
      <c r="G93" s="896"/>
      <c r="H93" s="896"/>
      <c r="I93" s="898" t="s">
        <v>23</v>
      </c>
      <c r="J93" s="892" t="str">
        <f>E23</f>
        <v>HESCON,s.r.o.</v>
      </c>
      <c r="K93" s="896"/>
      <c r="L93" s="40"/>
      <c r="S93" s="896"/>
      <c r="T93" s="896"/>
      <c r="U93" s="896"/>
      <c r="V93" s="896"/>
      <c r="W93" s="896"/>
      <c r="X93" s="896"/>
      <c r="Y93" s="896"/>
      <c r="Z93" s="896"/>
      <c r="AA93" s="896"/>
      <c r="AB93" s="896"/>
      <c r="AC93" s="896"/>
      <c r="AD93" s="896"/>
      <c r="AE93" s="896"/>
    </row>
    <row r="94" spans="1:31" s="2" customFormat="1" ht="15.2" customHeight="1">
      <c r="A94" s="896"/>
      <c r="B94" s="29"/>
      <c r="C94" s="898" t="s">
        <v>22</v>
      </c>
      <c r="D94" s="896"/>
      <c r="E94" s="896"/>
      <c r="F94" s="891" t="str">
        <f>IF(E20="","",E20)</f>
        <v/>
      </c>
      <c r="G94" s="896"/>
      <c r="H94" s="896"/>
      <c r="I94" s="898" t="s">
        <v>26</v>
      </c>
      <c r="J94" s="892" t="str">
        <f>E26</f>
        <v>Rosoft,s.r.o.</v>
      </c>
      <c r="K94" s="896"/>
      <c r="L94" s="40"/>
      <c r="S94" s="896"/>
      <c r="T94" s="896"/>
      <c r="U94" s="896"/>
      <c r="V94" s="896"/>
      <c r="W94" s="896"/>
      <c r="X94" s="896"/>
      <c r="Y94" s="896"/>
      <c r="Z94" s="896"/>
      <c r="AA94" s="896"/>
      <c r="AB94" s="896"/>
      <c r="AC94" s="896"/>
      <c r="AD94" s="896"/>
      <c r="AE94" s="896"/>
    </row>
    <row r="95" spans="1:31" s="2" customFormat="1" ht="10.35" customHeight="1">
      <c r="A95" s="896"/>
      <c r="B95" s="29"/>
      <c r="C95" s="896"/>
      <c r="D95" s="896"/>
      <c r="E95" s="896"/>
      <c r="F95" s="896"/>
      <c r="G95" s="896"/>
      <c r="H95" s="896"/>
      <c r="I95" s="896"/>
      <c r="J95" s="896"/>
      <c r="K95" s="896"/>
      <c r="L95" s="40"/>
      <c r="S95" s="896"/>
      <c r="T95" s="896"/>
      <c r="U95" s="896"/>
      <c r="V95" s="896"/>
      <c r="W95" s="896"/>
      <c r="X95" s="896"/>
      <c r="Y95" s="896"/>
      <c r="Z95" s="896"/>
      <c r="AA95" s="896"/>
      <c r="AB95" s="896"/>
      <c r="AC95" s="896"/>
      <c r="AD95" s="896"/>
      <c r="AE95" s="896"/>
    </row>
    <row r="96" spans="1:31" s="2" customFormat="1" ht="29.25" customHeight="1">
      <c r="A96" s="896"/>
      <c r="B96" s="29"/>
      <c r="C96" s="116" t="s">
        <v>102</v>
      </c>
      <c r="D96" s="97"/>
      <c r="E96" s="97"/>
      <c r="F96" s="97"/>
      <c r="G96" s="97"/>
      <c r="H96" s="97"/>
      <c r="I96" s="97"/>
      <c r="J96" s="117" t="s">
        <v>103</v>
      </c>
      <c r="K96" s="97"/>
      <c r="L96" s="40"/>
      <c r="S96" s="896"/>
      <c r="T96" s="896"/>
      <c r="U96" s="896"/>
      <c r="V96" s="896"/>
      <c r="W96" s="896"/>
      <c r="X96" s="896"/>
      <c r="Y96" s="896"/>
      <c r="Z96" s="896"/>
      <c r="AA96" s="896"/>
      <c r="AB96" s="896"/>
      <c r="AC96" s="896"/>
      <c r="AD96" s="896"/>
      <c r="AE96" s="896"/>
    </row>
    <row r="97" spans="1:47" s="2" customFormat="1" ht="10.35" customHeight="1">
      <c r="A97" s="896"/>
      <c r="B97" s="29"/>
      <c r="C97" s="896"/>
      <c r="D97" s="896"/>
      <c r="E97" s="896"/>
      <c r="F97" s="896"/>
      <c r="G97" s="896"/>
      <c r="H97" s="896"/>
      <c r="I97" s="896"/>
      <c r="J97" s="896"/>
      <c r="K97" s="896"/>
      <c r="L97" s="40"/>
      <c r="S97" s="896"/>
      <c r="T97" s="896"/>
      <c r="U97" s="896"/>
      <c r="V97" s="896"/>
      <c r="W97" s="896"/>
      <c r="X97" s="896"/>
      <c r="Y97" s="896"/>
      <c r="Z97" s="896"/>
      <c r="AA97" s="896"/>
      <c r="AB97" s="896"/>
      <c r="AC97" s="896"/>
      <c r="AD97" s="896"/>
      <c r="AE97" s="896"/>
    </row>
    <row r="98" spans="1:47" s="2" customFormat="1" ht="22.9" customHeight="1">
      <c r="A98" s="896"/>
      <c r="B98" s="29"/>
      <c r="C98" s="118" t="s">
        <v>104</v>
      </c>
      <c r="D98" s="896"/>
      <c r="E98" s="896"/>
      <c r="F98" s="896"/>
      <c r="G98" s="896"/>
      <c r="H98" s="896"/>
      <c r="I98" s="896"/>
      <c r="J98" s="889">
        <f>J146</f>
        <v>0</v>
      </c>
      <c r="K98" s="896"/>
      <c r="L98" s="40"/>
      <c r="S98" s="896"/>
      <c r="T98" s="896"/>
      <c r="U98" s="896"/>
      <c r="V98" s="896"/>
      <c r="W98" s="896"/>
      <c r="X98" s="896"/>
      <c r="Y98" s="896"/>
      <c r="Z98" s="896"/>
      <c r="AA98" s="896"/>
      <c r="AB98" s="896"/>
      <c r="AC98" s="896"/>
      <c r="AD98" s="896"/>
      <c r="AE98" s="896"/>
      <c r="AU98" s="14" t="s">
        <v>105</v>
      </c>
    </row>
    <row r="99" spans="1:47" s="9" customFormat="1" ht="24.95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J147</f>
        <v>0</v>
      </c>
      <c r="L99" s="119"/>
    </row>
    <row r="100" spans="1:47" s="886" customFormat="1" ht="19.899999999999999" customHeight="1">
      <c r="B100" s="123"/>
      <c r="D100" s="124" t="s">
        <v>112</v>
      </c>
      <c r="E100" s="125"/>
      <c r="F100" s="125"/>
      <c r="G100" s="125"/>
      <c r="H100" s="125"/>
      <c r="I100" s="125"/>
      <c r="J100" s="126">
        <f>J148</f>
        <v>0</v>
      </c>
      <c r="L100" s="123"/>
    </row>
    <row r="101" spans="1:47" s="886" customFormat="1" ht="19.899999999999999" customHeight="1">
      <c r="B101" s="123"/>
      <c r="D101" s="124" t="s">
        <v>113</v>
      </c>
      <c r="E101" s="125"/>
      <c r="F101" s="125"/>
      <c r="G101" s="125"/>
      <c r="H101" s="125"/>
      <c r="I101" s="125"/>
      <c r="J101" s="126">
        <f>J159</f>
        <v>0</v>
      </c>
      <c r="L101" s="123"/>
    </row>
    <row r="102" spans="1:47" s="886" customFormat="1" ht="19.899999999999999" customHeight="1">
      <c r="B102" s="123"/>
      <c r="D102" s="124" t="s">
        <v>114</v>
      </c>
      <c r="E102" s="125"/>
      <c r="F102" s="125"/>
      <c r="G102" s="125"/>
      <c r="H102" s="125"/>
      <c r="I102" s="125"/>
      <c r="J102" s="126">
        <f>J162</f>
        <v>0</v>
      </c>
      <c r="L102" s="123"/>
    </row>
    <row r="103" spans="1:47" s="9" customFormat="1" ht="24.95" customHeight="1">
      <c r="B103" s="119"/>
      <c r="D103" s="120" t="s">
        <v>115</v>
      </c>
      <c r="E103" s="121"/>
      <c r="F103" s="121"/>
      <c r="G103" s="121"/>
      <c r="H103" s="121"/>
      <c r="I103" s="121"/>
      <c r="J103" s="122">
        <f>J164</f>
        <v>0</v>
      </c>
      <c r="L103" s="119"/>
    </row>
    <row r="104" spans="1:47" s="886" customFormat="1" ht="19.899999999999999" customHeight="1">
      <c r="B104" s="123"/>
      <c r="D104" s="124" t="s">
        <v>116</v>
      </c>
      <c r="E104" s="125"/>
      <c r="F104" s="125"/>
      <c r="G104" s="125"/>
      <c r="H104" s="125"/>
      <c r="I104" s="125"/>
      <c r="J104" s="126">
        <f>J165</f>
        <v>0</v>
      </c>
      <c r="L104" s="123"/>
    </row>
    <row r="105" spans="1:47" s="886" customFormat="1" ht="19.899999999999999" customHeight="1">
      <c r="B105" s="123"/>
      <c r="D105" s="124" t="s">
        <v>117</v>
      </c>
      <c r="E105" s="125"/>
      <c r="F105" s="125"/>
      <c r="G105" s="125"/>
      <c r="H105" s="125"/>
      <c r="I105" s="125"/>
      <c r="J105" s="126">
        <f>J169</f>
        <v>0</v>
      </c>
      <c r="L105" s="123"/>
    </row>
    <row r="106" spans="1:47" s="886" customFormat="1" ht="19.899999999999999" customHeight="1">
      <c r="B106" s="123"/>
      <c r="D106" s="124" t="s">
        <v>118</v>
      </c>
      <c r="E106" s="125"/>
      <c r="F106" s="125"/>
      <c r="G106" s="125"/>
      <c r="H106" s="125"/>
      <c r="I106" s="125"/>
      <c r="J106" s="126">
        <f>J172</f>
        <v>0</v>
      </c>
      <c r="L106" s="123"/>
    </row>
    <row r="107" spans="1:47" s="886" customFormat="1" ht="19.899999999999999" customHeight="1">
      <c r="B107" s="123"/>
      <c r="D107" s="124" t="s">
        <v>1809</v>
      </c>
      <c r="E107" s="125"/>
      <c r="F107" s="125"/>
      <c r="G107" s="125"/>
      <c r="H107" s="125"/>
      <c r="I107" s="125"/>
      <c r="J107" s="126">
        <f>J176</f>
        <v>0</v>
      </c>
      <c r="L107" s="123"/>
    </row>
    <row r="108" spans="1:47" s="886" customFormat="1" ht="19.899999999999999" customHeight="1">
      <c r="B108" s="123"/>
      <c r="D108" s="124" t="s">
        <v>122</v>
      </c>
      <c r="E108" s="125"/>
      <c r="F108" s="125"/>
      <c r="G108" s="125"/>
      <c r="H108" s="125"/>
      <c r="I108" s="125"/>
      <c r="J108" s="126">
        <f>J180</f>
        <v>0</v>
      </c>
      <c r="L108" s="123"/>
    </row>
    <row r="109" spans="1:47" s="886" customFormat="1" ht="19.899999999999999" customHeight="1">
      <c r="B109" s="123"/>
      <c r="D109" s="124" t="s">
        <v>124</v>
      </c>
      <c r="E109" s="125"/>
      <c r="F109" s="125"/>
      <c r="G109" s="125"/>
      <c r="H109" s="125"/>
      <c r="I109" s="125"/>
      <c r="J109" s="126">
        <f>J196</f>
        <v>0</v>
      </c>
      <c r="L109" s="123"/>
    </row>
    <row r="110" spans="1:47" s="886" customFormat="1" ht="19.899999999999999" customHeight="1">
      <c r="B110" s="123"/>
      <c r="D110" s="124" t="s">
        <v>125</v>
      </c>
      <c r="E110" s="125"/>
      <c r="F110" s="125"/>
      <c r="G110" s="125"/>
      <c r="H110" s="125"/>
      <c r="I110" s="125"/>
      <c r="J110" s="126">
        <f>J215</f>
        <v>0</v>
      </c>
      <c r="L110" s="123"/>
    </row>
    <row r="111" spans="1:47" s="886" customFormat="1" ht="19.899999999999999" customHeight="1">
      <c r="B111" s="123"/>
      <c r="D111" s="124" t="s">
        <v>126</v>
      </c>
      <c r="E111" s="125"/>
      <c r="F111" s="125"/>
      <c r="G111" s="125"/>
      <c r="H111" s="125"/>
      <c r="I111" s="125"/>
      <c r="J111" s="126">
        <f>J218</f>
        <v>0</v>
      </c>
      <c r="L111" s="123"/>
    </row>
    <row r="112" spans="1:47" s="886" customFormat="1" ht="19.899999999999999" customHeight="1">
      <c r="B112" s="123"/>
      <c r="D112" s="124" t="s">
        <v>128</v>
      </c>
      <c r="E112" s="125"/>
      <c r="F112" s="125"/>
      <c r="G112" s="125"/>
      <c r="H112" s="125"/>
      <c r="I112" s="125"/>
      <c r="J112" s="126">
        <f>J223</f>
        <v>0</v>
      </c>
      <c r="L112" s="123"/>
    </row>
    <row r="113" spans="1:65" s="886" customFormat="1" ht="19.899999999999999" customHeight="1">
      <c r="B113" s="123"/>
      <c r="D113" s="124" t="s">
        <v>129</v>
      </c>
      <c r="E113" s="125"/>
      <c r="F113" s="125"/>
      <c r="G113" s="125"/>
      <c r="H113" s="125"/>
      <c r="I113" s="125"/>
      <c r="J113" s="126">
        <f>J227</f>
        <v>0</v>
      </c>
      <c r="L113" s="123"/>
    </row>
    <row r="114" spans="1:65" s="9" customFormat="1" ht="24.95" customHeight="1">
      <c r="B114" s="119"/>
      <c r="D114" s="120" t="s">
        <v>130</v>
      </c>
      <c r="E114" s="121"/>
      <c r="F114" s="121"/>
      <c r="G114" s="121"/>
      <c r="H114" s="121"/>
      <c r="I114" s="121"/>
      <c r="J114" s="122">
        <f>J230</f>
        <v>0</v>
      </c>
      <c r="L114" s="119"/>
    </row>
    <row r="115" spans="1:65" s="2" customFormat="1" ht="21.75" customHeight="1">
      <c r="A115" s="896"/>
      <c r="B115" s="29"/>
      <c r="C115" s="896"/>
      <c r="D115" s="896"/>
      <c r="E115" s="896"/>
      <c r="F115" s="896"/>
      <c r="G115" s="896"/>
      <c r="H115" s="896"/>
      <c r="I115" s="896"/>
      <c r="J115" s="896"/>
      <c r="K115" s="896"/>
      <c r="L115" s="40"/>
      <c r="S115" s="896"/>
      <c r="T115" s="896"/>
      <c r="U115" s="896"/>
      <c r="V115" s="896"/>
      <c r="W115" s="896"/>
      <c r="X115" s="896"/>
      <c r="Y115" s="896"/>
      <c r="Z115" s="896"/>
      <c r="AA115" s="896"/>
      <c r="AB115" s="896"/>
      <c r="AC115" s="896"/>
      <c r="AD115" s="896"/>
      <c r="AE115" s="896"/>
    </row>
    <row r="116" spans="1:65" s="2" customFormat="1" ht="6.95" customHeight="1">
      <c r="A116" s="896"/>
      <c r="B116" s="29"/>
      <c r="C116" s="896"/>
      <c r="D116" s="896"/>
      <c r="E116" s="896"/>
      <c r="F116" s="896"/>
      <c r="G116" s="896"/>
      <c r="H116" s="896"/>
      <c r="I116" s="896"/>
      <c r="J116" s="896"/>
      <c r="K116" s="896"/>
      <c r="L116" s="40"/>
      <c r="S116" s="896"/>
      <c r="T116" s="896"/>
      <c r="U116" s="896"/>
      <c r="V116" s="896"/>
      <c r="W116" s="896"/>
      <c r="X116" s="896"/>
      <c r="Y116" s="896"/>
      <c r="Z116" s="896"/>
      <c r="AA116" s="896"/>
      <c r="AB116" s="896"/>
      <c r="AC116" s="896"/>
      <c r="AD116" s="896"/>
      <c r="AE116" s="896"/>
    </row>
    <row r="117" spans="1:65" s="2" customFormat="1" ht="29.25" customHeight="1">
      <c r="A117" s="896"/>
      <c r="B117" s="29"/>
      <c r="C117" s="118" t="s">
        <v>131</v>
      </c>
      <c r="D117" s="896"/>
      <c r="E117" s="896"/>
      <c r="F117" s="896"/>
      <c r="G117" s="896"/>
      <c r="H117" s="896"/>
      <c r="I117" s="896"/>
      <c r="J117" s="127">
        <f>ROUND(J118 + J119 + J120 + J121 + J122 + J123,2)</f>
        <v>0</v>
      </c>
      <c r="K117" s="896"/>
      <c r="L117" s="40"/>
      <c r="N117" s="128" t="s">
        <v>34</v>
      </c>
      <c r="S117" s="896"/>
      <c r="T117" s="896"/>
      <c r="U117" s="896"/>
      <c r="V117" s="896"/>
      <c r="W117" s="896"/>
      <c r="X117" s="896"/>
      <c r="Y117" s="896"/>
      <c r="Z117" s="896"/>
      <c r="AA117" s="896"/>
      <c r="AB117" s="896"/>
      <c r="AC117" s="896"/>
      <c r="AD117" s="896"/>
      <c r="AE117" s="896"/>
    </row>
    <row r="118" spans="1:65" s="2" customFormat="1" ht="18" customHeight="1">
      <c r="A118" s="896"/>
      <c r="B118" s="129"/>
      <c r="C118" s="130"/>
      <c r="D118" s="1014" t="s">
        <v>132</v>
      </c>
      <c r="E118" s="1017"/>
      <c r="F118" s="1017"/>
      <c r="G118" s="130"/>
      <c r="H118" s="130"/>
      <c r="I118" s="130"/>
      <c r="J118" s="887">
        <v>0</v>
      </c>
      <c r="K118" s="130"/>
      <c r="L118" s="131"/>
      <c r="M118" s="132"/>
      <c r="N118" s="133" t="s">
        <v>36</v>
      </c>
      <c r="O118" s="132"/>
      <c r="P118" s="132"/>
      <c r="Q118" s="132"/>
      <c r="R118" s="132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133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80</v>
      </c>
      <c r="BK118" s="132"/>
      <c r="BL118" s="132"/>
      <c r="BM118" s="132"/>
    </row>
    <row r="119" spans="1:65" s="2" customFormat="1" ht="18" customHeight="1">
      <c r="A119" s="896"/>
      <c r="B119" s="129"/>
      <c r="C119" s="130"/>
      <c r="D119" s="1014" t="s">
        <v>134</v>
      </c>
      <c r="E119" s="1017"/>
      <c r="F119" s="1017"/>
      <c r="G119" s="130"/>
      <c r="H119" s="130"/>
      <c r="I119" s="130"/>
      <c r="J119" s="887">
        <v>0</v>
      </c>
      <c r="K119" s="130"/>
      <c r="L119" s="131"/>
      <c r="M119" s="132"/>
      <c r="N119" s="133" t="s">
        <v>36</v>
      </c>
      <c r="O119" s="132"/>
      <c r="P119" s="132"/>
      <c r="Q119" s="132"/>
      <c r="R119" s="132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133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80</v>
      </c>
      <c r="BK119" s="132"/>
      <c r="BL119" s="132"/>
      <c r="BM119" s="132"/>
    </row>
    <row r="120" spans="1:65" s="2" customFormat="1" ht="18" customHeight="1">
      <c r="A120" s="896"/>
      <c r="B120" s="129"/>
      <c r="C120" s="130"/>
      <c r="D120" s="1014" t="s">
        <v>135</v>
      </c>
      <c r="E120" s="1017"/>
      <c r="F120" s="1017"/>
      <c r="G120" s="130"/>
      <c r="H120" s="130"/>
      <c r="I120" s="130"/>
      <c r="J120" s="887">
        <v>0</v>
      </c>
      <c r="K120" s="130"/>
      <c r="L120" s="131"/>
      <c r="M120" s="132"/>
      <c r="N120" s="133" t="s">
        <v>36</v>
      </c>
      <c r="O120" s="132"/>
      <c r="P120" s="132"/>
      <c r="Q120" s="132"/>
      <c r="R120" s="132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133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80</v>
      </c>
      <c r="BK120" s="132"/>
      <c r="BL120" s="132"/>
      <c r="BM120" s="132"/>
    </row>
    <row r="121" spans="1:65" s="2" customFormat="1" ht="18" customHeight="1">
      <c r="A121" s="896"/>
      <c r="B121" s="129"/>
      <c r="C121" s="130"/>
      <c r="D121" s="1014" t="s">
        <v>136</v>
      </c>
      <c r="E121" s="1017"/>
      <c r="F121" s="1017"/>
      <c r="G121" s="130"/>
      <c r="H121" s="130"/>
      <c r="I121" s="130"/>
      <c r="J121" s="887">
        <v>0</v>
      </c>
      <c r="K121" s="130"/>
      <c r="L121" s="131"/>
      <c r="M121" s="132"/>
      <c r="N121" s="133" t="s">
        <v>36</v>
      </c>
      <c r="O121" s="132"/>
      <c r="P121" s="132"/>
      <c r="Q121" s="132"/>
      <c r="R121" s="132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133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80</v>
      </c>
      <c r="BK121" s="132"/>
      <c r="BL121" s="132"/>
      <c r="BM121" s="132"/>
    </row>
    <row r="122" spans="1:65" s="2" customFormat="1" ht="18" customHeight="1">
      <c r="A122" s="896"/>
      <c r="B122" s="129"/>
      <c r="C122" s="130"/>
      <c r="D122" s="1014" t="s">
        <v>137</v>
      </c>
      <c r="E122" s="1017"/>
      <c r="F122" s="1017"/>
      <c r="G122" s="130"/>
      <c r="H122" s="130"/>
      <c r="I122" s="130"/>
      <c r="J122" s="887">
        <v>0</v>
      </c>
      <c r="K122" s="130"/>
      <c r="L122" s="131"/>
      <c r="M122" s="132"/>
      <c r="N122" s="133" t="s">
        <v>36</v>
      </c>
      <c r="O122" s="132"/>
      <c r="P122" s="132"/>
      <c r="Q122" s="132"/>
      <c r="R122" s="132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133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80</v>
      </c>
      <c r="BK122" s="132"/>
      <c r="BL122" s="132"/>
      <c r="BM122" s="132"/>
    </row>
    <row r="123" spans="1:65" s="2" customFormat="1" ht="18" customHeight="1">
      <c r="A123" s="896"/>
      <c r="B123" s="129"/>
      <c r="C123" s="130"/>
      <c r="D123" s="897" t="s">
        <v>138</v>
      </c>
      <c r="E123" s="130"/>
      <c r="F123" s="130"/>
      <c r="G123" s="130"/>
      <c r="H123" s="130"/>
      <c r="I123" s="130"/>
      <c r="J123" s="887">
        <f>ROUND(J32*T123,2)</f>
        <v>0</v>
      </c>
      <c r="K123" s="130"/>
      <c r="L123" s="131"/>
      <c r="M123" s="132"/>
      <c r="N123" s="133" t="s">
        <v>36</v>
      </c>
      <c r="O123" s="132"/>
      <c r="P123" s="132"/>
      <c r="Q123" s="132"/>
      <c r="R123" s="132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139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80</v>
      </c>
      <c r="BK123" s="132"/>
      <c r="BL123" s="132"/>
      <c r="BM123" s="132"/>
    </row>
    <row r="124" spans="1:65" s="2" customFormat="1">
      <c r="A124" s="896"/>
      <c r="B124" s="29"/>
      <c r="C124" s="896"/>
      <c r="D124" s="896"/>
      <c r="E124" s="896"/>
      <c r="F124" s="896"/>
      <c r="G124" s="896"/>
      <c r="H124" s="896"/>
      <c r="I124" s="896"/>
      <c r="J124" s="896"/>
      <c r="K124" s="896"/>
      <c r="L124" s="40"/>
      <c r="S124" s="896"/>
      <c r="T124" s="896"/>
      <c r="U124" s="896"/>
      <c r="V124" s="896"/>
      <c r="W124" s="896"/>
      <c r="X124" s="896"/>
      <c r="Y124" s="896"/>
      <c r="Z124" s="896"/>
      <c r="AA124" s="896"/>
      <c r="AB124" s="896"/>
      <c r="AC124" s="896"/>
      <c r="AD124" s="896"/>
      <c r="AE124" s="896"/>
    </row>
    <row r="125" spans="1:65" s="2" customFormat="1" ht="29.25" customHeight="1">
      <c r="A125" s="896"/>
      <c r="B125" s="29"/>
      <c r="C125" s="96" t="s">
        <v>93</v>
      </c>
      <c r="D125" s="97"/>
      <c r="E125" s="97"/>
      <c r="F125" s="97"/>
      <c r="G125" s="97"/>
      <c r="H125" s="97"/>
      <c r="I125" s="97"/>
      <c r="J125" s="885">
        <f>ROUND(J98+J117,2)</f>
        <v>0</v>
      </c>
      <c r="K125" s="97"/>
      <c r="L125" s="40"/>
      <c r="S125" s="896"/>
      <c r="T125" s="896"/>
      <c r="U125" s="896"/>
      <c r="V125" s="896"/>
      <c r="W125" s="896"/>
      <c r="X125" s="896"/>
      <c r="Y125" s="896"/>
      <c r="Z125" s="896"/>
      <c r="AA125" s="896"/>
      <c r="AB125" s="896"/>
      <c r="AC125" s="896"/>
      <c r="AD125" s="896"/>
      <c r="AE125" s="896"/>
    </row>
    <row r="126" spans="1:65" s="2" customFormat="1" ht="6.95" customHeight="1">
      <c r="A126" s="896"/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40"/>
      <c r="S126" s="896"/>
      <c r="T126" s="896"/>
      <c r="U126" s="896"/>
      <c r="V126" s="896"/>
      <c r="W126" s="896"/>
      <c r="X126" s="896"/>
      <c r="Y126" s="896"/>
      <c r="Z126" s="896"/>
      <c r="AA126" s="896"/>
      <c r="AB126" s="896"/>
      <c r="AC126" s="896"/>
      <c r="AD126" s="896"/>
      <c r="AE126" s="896"/>
    </row>
    <row r="130" spans="1:31" s="2" customFormat="1" ht="6.95" customHeight="1">
      <c r="A130" s="896"/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0"/>
      <c r="S130" s="896"/>
      <c r="T130" s="896"/>
      <c r="U130" s="896"/>
      <c r="V130" s="896"/>
      <c r="W130" s="896"/>
      <c r="X130" s="896"/>
      <c r="Y130" s="896"/>
      <c r="Z130" s="896"/>
      <c r="AA130" s="896"/>
      <c r="AB130" s="896"/>
      <c r="AC130" s="896"/>
      <c r="AD130" s="896"/>
      <c r="AE130" s="896"/>
    </row>
    <row r="131" spans="1:31" s="2" customFormat="1" ht="24.95" customHeight="1">
      <c r="A131" s="896"/>
      <c r="B131" s="29"/>
      <c r="C131" s="18" t="s">
        <v>3908</v>
      </c>
      <c r="D131" s="896"/>
      <c r="E131" s="896"/>
      <c r="F131" s="896"/>
      <c r="G131" s="896"/>
      <c r="H131" s="896"/>
      <c r="I131" s="896"/>
      <c r="J131" s="896"/>
      <c r="K131" s="896"/>
      <c r="L131" s="40"/>
      <c r="S131" s="896"/>
      <c r="T131" s="896"/>
      <c r="U131" s="896"/>
      <c r="V131" s="896"/>
      <c r="W131" s="896"/>
      <c r="X131" s="896"/>
      <c r="Y131" s="896"/>
      <c r="Z131" s="896"/>
      <c r="AA131" s="896"/>
      <c r="AB131" s="896"/>
      <c r="AC131" s="896"/>
      <c r="AD131" s="896"/>
      <c r="AE131" s="896"/>
    </row>
    <row r="132" spans="1:31" s="2" customFormat="1" ht="6.95" customHeight="1">
      <c r="A132" s="896"/>
      <c r="B132" s="29"/>
      <c r="C132" s="896"/>
      <c r="D132" s="896"/>
      <c r="E132" s="896"/>
      <c r="F132" s="896"/>
      <c r="G132" s="896"/>
      <c r="H132" s="896"/>
      <c r="I132" s="896"/>
      <c r="J132" s="896"/>
      <c r="K132" s="896"/>
      <c r="L132" s="40"/>
      <c r="S132" s="896"/>
      <c r="T132" s="896"/>
      <c r="U132" s="896"/>
      <c r="V132" s="896"/>
      <c r="W132" s="896"/>
      <c r="X132" s="896"/>
      <c r="Y132" s="896"/>
      <c r="Z132" s="896"/>
      <c r="AA132" s="896"/>
      <c r="AB132" s="896"/>
      <c r="AC132" s="896"/>
      <c r="AD132" s="896"/>
      <c r="AE132" s="896"/>
    </row>
    <row r="133" spans="1:31" s="2" customFormat="1" ht="12" customHeight="1">
      <c r="A133" s="896"/>
      <c r="B133" s="29"/>
      <c r="C133" s="898" t="s">
        <v>13</v>
      </c>
      <c r="D133" s="896"/>
      <c r="E133" s="896"/>
      <c r="F133" s="896"/>
      <c r="G133" s="896"/>
      <c r="H133" s="896"/>
      <c r="I133" s="896"/>
      <c r="J133" s="896"/>
      <c r="K133" s="896"/>
      <c r="L133" s="40"/>
      <c r="S133" s="896"/>
      <c r="T133" s="896"/>
      <c r="U133" s="896"/>
      <c r="V133" s="896"/>
      <c r="W133" s="896"/>
      <c r="X133" s="896"/>
      <c r="Y133" s="896"/>
      <c r="Z133" s="896"/>
      <c r="AA133" s="896"/>
      <c r="AB133" s="896"/>
      <c r="AC133" s="896"/>
      <c r="AD133" s="896"/>
      <c r="AE133" s="896"/>
    </row>
    <row r="134" spans="1:31" s="2" customFormat="1" ht="16.5" customHeight="1">
      <c r="A134" s="896"/>
      <c r="B134" s="29"/>
      <c r="C134" s="896"/>
      <c r="D134" s="896"/>
      <c r="E134" s="1018" t="str">
        <f>E7</f>
        <v>KFA - Košická futbalová aréna II. a III. etapa</v>
      </c>
      <c r="F134" s="1019"/>
      <c r="G134" s="1019"/>
      <c r="H134" s="1019"/>
      <c r="I134" s="896"/>
      <c r="J134" s="896"/>
      <c r="K134" s="896"/>
      <c r="L134" s="40"/>
      <c r="S134" s="896"/>
      <c r="T134" s="896"/>
      <c r="U134" s="896"/>
      <c r="V134" s="896"/>
      <c r="W134" s="896"/>
      <c r="X134" s="896"/>
      <c r="Y134" s="896"/>
      <c r="Z134" s="896"/>
      <c r="AA134" s="896"/>
      <c r="AB134" s="896"/>
      <c r="AC134" s="896"/>
      <c r="AD134" s="896"/>
      <c r="AE134" s="896"/>
    </row>
    <row r="135" spans="1:31" ht="12" customHeight="1">
      <c r="B135" s="17"/>
      <c r="C135" s="898" t="s">
        <v>94</v>
      </c>
      <c r="L135" s="17"/>
    </row>
    <row r="136" spans="1:31" s="2" customFormat="1" ht="16.5" customHeight="1">
      <c r="A136" s="896"/>
      <c r="B136" s="29"/>
      <c r="C136" s="896"/>
      <c r="D136" s="896"/>
      <c r="E136" s="1018" t="s">
        <v>95</v>
      </c>
      <c r="F136" s="1016"/>
      <c r="G136" s="1016"/>
      <c r="H136" s="1016"/>
      <c r="I136" s="896"/>
      <c r="J136" s="896"/>
      <c r="K136" s="896"/>
      <c r="L136" s="40"/>
      <c r="S136" s="896"/>
      <c r="T136" s="896"/>
      <c r="U136" s="896"/>
      <c r="V136" s="896"/>
      <c r="W136" s="896"/>
      <c r="X136" s="896"/>
      <c r="Y136" s="896"/>
      <c r="Z136" s="896"/>
      <c r="AA136" s="896"/>
      <c r="AB136" s="896"/>
      <c r="AC136" s="896"/>
      <c r="AD136" s="896"/>
      <c r="AE136" s="896"/>
    </row>
    <row r="137" spans="1:31" s="2" customFormat="1" ht="12" customHeight="1">
      <c r="A137" s="896"/>
      <c r="B137" s="29"/>
      <c r="C137" s="898" t="s">
        <v>96</v>
      </c>
      <c r="D137" s="896"/>
      <c r="E137" s="896"/>
      <c r="F137" s="896"/>
      <c r="G137" s="896"/>
      <c r="H137" s="896"/>
      <c r="I137" s="896"/>
      <c r="J137" s="896"/>
      <c r="K137" s="896"/>
      <c r="L137" s="40"/>
      <c r="S137" s="896"/>
      <c r="T137" s="896"/>
      <c r="U137" s="896"/>
      <c r="V137" s="896"/>
      <c r="W137" s="896"/>
      <c r="X137" s="896"/>
      <c r="Y137" s="896"/>
      <c r="Z137" s="896"/>
      <c r="AA137" s="896"/>
      <c r="AB137" s="896"/>
      <c r="AC137" s="896"/>
      <c r="AD137" s="896"/>
      <c r="AE137" s="896"/>
    </row>
    <row r="138" spans="1:31" s="2" customFormat="1" ht="16.5" customHeight="1">
      <c r="A138" s="896"/>
      <c r="B138" s="29"/>
      <c r="C138" s="896"/>
      <c r="D138" s="896"/>
      <c r="E138" s="983" t="str">
        <f>E11</f>
        <v>005 - SO 10.1- 2.etapa catering</v>
      </c>
      <c r="F138" s="1016"/>
      <c r="G138" s="1016"/>
      <c r="H138" s="1016"/>
      <c r="I138" s="896"/>
      <c r="J138" s="896"/>
      <c r="K138" s="896"/>
      <c r="L138" s="40"/>
      <c r="S138" s="896"/>
      <c r="T138" s="896"/>
      <c r="U138" s="896"/>
      <c r="V138" s="896"/>
      <c r="W138" s="896"/>
      <c r="X138" s="896"/>
      <c r="Y138" s="896"/>
      <c r="Z138" s="896"/>
      <c r="AA138" s="896"/>
      <c r="AB138" s="896"/>
      <c r="AC138" s="896"/>
      <c r="AD138" s="896"/>
      <c r="AE138" s="896"/>
    </row>
    <row r="139" spans="1:31" s="2" customFormat="1" ht="6.95" customHeight="1">
      <c r="A139" s="896"/>
      <c r="B139" s="29"/>
      <c r="C139" s="896"/>
      <c r="D139" s="896"/>
      <c r="E139" s="896"/>
      <c r="F139" s="896"/>
      <c r="G139" s="896"/>
      <c r="H139" s="896"/>
      <c r="I139" s="896"/>
      <c r="J139" s="896"/>
      <c r="K139" s="896"/>
      <c r="L139" s="40"/>
      <c r="S139" s="896"/>
      <c r="T139" s="896"/>
      <c r="U139" s="896"/>
      <c r="V139" s="896"/>
      <c r="W139" s="896"/>
      <c r="X139" s="896"/>
      <c r="Y139" s="896"/>
      <c r="Z139" s="896"/>
      <c r="AA139" s="896"/>
      <c r="AB139" s="896"/>
      <c r="AC139" s="896"/>
      <c r="AD139" s="896"/>
      <c r="AE139" s="896"/>
    </row>
    <row r="140" spans="1:31" s="2" customFormat="1" ht="12" customHeight="1">
      <c r="A140" s="896"/>
      <c r="B140" s="29"/>
      <c r="C140" s="898" t="s">
        <v>16</v>
      </c>
      <c r="D140" s="896"/>
      <c r="E140" s="896"/>
      <c r="F140" s="891" t="str">
        <f>F14</f>
        <v xml:space="preserve">Košice IV, Košice </v>
      </c>
      <c r="G140" s="896"/>
      <c r="H140" s="896"/>
      <c r="I140" s="898" t="s">
        <v>18</v>
      </c>
      <c r="J140" s="888">
        <f>IF(J14="","",J14)</f>
        <v>44792</v>
      </c>
      <c r="K140" s="896"/>
      <c r="L140" s="40"/>
      <c r="S140" s="896"/>
      <c r="T140" s="896"/>
      <c r="U140" s="896"/>
      <c r="V140" s="896"/>
      <c r="W140" s="896"/>
      <c r="X140" s="896"/>
      <c r="Y140" s="896"/>
      <c r="Z140" s="896"/>
      <c r="AA140" s="896"/>
      <c r="AB140" s="896"/>
      <c r="AC140" s="896"/>
      <c r="AD140" s="896"/>
      <c r="AE140" s="896"/>
    </row>
    <row r="141" spans="1:31" s="2" customFormat="1" ht="6.95" customHeight="1">
      <c r="A141" s="896"/>
      <c r="B141" s="29"/>
      <c r="C141" s="896"/>
      <c r="D141" s="896"/>
      <c r="E141" s="896"/>
      <c r="F141" s="896"/>
      <c r="G141" s="896"/>
      <c r="H141" s="896"/>
      <c r="I141" s="896"/>
      <c r="J141" s="896"/>
      <c r="K141" s="896"/>
      <c r="L141" s="40"/>
      <c r="S141" s="896"/>
      <c r="T141" s="896"/>
      <c r="U141" s="896"/>
      <c r="V141" s="896"/>
      <c r="W141" s="896"/>
      <c r="X141" s="896"/>
      <c r="Y141" s="896"/>
      <c r="Z141" s="896"/>
      <c r="AA141" s="896"/>
      <c r="AB141" s="896"/>
      <c r="AC141" s="896"/>
      <c r="AD141" s="896"/>
      <c r="AE141" s="896"/>
    </row>
    <row r="142" spans="1:31" s="2" customFormat="1" ht="15.2" customHeight="1">
      <c r="A142" s="896"/>
      <c r="B142" s="29"/>
      <c r="C142" s="898" t="s">
        <v>19</v>
      </c>
      <c r="D142" s="896"/>
      <c r="E142" s="896"/>
      <c r="F142" s="891" t="str">
        <f>E17</f>
        <v xml:space="preserve"> </v>
      </c>
      <c r="G142" s="896"/>
      <c r="H142" s="896"/>
      <c r="I142" s="898" t="s">
        <v>23</v>
      </c>
      <c r="J142" s="892" t="str">
        <f>E23</f>
        <v>HESCON,s.r.o.</v>
      </c>
      <c r="K142" s="896"/>
      <c r="L142" s="40"/>
      <c r="S142" s="896"/>
      <c r="T142" s="896"/>
      <c r="U142" s="896"/>
      <c r="V142" s="896"/>
      <c r="W142" s="896"/>
      <c r="X142" s="896"/>
      <c r="Y142" s="896"/>
      <c r="Z142" s="896"/>
      <c r="AA142" s="896"/>
      <c r="AB142" s="896"/>
      <c r="AC142" s="896"/>
      <c r="AD142" s="896"/>
      <c r="AE142" s="896"/>
    </row>
    <row r="143" spans="1:31" s="2" customFormat="1" ht="15.2" customHeight="1">
      <c r="A143" s="896"/>
      <c r="B143" s="29"/>
      <c r="C143" s="898" t="s">
        <v>22</v>
      </c>
      <c r="D143" s="896"/>
      <c r="E143" s="896"/>
      <c r="F143" s="891" t="str">
        <f>IF(E20="","",E20)</f>
        <v/>
      </c>
      <c r="G143" s="896"/>
      <c r="H143" s="896"/>
      <c r="I143" s="898" t="s">
        <v>26</v>
      </c>
      <c r="J143" s="892" t="str">
        <f>E26</f>
        <v>Rosoft,s.r.o.</v>
      </c>
      <c r="K143" s="896"/>
      <c r="L143" s="40"/>
      <c r="S143" s="896"/>
      <c r="T143" s="896"/>
      <c r="U143" s="896"/>
      <c r="V143" s="896"/>
      <c r="W143" s="896"/>
      <c r="X143" s="896"/>
      <c r="Y143" s="896"/>
      <c r="Z143" s="896"/>
      <c r="AA143" s="896"/>
      <c r="AB143" s="896"/>
      <c r="AC143" s="896"/>
      <c r="AD143" s="896"/>
      <c r="AE143" s="896"/>
    </row>
    <row r="144" spans="1:31" s="2" customFormat="1" ht="10.35" customHeight="1">
      <c r="A144" s="896"/>
      <c r="B144" s="29"/>
      <c r="C144" s="896"/>
      <c r="D144" s="896"/>
      <c r="E144" s="896"/>
      <c r="F144" s="896"/>
      <c r="G144" s="896"/>
      <c r="H144" s="896"/>
      <c r="I144" s="896"/>
      <c r="J144" s="896"/>
      <c r="K144" s="896"/>
      <c r="L144" s="40"/>
      <c r="S144" s="896"/>
      <c r="T144" s="896"/>
      <c r="U144" s="896"/>
      <c r="V144" s="896"/>
      <c r="W144" s="896"/>
      <c r="X144" s="896"/>
      <c r="Y144" s="896"/>
      <c r="Z144" s="896"/>
      <c r="AA144" s="896"/>
      <c r="AB144" s="896"/>
      <c r="AC144" s="896"/>
      <c r="AD144" s="896"/>
      <c r="AE144" s="896"/>
    </row>
    <row r="145" spans="1:65" s="11" customFormat="1" ht="29.25" customHeight="1">
      <c r="A145" s="136"/>
      <c r="B145" s="137"/>
      <c r="C145" s="138" t="s">
        <v>140</v>
      </c>
      <c r="D145" s="139" t="s">
        <v>55</v>
      </c>
      <c r="E145" s="139" t="s">
        <v>51</v>
      </c>
      <c r="F145" s="139" t="s">
        <v>52</v>
      </c>
      <c r="G145" s="139" t="s">
        <v>141</v>
      </c>
      <c r="H145" s="139" t="s">
        <v>142</v>
      </c>
      <c r="I145" s="139" t="s">
        <v>143</v>
      </c>
      <c r="J145" s="140" t="s">
        <v>103</v>
      </c>
      <c r="K145" s="141" t="s">
        <v>144</v>
      </c>
      <c r="L145" s="142"/>
      <c r="M145" s="59" t="s">
        <v>1</v>
      </c>
      <c r="N145" s="60" t="s">
        <v>34</v>
      </c>
      <c r="O145" s="60" t="s">
        <v>145</v>
      </c>
      <c r="P145" s="60" t="s">
        <v>146</v>
      </c>
      <c r="Q145" s="60" t="s">
        <v>147</v>
      </c>
      <c r="R145" s="60" t="s">
        <v>148</v>
      </c>
      <c r="S145" s="60" t="s">
        <v>149</v>
      </c>
      <c r="T145" s="61" t="s">
        <v>150</v>
      </c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</row>
    <row r="146" spans="1:65" s="2" customFormat="1" ht="22.9" customHeight="1">
      <c r="A146" s="896"/>
      <c r="B146" s="29"/>
      <c r="C146" s="66" t="s">
        <v>101</v>
      </c>
      <c r="D146" s="896"/>
      <c r="E146" s="896"/>
      <c r="F146" s="896"/>
      <c r="G146" s="896"/>
      <c r="H146" s="896"/>
      <c r="I146" s="896"/>
      <c r="J146" s="908">
        <f>BK146</f>
        <v>0</v>
      </c>
      <c r="K146" s="896"/>
      <c r="L146" s="29"/>
      <c r="M146" s="62"/>
      <c r="N146" s="53"/>
      <c r="O146" s="63"/>
      <c r="P146" s="143">
        <f>P147+P164+P230</f>
        <v>0</v>
      </c>
      <c r="Q146" s="63"/>
      <c r="R146" s="143">
        <f>R147+R164+R230</f>
        <v>48.798948060000001</v>
      </c>
      <c r="S146" s="63"/>
      <c r="T146" s="144">
        <f>T147+T164+T230</f>
        <v>0</v>
      </c>
      <c r="U146" s="896"/>
      <c r="V146" s="896"/>
      <c r="W146" s="896"/>
      <c r="X146" s="896"/>
      <c r="Y146" s="896"/>
      <c r="Z146" s="896"/>
      <c r="AA146" s="896"/>
      <c r="AB146" s="896"/>
      <c r="AC146" s="896"/>
      <c r="AD146" s="896"/>
      <c r="AE146" s="896"/>
      <c r="AT146" s="14" t="s">
        <v>69</v>
      </c>
      <c r="AU146" s="14" t="s">
        <v>105</v>
      </c>
      <c r="BK146" s="907">
        <f>BK147+BK164+BK230</f>
        <v>0</v>
      </c>
    </row>
    <row r="147" spans="1:65" s="12" customFormat="1" ht="25.9" customHeight="1">
      <c r="B147" s="145"/>
      <c r="D147" s="146" t="s">
        <v>69</v>
      </c>
      <c r="E147" s="147" t="s">
        <v>151</v>
      </c>
      <c r="F147" s="147" t="s">
        <v>152</v>
      </c>
      <c r="I147" s="148"/>
      <c r="J147" s="903">
        <f>BK147</f>
        <v>0</v>
      </c>
      <c r="L147" s="145"/>
      <c r="M147" s="149"/>
      <c r="N147" s="150"/>
      <c r="O147" s="150"/>
      <c r="P147" s="151">
        <f>P148+P159+P162</f>
        <v>0</v>
      </c>
      <c r="Q147" s="150"/>
      <c r="R147" s="151">
        <f>R148+R159+R162</f>
        <v>32.717147230000002</v>
      </c>
      <c r="S147" s="150"/>
      <c r="T147" s="152">
        <f>T148+T159+T162</f>
        <v>0</v>
      </c>
      <c r="AR147" s="146" t="s">
        <v>77</v>
      </c>
      <c r="AT147" s="153" t="s">
        <v>69</v>
      </c>
      <c r="AU147" s="153" t="s">
        <v>70</v>
      </c>
      <c r="AY147" s="146" t="s">
        <v>153</v>
      </c>
      <c r="BK147" s="902">
        <f>BK148+BK159+BK162</f>
        <v>0</v>
      </c>
    </row>
    <row r="148" spans="1:65" s="12" customFormat="1" ht="22.9" customHeight="1">
      <c r="B148" s="145"/>
      <c r="D148" s="146" t="s">
        <v>69</v>
      </c>
      <c r="E148" s="154" t="s">
        <v>176</v>
      </c>
      <c r="F148" s="154" t="s">
        <v>782</v>
      </c>
      <c r="I148" s="148"/>
      <c r="J148" s="904">
        <f>BK148</f>
        <v>0</v>
      </c>
      <c r="L148" s="145"/>
      <c r="M148" s="149"/>
      <c r="N148" s="150"/>
      <c r="O148" s="150"/>
      <c r="P148" s="151">
        <f>SUM(P149:P158)</f>
        <v>0</v>
      </c>
      <c r="Q148" s="150"/>
      <c r="R148" s="151">
        <f>SUM(R149:R158)</f>
        <v>32.407951629999999</v>
      </c>
      <c r="S148" s="150"/>
      <c r="T148" s="152">
        <f>SUM(T149:T158)</f>
        <v>0</v>
      </c>
      <c r="AR148" s="146" t="s">
        <v>77</v>
      </c>
      <c r="AT148" s="153" t="s">
        <v>69</v>
      </c>
      <c r="AU148" s="153" t="s">
        <v>77</v>
      </c>
      <c r="AY148" s="146" t="s">
        <v>153</v>
      </c>
      <c r="BK148" s="902">
        <f>SUM(BK149:BK158)</f>
        <v>0</v>
      </c>
    </row>
    <row r="149" spans="1:65" s="2" customFormat="1" ht="24.2" customHeight="1">
      <c r="A149" s="896"/>
      <c r="B149" s="129"/>
      <c r="C149" s="155" t="s">
        <v>77</v>
      </c>
      <c r="D149" s="155" t="s">
        <v>155</v>
      </c>
      <c r="E149" s="156" t="s">
        <v>784</v>
      </c>
      <c r="F149" s="157" t="s">
        <v>785</v>
      </c>
      <c r="G149" s="158" t="s">
        <v>158</v>
      </c>
      <c r="H149" s="159">
        <v>84.984999999999999</v>
      </c>
      <c r="I149" s="901"/>
      <c r="J149" s="900">
        <f t="shared" ref="J149:J158" si="5">ROUND(I149*H149,2)</f>
        <v>0</v>
      </c>
      <c r="K149" s="161"/>
      <c r="L149" s="29"/>
      <c r="M149" s="162" t="s">
        <v>1</v>
      </c>
      <c r="N149" s="163" t="s">
        <v>36</v>
      </c>
      <c r="O149" s="55"/>
      <c r="P149" s="164">
        <f t="shared" ref="P149:P158" si="6">O149*H149</f>
        <v>0</v>
      </c>
      <c r="Q149" s="164">
        <v>6.9999999999999994E-5</v>
      </c>
      <c r="R149" s="164">
        <f t="shared" ref="R149:R158" si="7">Q149*H149</f>
        <v>5.9489499999999997E-3</v>
      </c>
      <c r="S149" s="164">
        <v>0</v>
      </c>
      <c r="T149" s="165">
        <f t="shared" ref="T149:T158" si="8">S149*H149</f>
        <v>0</v>
      </c>
      <c r="U149" s="896"/>
      <c r="V149" s="896"/>
      <c r="W149" s="896"/>
      <c r="X149" s="896"/>
      <c r="Y149" s="896"/>
      <c r="Z149" s="896"/>
      <c r="AA149" s="896"/>
      <c r="AB149" s="896"/>
      <c r="AC149" s="896"/>
      <c r="AD149" s="896"/>
      <c r="AE149" s="896"/>
      <c r="AR149" s="166" t="s">
        <v>159</v>
      </c>
      <c r="AT149" s="166" t="s">
        <v>155</v>
      </c>
      <c r="AU149" s="166" t="s">
        <v>80</v>
      </c>
      <c r="AY149" s="14" t="s">
        <v>153</v>
      </c>
      <c r="BE149" s="93">
        <f t="shared" ref="BE149:BE158" si="9">IF(N149="základná",J149,0)</f>
        <v>0</v>
      </c>
      <c r="BF149" s="93">
        <f t="shared" ref="BF149:BF158" si="10">IF(N149="znížená",J149,0)</f>
        <v>0</v>
      </c>
      <c r="BG149" s="93">
        <f t="shared" ref="BG149:BG158" si="11">IF(N149="zákl. prenesená",J149,0)</f>
        <v>0</v>
      </c>
      <c r="BH149" s="93">
        <f t="shared" ref="BH149:BH158" si="12">IF(N149="zníž. prenesená",J149,0)</f>
        <v>0</v>
      </c>
      <c r="BI149" s="93">
        <f t="shared" ref="BI149:BI158" si="13">IF(N149="nulová",J149,0)</f>
        <v>0</v>
      </c>
      <c r="BJ149" s="14" t="s">
        <v>80</v>
      </c>
      <c r="BK149" s="93">
        <f t="shared" ref="BK149:BK158" si="14">ROUND(I149*H149,2)</f>
        <v>0</v>
      </c>
      <c r="BL149" s="14" t="s">
        <v>159</v>
      </c>
      <c r="BM149" s="166" t="s">
        <v>2583</v>
      </c>
    </row>
    <row r="150" spans="1:65" s="2" customFormat="1" ht="33" customHeight="1">
      <c r="A150" s="896"/>
      <c r="B150" s="129"/>
      <c r="C150" s="155" t="s">
        <v>80</v>
      </c>
      <c r="D150" s="155" t="s">
        <v>155</v>
      </c>
      <c r="E150" s="156" t="s">
        <v>788</v>
      </c>
      <c r="F150" s="157" t="s">
        <v>789</v>
      </c>
      <c r="G150" s="158" t="s">
        <v>158</v>
      </c>
      <c r="H150" s="159">
        <v>34.033000000000001</v>
      </c>
      <c r="I150" s="901"/>
      <c r="J150" s="900">
        <f t="shared" si="5"/>
        <v>0</v>
      </c>
      <c r="K150" s="161"/>
      <c r="L150" s="29"/>
      <c r="M150" s="162" t="s">
        <v>1</v>
      </c>
      <c r="N150" s="163" t="s">
        <v>36</v>
      </c>
      <c r="O150" s="55"/>
      <c r="P150" s="164">
        <f t="shared" si="6"/>
        <v>0</v>
      </c>
      <c r="Q150" s="164">
        <v>1.26E-2</v>
      </c>
      <c r="R150" s="164">
        <f t="shared" si="7"/>
        <v>0.42881580000000002</v>
      </c>
      <c r="S150" s="164">
        <v>0</v>
      </c>
      <c r="T150" s="165">
        <f t="shared" si="8"/>
        <v>0</v>
      </c>
      <c r="U150" s="896"/>
      <c r="V150" s="896"/>
      <c r="W150" s="896"/>
      <c r="X150" s="896"/>
      <c r="Y150" s="896"/>
      <c r="Z150" s="896"/>
      <c r="AA150" s="896"/>
      <c r="AB150" s="896"/>
      <c r="AC150" s="896"/>
      <c r="AD150" s="896"/>
      <c r="AE150" s="896"/>
      <c r="AR150" s="166" t="s">
        <v>159</v>
      </c>
      <c r="AT150" s="166" t="s">
        <v>155</v>
      </c>
      <c r="AU150" s="166" t="s">
        <v>80</v>
      </c>
      <c r="AY150" s="14" t="s">
        <v>153</v>
      </c>
      <c r="BE150" s="93">
        <f t="shared" si="9"/>
        <v>0</v>
      </c>
      <c r="BF150" s="93">
        <f t="shared" si="10"/>
        <v>0</v>
      </c>
      <c r="BG150" s="93">
        <f t="shared" si="11"/>
        <v>0</v>
      </c>
      <c r="BH150" s="93">
        <f t="shared" si="12"/>
        <v>0</v>
      </c>
      <c r="BI150" s="93">
        <f t="shared" si="13"/>
        <v>0</v>
      </c>
      <c r="BJ150" s="14" t="s">
        <v>80</v>
      </c>
      <c r="BK150" s="93">
        <f t="shared" si="14"/>
        <v>0</v>
      </c>
      <c r="BL150" s="14" t="s">
        <v>159</v>
      </c>
      <c r="BM150" s="166" t="s">
        <v>2584</v>
      </c>
    </row>
    <row r="151" spans="1:65" s="2" customFormat="1" ht="16.5" customHeight="1">
      <c r="A151" s="896"/>
      <c r="B151" s="129"/>
      <c r="C151" s="155" t="s">
        <v>165</v>
      </c>
      <c r="D151" s="155" t="s">
        <v>155</v>
      </c>
      <c r="E151" s="156" t="s">
        <v>792</v>
      </c>
      <c r="F151" s="157" t="s">
        <v>793</v>
      </c>
      <c r="G151" s="158" t="s">
        <v>158</v>
      </c>
      <c r="H151" s="159">
        <v>50.951999999999998</v>
      </c>
      <c r="I151" s="901"/>
      <c r="J151" s="900">
        <f t="shared" si="5"/>
        <v>0</v>
      </c>
      <c r="K151" s="161"/>
      <c r="L151" s="29"/>
      <c r="M151" s="162" t="s">
        <v>1</v>
      </c>
      <c r="N151" s="163" t="s">
        <v>36</v>
      </c>
      <c r="O151" s="55"/>
      <c r="P151" s="164">
        <f t="shared" si="6"/>
        <v>0</v>
      </c>
      <c r="Q151" s="164">
        <v>1.26E-2</v>
      </c>
      <c r="R151" s="164">
        <f t="shared" si="7"/>
        <v>0.64199519999999999</v>
      </c>
      <c r="S151" s="164">
        <v>0</v>
      </c>
      <c r="T151" s="165">
        <f t="shared" si="8"/>
        <v>0</v>
      </c>
      <c r="U151" s="896"/>
      <c r="V151" s="896"/>
      <c r="W151" s="896"/>
      <c r="X151" s="896"/>
      <c r="Y151" s="896"/>
      <c r="Z151" s="896"/>
      <c r="AA151" s="896"/>
      <c r="AB151" s="896"/>
      <c r="AC151" s="896"/>
      <c r="AD151" s="896"/>
      <c r="AE151" s="896"/>
      <c r="AR151" s="166" t="s">
        <v>159</v>
      </c>
      <c r="AT151" s="166" t="s">
        <v>155</v>
      </c>
      <c r="AU151" s="166" t="s">
        <v>80</v>
      </c>
      <c r="AY151" s="14" t="s">
        <v>153</v>
      </c>
      <c r="BE151" s="93">
        <f t="shared" si="9"/>
        <v>0</v>
      </c>
      <c r="BF151" s="93">
        <f t="shared" si="10"/>
        <v>0</v>
      </c>
      <c r="BG151" s="93">
        <f t="shared" si="11"/>
        <v>0</v>
      </c>
      <c r="BH151" s="93">
        <f t="shared" si="12"/>
        <v>0</v>
      </c>
      <c r="BI151" s="93">
        <f t="shared" si="13"/>
        <v>0</v>
      </c>
      <c r="BJ151" s="14" t="s">
        <v>80</v>
      </c>
      <c r="BK151" s="93">
        <f t="shared" si="14"/>
        <v>0</v>
      </c>
      <c r="BL151" s="14" t="s">
        <v>159</v>
      </c>
      <c r="BM151" s="166" t="s">
        <v>2585</v>
      </c>
    </row>
    <row r="152" spans="1:65" s="2" customFormat="1" ht="24.2" customHeight="1">
      <c r="A152" s="896"/>
      <c r="B152" s="129"/>
      <c r="C152" s="155" t="s">
        <v>159</v>
      </c>
      <c r="D152" s="155" t="s">
        <v>155</v>
      </c>
      <c r="E152" s="156" t="s">
        <v>812</v>
      </c>
      <c r="F152" s="157" t="s">
        <v>813</v>
      </c>
      <c r="G152" s="158" t="s">
        <v>163</v>
      </c>
      <c r="H152" s="159">
        <v>13.602</v>
      </c>
      <c r="I152" s="901"/>
      <c r="J152" s="900">
        <f t="shared" si="5"/>
        <v>0</v>
      </c>
      <c r="K152" s="161"/>
      <c r="L152" s="29"/>
      <c r="M152" s="162" t="s">
        <v>1</v>
      </c>
      <c r="N152" s="163" t="s">
        <v>36</v>
      </c>
      <c r="O152" s="55"/>
      <c r="P152" s="164">
        <f t="shared" si="6"/>
        <v>0</v>
      </c>
      <c r="Q152" s="164">
        <v>2.2404799999999998</v>
      </c>
      <c r="R152" s="164">
        <f t="shared" si="7"/>
        <v>30.475008959999997</v>
      </c>
      <c r="S152" s="164">
        <v>0</v>
      </c>
      <c r="T152" s="165">
        <f t="shared" si="8"/>
        <v>0</v>
      </c>
      <c r="U152" s="896"/>
      <c r="V152" s="896"/>
      <c r="W152" s="896"/>
      <c r="X152" s="896"/>
      <c r="Y152" s="896"/>
      <c r="Z152" s="896"/>
      <c r="AA152" s="896"/>
      <c r="AB152" s="896"/>
      <c r="AC152" s="896"/>
      <c r="AD152" s="896"/>
      <c r="AE152" s="896"/>
      <c r="AR152" s="166" t="s">
        <v>159</v>
      </c>
      <c r="AT152" s="166" t="s">
        <v>155</v>
      </c>
      <c r="AU152" s="166" t="s">
        <v>80</v>
      </c>
      <c r="AY152" s="14" t="s">
        <v>153</v>
      </c>
      <c r="BE152" s="93">
        <f t="shared" si="9"/>
        <v>0</v>
      </c>
      <c r="BF152" s="93">
        <f t="shared" si="10"/>
        <v>0</v>
      </c>
      <c r="BG152" s="93">
        <f t="shared" si="11"/>
        <v>0</v>
      </c>
      <c r="BH152" s="93">
        <f t="shared" si="12"/>
        <v>0</v>
      </c>
      <c r="BI152" s="93">
        <f t="shared" si="13"/>
        <v>0</v>
      </c>
      <c r="BJ152" s="14" t="s">
        <v>80</v>
      </c>
      <c r="BK152" s="93">
        <f t="shared" si="14"/>
        <v>0</v>
      </c>
      <c r="BL152" s="14" t="s">
        <v>159</v>
      </c>
      <c r="BM152" s="166" t="s">
        <v>2586</v>
      </c>
    </row>
    <row r="153" spans="1:65" s="2" customFormat="1" ht="24.2" customHeight="1">
      <c r="A153" s="896"/>
      <c r="B153" s="129"/>
      <c r="C153" s="155" t="s">
        <v>172</v>
      </c>
      <c r="D153" s="155" t="s">
        <v>155</v>
      </c>
      <c r="E153" s="156" t="s">
        <v>820</v>
      </c>
      <c r="F153" s="157" t="s">
        <v>821</v>
      </c>
      <c r="G153" s="158" t="s">
        <v>163</v>
      </c>
      <c r="H153" s="159">
        <v>13.602</v>
      </c>
      <c r="I153" s="901"/>
      <c r="J153" s="900">
        <f t="shared" si="5"/>
        <v>0</v>
      </c>
      <c r="K153" s="161"/>
      <c r="L153" s="29"/>
      <c r="M153" s="162" t="s">
        <v>1</v>
      </c>
      <c r="N153" s="163" t="s">
        <v>36</v>
      </c>
      <c r="O153" s="55"/>
      <c r="P153" s="164">
        <f t="shared" si="6"/>
        <v>0</v>
      </c>
      <c r="Q153" s="164">
        <v>0</v>
      </c>
      <c r="R153" s="164">
        <f t="shared" si="7"/>
        <v>0</v>
      </c>
      <c r="S153" s="164">
        <v>0</v>
      </c>
      <c r="T153" s="165">
        <f t="shared" si="8"/>
        <v>0</v>
      </c>
      <c r="U153" s="896"/>
      <c r="V153" s="896"/>
      <c r="W153" s="896"/>
      <c r="X153" s="896"/>
      <c r="Y153" s="896"/>
      <c r="Z153" s="896"/>
      <c r="AA153" s="896"/>
      <c r="AB153" s="896"/>
      <c r="AC153" s="896"/>
      <c r="AD153" s="896"/>
      <c r="AE153" s="896"/>
      <c r="AR153" s="166" t="s">
        <v>159</v>
      </c>
      <c r="AT153" s="166" t="s">
        <v>155</v>
      </c>
      <c r="AU153" s="166" t="s">
        <v>80</v>
      </c>
      <c r="AY153" s="14" t="s">
        <v>153</v>
      </c>
      <c r="BE153" s="93">
        <f t="shared" si="9"/>
        <v>0</v>
      </c>
      <c r="BF153" s="93">
        <f t="shared" si="10"/>
        <v>0</v>
      </c>
      <c r="BG153" s="93">
        <f t="shared" si="11"/>
        <v>0</v>
      </c>
      <c r="BH153" s="93">
        <f t="shared" si="12"/>
        <v>0</v>
      </c>
      <c r="BI153" s="93">
        <f t="shared" si="13"/>
        <v>0</v>
      </c>
      <c r="BJ153" s="14" t="s">
        <v>80</v>
      </c>
      <c r="BK153" s="93">
        <f t="shared" si="14"/>
        <v>0</v>
      </c>
      <c r="BL153" s="14" t="s">
        <v>159</v>
      </c>
      <c r="BM153" s="166" t="s">
        <v>2587</v>
      </c>
    </row>
    <row r="154" spans="1:65" s="2" customFormat="1" ht="33" customHeight="1">
      <c r="A154" s="896"/>
      <c r="B154" s="129"/>
      <c r="C154" s="155" t="s">
        <v>176</v>
      </c>
      <c r="D154" s="155" t="s">
        <v>155</v>
      </c>
      <c r="E154" s="156" t="s">
        <v>828</v>
      </c>
      <c r="F154" s="157" t="s">
        <v>829</v>
      </c>
      <c r="G154" s="158" t="s">
        <v>163</v>
      </c>
      <c r="H154" s="159">
        <v>13.602</v>
      </c>
      <c r="I154" s="901"/>
      <c r="J154" s="900">
        <f t="shared" si="5"/>
        <v>0</v>
      </c>
      <c r="K154" s="161"/>
      <c r="L154" s="29"/>
      <c r="M154" s="162" t="s">
        <v>1</v>
      </c>
      <c r="N154" s="163" t="s">
        <v>36</v>
      </c>
      <c r="O154" s="55"/>
      <c r="P154" s="164">
        <f t="shared" si="6"/>
        <v>0</v>
      </c>
      <c r="Q154" s="164">
        <v>0</v>
      </c>
      <c r="R154" s="164">
        <f t="shared" si="7"/>
        <v>0</v>
      </c>
      <c r="S154" s="164">
        <v>0</v>
      </c>
      <c r="T154" s="165">
        <f t="shared" si="8"/>
        <v>0</v>
      </c>
      <c r="U154" s="896"/>
      <c r="V154" s="896"/>
      <c r="W154" s="896"/>
      <c r="X154" s="896"/>
      <c r="Y154" s="896"/>
      <c r="Z154" s="896"/>
      <c r="AA154" s="896"/>
      <c r="AB154" s="896"/>
      <c r="AC154" s="896"/>
      <c r="AD154" s="896"/>
      <c r="AE154" s="896"/>
      <c r="AR154" s="166" t="s">
        <v>159</v>
      </c>
      <c r="AT154" s="166" t="s">
        <v>155</v>
      </c>
      <c r="AU154" s="166" t="s">
        <v>80</v>
      </c>
      <c r="AY154" s="14" t="s">
        <v>153</v>
      </c>
      <c r="BE154" s="93">
        <f t="shared" si="9"/>
        <v>0</v>
      </c>
      <c r="BF154" s="93">
        <f t="shared" si="10"/>
        <v>0</v>
      </c>
      <c r="BG154" s="93">
        <f t="shared" si="11"/>
        <v>0</v>
      </c>
      <c r="BH154" s="93">
        <f t="shared" si="12"/>
        <v>0</v>
      </c>
      <c r="BI154" s="93">
        <f t="shared" si="13"/>
        <v>0</v>
      </c>
      <c r="BJ154" s="14" t="s">
        <v>80</v>
      </c>
      <c r="BK154" s="93">
        <f t="shared" si="14"/>
        <v>0</v>
      </c>
      <c r="BL154" s="14" t="s">
        <v>159</v>
      </c>
      <c r="BM154" s="166" t="s">
        <v>2588</v>
      </c>
    </row>
    <row r="155" spans="1:65" s="2" customFormat="1" ht="33" customHeight="1">
      <c r="A155" s="896"/>
      <c r="B155" s="129"/>
      <c r="C155" s="155" t="s">
        <v>180</v>
      </c>
      <c r="D155" s="155" t="s">
        <v>155</v>
      </c>
      <c r="E155" s="156" t="s">
        <v>836</v>
      </c>
      <c r="F155" s="157" t="s">
        <v>837</v>
      </c>
      <c r="G155" s="158" t="s">
        <v>191</v>
      </c>
      <c r="H155" s="159">
        <v>0.67700000000000005</v>
      </c>
      <c r="I155" s="901"/>
      <c r="J155" s="900">
        <f t="shared" si="5"/>
        <v>0</v>
      </c>
      <c r="K155" s="161"/>
      <c r="L155" s="29"/>
      <c r="M155" s="162" t="s">
        <v>1</v>
      </c>
      <c r="N155" s="163" t="s">
        <v>36</v>
      </c>
      <c r="O155" s="55"/>
      <c r="P155" s="164">
        <f t="shared" si="6"/>
        <v>0</v>
      </c>
      <c r="Q155" s="164">
        <v>1.20296</v>
      </c>
      <c r="R155" s="164">
        <f t="shared" si="7"/>
        <v>0.81440392000000006</v>
      </c>
      <c r="S155" s="164">
        <v>0</v>
      </c>
      <c r="T155" s="165">
        <f t="shared" si="8"/>
        <v>0</v>
      </c>
      <c r="U155" s="896"/>
      <c r="V155" s="896"/>
      <c r="W155" s="896"/>
      <c r="X155" s="896"/>
      <c r="Y155" s="896"/>
      <c r="Z155" s="896"/>
      <c r="AA155" s="896"/>
      <c r="AB155" s="896"/>
      <c r="AC155" s="896"/>
      <c r="AD155" s="896"/>
      <c r="AE155" s="896"/>
      <c r="AR155" s="166" t="s">
        <v>159</v>
      </c>
      <c r="AT155" s="166" t="s">
        <v>155</v>
      </c>
      <c r="AU155" s="166" t="s">
        <v>80</v>
      </c>
      <c r="AY155" s="14" t="s">
        <v>153</v>
      </c>
      <c r="BE155" s="93">
        <f t="shared" si="9"/>
        <v>0</v>
      </c>
      <c r="BF155" s="93">
        <f t="shared" si="10"/>
        <v>0</v>
      </c>
      <c r="BG155" s="93">
        <f t="shared" si="11"/>
        <v>0</v>
      </c>
      <c r="BH155" s="93">
        <f t="shared" si="12"/>
        <v>0</v>
      </c>
      <c r="BI155" s="93">
        <f t="shared" si="13"/>
        <v>0</v>
      </c>
      <c r="BJ155" s="14" t="s">
        <v>80</v>
      </c>
      <c r="BK155" s="93">
        <f t="shared" si="14"/>
        <v>0</v>
      </c>
      <c r="BL155" s="14" t="s">
        <v>159</v>
      </c>
      <c r="BM155" s="166" t="s">
        <v>2589</v>
      </c>
    </row>
    <row r="156" spans="1:65" s="2" customFormat="1" ht="24.2" customHeight="1">
      <c r="A156" s="896"/>
      <c r="B156" s="129"/>
      <c r="C156" s="155" t="s">
        <v>184</v>
      </c>
      <c r="D156" s="155" t="s">
        <v>155</v>
      </c>
      <c r="E156" s="156" t="s">
        <v>840</v>
      </c>
      <c r="F156" s="157" t="s">
        <v>841</v>
      </c>
      <c r="G156" s="158" t="s">
        <v>158</v>
      </c>
      <c r="H156" s="159">
        <v>194.32</v>
      </c>
      <c r="I156" s="901"/>
      <c r="J156" s="900">
        <f t="shared" si="5"/>
        <v>0</v>
      </c>
      <c r="K156" s="161"/>
      <c r="L156" s="29"/>
      <c r="M156" s="162" t="s">
        <v>1</v>
      </c>
      <c r="N156" s="163" t="s">
        <v>36</v>
      </c>
      <c r="O156" s="55"/>
      <c r="P156" s="164">
        <f t="shared" si="6"/>
        <v>0</v>
      </c>
      <c r="Q156" s="164">
        <v>0</v>
      </c>
      <c r="R156" s="164">
        <f t="shared" si="7"/>
        <v>0</v>
      </c>
      <c r="S156" s="164">
        <v>0</v>
      </c>
      <c r="T156" s="165">
        <f t="shared" si="8"/>
        <v>0</v>
      </c>
      <c r="U156" s="896"/>
      <c r="V156" s="896"/>
      <c r="W156" s="896"/>
      <c r="X156" s="896"/>
      <c r="Y156" s="896"/>
      <c r="Z156" s="896"/>
      <c r="AA156" s="896"/>
      <c r="AB156" s="896"/>
      <c r="AC156" s="896"/>
      <c r="AD156" s="896"/>
      <c r="AE156" s="896"/>
      <c r="AR156" s="166" t="s">
        <v>159</v>
      </c>
      <c r="AT156" s="166" t="s">
        <v>155</v>
      </c>
      <c r="AU156" s="166" t="s">
        <v>80</v>
      </c>
      <c r="AY156" s="14" t="s">
        <v>153</v>
      </c>
      <c r="BE156" s="93">
        <f t="shared" si="9"/>
        <v>0</v>
      </c>
      <c r="BF156" s="93">
        <f t="shared" si="10"/>
        <v>0</v>
      </c>
      <c r="BG156" s="93">
        <f t="shared" si="11"/>
        <v>0</v>
      </c>
      <c r="BH156" s="93">
        <f t="shared" si="12"/>
        <v>0</v>
      </c>
      <c r="BI156" s="93">
        <f t="shared" si="13"/>
        <v>0</v>
      </c>
      <c r="BJ156" s="14" t="s">
        <v>80</v>
      </c>
      <c r="BK156" s="93">
        <f t="shared" si="14"/>
        <v>0</v>
      </c>
      <c r="BL156" s="14" t="s">
        <v>159</v>
      </c>
      <c r="BM156" s="166" t="s">
        <v>2590</v>
      </c>
    </row>
    <row r="157" spans="1:65" s="2" customFormat="1" ht="16.5" customHeight="1">
      <c r="A157" s="896"/>
      <c r="B157" s="129"/>
      <c r="C157" s="167" t="s">
        <v>188</v>
      </c>
      <c r="D157" s="167" t="s">
        <v>189</v>
      </c>
      <c r="E157" s="168" t="s">
        <v>844</v>
      </c>
      <c r="F157" s="169" t="s">
        <v>845</v>
      </c>
      <c r="G157" s="170" t="s">
        <v>158</v>
      </c>
      <c r="H157" s="171">
        <v>223.46799999999999</v>
      </c>
      <c r="I157" s="906"/>
      <c r="J157" s="905">
        <f t="shared" si="5"/>
        <v>0</v>
      </c>
      <c r="K157" s="172"/>
      <c r="L157" s="173"/>
      <c r="M157" s="174" t="s">
        <v>1</v>
      </c>
      <c r="N157" s="175" t="s">
        <v>36</v>
      </c>
      <c r="O157" s="55"/>
      <c r="P157" s="164">
        <f t="shared" si="6"/>
        <v>0</v>
      </c>
      <c r="Q157" s="164">
        <v>1E-4</v>
      </c>
      <c r="R157" s="164">
        <f t="shared" si="7"/>
        <v>2.23468E-2</v>
      </c>
      <c r="S157" s="164">
        <v>0</v>
      </c>
      <c r="T157" s="165">
        <f t="shared" si="8"/>
        <v>0</v>
      </c>
      <c r="U157" s="896"/>
      <c r="V157" s="896"/>
      <c r="W157" s="896"/>
      <c r="X157" s="896"/>
      <c r="Y157" s="896"/>
      <c r="Z157" s="896"/>
      <c r="AA157" s="896"/>
      <c r="AB157" s="896"/>
      <c r="AC157" s="896"/>
      <c r="AD157" s="896"/>
      <c r="AE157" s="896"/>
      <c r="AR157" s="166" t="s">
        <v>184</v>
      </c>
      <c r="AT157" s="166" t="s">
        <v>189</v>
      </c>
      <c r="AU157" s="166" t="s">
        <v>80</v>
      </c>
      <c r="AY157" s="14" t="s">
        <v>153</v>
      </c>
      <c r="BE157" s="93">
        <f t="shared" si="9"/>
        <v>0</v>
      </c>
      <c r="BF157" s="93">
        <f t="shared" si="10"/>
        <v>0</v>
      </c>
      <c r="BG157" s="93">
        <f t="shared" si="11"/>
        <v>0</v>
      </c>
      <c r="BH157" s="93">
        <f t="shared" si="12"/>
        <v>0</v>
      </c>
      <c r="BI157" s="93">
        <f t="shared" si="13"/>
        <v>0</v>
      </c>
      <c r="BJ157" s="14" t="s">
        <v>80</v>
      </c>
      <c r="BK157" s="93">
        <f t="shared" si="14"/>
        <v>0</v>
      </c>
      <c r="BL157" s="14" t="s">
        <v>159</v>
      </c>
      <c r="BM157" s="166" t="s">
        <v>2591</v>
      </c>
    </row>
    <row r="158" spans="1:65" s="2" customFormat="1" ht="16.5" customHeight="1">
      <c r="A158" s="896"/>
      <c r="B158" s="129"/>
      <c r="C158" s="155" t="s">
        <v>193</v>
      </c>
      <c r="D158" s="155" t="s">
        <v>155</v>
      </c>
      <c r="E158" s="156" t="s">
        <v>848</v>
      </c>
      <c r="F158" s="157" t="s">
        <v>849</v>
      </c>
      <c r="G158" s="158" t="s">
        <v>158</v>
      </c>
      <c r="H158" s="159">
        <v>194.32</v>
      </c>
      <c r="I158" s="901"/>
      <c r="J158" s="900">
        <f t="shared" si="5"/>
        <v>0</v>
      </c>
      <c r="K158" s="161"/>
      <c r="L158" s="29"/>
      <c r="M158" s="162" t="s">
        <v>1</v>
      </c>
      <c r="N158" s="163" t="s">
        <v>36</v>
      </c>
      <c r="O158" s="55"/>
      <c r="P158" s="164">
        <f t="shared" si="6"/>
        <v>0</v>
      </c>
      <c r="Q158" s="164">
        <v>1E-4</v>
      </c>
      <c r="R158" s="164">
        <f t="shared" si="7"/>
        <v>1.9432000000000001E-2</v>
      </c>
      <c r="S158" s="164">
        <v>0</v>
      </c>
      <c r="T158" s="165">
        <f t="shared" si="8"/>
        <v>0</v>
      </c>
      <c r="U158" s="896"/>
      <c r="V158" s="896"/>
      <c r="W158" s="896"/>
      <c r="X158" s="896"/>
      <c r="Y158" s="896"/>
      <c r="Z158" s="896"/>
      <c r="AA158" s="896"/>
      <c r="AB158" s="896"/>
      <c r="AC158" s="896"/>
      <c r="AD158" s="896"/>
      <c r="AE158" s="896"/>
      <c r="AR158" s="166" t="s">
        <v>159</v>
      </c>
      <c r="AT158" s="166" t="s">
        <v>155</v>
      </c>
      <c r="AU158" s="166" t="s">
        <v>80</v>
      </c>
      <c r="AY158" s="14" t="s">
        <v>153</v>
      </c>
      <c r="BE158" s="93">
        <f t="shared" si="9"/>
        <v>0</v>
      </c>
      <c r="BF158" s="93">
        <f t="shared" si="10"/>
        <v>0</v>
      </c>
      <c r="BG158" s="93">
        <f t="shared" si="11"/>
        <v>0</v>
      </c>
      <c r="BH158" s="93">
        <f t="shared" si="12"/>
        <v>0</v>
      </c>
      <c r="BI158" s="93">
        <f t="shared" si="13"/>
        <v>0</v>
      </c>
      <c r="BJ158" s="14" t="s">
        <v>80</v>
      </c>
      <c r="BK158" s="93">
        <f t="shared" si="14"/>
        <v>0</v>
      </c>
      <c r="BL158" s="14" t="s">
        <v>159</v>
      </c>
      <c r="BM158" s="166" t="s">
        <v>2592</v>
      </c>
    </row>
    <row r="159" spans="1:65" s="12" customFormat="1" ht="22.9" customHeight="1">
      <c r="B159" s="145"/>
      <c r="D159" s="146" t="s">
        <v>69</v>
      </c>
      <c r="E159" s="154" t="s">
        <v>188</v>
      </c>
      <c r="F159" s="154" t="s">
        <v>851</v>
      </c>
      <c r="I159" s="148"/>
      <c r="J159" s="904">
        <f>BK159</f>
        <v>0</v>
      </c>
      <c r="L159" s="145"/>
      <c r="M159" s="149"/>
      <c r="N159" s="150"/>
      <c r="O159" s="150"/>
      <c r="P159" s="151">
        <f>SUM(P160:P161)</f>
        <v>0</v>
      </c>
      <c r="Q159" s="150"/>
      <c r="R159" s="151">
        <f>SUM(R160:R161)</f>
        <v>0.30919559999999996</v>
      </c>
      <c r="S159" s="150"/>
      <c r="T159" s="152">
        <f>SUM(T160:T161)</f>
        <v>0</v>
      </c>
      <c r="AR159" s="146" t="s">
        <v>77</v>
      </c>
      <c r="AT159" s="153" t="s">
        <v>69</v>
      </c>
      <c r="AU159" s="153" t="s">
        <v>77</v>
      </c>
      <c r="AY159" s="146" t="s">
        <v>153</v>
      </c>
      <c r="BK159" s="902">
        <f>SUM(BK160:BK161)</f>
        <v>0</v>
      </c>
    </row>
    <row r="160" spans="1:65" s="2" customFormat="1" ht="24.2" customHeight="1">
      <c r="A160" s="896"/>
      <c r="B160" s="129"/>
      <c r="C160" s="155" t="s">
        <v>198</v>
      </c>
      <c r="D160" s="155" t="s">
        <v>155</v>
      </c>
      <c r="E160" s="156" t="s">
        <v>881</v>
      </c>
      <c r="F160" s="157" t="s">
        <v>882</v>
      </c>
      <c r="G160" s="158" t="s">
        <v>158</v>
      </c>
      <c r="H160" s="159">
        <v>194.32</v>
      </c>
      <c r="I160" s="901"/>
      <c r="J160" s="900">
        <f>ROUND(I160*H160,2)</f>
        <v>0</v>
      </c>
      <c r="K160" s="161"/>
      <c r="L160" s="29"/>
      <c r="M160" s="162" t="s">
        <v>1</v>
      </c>
      <c r="N160" s="163" t="s">
        <v>36</v>
      </c>
      <c r="O160" s="55"/>
      <c r="P160" s="164">
        <f>O160*H160</f>
        <v>0</v>
      </c>
      <c r="Q160" s="164">
        <v>1.5299999999999999E-3</v>
      </c>
      <c r="R160" s="164">
        <f>Q160*H160</f>
        <v>0.29730959999999995</v>
      </c>
      <c r="S160" s="164">
        <v>0</v>
      </c>
      <c r="T160" s="165">
        <f>S160*H160</f>
        <v>0</v>
      </c>
      <c r="U160" s="896"/>
      <c r="V160" s="896"/>
      <c r="W160" s="896"/>
      <c r="X160" s="896"/>
      <c r="Y160" s="896"/>
      <c r="Z160" s="896"/>
      <c r="AA160" s="896"/>
      <c r="AB160" s="896"/>
      <c r="AC160" s="896"/>
      <c r="AD160" s="896"/>
      <c r="AE160" s="896"/>
      <c r="AR160" s="166" t="s">
        <v>159</v>
      </c>
      <c r="AT160" s="166" t="s">
        <v>155</v>
      </c>
      <c r="AU160" s="166" t="s">
        <v>80</v>
      </c>
      <c r="AY160" s="14" t="s">
        <v>153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14" t="s">
        <v>80</v>
      </c>
      <c r="BK160" s="93">
        <f>ROUND(I160*H160,2)</f>
        <v>0</v>
      </c>
      <c r="BL160" s="14" t="s">
        <v>159</v>
      </c>
      <c r="BM160" s="166" t="s">
        <v>2593</v>
      </c>
    </row>
    <row r="161" spans="1:65" s="2" customFormat="1" ht="16.5" customHeight="1">
      <c r="A161" s="896"/>
      <c r="B161" s="129"/>
      <c r="C161" s="155" t="s">
        <v>202</v>
      </c>
      <c r="D161" s="155" t="s">
        <v>155</v>
      </c>
      <c r="E161" s="156" t="s">
        <v>885</v>
      </c>
      <c r="F161" s="157" t="s">
        <v>886</v>
      </c>
      <c r="G161" s="158" t="s">
        <v>158</v>
      </c>
      <c r="H161" s="159">
        <v>237.72</v>
      </c>
      <c r="I161" s="901"/>
      <c r="J161" s="900">
        <f>ROUND(I161*H161,2)</f>
        <v>0</v>
      </c>
      <c r="K161" s="161"/>
      <c r="L161" s="29"/>
      <c r="M161" s="162" t="s">
        <v>1</v>
      </c>
      <c r="N161" s="163" t="s">
        <v>36</v>
      </c>
      <c r="O161" s="55"/>
      <c r="P161" s="164">
        <f>O161*H161</f>
        <v>0</v>
      </c>
      <c r="Q161" s="164">
        <v>5.0000000000000002E-5</v>
      </c>
      <c r="R161" s="164">
        <f>Q161*H161</f>
        <v>1.1886000000000001E-2</v>
      </c>
      <c r="S161" s="164">
        <v>0</v>
      </c>
      <c r="T161" s="165">
        <f>S161*H161</f>
        <v>0</v>
      </c>
      <c r="U161" s="896"/>
      <c r="V161" s="896"/>
      <c r="W161" s="896"/>
      <c r="X161" s="896"/>
      <c r="Y161" s="896"/>
      <c r="Z161" s="896"/>
      <c r="AA161" s="896"/>
      <c r="AB161" s="896"/>
      <c r="AC161" s="896"/>
      <c r="AD161" s="896"/>
      <c r="AE161" s="896"/>
      <c r="AR161" s="166" t="s">
        <v>159</v>
      </c>
      <c r="AT161" s="166" t="s">
        <v>155</v>
      </c>
      <c r="AU161" s="166" t="s">
        <v>80</v>
      </c>
      <c r="AY161" s="14" t="s">
        <v>153</v>
      </c>
      <c r="BE161" s="93">
        <f>IF(N161="základná",J161,0)</f>
        <v>0</v>
      </c>
      <c r="BF161" s="93">
        <f>IF(N161="znížená",J161,0)</f>
        <v>0</v>
      </c>
      <c r="BG161" s="93">
        <f>IF(N161="zákl. prenesená",J161,0)</f>
        <v>0</v>
      </c>
      <c r="BH161" s="93">
        <f>IF(N161="zníž. prenesená",J161,0)</f>
        <v>0</v>
      </c>
      <c r="BI161" s="93">
        <f>IF(N161="nulová",J161,0)</f>
        <v>0</v>
      </c>
      <c r="BJ161" s="14" t="s">
        <v>80</v>
      </c>
      <c r="BK161" s="93">
        <f>ROUND(I161*H161,2)</f>
        <v>0</v>
      </c>
      <c r="BL161" s="14" t="s">
        <v>159</v>
      </c>
      <c r="BM161" s="166" t="s">
        <v>2594</v>
      </c>
    </row>
    <row r="162" spans="1:65" s="12" customFormat="1" ht="22.9" customHeight="1">
      <c r="B162" s="145"/>
      <c r="D162" s="146" t="s">
        <v>69</v>
      </c>
      <c r="E162" s="154" t="s">
        <v>553</v>
      </c>
      <c r="F162" s="154" t="s">
        <v>945</v>
      </c>
      <c r="I162" s="148"/>
      <c r="J162" s="904">
        <f>BK162</f>
        <v>0</v>
      </c>
      <c r="L162" s="145"/>
      <c r="M162" s="149"/>
      <c r="N162" s="150"/>
      <c r="O162" s="150"/>
      <c r="P162" s="151">
        <f>P163</f>
        <v>0</v>
      </c>
      <c r="Q162" s="150"/>
      <c r="R162" s="151">
        <f>R163</f>
        <v>0</v>
      </c>
      <c r="S162" s="150"/>
      <c r="T162" s="152">
        <f>T163</f>
        <v>0</v>
      </c>
      <c r="AR162" s="146" t="s">
        <v>77</v>
      </c>
      <c r="AT162" s="153" t="s">
        <v>69</v>
      </c>
      <c r="AU162" s="153" t="s">
        <v>77</v>
      </c>
      <c r="AY162" s="146" t="s">
        <v>153</v>
      </c>
      <c r="BK162" s="902">
        <f>BK163</f>
        <v>0</v>
      </c>
    </row>
    <row r="163" spans="1:65" s="2" customFormat="1" ht="37.9" customHeight="1">
      <c r="A163" s="896"/>
      <c r="B163" s="129"/>
      <c r="C163" s="155" t="s">
        <v>206</v>
      </c>
      <c r="D163" s="155" t="s">
        <v>155</v>
      </c>
      <c r="E163" s="156" t="s">
        <v>947</v>
      </c>
      <c r="F163" s="157" t="s">
        <v>948</v>
      </c>
      <c r="G163" s="158" t="s">
        <v>191</v>
      </c>
      <c r="H163" s="159">
        <v>32.716999999999999</v>
      </c>
      <c r="I163" s="901"/>
      <c r="J163" s="900">
        <f>ROUND(I163*H163,2)</f>
        <v>0</v>
      </c>
      <c r="K163" s="161"/>
      <c r="L163" s="29"/>
      <c r="M163" s="162" t="s">
        <v>1</v>
      </c>
      <c r="N163" s="163" t="s">
        <v>36</v>
      </c>
      <c r="O163" s="55"/>
      <c r="P163" s="164">
        <f>O163*H163</f>
        <v>0</v>
      </c>
      <c r="Q163" s="164">
        <v>0</v>
      </c>
      <c r="R163" s="164">
        <f>Q163*H163</f>
        <v>0</v>
      </c>
      <c r="S163" s="164">
        <v>0</v>
      </c>
      <c r="T163" s="165">
        <f>S163*H163</f>
        <v>0</v>
      </c>
      <c r="U163" s="896"/>
      <c r="V163" s="896"/>
      <c r="W163" s="896"/>
      <c r="X163" s="896"/>
      <c r="Y163" s="896"/>
      <c r="Z163" s="896"/>
      <c r="AA163" s="896"/>
      <c r="AB163" s="896"/>
      <c r="AC163" s="896"/>
      <c r="AD163" s="896"/>
      <c r="AE163" s="896"/>
      <c r="AR163" s="166" t="s">
        <v>159</v>
      </c>
      <c r="AT163" s="166" t="s">
        <v>155</v>
      </c>
      <c r="AU163" s="166" t="s">
        <v>80</v>
      </c>
      <c r="AY163" s="14" t="s">
        <v>153</v>
      </c>
      <c r="BE163" s="93">
        <f>IF(N163="základná",J163,0)</f>
        <v>0</v>
      </c>
      <c r="BF163" s="93">
        <f>IF(N163="znížená",J163,0)</f>
        <v>0</v>
      </c>
      <c r="BG163" s="93">
        <f>IF(N163="zákl. prenesená",J163,0)</f>
        <v>0</v>
      </c>
      <c r="BH163" s="93">
        <f>IF(N163="zníž. prenesená",J163,0)</f>
        <v>0</v>
      </c>
      <c r="BI163" s="93">
        <f>IF(N163="nulová",J163,0)</f>
        <v>0</v>
      </c>
      <c r="BJ163" s="14" t="s">
        <v>80</v>
      </c>
      <c r="BK163" s="93">
        <f>ROUND(I163*H163,2)</f>
        <v>0</v>
      </c>
      <c r="BL163" s="14" t="s">
        <v>159</v>
      </c>
      <c r="BM163" s="166" t="s">
        <v>2595</v>
      </c>
    </row>
    <row r="164" spans="1:65" s="12" customFormat="1" ht="25.9" customHeight="1">
      <c r="B164" s="145"/>
      <c r="D164" s="146" t="s">
        <v>69</v>
      </c>
      <c r="E164" s="147" t="s">
        <v>950</v>
      </c>
      <c r="F164" s="147" t="s">
        <v>951</v>
      </c>
      <c r="I164" s="148"/>
      <c r="J164" s="903">
        <f>BK164</f>
        <v>0</v>
      </c>
      <c r="L164" s="145"/>
      <c r="M164" s="149"/>
      <c r="N164" s="150"/>
      <c r="O164" s="150"/>
      <c r="P164" s="151">
        <f>P165+P169+P172+P176+P180+P196+P215+P218+P223+P227</f>
        <v>0</v>
      </c>
      <c r="Q164" s="150"/>
      <c r="R164" s="151">
        <f>R165+R169+R172+R176+R180+R196+R215+R218+R223+R227</f>
        <v>16.081800829999999</v>
      </c>
      <c r="S164" s="150"/>
      <c r="T164" s="152">
        <f>T165+T169+T172+T176+T180+T196+T215+T218+T223+T227</f>
        <v>0</v>
      </c>
      <c r="AR164" s="146" t="s">
        <v>80</v>
      </c>
      <c r="AT164" s="153" t="s">
        <v>69</v>
      </c>
      <c r="AU164" s="153" t="s">
        <v>70</v>
      </c>
      <c r="AY164" s="146" t="s">
        <v>153</v>
      </c>
      <c r="BK164" s="902">
        <f>BK165+BK169+BK172+BK176+BK180+BK196+BK215+BK218+BK223+BK227</f>
        <v>0</v>
      </c>
    </row>
    <row r="165" spans="1:65" s="12" customFormat="1" ht="22.9" customHeight="1">
      <c r="B165" s="145"/>
      <c r="D165" s="146" t="s">
        <v>69</v>
      </c>
      <c r="E165" s="154" t="s">
        <v>952</v>
      </c>
      <c r="F165" s="154" t="s">
        <v>953</v>
      </c>
      <c r="I165" s="148"/>
      <c r="J165" s="904">
        <f>BK165</f>
        <v>0</v>
      </c>
      <c r="L165" s="145"/>
      <c r="M165" s="149"/>
      <c r="N165" s="150"/>
      <c r="O165" s="150"/>
      <c r="P165" s="151">
        <f>SUM(P166:P168)</f>
        <v>0</v>
      </c>
      <c r="Q165" s="150"/>
      <c r="R165" s="151">
        <f>SUM(R166:R168)</f>
        <v>0.6444570799999999</v>
      </c>
      <c r="S165" s="150"/>
      <c r="T165" s="152">
        <f>SUM(T166:T168)</f>
        <v>0</v>
      </c>
      <c r="AR165" s="146" t="s">
        <v>80</v>
      </c>
      <c r="AT165" s="153" t="s">
        <v>69</v>
      </c>
      <c r="AU165" s="153" t="s">
        <v>77</v>
      </c>
      <c r="AY165" s="146" t="s">
        <v>153</v>
      </c>
      <c r="BK165" s="902">
        <f>SUM(BK166:BK168)</f>
        <v>0</v>
      </c>
    </row>
    <row r="166" spans="1:65" s="2" customFormat="1" ht="33" customHeight="1">
      <c r="A166" s="896"/>
      <c r="B166" s="129"/>
      <c r="C166" s="155" t="s">
        <v>210</v>
      </c>
      <c r="D166" s="155" t="s">
        <v>155</v>
      </c>
      <c r="E166" s="156" t="s">
        <v>987</v>
      </c>
      <c r="F166" s="157" t="s">
        <v>988</v>
      </c>
      <c r="G166" s="158" t="s">
        <v>158</v>
      </c>
      <c r="H166" s="159">
        <v>120.53</v>
      </c>
      <c r="I166" s="901"/>
      <c r="J166" s="900">
        <f>ROUND(I166*H166,2)</f>
        <v>0</v>
      </c>
      <c r="K166" s="161"/>
      <c r="L166" s="29"/>
      <c r="M166" s="162" t="s">
        <v>1</v>
      </c>
      <c r="N166" s="163" t="s">
        <v>36</v>
      </c>
      <c r="O166" s="55"/>
      <c r="P166" s="164">
        <f>O166*H166</f>
        <v>0</v>
      </c>
      <c r="Q166" s="164">
        <v>4.5199999999999997E-3</v>
      </c>
      <c r="R166" s="164">
        <f>Q166*H166</f>
        <v>0.54479559999999994</v>
      </c>
      <c r="S166" s="164">
        <v>0</v>
      </c>
      <c r="T166" s="165">
        <f>S166*H166</f>
        <v>0</v>
      </c>
      <c r="U166" s="896"/>
      <c r="V166" s="896"/>
      <c r="W166" s="896"/>
      <c r="X166" s="896"/>
      <c r="Y166" s="896"/>
      <c r="Z166" s="896"/>
      <c r="AA166" s="896"/>
      <c r="AB166" s="896"/>
      <c r="AC166" s="896"/>
      <c r="AD166" s="896"/>
      <c r="AE166" s="896"/>
      <c r="AR166" s="166" t="s">
        <v>218</v>
      </c>
      <c r="AT166" s="166" t="s">
        <v>155</v>
      </c>
      <c r="AU166" s="166" t="s">
        <v>80</v>
      </c>
      <c r="AY166" s="14" t="s">
        <v>153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14" t="s">
        <v>80</v>
      </c>
      <c r="BK166" s="93">
        <f>ROUND(I166*H166,2)</f>
        <v>0</v>
      </c>
      <c r="BL166" s="14" t="s">
        <v>218</v>
      </c>
      <c r="BM166" s="166" t="s">
        <v>2596</v>
      </c>
    </row>
    <row r="167" spans="1:65" s="2" customFormat="1" ht="33" customHeight="1">
      <c r="A167" s="896"/>
      <c r="B167" s="129"/>
      <c r="C167" s="155" t="s">
        <v>214</v>
      </c>
      <c r="D167" s="155" t="s">
        <v>155</v>
      </c>
      <c r="E167" s="156" t="s">
        <v>991</v>
      </c>
      <c r="F167" s="157" t="s">
        <v>992</v>
      </c>
      <c r="G167" s="158" t="s">
        <v>158</v>
      </c>
      <c r="H167" s="159">
        <v>22.048999999999999</v>
      </c>
      <c r="I167" s="901"/>
      <c r="J167" s="900">
        <f>ROUND(I167*H167,2)</f>
        <v>0</v>
      </c>
      <c r="K167" s="161"/>
      <c r="L167" s="29"/>
      <c r="M167" s="162" t="s">
        <v>1</v>
      </c>
      <c r="N167" s="163" t="s">
        <v>36</v>
      </c>
      <c r="O167" s="55"/>
      <c r="P167" s="164">
        <f>O167*H167</f>
        <v>0</v>
      </c>
      <c r="Q167" s="164">
        <v>4.5199999999999997E-3</v>
      </c>
      <c r="R167" s="164">
        <f>Q167*H167</f>
        <v>9.9661479999999997E-2</v>
      </c>
      <c r="S167" s="164">
        <v>0</v>
      </c>
      <c r="T167" s="165">
        <f>S167*H167</f>
        <v>0</v>
      </c>
      <c r="U167" s="896"/>
      <c r="V167" s="896"/>
      <c r="W167" s="896"/>
      <c r="X167" s="896"/>
      <c r="Y167" s="896"/>
      <c r="Z167" s="896"/>
      <c r="AA167" s="896"/>
      <c r="AB167" s="896"/>
      <c r="AC167" s="896"/>
      <c r="AD167" s="896"/>
      <c r="AE167" s="896"/>
      <c r="AR167" s="166" t="s">
        <v>218</v>
      </c>
      <c r="AT167" s="166" t="s">
        <v>155</v>
      </c>
      <c r="AU167" s="166" t="s">
        <v>80</v>
      </c>
      <c r="AY167" s="14" t="s">
        <v>153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14" t="s">
        <v>80</v>
      </c>
      <c r="BK167" s="93">
        <f>ROUND(I167*H167,2)</f>
        <v>0</v>
      </c>
      <c r="BL167" s="14" t="s">
        <v>218</v>
      </c>
      <c r="BM167" s="166" t="s">
        <v>2597</v>
      </c>
    </row>
    <row r="168" spans="1:65" s="2" customFormat="1" ht="24.2" customHeight="1">
      <c r="A168" s="896"/>
      <c r="B168" s="129"/>
      <c r="C168" s="155" t="s">
        <v>218</v>
      </c>
      <c r="D168" s="155" t="s">
        <v>155</v>
      </c>
      <c r="E168" s="156" t="s">
        <v>995</v>
      </c>
      <c r="F168" s="157" t="s">
        <v>996</v>
      </c>
      <c r="G168" s="158" t="s">
        <v>997</v>
      </c>
      <c r="H168" s="160"/>
      <c r="I168" s="901"/>
      <c r="J168" s="900">
        <f>ROUND(I168*H168,2)</f>
        <v>0</v>
      </c>
      <c r="K168" s="161"/>
      <c r="L168" s="29"/>
      <c r="M168" s="162" t="s">
        <v>1</v>
      </c>
      <c r="N168" s="163" t="s">
        <v>36</v>
      </c>
      <c r="O168" s="55"/>
      <c r="P168" s="164">
        <f>O168*H168</f>
        <v>0</v>
      </c>
      <c r="Q168" s="164">
        <v>0</v>
      </c>
      <c r="R168" s="164">
        <f>Q168*H168</f>
        <v>0</v>
      </c>
      <c r="S168" s="164">
        <v>0</v>
      </c>
      <c r="T168" s="165">
        <f>S168*H168</f>
        <v>0</v>
      </c>
      <c r="U168" s="896"/>
      <c r="V168" s="896"/>
      <c r="W168" s="896"/>
      <c r="X168" s="896"/>
      <c r="Y168" s="896"/>
      <c r="Z168" s="896"/>
      <c r="AA168" s="896"/>
      <c r="AB168" s="896"/>
      <c r="AC168" s="896"/>
      <c r="AD168" s="896"/>
      <c r="AE168" s="896"/>
      <c r="AR168" s="166" t="s">
        <v>218</v>
      </c>
      <c r="AT168" s="166" t="s">
        <v>155</v>
      </c>
      <c r="AU168" s="166" t="s">
        <v>80</v>
      </c>
      <c r="AY168" s="14" t="s">
        <v>153</v>
      </c>
      <c r="BE168" s="93">
        <f>IF(N168="základná",J168,0)</f>
        <v>0</v>
      </c>
      <c r="BF168" s="93">
        <f>IF(N168="znížená",J168,0)</f>
        <v>0</v>
      </c>
      <c r="BG168" s="93">
        <f>IF(N168="zákl. prenesená",J168,0)</f>
        <v>0</v>
      </c>
      <c r="BH168" s="93">
        <f>IF(N168="zníž. prenesená",J168,0)</f>
        <v>0</v>
      </c>
      <c r="BI168" s="93">
        <f>IF(N168="nulová",J168,0)</f>
        <v>0</v>
      </c>
      <c r="BJ168" s="14" t="s">
        <v>80</v>
      </c>
      <c r="BK168" s="93">
        <f>ROUND(I168*H168,2)</f>
        <v>0</v>
      </c>
      <c r="BL168" s="14" t="s">
        <v>218</v>
      </c>
      <c r="BM168" s="166" t="s">
        <v>2598</v>
      </c>
    </row>
    <row r="169" spans="1:65" s="12" customFormat="1" ht="22.9" customHeight="1">
      <c r="B169" s="145"/>
      <c r="D169" s="146" t="s">
        <v>69</v>
      </c>
      <c r="E169" s="154" t="s">
        <v>999</v>
      </c>
      <c r="F169" s="154" t="s">
        <v>1000</v>
      </c>
      <c r="I169" s="148"/>
      <c r="J169" s="904">
        <f>BK169</f>
        <v>0</v>
      </c>
      <c r="L169" s="145"/>
      <c r="M169" s="149"/>
      <c r="N169" s="150"/>
      <c r="O169" s="150"/>
      <c r="P169" s="151">
        <f>SUM(P170:P171)</f>
        <v>0</v>
      </c>
      <c r="Q169" s="150"/>
      <c r="R169" s="151">
        <f>SUM(R170:R171)</f>
        <v>0</v>
      </c>
      <c r="S169" s="150"/>
      <c r="T169" s="152">
        <f>SUM(T170:T171)</f>
        <v>0</v>
      </c>
      <c r="AR169" s="146" t="s">
        <v>80</v>
      </c>
      <c r="AT169" s="153" t="s">
        <v>69</v>
      </c>
      <c r="AU169" s="153" t="s">
        <v>77</v>
      </c>
      <c r="AY169" s="146" t="s">
        <v>153</v>
      </c>
      <c r="BK169" s="902">
        <f>SUM(BK170:BK171)</f>
        <v>0</v>
      </c>
    </row>
    <row r="170" spans="1:65" s="2" customFormat="1" ht="16.5" customHeight="1">
      <c r="A170" s="896"/>
      <c r="B170" s="129"/>
      <c r="C170" s="155" t="s">
        <v>222</v>
      </c>
      <c r="D170" s="155" t="s">
        <v>155</v>
      </c>
      <c r="E170" s="156" t="s">
        <v>1010</v>
      </c>
      <c r="F170" s="157" t="s">
        <v>1011</v>
      </c>
      <c r="G170" s="158" t="s">
        <v>158</v>
      </c>
      <c r="H170" s="159">
        <v>216.756</v>
      </c>
      <c r="I170" s="901"/>
      <c r="J170" s="900">
        <f>ROUND(I170*H170,2)</f>
        <v>0</v>
      </c>
      <c r="K170" s="161"/>
      <c r="L170" s="29"/>
      <c r="M170" s="162" t="s">
        <v>1</v>
      </c>
      <c r="N170" s="163" t="s">
        <v>36</v>
      </c>
      <c r="O170" s="55"/>
      <c r="P170" s="164">
        <f>O170*H170</f>
        <v>0</v>
      </c>
      <c r="Q170" s="164">
        <v>0</v>
      </c>
      <c r="R170" s="164">
        <f>Q170*H170</f>
        <v>0</v>
      </c>
      <c r="S170" s="164">
        <v>0</v>
      </c>
      <c r="T170" s="165">
        <f>S170*H170</f>
        <v>0</v>
      </c>
      <c r="U170" s="896"/>
      <c r="V170" s="896"/>
      <c r="W170" s="896"/>
      <c r="X170" s="896"/>
      <c r="Y170" s="896"/>
      <c r="Z170" s="896"/>
      <c r="AA170" s="896"/>
      <c r="AB170" s="896"/>
      <c r="AC170" s="896"/>
      <c r="AD170" s="896"/>
      <c r="AE170" s="896"/>
      <c r="AR170" s="166" t="s">
        <v>218</v>
      </c>
      <c r="AT170" s="166" t="s">
        <v>155</v>
      </c>
      <c r="AU170" s="166" t="s">
        <v>80</v>
      </c>
      <c r="AY170" s="14" t="s">
        <v>153</v>
      </c>
      <c r="BE170" s="93">
        <f>IF(N170="základná",J170,0)</f>
        <v>0</v>
      </c>
      <c r="BF170" s="93">
        <f>IF(N170="znížená",J170,0)</f>
        <v>0</v>
      </c>
      <c r="BG170" s="93">
        <f>IF(N170="zákl. prenesená",J170,0)</f>
        <v>0</v>
      </c>
      <c r="BH170" s="93">
        <f>IF(N170="zníž. prenesená",J170,0)</f>
        <v>0</v>
      </c>
      <c r="BI170" s="93">
        <f>IF(N170="nulová",J170,0)</f>
        <v>0</v>
      </c>
      <c r="BJ170" s="14" t="s">
        <v>80</v>
      </c>
      <c r="BK170" s="93">
        <f>ROUND(I170*H170,2)</f>
        <v>0</v>
      </c>
      <c r="BL170" s="14" t="s">
        <v>218</v>
      </c>
      <c r="BM170" s="166" t="s">
        <v>2599</v>
      </c>
    </row>
    <row r="171" spans="1:65" s="2" customFormat="1" ht="24.2" customHeight="1">
      <c r="A171" s="896"/>
      <c r="B171" s="129"/>
      <c r="C171" s="155" t="s">
        <v>226</v>
      </c>
      <c r="D171" s="155" t="s">
        <v>155</v>
      </c>
      <c r="E171" s="156" t="s">
        <v>1038</v>
      </c>
      <c r="F171" s="157" t="s">
        <v>1039</v>
      </c>
      <c r="G171" s="158" t="s">
        <v>997</v>
      </c>
      <c r="H171" s="160"/>
      <c r="I171" s="901"/>
      <c r="J171" s="900">
        <f>ROUND(I171*H171,2)</f>
        <v>0</v>
      </c>
      <c r="K171" s="161"/>
      <c r="L171" s="29"/>
      <c r="M171" s="162" t="s">
        <v>1</v>
      </c>
      <c r="N171" s="163" t="s">
        <v>36</v>
      </c>
      <c r="O171" s="55"/>
      <c r="P171" s="164">
        <f>O171*H171</f>
        <v>0</v>
      </c>
      <c r="Q171" s="164">
        <v>0</v>
      </c>
      <c r="R171" s="164">
        <f>Q171*H171</f>
        <v>0</v>
      </c>
      <c r="S171" s="164">
        <v>0</v>
      </c>
      <c r="T171" s="165">
        <f>S171*H171</f>
        <v>0</v>
      </c>
      <c r="U171" s="896"/>
      <c r="V171" s="896"/>
      <c r="W171" s="896"/>
      <c r="X171" s="896"/>
      <c r="Y171" s="896"/>
      <c r="Z171" s="896"/>
      <c r="AA171" s="896"/>
      <c r="AB171" s="896"/>
      <c r="AC171" s="896"/>
      <c r="AD171" s="896"/>
      <c r="AE171" s="896"/>
      <c r="AR171" s="166" t="s">
        <v>218</v>
      </c>
      <c r="AT171" s="166" t="s">
        <v>155</v>
      </c>
      <c r="AU171" s="166" t="s">
        <v>80</v>
      </c>
      <c r="AY171" s="14" t="s">
        <v>153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14" t="s">
        <v>80</v>
      </c>
      <c r="BK171" s="93">
        <f>ROUND(I171*H171,2)</f>
        <v>0</v>
      </c>
      <c r="BL171" s="14" t="s">
        <v>218</v>
      </c>
      <c r="BM171" s="166" t="s">
        <v>2600</v>
      </c>
    </row>
    <row r="172" spans="1:65" s="12" customFormat="1" ht="22.9" customHeight="1">
      <c r="B172" s="145"/>
      <c r="D172" s="146" t="s">
        <v>69</v>
      </c>
      <c r="E172" s="154" t="s">
        <v>1041</v>
      </c>
      <c r="F172" s="154" t="s">
        <v>1042</v>
      </c>
      <c r="I172" s="148"/>
      <c r="J172" s="904">
        <f>BK172</f>
        <v>0</v>
      </c>
      <c r="L172" s="145"/>
      <c r="M172" s="149"/>
      <c r="N172" s="150"/>
      <c r="O172" s="150"/>
      <c r="P172" s="151">
        <f>SUM(P173:P175)</f>
        <v>0</v>
      </c>
      <c r="Q172" s="150"/>
      <c r="R172" s="151">
        <f>SUM(R173:R175)</f>
        <v>0.47371234000000001</v>
      </c>
      <c r="S172" s="150"/>
      <c r="T172" s="152">
        <f>SUM(T173:T175)</f>
        <v>0</v>
      </c>
      <c r="AR172" s="146" t="s">
        <v>80</v>
      </c>
      <c r="AT172" s="153" t="s">
        <v>69</v>
      </c>
      <c r="AU172" s="153" t="s">
        <v>77</v>
      </c>
      <c r="AY172" s="146" t="s">
        <v>153</v>
      </c>
      <c r="BK172" s="902">
        <f>SUM(BK173:BK175)</f>
        <v>0</v>
      </c>
    </row>
    <row r="173" spans="1:65" s="2" customFormat="1" ht="24.2" customHeight="1">
      <c r="A173" s="896"/>
      <c r="B173" s="129"/>
      <c r="C173" s="155" t="s">
        <v>230</v>
      </c>
      <c r="D173" s="155" t="s">
        <v>155</v>
      </c>
      <c r="E173" s="156" t="s">
        <v>1056</v>
      </c>
      <c r="F173" s="157" t="s">
        <v>1057</v>
      </c>
      <c r="G173" s="158" t="s">
        <v>158</v>
      </c>
      <c r="H173" s="159">
        <v>194.32</v>
      </c>
      <c r="I173" s="901"/>
      <c r="J173" s="900">
        <f>ROUND(I173*H173,2)</f>
        <v>0</v>
      </c>
      <c r="K173" s="161"/>
      <c r="L173" s="29"/>
      <c r="M173" s="162" t="s">
        <v>1</v>
      </c>
      <c r="N173" s="163" t="s">
        <v>36</v>
      </c>
      <c r="O173" s="55"/>
      <c r="P173" s="164">
        <f>O173*H173</f>
        <v>0</v>
      </c>
      <c r="Q173" s="164">
        <v>0</v>
      </c>
      <c r="R173" s="164">
        <f>Q173*H173</f>
        <v>0</v>
      </c>
      <c r="S173" s="164">
        <v>0</v>
      </c>
      <c r="T173" s="165">
        <f>S173*H173</f>
        <v>0</v>
      </c>
      <c r="U173" s="896"/>
      <c r="V173" s="896"/>
      <c r="W173" s="896"/>
      <c r="X173" s="896"/>
      <c r="Y173" s="896"/>
      <c r="Z173" s="896"/>
      <c r="AA173" s="896"/>
      <c r="AB173" s="896"/>
      <c r="AC173" s="896"/>
      <c r="AD173" s="896"/>
      <c r="AE173" s="896"/>
      <c r="AR173" s="166" t="s">
        <v>218</v>
      </c>
      <c r="AT173" s="166" t="s">
        <v>155</v>
      </c>
      <c r="AU173" s="166" t="s">
        <v>80</v>
      </c>
      <c r="AY173" s="14" t="s">
        <v>153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14" t="s">
        <v>80</v>
      </c>
      <c r="BK173" s="93">
        <f>ROUND(I173*H173,2)</f>
        <v>0</v>
      </c>
      <c r="BL173" s="14" t="s">
        <v>218</v>
      </c>
      <c r="BM173" s="166" t="s">
        <v>2601</v>
      </c>
    </row>
    <row r="174" spans="1:65" s="2" customFormat="1" ht="16.5" customHeight="1">
      <c r="A174" s="896"/>
      <c r="B174" s="129"/>
      <c r="C174" s="167" t="s">
        <v>7</v>
      </c>
      <c r="D174" s="167" t="s">
        <v>189</v>
      </c>
      <c r="E174" s="168" t="s">
        <v>1060</v>
      </c>
      <c r="F174" s="169" t="s">
        <v>1061</v>
      </c>
      <c r="G174" s="170" t="s">
        <v>158</v>
      </c>
      <c r="H174" s="171">
        <v>198.20599999999999</v>
      </c>
      <c r="I174" s="906"/>
      <c r="J174" s="905">
        <f>ROUND(I174*H174,2)</f>
        <v>0</v>
      </c>
      <c r="K174" s="172"/>
      <c r="L174" s="173"/>
      <c r="M174" s="174" t="s">
        <v>1</v>
      </c>
      <c r="N174" s="175" t="s">
        <v>36</v>
      </c>
      <c r="O174" s="55"/>
      <c r="P174" s="164">
        <f>O174*H174</f>
        <v>0</v>
      </c>
      <c r="Q174" s="164">
        <v>2.3900000000000002E-3</v>
      </c>
      <c r="R174" s="164">
        <f>Q174*H174</f>
        <v>0.47371234000000001</v>
      </c>
      <c r="S174" s="164">
        <v>0</v>
      </c>
      <c r="T174" s="165">
        <f>S174*H174</f>
        <v>0</v>
      </c>
      <c r="U174" s="896"/>
      <c r="V174" s="896"/>
      <c r="W174" s="896"/>
      <c r="X174" s="896"/>
      <c r="Y174" s="896"/>
      <c r="Z174" s="896"/>
      <c r="AA174" s="896"/>
      <c r="AB174" s="896"/>
      <c r="AC174" s="896"/>
      <c r="AD174" s="896"/>
      <c r="AE174" s="896"/>
      <c r="AR174" s="166" t="s">
        <v>284</v>
      </c>
      <c r="AT174" s="166" t="s">
        <v>189</v>
      </c>
      <c r="AU174" s="166" t="s">
        <v>80</v>
      </c>
      <c r="AY174" s="14" t="s">
        <v>153</v>
      </c>
      <c r="BE174" s="93">
        <f>IF(N174="základná",J174,0)</f>
        <v>0</v>
      </c>
      <c r="BF174" s="93">
        <f>IF(N174="znížená",J174,0)</f>
        <v>0</v>
      </c>
      <c r="BG174" s="93">
        <f>IF(N174="zákl. prenesená",J174,0)</f>
        <v>0</v>
      </c>
      <c r="BH174" s="93">
        <f>IF(N174="zníž. prenesená",J174,0)</f>
        <v>0</v>
      </c>
      <c r="BI174" s="93">
        <f>IF(N174="nulová",J174,0)</f>
        <v>0</v>
      </c>
      <c r="BJ174" s="14" t="s">
        <v>80</v>
      </c>
      <c r="BK174" s="93">
        <f>ROUND(I174*H174,2)</f>
        <v>0</v>
      </c>
      <c r="BL174" s="14" t="s">
        <v>218</v>
      </c>
      <c r="BM174" s="166" t="s">
        <v>2602</v>
      </c>
    </row>
    <row r="175" spans="1:65" s="2" customFormat="1" ht="24.2" customHeight="1">
      <c r="A175" s="896"/>
      <c r="B175" s="129"/>
      <c r="C175" s="155" t="s">
        <v>237</v>
      </c>
      <c r="D175" s="155" t="s">
        <v>155</v>
      </c>
      <c r="E175" s="156" t="s">
        <v>1100</v>
      </c>
      <c r="F175" s="157" t="s">
        <v>1101</v>
      </c>
      <c r="G175" s="158" t="s">
        <v>997</v>
      </c>
      <c r="H175" s="160"/>
      <c r="I175" s="901"/>
      <c r="J175" s="900">
        <f>ROUND(I175*H175,2)</f>
        <v>0</v>
      </c>
      <c r="K175" s="161"/>
      <c r="L175" s="29"/>
      <c r="M175" s="162" t="s">
        <v>1</v>
      </c>
      <c r="N175" s="163" t="s">
        <v>36</v>
      </c>
      <c r="O175" s="55"/>
      <c r="P175" s="164">
        <f>O175*H175</f>
        <v>0</v>
      </c>
      <c r="Q175" s="164">
        <v>0</v>
      </c>
      <c r="R175" s="164">
        <f>Q175*H175</f>
        <v>0</v>
      </c>
      <c r="S175" s="164">
        <v>0</v>
      </c>
      <c r="T175" s="165">
        <f>S175*H175</f>
        <v>0</v>
      </c>
      <c r="U175" s="896"/>
      <c r="V175" s="896"/>
      <c r="W175" s="896"/>
      <c r="X175" s="896"/>
      <c r="Y175" s="896"/>
      <c r="Z175" s="896"/>
      <c r="AA175" s="896"/>
      <c r="AB175" s="896"/>
      <c r="AC175" s="896"/>
      <c r="AD175" s="896"/>
      <c r="AE175" s="896"/>
      <c r="AR175" s="166" t="s">
        <v>218</v>
      </c>
      <c r="AT175" s="166" t="s">
        <v>155</v>
      </c>
      <c r="AU175" s="166" t="s">
        <v>80</v>
      </c>
      <c r="AY175" s="14" t="s">
        <v>153</v>
      </c>
      <c r="BE175" s="93">
        <f>IF(N175="základná",J175,0)</f>
        <v>0</v>
      </c>
      <c r="BF175" s="93">
        <f>IF(N175="znížená",J175,0)</f>
        <v>0</v>
      </c>
      <c r="BG175" s="93">
        <f>IF(N175="zákl. prenesená",J175,0)</f>
        <v>0</v>
      </c>
      <c r="BH175" s="93">
        <f>IF(N175="zníž. prenesená",J175,0)</f>
        <v>0</v>
      </c>
      <c r="BI175" s="93">
        <f>IF(N175="nulová",J175,0)</f>
        <v>0</v>
      </c>
      <c r="BJ175" s="14" t="s">
        <v>80</v>
      </c>
      <c r="BK175" s="93">
        <f>ROUND(I175*H175,2)</f>
        <v>0</v>
      </c>
      <c r="BL175" s="14" t="s">
        <v>218</v>
      </c>
      <c r="BM175" s="166" t="s">
        <v>2603</v>
      </c>
    </row>
    <row r="176" spans="1:65" s="12" customFormat="1" ht="22.9" customHeight="1">
      <c r="B176" s="145"/>
      <c r="D176" s="146" t="s">
        <v>69</v>
      </c>
      <c r="E176" s="154" t="s">
        <v>1109</v>
      </c>
      <c r="F176" s="154" t="s">
        <v>2405</v>
      </c>
      <c r="I176" s="148"/>
      <c r="J176" s="904">
        <f>BK176</f>
        <v>0</v>
      </c>
      <c r="L176" s="145"/>
      <c r="M176" s="149"/>
      <c r="N176" s="150"/>
      <c r="O176" s="150"/>
      <c r="P176" s="151">
        <f>SUM(P177:P179)</f>
        <v>0</v>
      </c>
      <c r="Q176" s="150"/>
      <c r="R176" s="151">
        <f>SUM(R177:R179)</f>
        <v>0.49008999999999997</v>
      </c>
      <c r="S176" s="150"/>
      <c r="T176" s="152">
        <f>SUM(T177:T179)</f>
        <v>0</v>
      </c>
      <c r="AR176" s="146" t="s">
        <v>80</v>
      </c>
      <c r="AT176" s="153" t="s">
        <v>69</v>
      </c>
      <c r="AU176" s="153" t="s">
        <v>77</v>
      </c>
      <c r="AY176" s="146" t="s">
        <v>153</v>
      </c>
      <c r="BK176" s="902">
        <f>SUM(BK177:BK179)</f>
        <v>0</v>
      </c>
    </row>
    <row r="177" spans="1:65" s="2" customFormat="1" ht="24.2" customHeight="1">
      <c r="A177" s="896"/>
      <c r="B177" s="129"/>
      <c r="C177" s="155" t="s">
        <v>241</v>
      </c>
      <c r="D177" s="155" t="s">
        <v>155</v>
      </c>
      <c r="E177" s="156" t="s">
        <v>1112</v>
      </c>
      <c r="F177" s="157" t="s">
        <v>1113</v>
      </c>
      <c r="G177" s="158" t="s">
        <v>266</v>
      </c>
      <c r="H177" s="159">
        <v>5</v>
      </c>
      <c r="I177" s="901"/>
      <c r="J177" s="900">
        <f>ROUND(I177*H177,2)</f>
        <v>0</v>
      </c>
      <c r="K177" s="161"/>
      <c r="L177" s="29"/>
      <c r="M177" s="162" t="s">
        <v>1</v>
      </c>
      <c r="N177" s="163" t="s">
        <v>36</v>
      </c>
      <c r="O177" s="55"/>
      <c r="P177" s="164">
        <f>O177*H177</f>
        <v>0</v>
      </c>
      <c r="Q177" s="164">
        <v>6.6970000000000002E-2</v>
      </c>
      <c r="R177" s="164">
        <f>Q177*H177</f>
        <v>0.33484999999999998</v>
      </c>
      <c r="S177" s="164">
        <v>0</v>
      </c>
      <c r="T177" s="165">
        <f>S177*H177</f>
        <v>0</v>
      </c>
      <c r="U177" s="896"/>
      <c r="V177" s="896"/>
      <c r="W177" s="896"/>
      <c r="X177" s="896"/>
      <c r="Y177" s="896"/>
      <c r="Z177" s="896"/>
      <c r="AA177" s="896"/>
      <c r="AB177" s="896"/>
      <c r="AC177" s="896"/>
      <c r="AD177" s="896"/>
      <c r="AE177" s="896"/>
      <c r="AR177" s="166" t="s">
        <v>218</v>
      </c>
      <c r="AT177" s="166" t="s">
        <v>155</v>
      </c>
      <c r="AU177" s="166" t="s">
        <v>80</v>
      </c>
      <c r="AY177" s="14" t="s">
        <v>153</v>
      </c>
      <c r="BE177" s="93">
        <f>IF(N177="základná",J177,0)</f>
        <v>0</v>
      </c>
      <c r="BF177" s="93">
        <f>IF(N177="znížená",J177,0)</f>
        <v>0</v>
      </c>
      <c r="BG177" s="93">
        <f>IF(N177="zákl. prenesená",J177,0)</f>
        <v>0</v>
      </c>
      <c r="BH177" s="93">
        <f>IF(N177="zníž. prenesená",J177,0)</f>
        <v>0</v>
      </c>
      <c r="BI177" s="93">
        <f>IF(N177="nulová",J177,0)</f>
        <v>0</v>
      </c>
      <c r="BJ177" s="14" t="s">
        <v>80</v>
      </c>
      <c r="BK177" s="93">
        <f>ROUND(I177*H177,2)</f>
        <v>0</v>
      </c>
      <c r="BL177" s="14" t="s">
        <v>218</v>
      </c>
      <c r="BM177" s="166" t="s">
        <v>2604</v>
      </c>
    </row>
    <row r="178" spans="1:65" s="2" customFormat="1" ht="24.2" customHeight="1">
      <c r="A178" s="896"/>
      <c r="B178" s="129"/>
      <c r="C178" s="155" t="s">
        <v>246</v>
      </c>
      <c r="D178" s="155" t="s">
        <v>155</v>
      </c>
      <c r="E178" s="156" t="s">
        <v>1116</v>
      </c>
      <c r="F178" s="157" t="s">
        <v>1117</v>
      </c>
      <c r="G178" s="158" t="s">
        <v>266</v>
      </c>
      <c r="H178" s="159">
        <v>4</v>
      </c>
      <c r="I178" s="901"/>
      <c r="J178" s="900">
        <f>ROUND(I178*H178,2)</f>
        <v>0</v>
      </c>
      <c r="K178" s="161"/>
      <c r="L178" s="29"/>
      <c r="M178" s="162" t="s">
        <v>1</v>
      </c>
      <c r="N178" s="163" t="s">
        <v>36</v>
      </c>
      <c r="O178" s="55"/>
      <c r="P178" s="164">
        <f>O178*H178</f>
        <v>0</v>
      </c>
      <c r="Q178" s="164">
        <v>3.8809999999999997E-2</v>
      </c>
      <c r="R178" s="164">
        <f>Q178*H178</f>
        <v>0.15523999999999999</v>
      </c>
      <c r="S178" s="164">
        <v>0</v>
      </c>
      <c r="T178" s="165">
        <f>S178*H178</f>
        <v>0</v>
      </c>
      <c r="U178" s="896"/>
      <c r="V178" s="896"/>
      <c r="W178" s="896"/>
      <c r="X178" s="896"/>
      <c r="Y178" s="896"/>
      <c r="Z178" s="896"/>
      <c r="AA178" s="896"/>
      <c r="AB178" s="896"/>
      <c r="AC178" s="896"/>
      <c r="AD178" s="896"/>
      <c r="AE178" s="896"/>
      <c r="AR178" s="166" t="s">
        <v>218</v>
      </c>
      <c r="AT178" s="166" t="s">
        <v>155</v>
      </c>
      <c r="AU178" s="166" t="s">
        <v>80</v>
      </c>
      <c r="AY178" s="14" t="s">
        <v>153</v>
      </c>
      <c r="BE178" s="93">
        <f>IF(N178="základná",J178,0)</f>
        <v>0</v>
      </c>
      <c r="BF178" s="93">
        <f>IF(N178="znížená",J178,0)</f>
        <v>0</v>
      </c>
      <c r="BG178" s="93">
        <f>IF(N178="zákl. prenesená",J178,0)</f>
        <v>0</v>
      </c>
      <c r="BH178" s="93">
        <f>IF(N178="zníž. prenesená",J178,0)</f>
        <v>0</v>
      </c>
      <c r="BI178" s="93">
        <f>IF(N178="nulová",J178,0)</f>
        <v>0</v>
      </c>
      <c r="BJ178" s="14" t="s">
        <v>80</v>
      </c>
      <c r="BK178" s="93">
        <f>ROUND(I178*H178,2)</f>
        <v>0</v>
      </c>
      <c r="BL178" s="14" t="s">
        <v>218</v>
      </c>
      <c r="BM178" s="166" t="s">
        <v>2605</v>
      </c>
    </row>
    <row r="179" spans="1:65" s="2" customFormat="1" ht="24.2" customHeight="1">
      <c r="A179" s="896"/>
      <c r="B179" s="129"/>
      <c r="C179" s="155" t="s">
        <v>251</v>
      </c>
      <c r="D179" s="155" t="s">
        <v>155</v>
      </c>
      <c r="E179" s="156" t="s">
        <v>1120</v>
      </c>
      <c r="F179" s="157" t="s">
        <v>1121</v>
      </c>
      <c r="G179" s="158" t="s">
        <v>997</v>
      </c>
      <c r="H179" s="160"/>
      <c r="I179" s="901"/>
      <c r="J179" s="900">
        <f>ROUND(I179*H179,2)</f>
        <v>0</v>
      </c>
      <c r="K179" s="161"/>
      <c r="L179" s="29"/>
      <c r="M179" s="162" t="s">
        <v>1</v>
      </c>
      <c r="N179" s="163" t="s">
        <v>36</v>
      </c>
      <c r="O179" s="55"/>
      <c r="P179" s="164">
        <f>O179*H179</f>
        <v>0</v>
      </c>
      <c r="Q179" s="164">
        <v>0</v>
      </c>
      <c r="R179" s="164">
        <f>Q179*H179</f>
        <v>0</v>
      </c>
      <c r="S179" s="164">
        <v>0</v>
      </c>
      <c r="T179" s="165">
        <f>S179*H179</f>
        <v>0</v>
      </c>
      <c r="U179" s="896"/>
      <c r="V179" s="896"/>
      <c r="W179" s="896"/>
      <c r="X179" s="896"/>
      <c r="Y179" s="896"/>
      <c r="Z179" s="896"/>
      <c r="AA179" s="896"/>
      <c r="AB179" s="896"/>
      <c r="AC179" s="896"/>
      <c r="AD179" s="896"/>
      <c r="AE179" s="896"/>
      <c r="AR179" s="166" t="s">
        <v>218</v>
      </c>
      <c r="AT179" s="166" t="s">
        <v>155</v>
      </c>
      <c r="AU179" s="166" t="s">
        <v>80</v>
      </c>
      <c r="AY179" s="14" t="s">
        <v>153</v>
      </c>
      <c r="BE179" s="93">
        <f>IF(N179="základná",J179,0)</f>
        <v>0</v>
      </c>
      <c r="BF179" s="93">
        <f>IF(N179="znížená",J179,0)</f>
        <v>0</v>
      </c>
      <c r="BG179" s="93">
        <f>IF(N179="zákl. prenesená",J179,0)</f>
        <v>0</v>
      </c>
      <c r="BH179" s="93">
        <f>IF(N179="zníž. prenesená",J179,0)</f>
        <v>0</v>
      </c>
      <c r="BI179" s="93">
        <f>IF(N179="nulová",J179,0)</f>
        <v>0</v>
      </c>
      <c r="BJ179" s="14" t="s">
        <v>80</v>
      </c>
      <c r="BK179" s="93">
        <f>ROUND(I179*H179,2)</f>
        <v>0</v>
      </c>
      <c r="BL179" s="14" t="s">
        <v>218</v>
      </c>
      <c r="BM179" s="166" t="s">
        <v>2606</v>
      </c>
    </row>
    <row r="180" spans="1:65" s="12" customFormat="1" ht="22.9" customHeight="1">
      <c r="B180" s="145"/>
      <c r="D180" s="146" t="s">
        <v>69</v>
      </c>
      <c r="E180" s="154" t="s">
        <v>1137</v>
      </c>
      <c r="F180" s="154" t="s">
        <v>1138</v>
      </c>
      <c r="I180" s="148"/>
      <c r="J180" s="904">
        <f>BK180</f>
        <v>0</v>
      </c>
      <c r="L180" s="145"/>
      <c r="M180" s="149"/>
      <c r="N180" s="150"/>
      <c r="O180" s="150"/>
      <c r="P180" s="151">
        <f>SUM(P181:P195)</f>
        <v>0</v>
      </c>
      <c r="Q180" s="150"/>
      <c r="R180" s="151">
        <f>SUM(R181:R195)</f>
        <v>10.148996609999999</v>
      </c>
      <c r="S180" s="150"/>
      <c r="T180" s="152">
        <f>SUM(T181:T195)</f>
        <v>0</v>
      </c>
      <c r="AR180" s="146" t="s">
        <v>80</v>
      </c>
      <c r="AT180" s="153" t="s">
        <v>69</v>
      </c>
      <c r="AU180" s="153" t="s">
        <v>77</v>
      </c>
      <c r="AY180" s="146" t="s">
        <v>153</v>
      </c>
      <c r="BK180" s="902">
        <f>SUM(BK181:BK195)</f>
        <v>0</v>
      </c>
    </row>
    <row r="181" spans="1:65" s="2" customFormat="1" ht="37.9" customHeight="1">
      <c r="A181" s="896"/>
      <c r="B181" s="129"/>
      <c r="C181" s="155" t="s">
        <v>255</v>
      </c>
      <c r="D181" s="155" t="s">
        <v>155</v>
      </c>
      <c r="E181" s="156" t="s">
        <v>2607</v>
      </c>
      <c r="F181" s="157" t="s">
        <v>2608</v>
      </c>
      <c r="G181" s="158" t="s">
        <v>158</v>
      </c>
      <c r="H181" s="159">
        <v>23.048999999999999</v>
      </c>
      <c r="I181" s="901"/>
      <c r="J181" s="900">
        <f t="shared" ref="J181:J195" si="15">ROUND(I181*H181,2)</f>
        <v>0</v>
      </c>
      <c r="K181" s="161"/>
      <c r="L181" s="29"/>
      <c r="M181" s="162" t="s">
        <v>1</v>
      </c>
      <c r="N181" s="163" t="s">
        <v>36</v>
      </c>
      <c r="O181" s="55"/>
      <c r="P181" s="164">
        <f t="shared" ref="P181:P195" si="16">O181*H181</f>
        <v>0</v>
      </c>
      <c r="Q181" s="164">
        <v>4.156E-2</v>
      </c>
      <c r="R181" s="164">
        <f t="shared" ref="R181:R195" si="17">Q181*H181</f>
        <v>0.95791643999999998</v>
      </c>
      <c r="S181" s="164">
        <v>0</v>
      </c>
      <c r="T181" s="165">
        <f t="shared" ref="T181:T195" si="18">S181*H181</f>
        <v>0</v>
      </c>
      <c r="U181" s="896"/>
      <c r="V181" s="896"/>
      <c r="W181" s="896"/>
      <c r="X181" s="896"/>
      <c r="Y181" s="896"/>
      <c r="Z181" s="896"/>
      <c r="AA181" s="896"/>
      <c r="AB181" s="896"/>
      <c r="AC181" s="896"/>
      <c r="AD181" s="896"/>
      <c r="AE181" s="896"/>
      <c r="AR181" s="166" t="s">
        <v>218</v>
      </c>
      <c r="AT181" s="166" t="s">
        <v>155</v>
      </c>
      <c r="AU181" s="166" t="s">
        <v>80</v>
      </c>
      <c r="AY181" s="14" t="s">
        <v>153</v>
      </c>
      <c r="BE181" s="93">
        <f t="shared" ref="BE181:BE195" si="19">IF(N181="základná",J181,0)</f>
        <v>0</v>
      </c>
      <c r="BF181" s="93">
        <f t="shared" ref="BF181:BF195" si="20">IF(N181="znížená",J181,0)</f>
        <v>0</v>
      </c>
      <c r="BG181" s="93">
        <f t="shared" ref="BG181:BG195" si="21">IF(N181="zákl. prenesená",J181,0)</f>
        <v>0</v>
      </c>
      <c r="BH181" s="93">
        <f t="shared" ref="BH181:BH195" si="22">IF(N181="zníž. prenesená",J181,0)</f>
        <v>0</v>
      </c>
      <c r="BI181" s="93">
        <f t="shared" ref="BI181:BI195" si="23">IF(N181="nulová",J181,0)</f>
        <v>0</v>
      </c>
      <c r="BJ181" s="14" t="s">
        <v>80</v>
      </c>
      <c r="BK181" s="93">
        <f t="shared" ref="BK181:BK195" si="24">ROUND(I181*H181,2)</f>
        <v>0</v>
      </c>
      <c r="BL181" s="14" t="s">
        <v>218</v>
      </c>
      <c r="BM181" s="166" t="s">
        <v>2609</v>
      </c>
    </row>
    <row r="182" spans="1:65" s="2" customFormat="1" ht="37.9" customHeight="1">
      <c r="A182" s="896"/>
      <c r="B182" s="129"/>
      <c r="C182" s="155" t="s">
        <v>259</v>
      </c>
      <c r="D182" s="155" t="s">
        <v>155</v>
      </c>
      <c r="E182" s="156" t="s">
        <v>1140</v>
      </c>
      <c r="F182" s="157" t="s">
        <v>1141</v>
      </c>
      <c r="G182" s="158" t="s">
        <v>158</v>
      </c>
      <c r="H182" s="159">
        <v>44.667999999999999</v>
      </c>
      <c r="I182" s="901"/>
      <c r="J182" s="900">
        <f t="shared" si="15"/>
        <v>0</v>
      </c>
      <c r="K182" s="161"/>
      <c r="L182" s="29"/>
      <c r="M182" s="162" t="s">
        <v>1</v>
      </c>
      <c r="N182" s="163" t="s">
        <v>36</v>
      </c>
      <c r="O182" s="55"/>
      <c r="P182" s="164">
        <f t="shared" si="16"/>
        <v>0</v>
      </c>
      <c r="Q182" s="164">
        <v>4.156E-2</v>
      </c>
      <c r="R182" s="164">
        <f t="shared" si="17"/>
        <v>1.8564020800000001</v>
      </c>
      <c r="S182" s="164">
        <v>0</v>
      </c>
      <c r="T182" s="165">
        <f t="shared" si="18"/>
        <v>0</v>
      </c>
      <c r="U182" s="896"/>
      <c r="V182" s="896"/>
      <c r="W182" s="896"/>
      <c r="X182" s="896"/>
      <c r="Y182" s="896"/>
      <c r="Z182" s="896"/>
      <c r="AA182" s="896"/>
      <c r="AB182" s="896"/>
      <c r="AC182" s="896"/>
      <c r="AD182" s="896"/>
      <c r="AE182" s="896"/>
      <c r="AR182" s="166" t="s">
        <v>218</v>
      </c>
      <c r="AT182" s="166" t="s">
        <v>155</v>
      </c>
      <c r="AU182" s="166" t="s">
        <v>80</v>
      </c>
      <c r="AY182" s="14" t="s">
        <v>153</v>
      </c>
      <c r="BE182" s="93">
        <f t="shared" si="19"/>
        <v>0</v>
      </c>
      <c r="BF182" s="93">
        <f t="shared" si="20"/>
        <v>0</v>
      </c>
      <c r="BG182" s="93">
        <f t="shared" si="21"/>
        <v>0</v>
      </c>
      <c r="BH182" s="93">
        <f t="shared" si="22"/>
        <v>0</v>
      </c>
      <c r="BI182" s="93">
        <f t="shared" si="23"/>
        <v>0</v>
      </c>
      <c r="BJ182" s="14" t="s">
        <v>80</v>
      </c>
      <c r="BK182" s="93">
        <f t="shared" si="24"/>
        <v>0</v>
      </c>
      <c r="BL182" s="14" t="s">
        <v>218</v>
      </c>
      <c r="BM182" s="166" t="s">
        <v>2610</v>
      </c>
    </row>
    <row r="183" spans="1:65" s="2" customFormat="1" ht="37.9" customHeight="1">
      <c r="A183" s="896"/>
      <c r="B183" s="129"/>
      <c r="C183" s="155" t="s">
        <v>263</v>
      </c>
      <c r="D183" s="155" t="s">
        <v>155</v>
      </c>
      <c r="E183" s="156" t="s">
        <v>1148</v>
      </c>
      <c r="F183" s="157" t="s">
        <v>1149</v>
      </c>
      <c r="G183" s="158" t="s">
        <v>158</v>
      </c>
      <c r="H183" s="159">
        <v>14.11</v>
      </c>
      <c r="I183" s="901"/>
      <c r="J183" s="900">
        <f t="shared" si="15"/>
        <v>0</v>
      </c>
      <c r="K183" s="161"/>
      <c r="L183" s="29"/>
      <c r="M183" s="162" t="s">
        <v>1</v>
      </c>
      <c r="N183" s="163" t="s">
        <v>36</v>
      </c>
      <c r="O183" s="55"/>
      <c r="P183" s="164">
        <f t="shared" si="16"/>
        <v>0</v>
      </c>
      <c r="Q183" s="164">
        <v>4.2279999999999998E-2</v>
      </c>
      <c r="R183" s="164">
        <f t="shared" si="17"/>
        <v>0.59657079999999996</v>
      </c>
      <c r="S183" s="164">
        <v>0</v>
      </c>
      <c r="T183" s="165">
        <f t="shared" si="18"/>
        <v>0</v>
      </c>
      <c r="U183" s="896"/>
      <c r="V183" s="896"/>
      <c r="W183" s="896"/>
      <c r="X183" s="896"/>
      <c r="Y183" s="896"/>
      <c r="Z183" s="896"/>
      <c r="AA183" s="896"/>
      <c r="AB183" s="896"/>
      <c r="AC183" s="896"/>
      <c r="AD183" s="896"/>
      <c r="AE183" s="896"/>
      <c r="AR183" s="166" t="s">
        <v>218</v>
      </c>
      <c r="AT183" s="166" t="s">
        <v>155</v>
      </c>
      <c r="AU183" s="166" t="s">
        <v>80</v>
      </c>
      <c r="AY183" s="14" t="s">
        <v>153</v>
      </c>
      <c r="BE183" s="93">
        <f t="shared" si="19"/>
        <v>0</v>
      </c>
      <c r="BF183" s="93">
        <f t="shared" si="20"/>
        <v>0</v>
      </c>
      <c r="BG183" s="93">
        <f t="shared" si="21"/>
        <v>0</v>
      </c>
      <c r="BH183" s="93">
        <f t="shared" si="22"/>
        <v>0</v>
      </c>
      <c r="BI183" s="93">
        <f t="shared" si="23"/>
        <v>0</v>
      </c>
      <c r="BJ183" s="14" t="s">
        <v>80</v>
      </c>
      <c r="BK183" s="93">
        <f t="shared" si="24"/>
        <v>0</v>
      </c>
      <c r="BL183" s="14" t="s">
        <v>218</v>
      </c>
      <c r="BM183" s="166" t="s">
        <v>2611</v>
      </c>
    </row>
    <row r="184" spans="1:65" s="2" customFormat="1" ht="37.9" customHeight="1">
      <c r="A184" s="896"/>
      <c r="B184" s="129"/>
      <c r="C184" s="155" t="s">
        <v>268</v>
      </c>
      <c r="D184" s="155" t="s">
        <v>155</v>
      </c>
      <c r="E184" s="156" t="s">
        <v>2612</v>
      </c>
      <c r="F184" s="157" t="s">
        <v>2613</v>
      </c>
      <c r="G184" s="158" t="s">
        <v>158</v>
      </c>
      <c r="H184" s="159">
        <v>22.102</v>
      </c>
      <c r="I184" s="901"/>
      <c r="J184" s="900">
        <f t="shared" si="15"/>
        <v>0</v>
      </c>
      <c r="K184" s="161"/>
      <c r="L184" s="29"/>
      <c r="M184" s="162" t="s">
        <v>1</v>
      </c>
      <c r="N184" s="163" t="s">
        <v>36</v>
      </c>
      <c r="O184" s="55"/>
      <c r="P184" s="164">
        <f t="shared" si="16"/>
        <v>0</v>
      </c>
      <c r="Q184" s="164">
        <v>4.156E-2</v>
      </c>
      <c r="R184" s="164">
        <f t="shared" si="17"/>
        <v>0.91855912000000006</v>
      </c>
      <c r="S184" s="164">
        <v>0</v>
      </c>
      <c r="T184" s="165">
        <f t="shared" si="18"/>
        <v>0</v>
      </c>
      <c r="U184" s="896"/>
      <c r="V184" s="896"/>
      <c r="W184" s="896"/>
      <c r="X184" s="896"/>
      <c r="Y184" s="896"/>
      <c r="Z184" s="896"/>
      <c r="AA184" s="896"/>
      <c r="AB184" s="896"/>
      <c r="AC184" s="896"/>
      <c r="AD184" s="896"/>
      <c r="AE184" s="896"/>
      <c r="AR184" s="166" t="s">
        <v>218</v>
      </c>
      <c r="AT184" s="166" t="s">
        <v>155</v>
      </c>
      <c r="AU184" s="166" t="s">
        <v>80</v>
      </c>
      <c r="AY184" s="14" t="s">
        <v>153</v>
      </c>
      <c r="BE184" s="93">
        <f t="shared" si="19"/>
        <v>0</v>
      </c>
      <c r="BF184" s="93">
        <f t="shared" si="20"/>
        <v>0</v>
      </c>
      <c r="BG184" s="93">
        <f t="shared" si="21"/>
        <v>0</v>
      </c>
      <c r="BH184" s="93">
        <f t="shared" si="22"/>
        <v>0</v>
      </c>
      <c r="BI184" s="93">
        <f t="shared" si="23"/>
        <v>0</v>
      </c>
      <c r="BJ184" s="14" t="s">
        <v>80</v>
      </c>
      <c r="BK184" s="93">
        <f t="shared" si="24"/>
        <v>0</v>
      </c>
      <c r="BL184" s="14" t="s">
        <v>218</v>
      </c>
      <c r="BM184" s="166" t="s">
        <v>2614</v>
      </c>
    </row>
    <row r="185" spans="1:65" s="2" customFormat="1" ht="37.9" customHeight="1">
      <c r="A185" s="896"/>
      <c r="B185" s="129"/>
      <c r="C185" s="155" t="s">
        <v>272</v>
      </c>
      <c r="D185" s="155" t="s">
        <v>155</v>
      </c>
      <c r="E185" s="156" t="s">
        <v>1160</v>
      </c>
      <c r="F185" s="157" t="s">
        <v>2615</v>
      </c>
      <c r="G185" s="158" t="s">
        <v>158</v>
      </c>
      <c r="H185" s="159">
        <v>13.01</v>
      </c>
      <c r="I185" s="901"/>
      <c r="J185" s="900">
        <f t="shared" si="15"/>
        <v>0</v>
      </c>
      <c r="K185" s="161"/>
      <c r="L185" s="29"/>
      <c r="M185" s="162" t="s">
        <v>1</v>
      </c>
      <c r="N185" s="163" t="s">
        <v>36</v>
      </c>
      <c r="O185" s="55"/>
      <c r="P185" s="164">
        <f t="shared" si="16"/>
        <v>0</v>
      </c>
      <c r="Q185" s="164">
        <v>2.1520000000000001E-2</v>
      </c>
      <c r="R185" s="164">
        <f t="shared" si="17"/>
        <v>0.27997520000000004</v>
      </c>
      <c r="S185" s="164">
        <v>0</v>
      </c>
      <c r="T185" s="165">
        <f t="shared" si="18"/>
        <v>0</v>
      </c>
      <c r="U185" s="896"/>
      <c r="V185" s="896"/>
      <c r="W185" s="896"/>
      <c r="X185" s="896"/>
      <c r="Y185" s="896"/>
      <c r="Z185" s="896"/>
      <c r="AA185" s="896"/>
      <c r="AB185" s="896"/>
      <c r="AC185" s="896"/>
      <c r="AD185" s="896"/>
      <c r="AE185" s="896"/>
      <c r="AR185" s="166" t="s">
        <v>218</v>
      </c>
      <c r="AT185" s="166" t="s">
        <v>155</v>
      </c>
      <c r="AU185" s="166" t="s">
        <v>80</v>
      </c>
      <c r="AY185" s="14" t="s">
        <v>153</v>
      </c>
      <c r="BE185" s="93">
        <f t="shared" si="19"/>
        <v>0</v>
      </c>
      <c r="BF185" s="93">
        <f t="shared" si="20"/>
        <v>0</v>
      </c>
      <c r="BG185" s="93">
        <f t="shared" si="21"/>
        <v>0</v>
      </c>
      <c r="BH185" s="93">
        <f t="shared" si="22"/>
        <v>0</v>
      </c>
      <c r="BI185" s="93">
        <f t="shared" si="23"/>
        <v>0</v>
      </c>
      <c r="BJ185" s="14" t="s">
        <v>80</v>
      </c>
      <c r="BK185" s="93">
        <f t="shared" si="24"/>
        <v>0</v>
      </c>
      <c r="BL185" s="14" t="s">
        <v>218</v>
      </c>
      <c r="BM185" s="166" t="s">
        <v>2616</v>
      </c>
    </row>
    <row r="186" spans="1:65" s="2" customFormat="1" ht="44.25" customHeight="1">
      <c r="A186" s="896"/>
      <c r="B186" s="129"/>
      <c r="C186" s="155" t="s">
        <v>276</v>
      </c>
      <c r="D186" s="155" t="s">
        <v>155</v>
      </c>
      <c r="E186" s="156" t="s">
        <v>1164</v>
      </c>
      <c r="F186" s="157" t="s">
        <v>1165</v>
      </c>
      <c r="G186" s="158" t="s">
        <v>158</v>
      </c>
      <c r="H186" s="159">
        <v>56.892000000000003</v>
      </c>
      <c r="I186" s="901"/>
      <c r="J186" s="900">
        <f t="shared" si="15"/>
        <v>0</v>
      </c>
      <c r="K186" s="161"/>
      <c r="L186" s="29"/>
      <c r="M186" s="162" t="s">
        <v>1</v>
      </c>
      <c r="N186" s="163" t="s">
        <v>36</v>
      </c>
      <c r="O186" s="55"/>
      <c r="P186" s="164">
        <f t="shared" si="16"/>
        <v>0</v>
      </c>
      <c r="Q186" s="164">
        <v>2.1520000000000001E-2</v>
      </c>
      <c r="R186" s="164">
        <f t="shared" si="17"/>
        <v>1.22431584</v>
      </c>
      <c r="S186" s="164">
        <v>0</v>
      </c>
      <c r="T186" s="165">
        <f t="shared" si="18"/>
        <v>0</v>
      </c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96"/>
      <c r="AR186" s="166" t="s">
        <v>218</v>
      </c>
      <c r="AT186" s="166" t="s">
        <v>155</v>
      </c>
      <c r="AU186" s="166" t="s">
        <v>80</v>
      </c>
      <c r="AY186" s="14" t="s">
        <v>153</v>
      </c>
      <c r="BE186" s="93">
        <f t="shared" si="19"/>
        <v>0</v>
      </c>
      <c r="BF186" s="93">
        <f t="shared" si="20"/>
        <v>0</v>
      </c>
      <c r="BG186" s="93">
        <f t="shared" si="21"/>
        <v>0</v>
      </c>
      <c r="BH186" s="93">
        <f t="shared" si="22"/>
        <v>0</v>
      </c>
      <c r="BI186" s="93">
        <f t="shared" si="23"/>
        <v>0</v>
      </c>
      <c r="BJ186" s="14" t="s">
        <v>80</v>
      </c>
      <c r="BK186" s="93">
        <f t="shared" si="24"/>
        <v>0</v>
      </c>
      <c r="BL186" s="14" t="s">
        <v>218</v>
      </c>
      <c r="BM186" s="166" t="s">
        <v>2617</v>
      </c>
    </row>
    <row r="187" spans="1:65" s="2" customFormat="1" ht="37.9" customHeight="1">
      <c r="A187" s="896"/>
      <c r="B187" s="129"/>
      <c r="C187" s="155" t="s">
        <v>280</v>
      </c>
      <c r="D187" s="155" t="s">
        <v>155</v>
      </c>
      <c r="E187" s="156" t="s">
        <v>2618</v>
      </c>
      <c r="F187" s="157" t="s">
        <v>2619</v>
      </c>
      <c r="G187" s="158" t="s">
        <v>158</v>
      </c>
      <c r="H187" s="159">
        <v>7.04</v>
      </c>
      <c r="I187" s="901"/>
      <c r="J187" s="900">
        <f t="shared" si="15"/>
        <v>0</v>
      </c>
      <c r="K187" s="161"/>
      <c r="L187" s="29"/>
      <c r="M187" s="162" t="s">
        <v>1</v>
      </c>
      <c r="N187" s="163" t="s">
        <v>36</v>
      </c>
      <c r="O187" s="55"/>
      <c r="P187" s="164">
        <f t="shared" si="16"/>
        <v>0</v>
      </c>
      <c r="Q187" s="164">
        <v>2.1520000000000001E-2</v>
      </c>
      <c r="R187" s="164">
        <f t="shared" si="17"/>
        <v>0.15150080000000002</v>
      </c>
      <c r="S187" s="164">
        <v>0</v>
      </c>
      <c r="T187" s="165">
        <f t="shared" si="18"/>
        <v>0</v>
      </c>
      <c r="U187" s="896"/>
      <c r="V187" s="896"/>
      <c r="W187" s="896"/>
      <c r="X187" s="896"/>
      <c r="Y187" s="896"/>
      <c r="Z187" s="896"/>
      <c r="AA187" s="896"/>
      <c r="AB187" s="896"/>
      <c r="AC187" s="896"/>
      <c r="AD187" s="896"/>
      <c r="AE187" s="896"/>
      <c r="AR187" s="166" t="s">
        <v>218</v>
      </c>
      <c r="AT187" s="166" t="s">
        <v>155</v>
      </c>
      <c r="AU187" s="166" t="s">
        <v>80</v>
      </c>
      <c r="AY187" s="14" t="s">
        <v>153</v>
      </c>
      <c r="BE187" s="93">
        <f t="shared" si="19"/>
        <v>0</v>
      </c>
      <c r="BF187" s="93">
        <f t="shared" si="20"/>
        <v>0</v>
      </c>
      <c r="BG187" s="93">
        <f t="shared" si="21"/>
        <v>0</v>
      </c>
      <c r="BH187" s="93">
        <f t="shared" si="22"/>
        <v>0</v>
      </c>
      <c r="BI187" s="93">
        <f t="shared" si="23"/>
        <v>0</v>
      </c>
      <c r="BJ187" s="14" t="s">
        <v>80</v>
      </c>
      <c r="BK187" s="93">
        <f t="shared" si="24"/>
        <v>0</v>
      </c>
      <c r="BL187" s="14" t="s">
        <v>218</v>
      </c>
      <c r="BM187" s="166" t="s">
        <v>2620</v>
      </c>
    </row>
    <row r="188" spans="1:65" s="2" customFormat="1" ht="37.9" customHeight="1">
      <c r="A188" s="896"/>
      <c r="B188" s="129"/>
      <c r="C188" s="155" t="s">
        <v>284</v>
      </c>
      <c r="D188" s="155" t="s">
        <v>155</v>
      </c>
      <c r="E188" s="156" t="s">
        <v>1172</v>
      </c>
      <c r="F188" s="157" t="s">
        <v>2417</v>
      </c>
      <c r="G188" s="158" t="s">
        <v>158</v>
      </c>
      <c r="H188" s="159">
        <v>12.3</v>
      </c>
      <c r="I188" s="901"/>
      <c r="J188" s="900">
        <f t="shared" si="15"/>
        <v>0</v>
      </c>
      <c r="K188" s="161"/>
      <c r="L188" s="29"/>
      <c r="M188" s="162" t="s">
        <v>1</v>
      </c>
      <c r="N188" s="163" t="s">
        <v>36</v>
      </c>
      <c r="O188" s="55"/>
      <c r="P188" s="164">
        <f t="shared" si="16"/>
        <v>0</v>
      </c>
      <c r="Q188" s="164">
        <v>2.4459999999999999E-2</v>
      </c>
      <c r="R188" s="164">
        <f t="shared" si="17"/>
        <v>0.30085800000000001</v>
      </c>
      <c r="S188" s="164">
        <v>0</v>
      </c>
      <c r="T188" s="165">
        <f t="shared" si="18"/>
        <v>0</v>
      </c>
      <c r="U188" s="896"/>
      <c r="V188" s="896"/>
      <c r="W188" s="896"/>
      <c r="X188" s="896"/>
      <c r="Y188" s="896"/>
      <c r="Z188" s="896"/>
      <c r="AA188" s="896"/>
      <c r="AB188" s="896"/>
      <c r="AC188" s="896"/>
      <c r="AD188" s="896"/>
      <c r="AE188" s="896"/>
      <c r="AR188" s="166" t="s">
        <v>218</v>
      </c>
      <c r="AT188" s="166" t="s">
        <v>155</v>
      </c>
      <c r="AU188" s="166" t="s">
        <v>80</v>
      </c>
      <c r="AY188" s="14" t="s">
        <v>153</v>
      </c>
      <c r="BE188" s="93">
        <f t="shared" si="19"/>
        <v>0</v>
      </c>
      <c r="BF188" s="93">
        <f t="shared" si="20"/>
        <v>0</v>
      </c>
      <c r="BG188" s="93">
        <f t="shared" si="21"/>
        <v>0</v>
      </c>
      <c r="BH188" s="93">
        <f t="shared" si="22"/>
        <v>0</v>
      </c>
      <c r="BI188" s="93">
        <f t="shared" si="23"/>
        <v>0</v>
      </c>
      <c r="BJ188" s="14" t="s">
        <v>80</v>
      </c>
      <c r="BK188" s="93">
        <f t="shared" si="24"/>
        <v>0</v>
      </c>
      <c r="BL188" s="14" t="s">
        <v>218</v>
      </c>
      <c r="BM188" s="166" t="s">
        <v>2621</v>
      </c>
    </row>
    <row r="189" spans="1:65" s="2" customFormat="1" ht="37.9" customHeight="1">
      <c r="A189" s="896"/>
      <c r="B189" s="129"/>
      <c r="C189" s="155" t="s">
        <v>288</v>
      </c>
      <c r="D189" s="155" t="s">
        <v>155</v>
      </c>
      <c r="E189" s="156" t="s">
        <v>1176</v>
      </c>
      <c r="F189" s="157" t="s">
        <v>1177</v>
      </c>
      <c r="G189" s="158" t="s">
        <v>158</v>
      </c>
      <c r="H189" s="159">
        <v>31.225999999999999</v>
      </c>
      <c r="I189" s="901"/>
      <c r="J189" s="900">
        <f t="shared" si="15"/>
        <v>0</v>
      </c>
      <c r="K189" s="161"/>
      <c r="L189" s="29"/>
      <c r="M189" s="162" t="s">
        <v>1</v>
      </c>
      <c r="N189" s="163" t="s">
        <v>36</v>
      </c>
      <c r="O189" s="55"/>
      <c r="P189" s="164">
        <f t="shared" si="16"/>
        <v>0</v>
      </c>
      <c r="Q189" s="164">
        <v>2.1520000000000001E-2</v>
      </c>
      <c r="R189" s="164">
        <f t="shared" si="17"/>
        <v>0.67198352000000006</v>
      </c>
      <c r="S189" s="164">
        <v>0</v>
      </c>
      <c r="T189" s="165">
        <f t="shared" si="18"/>
        <v>0</v>
      </c>
      <c r="U189" s="896"/>
      <c r="V189" s="896"/>
      <c r="W189" s="896"/>
      <c r="X189" s="896"/>
      <c r="Y189" s="896"/>
      <c r="Z189" s="896"/>
      <c r="AA189" s="896"/>
      <c r="AB189" s="896"/>
      <c r="AC189" s="896"/>
      <c r="AD189" s="896"/>
      <c r="AE189" s="896"/>
      <c r="AR189" s="166" t="s">
        <v>218</v>
      </c>
      <c r="AT189" s="166" t="s">
        <v>155</v>
      </c>
      <c r="AU189" s="166" t="s">
        <v>80</v>
      </c>
      <c r="AY189" s="14" t="s">
        <v>153</v>
      </c>
      <c r="BE189" s="93">
        <f t="shared" si="19"/>
        <v>0</v>
      </c>
      <c r="BF189" s="93">
        <f t="shared" si="20"/>
        <v>0</v>
      </c>
      <c r="BG189" s="93">
        <f t="shared" si="21"/>
        <v>0</v>
      </c>
      <c r="BH189" s="93">
        <f t="shared" si="22"/>
        <v>0</v>
      </c>
      <c r="BI189" s="93">
        <f t="shared" si="23"/>
        <v>0</v>
      </c>
      <c r="BJ189" s="14" t="s">
        <v>80</v>
      </c>
      <c r="BK189" s="93">
        <f t="shared" si="24"/>
        <v>0</v>
      </c>
      <c r="BL189" s="14" t="s">
        <v>218</v>
      </c>
      <c r="BM189" s="166" t="s">
        <v>2622</v>
      </c>
    </row>
    <row r="190" spans="1:65" s="2" customFormat="1" ht="44.25" customHeight="1">
      <c r="A190" s="896"/>
      <c r="B190" s="129"/>
      <c r="C190" s="155" t="s">
        <v>292</v>
      </c>
      <c r="D190" s="155" t="s">
        <v>155</v>
      </c>
      <c r="E190" s="156" t="s">
        <v>1180</v>
      </c>
      <c r="F190" s="157" t="s">
        <v>1181</v>
      </c>
      <c r="G190" s="158" t="s">
        <v>158</v>
      </c>
      <c r="H190" s="159">
        <v>49.326000000000001</v>
      </c>
      <c r="I190" s="901"/>
      <c r="J190" s="900">
        <f t="shared" si="15"/>
        <v>0</v>
      </c>
      <c r="K190" s="161"/>
      <c r="L190" s="29"/>
      <c r="M190" s="162" t="s">
        <v>1</v>
      </c>
      <c r="N190" s="163" t="s">
        <v>36</v>
      </c>
      <c r="O190" s="55"/>
      <c r="P190" s="164">
        <f t="shared" si="16"/>
        <v>0</v>
      </c>
      <c r="Q190" s="164">
        <v>2.1520000000000001E-2</v>
      </c>
      <c r="R190" s="164">
        <f t="shared" si="17"/>
        <v>1.06149552</v>
      </c>
      <c r="S190" s="164">
        <v>0</v>
      </c>
      <c r="T190" s="165">
        <f t="shared" si="18"/>
        <v>0</v>
      </c>
      <c r="U190" s="896"/>
      <c r="V190" s="896"/>
      <c r="W190" s="896"/>
      <c r="X190" s="896"/>
      <c r="Y190" s="896"/>
      <c r="Z190" s="896"/>
      <c r="AA190" s="896"/>
      <c r="AB190" s="896"/>
      <c r="AC190" s="896"/>
      <c r="AD190" s="896"/>
      <c r="AE190" s="896"/>
      <c r="AR190" s="166" t="s">
        <v>218</v>
      </c>
      <c r="AT190" s="166" t="s">
        <v>155</v>
      </c>
      <c r="AU190" s="166" t="s">
        <v>80</v>
      </c>
      <c r="AY190" s="14" t="s">
        <v>153</v>
      </c>
      <c r="BE190" s="93">
        <f t="shared" si="19"/>
        <v>0</v>
      </c>
      <c r="BF190" s="93">
        <f t="shared" si="20"/>
        <v>0</v>
      </c>
      <c r="BG190" s="93">
        <f t="shared" si="21"/>
        <v>0</v>
      </c>
      <c r="BH190" s="93">
        <f t="shared" si="22"/>
        <v>0</v>
      </c>
      <c r="BI190" s="93">
        <f t="shared" si="23"/>
        <v>0</v>
      </c>
      <c r="BJ190" s="14" t="s">
        <v>80</v>
      </c>
      <c r="BK190" s="93">
        <f t="shared" si="24"/>
        <v>0</v>
      </c>
      <c r="BL190" s="14" t="s">
        <v>218</v>
      </c>
      <c r="BM190" s="166" t="s">
        <v>2623</v>
      </c>
    </row>
    <row r="191" spans="1:65" s="2" customFormat="1" ht="37.9" customHeight="1">
      <c r="A191" s="896"/>
      <c r="B191" s="129"/>
      <c r="C191" s="155" t="s">
        <v>296</v>
      </c>
      <c r="D191" s="155" t="s">
        <v>155</v>
      </c>
      <c r="E191" s="156" t="s">
        <v>1188</v>
      </c>
      <c r="F191" s="157" t="s">
        <v>1189</v>
      </c>
      <c r="G191" s="158" t="s">
        <v>158</v>
      </c>
      <c r="H191" s="159">
        <v>21.635000000000002</v>
      </c>
      <c r="I191" s="901"/>
      <c r="J191" s="900">
        <f t="shared" si="15"/>
        <v>0</v>
      </c>
      <c r="K191" s="161"/>
      <c r="L191" s="29"/>
      <c r="M191" s="162" t="s">
        <v>1</v>
      </c>
      <c r="N191" s="163" t="s">
        <v>36</v>
      </c>
      <c r="O191" s="55"/>
      <c r="P191" s="164">
        <f t="shared" si="16"/>
        <v>0</v>
      </c>
      <c r="Q191" s="164">
        <v>1.259E-2</v>
      </c>
      <c r="R191" s="164">
        <f t="shared" si="17"/>
        <v>0.27238465000000001</v>
      </c>
      <c r="S191" s="164">
        <v>0</v>
      </c>
      <c r="T191" s="165">
        <f t="shared" si="18"/>
        <v>0</v>
      </c>
      <c r="U191" s="896"/>
      <c r="V191" s="896"/>
      <c r="W191" s="896"/>
      <c r="X191" s="896"/>
      <c r="Y191" s="896"/>
      <c r="Z191" s="896"/>
      <c r="AA191" s="896"/>
      <c r="AB191" s="896"/>
      <c r="AC191" s="896"/>
      <c r="AD191" s="896"/>
      <c r="AE191" s="896"/>
      <c r="AR191" s="166" t="s">
        <v>218</v>
      </c>
      <c r="AT191" s="166" t="s">
        <v>155</v>
      </c>
      <c r="AU191" s="166" t="s">
        <v>80</v>
      </c>
      <c r="AY191" s="14" t="s">
        <v>153</v>
      </c>
      <c r="BE191" s="93">
        <f t="shared" si="19"/>
        <v>0</v>
      </c>
      <c r="BF191" s="93">
        <f t="shared" si="20"/>
        <v>0</v>
      </c>
      <c r="BG191" s="93">
        <f t="shared" si="21"/>
        <v>0</v>
      </c>
      <c r="BH191" s="93">
        <f t="shared" si="22"/>
        <v>0</v>
      </c>
      <c r="BI191" s="93">
        <f t="shared" si="23"/>
        <v>0</v>
      </c>
      <c r="BJ191" s="14" t="s">
        <v>80</v>
      </c>
      <c r="BK191" s="93">
        <f t="shared" si="24"/>
        <v>0</v>
      </c>
      <c r="BL191" s="14" t="s">
        <v>218</v>
      </c>
      <c r="BM191" s="166" t="s">
        <v>2624</v>
      </c>
    </row>
    <row r="192" spans="1:65" s="2" customFormat="1" ht="37.9" customHeight="1">
      <c r="A192" s="896"/>
      <c r="B192" s="129"/>
      <c r="C192" s="155" t="s">
        <v>300</v>
      </c>
      <c r="D192" s="155" t="s">
        <v>155</v>
      </c>
      <c r="E192" s="156" t="s">
        <v>1192</v>
      </c>
      <c r="F192" s="157" t="s">
        <v>1193</v>
      </c>
      <c r="G192" s="158" t="s">
        <v>158</v>
      </c>
      <c r="H192" s="159">
        <v>60.996000000000002</v>
      </c>
      <c r="I192" s="901"/>
      <c r="J192" s="900">
        <f t="shared" si="15"/>
        <v>0</v>
      </c>
      <c r="K192" s="161"/>
      <c r="L192" s="29"/>
      <c r="M192" s="162" t="s">
        <v>1</v>
      </c>
      <c r="N192" s="163" t="s">
        <v>36</v>
      </c>
      <c r="O192" s="55"/>
      <c r="P192" s="164">
        <f t="shared" si="16"/>
        <v>0</v>
      </c>
      <c r="Q192" s="164">
        <v>1.259E-2</v>
      </c>
      <c r="R192" s="164">
        <f t="shared" si="17"/>
        <v>0.76793964000000003</v>
      </c>
      <c r="S192" s="164">
        <v>0</v>
      </c>
      <c r="T192" s="165">
        <f t="shared" si="18"/>
        <v>0</v>
      </c>
      <c r="U192" s="896"/>
      <c r="V192" s="896"/>
      <c r="W192" s="896"/>
      <c r="X192" s="896"/>
      <c r="Y192" s="896"/>
      <c r="Z192" s="896"/>
      <c r="AA192" s="896"/>
      <c r="AB192" s="896"/>
      <c r="AC192" s="896"/>
      <c r="AD192" s="896"/>
      <c r="AE192" s="896"/>
      <c r="AR192" s="166" t="s">
        <v>218</v>
      </c>
      <c r="AT192" s="166" t="s">
        <v>155</v>
      </c>
      <c r="AU192" s="166" t="s">
        <v>80</v>
      </c>
      <c r="AY192" s="14" t="s">
        <v>153</v>
      </c>
      <c r="BE192" s="93">
        <f t="shared" si="19"/>
        <v>0</v>
      </c>
      <c r="BF192" s="93">
        <f t="shared" si="20"/>
        <v>0</v>
      </c>
      <c r="BG192" s="93">
        <f t="shared" si="21"/>
        <v>0</v>
      </c>
      <c r="BH192" s="93">
        <f t="shared" si="22"/>
        <v>0</v>
      </c>
      <c r="BI192" s="93">
        <f t="shared" si="23"/>
        <v>0</v>
      </c>
      <c r="BJ192" s="14" t="s">
        <v>80</v>
      </c>
      <c r="BK192" s="93">
        <f t="shared" si="24"/>
        <v>0</v>
      </c>
      <c r="BL192" s="14" t="s">
        <v>218</v>
      </c>
      <c r="BM192" s="166" t="s">
        <v>2625</v>
      </c>
    </row>
    <row r="193" spans="1:65" s="2" customFormat="1" ht="24.2" customHeight="1">
      <c r="A193" s="896"/>
      <c r="B193" s="129"/>
      <c r="C193" s="155" t="s">
        <v>304</v>
      </c>
      <c r="D193" s="155" t="s">
        <v>155</v>
      </c>
      <c r="E193" s="156" t="s">
        <v>1196</v>
      </c>
      <c r="F193" s="157" t="s">
        <v>1197</v>
      </c>
      <c r="G193" s="158" t="s">
        <v>158</v>
      </c>
      <c r="H193" s="159">
        <v>53.478000000000002</v>
      </c>
      <c r="I193" s="901"/>
      <c r="J193" s="900">
        <f t="shared" si="15"/>
        <v>0</v>
      </c>
      <c r="K193" s="161"/>
      <c r="L193" s="29"/>
      <c r="M193" s="162" t="s">
        <v>1</v>
      </c>
      <c r="N193" s="163" t="s">
        <v>36</v>
      </c>
      <c r="O193" s="55"/>
      <c r="P193" s="164">
        <f t="shared" si="16"/>
        <v>0</v>
      </c>
      <c r="Q193" s="164">
        <v>8.1200000000000005E-3</v>
      </c>
      <c r="R193" s="164">
        <f t="shared" si="17"/>
        <v>0.43424136000000002</v>
      </c>
      <c r="S193" s="164">
        <v>0</v>
      </c>
      <c r="T193" s="165">
        <f t="shared" si="18"/>
        <v>0</v>
      </c>
      <c r="U193" s="896"/>
      <c r="V193" s="896"/>
      <c r="W193" s="896"/>
      <c r="X193" s="896"/>
      <c r="Y193" s="896"/>
      <c r="Z193" s="896"/>
      <c r="AA193" s="896"/>
      <c r="AB193" s="896"/>
      <c r="AC193" s="896"/>
      <c r="AD193" s="896"/>
      <c r="AE193" s="896"/>
      <c r="AR193" s="166" t="s">
        <v>218</v>
      </c>
      <c r="AT193" s="166" t="s">
        <v>155</v>
      </c>
      <c r="AU193" s="166" t="s">
        <v>80</v>
      </c>
      <c r="AY193" s="14" t="s">
        <v>153</v>
      </c>
      <c r="BE193" s="93">
        <f t="shared" si="19"/>
        <v>0</v>
      </c>
      <c r="BF193" s="93">
        <f t="shared" si="20"/>
        <v>0</v>
      </c>
      <c r="BG193" s="93">
        <f t="shared" si="21"/>
        <v>0</v>
      </c>
      <c r="BH193" s="93">
        <f t="shared" si="22"/>
        <v>0</v>
      </c>
      <c r="BI193" s="93">
        <f t="shared" si="23"/>
        <v>0</v>
      </c>
      <c r="BJ193" s="14" t="s">
        <v>80</v>
      </c>
      <c r="BK193" s="93">
        <f t="shared" si="24"/>
        <v>0</v>
      </c>
      <c r="BL193" s="14" t="s">
        <v>218</v>
      </c>
      <c r="BM193" s="166" t="s">
        <v>2626</v>
      </c>
    </row>
    <row r="194" spans="1:65" s="2" customFormat="1" ht="37.9" customHeight="1">
      <c r="A194" s="896"/>
      <c r="B194" s="129"/>
      <c r="C194" s="155" t="s">
        <v>308</v>
      </c>
      <c r="D194" s="155" t="s">
        <v>155</v>
      </c>
      <c r="E194" s="156" t="s">
        <v>1200</v>
      </c>
      <c r="F194" s="157" t="s">
        <v>1201</v>
      </c>
      <c r="G194" s="158" t="s">
        <v>158</v>
      </c>
      <c r="H194" s="159">
        <v>80.647000000000006</v>
      </c>
      <c r="I194" s="901"/>
      <c r="J194" s="900">
        <f t="shared" si="15"/>
        <v>0</v>
      </c>
      <c r="K194" s="161"/>
      <c r="L194" s="29"/>
      <c r="M194" s="162" t="s">
        <v>1</v>
      </c>
      <c r="N194" s="163" t="s">
        <v>36</v>
      </c>
      <c r="O194" s="55"/>
      <c r="P194" s="164">
        <f t="shared" si="16"/>
        <v>0</v>
      </c>
      <c r="Q194" s="164">
        <v>8.1200000000000005E-3</v>
      </c>
      <c r="R194" s="164">
        <f t="shared" si="17"/>
        <v>0.65485364000000013</v>
      </c>
      <c r="S194" s="164">
        <v>0</v>
      </c>
      <c r="T194" s="165">
        <f t="shared" si="18"/>
        <v>0</v>
      </c>
      <c r="U194" s="896"/>
      <c r="V194" s="896"/>
      <c r="W194" s="896"/>
      <c r="X194" s="896"/>
      <c r="Y194" s="896"/>
      <c r="Z194" s="896"/>
      <c r="AA194" s="896"/>
      <c r="AB194" s="896"/>
      <c r="AC194" s="896"/>
      <c r="AD194" s="896"/>
      <c r="AE194" s="896"/>
      <c r="AR194" s="166" t="s">
        <v>218</v>
      </c>
      <c r="AT194" s="166" t="s">
        <v>155</v>
      </c>
      <c r="AU194" s="166" t="s">
        <v>80</v>
      </c>
      <c r="AY194" s="14" t="s">
        <v>153</v>
      </c>
      <c r="BE194" s="93">
        <f t="shared" si="19"/>
        <v>0</v>
      </c>
      <c r="BF194" s="93">
        <f t="shared" si="20"/>
        <v>0</v>
      </c>
      <c r="BG194" s="93">
        <f t="shared" si="21"/>
        <v>0</v>
      </c>
      <c r="BH194" s="93">
        <f t="shared" si="22"/>
        <v>0</v>
      </c>
      <c r="BI194" s="93">
        <f t="shared" si="23"/>
        <v>0</v>
      </c>
      <c r="BJ194" s="14" t="s">
        <v>80</v>
      </c>
      <c r="BK194" s="93">
        <f t="shared" si="24"/>
        <v>0</v>
      </c>
      <c r="BL194" s="14" t="s">
        <v>218</v>
      </c>
      <c r="BM194" s="166" t="s">
        <v>2627</v>
      </c>
    </row>
    <row r="195" spans="1:65" s="2" customFormat="1" ht="24.2" customHeight="1">
      <c r="A195" s="896"/>
      <c r="B195" s="129"/>
      <c r="C195" s="155" t="s">
        <v>312</v>
      </c>
      <c r="D195" s="155" t="s">
        <v>155</v>
      </c>
      <c r="E195" s="156" t="s">
        <v>1204</v>
      </c>
      <c r="F195" s="157" t="s">
        <v>1205</v>
      </c>
      <c r="G195" s="158" t="s">
        <v>997</v>
      </c>
      <c r="H195" s="160"/>
      <c r="I195" s="901"/>
      <c r="J195" s="900">
        <f t="shared" si="15"/>
        <v>0</v>
      </c>
      <c r="K195" s="161"/>
      <c r="L195" s="29"/>
      <c r="M195" s="162" t="s">
        <v>1</v>
      </c>
      <c r="N195" s="163" t="s">
        <v>36</v>
      </c>
      <c r="O195" s="55"/>
      <c r="P195" s="164">
        <f t="shared" si="16"/>
        <v>0</v>
      </c>
      <c r="Q195" s="164">
        <v>0</v>
      </c>
      <c r="R195" s="164">
        <f t="shared" si="17"/>
        <v>0</v>
      </c>
      <c r="S195" s="164">
        <v>0</v>
      </c>
      <c r="T195" s="165">
        <f t="shared" si="18"/>
        <v>0</v>
      </c>
      <c r="U195" s="896"/>
      <c r="V195" s="896"/>
      <c r="W195" s="896"/>
      <c r="X195" s="896"/>
      <c r="Y195" s="896"/>
      <c r="Z195" s="896"/>
      <c r="AA195" s="896"/>
      <c r="AB195" s="896"/>
      <c r="AC195" s="896"/>
      <c r="AD195" s="896"/>
      <c r="AE195" s="896"/>
      <c r="AR195" s="166" t="s">
        <v>218</v>
      </c>
      <c r="AT195" s="166" t="s">
        <v>155</v>
      </c>
      <c r="AU195" s="166" t="s">
        <v>80</v>
      </c>
      <c r="AY195" s="14" t="s">
        <v>153</v>
      </c>
      <c r="BE195" s="93">
        <f t="shared" si="19"/>
        <v>0</v>
      </c>
      <c r="BF195" s="93">
        <f t="shared" si="20"/>
        <v>0</v>
      </c>
      <c r="BG195" s="93">
        <f t="shared" si="21"/>
        <v>0</v>
      </c>
      <c r="BH195" s="93">
        <f t="shared" si="22"/>
        <v>0</v>
      </c>
      <c r="BI195" s="93">
        <f t="shared" si="23"/>
        <v>0</v>
      </c>
      <c r="BJ195" s="14" t="s">
        <v>80</v>
      </c>
      <c r="BK195" s="93">
        <f t="shared" si="24"/>
        <v>0</v>
      </c>
      <c r="BL195" s="14" t="s">
        <v>218</v>
      </c>
      <c r="BM195" s="166" t="s">
        <v>2628</v>
      </c>
    </row>
    <row r="196" spans="1:65" s="12" customFormat="1" ht="22.9" customHeight="1">
      <c r="B196" s="145"/>
      <c r="D196" s="146" t="s">
        <v>69</v>
      </c>
      <c r="E196" s="154" t="s">
        <v>1277</v>
      </c>
      <c r="F196" s="154" t="s">
        <v>1278</v>
      </c>
      <c r="I196" s="148"/>
      <c r="J196" s="904">
        <f>BK196</f>
        <v>0</v>
      </c>
      <c r="L196" s="145"/>
      <c r="M196" s="149"/>
      <c r="N196" s="150"/>
      <c r="O196" s="150"/>
      <c r="P196" s="151">
        <f>SUM(P197:P214)</f>
        <v>0</v>
      </c>
      <c r="Q196" s="150"/>
      <c r="R196" s="151">
        <f>SUM(R197:R214)</f>
        <v>0</v>
      </c>
      <c r="S196" s="150"/>
      <c r="T196" s="152">
        <f>SUM(T197:T214)</f>
        <v>0</v>
      </c>
      <c r="AR196" s="146" t="s">
        <v>80</v>
      </c>
      <c r="AT196" s="153" t="s">
        <v>69</v>
      </c>
      <c r="AU196" s="153" t="s">
        <v>77</v>
      </c>
      <c r="AY196" s="146" t="s">
        <v>153</v>
      </c>
      <c r="BK196" s="902">
        <f>SUM(BK197:BK214)</f>
        <v>0</v>
      </c>
    </row>
    <row r="197" spans="1:65" s="2" customFormat="1" ht="37.9" customHeight="1">
      <c r="A197" s="896"/>
      <c r="B197" s="129"/>
      <c r="C197" s="155" t="s">
        <v>316</v>
      </c>
      <c r="D197" s="155" t="s">
        <v>155</v>
      </c>
      <c r="E197" s="156" t="s">
        <v>2629</v>
      </c>
      <c r="F197" s="157" t="s">
        <v>2630</v>
      </c>
      <c r="G197" s="158" t="s">
        <v>266</v>
      </c>
      <c r="H197" s="159">
        <v>1</v>
      </c>
      <c r="I197" s="901"/>
      <c r="J197" s="900">
        <f t="shared" ref="J197:J214" si="25">ROUND(I197*H197,2)</f>
        <v>0</v>
      </c>
      <c r="K197" s="161"/>
      <c r="L197" s="29"/>
      <c r="M197" s="162" t="s">
        <v>1</v>
      </c>
      <c r="N197" s="163" t="s">
        <v>36</v>
      </c>
      <c r="O197" s="55"/>
      <c r="P197" s="164">
        <f t="shared" ref="P197:P214" si="26">O197*H197</f>
        <v>0</v>
      </c>
      <c r="Q197" s="164">
        <v>0</v>
      </c>
      <c r="R197" s="164">
        <f t="shared" ref="R197:R214" si="27">Q197*H197</f>
        <v>0</v>
      </c>
      <c r="S197" s="164">
        <v>0</v>
      </c>
      <c r="T197" s="165">
        <f t="shared" ref="T197:T214" si="28">S197*H197</f>
        <v>0</v>
      </c>
      <c r="U197" s="896"/>
      <c r="V197" s="896"/>
      <c r="W197" s="896"/>
      <c r="X197" s="896"/>
      <c r="Y197" s="896"/>
      <c r="Z197" s="896"/>
      <c r="AA197" s="896"/>
      <c r="AB197" s="896"/>
      <c r="AC197" s="896"/>
      <c r="AD197" s="896"/>
      <c r="AE197" s="896"/>
      <c r="AR197" s="166" t="s">
        <v>218</v>
      </c>
      <c r="AT197" s="166" t="s">
        <v>155</v>
      </c>
      <c r="AU197" s="166" t="s">
        <v>80</v>
      </c>
      <c r="AY197" s="14" t="s">
        <v>153</v>
      </c>
      <c r="BE197" s="93">
        <f t="shared" ref="BE197:BE214" si="29">IF(N197="základná",J197,0)</f>
        <v>0</v>
      </c>
      <c r="BF197" s="93">
        <f t="shared" ref="BF197:BF214" si="30">IF(N197="znížená",J197,0)</f>
        <v>0</v>
      </c>
      <c r="BG197" s="93">
        <f t="shared" ref="BG197:BG214" si="31">IF(N197="zákl. prenesená",J197,0)</f>
        <v>0</v>
      </c>
      <c r="BH197" s="93">
        <f t="shared" ref="BH197:BH214" si="32">IF(N197="zníž. prenesená",J197,0)</f>
        <v>0</v>
      </c>
      <c r="BI197" s="93">
        <f t="shared" ref="BI197:BI214" si="33">IF(N197="nulová",J197,0)</f>
        <v>0</v>
      </c>
      <c r="BJ197" s="14" t="s">
        <v>80</v>
      </c>
      <c r="BK197" s="93">
        <f t="shared" ref="BK197:BK214" si="34">ROUND(I197*H197,2)</f>
        <v>0</v>
      </c>
      <c r="BL197" s="14" t="s">
        <v>218</v>
      </c>
      <c r="BM197" s="166" t="s">
        <v>2631</v>
      </c>
    </row>
    <row r="198" spans="1:65" s="2" customFormat="1" ht="37.9" customHeight="1">
      <c r="A198" s="896"/>
      <c r="B198" s="129"/>
      <c r="C198" s="155" t="s">
        <v>320</v>
      </c>
      <c r="D198" s="155" t="s">
        <v>155</v>
      </c>
      <c r="E198" s="156" t="s">
        <v>2632</v>
      </c>
      <c r="F198" s="157" t="s">
        <v>2633</v>
      </c>
      <c r="G198" s="158" t="s">
        <v>266</v>
      </c>
      <c r="H198" s="159">
        <v>1</v>
      </c>
      <c r="I198" s="901"/>
      <c r="J198" s="900">
        <f t="shared" si="25"/>
        <v>0</v>
      </c>
      <c r="K198" s="161"/>
      <c r="L198" s="29"/>
      <c r="M198" s="162" t="s">
        <v>1</v>
      </c>
      <c r="N198" s="163" t="s">
        <v>36</v>
      </c>
      <c r="O198" s="55"/>
      <c r="P198" s="164">
        <f t="shared" si="26"/>
        <v>0</v>
      </c>
      <c r="Q198" s="164">
        <v>0</v>
      </c>
      <c r="R198" s="164">
        <f t="shared" si="27"/>
        <v>0</v>
      </c>
      <c r="S198" s="164">
        <v>0</v>
      </c>
      <c r="T198" s="165">
        <f t="shared" si="28"/>
        <v>0</v>
      </c>
      <c r="U198" s="896"/>
      <c r="V198" s="896"/>
      <c r="W198" s="896"/>
      <c r="X198" s="896"/>
      <c r="Y198" s="896"/>
      <c r="Z198" s="896"/>
      <c r="AA198" s="896"/>
      <c r="AB198" s="896"/>
      <c r="AC198" s="896"/>
      <c r="AD198" s="896"/>
      <c r="AE198" s="896"/>
      <c r="AR198" s="166" t="s">
        <v>218</v>
      </c>
      <c r="AT198" s="166" t="s">
        <v>155</v>
      </c>
      <c r="AU198" s="166" t="s">
        <v>80</v>
      </c>
      <c r="AY198" s="14" t="s">
        <v>153</v>
      </c>
      <c r="BE198" s="93">
        <f t="shared" si="29"/>
        <v>0</v>
      </c>
      <c r="BF198" s="93">
        <f t="shared" si="30"/>
        <v>0</v>
      </c>
      <c r="BG198" s="93">
        <f t="shared" si="31"/>
        <v>0</v>
      </c>
      <c r="BH198" s="93">
        <f t="shared" si="32"/>
        <v>0</v>
      </c>
      <c r="BI198" s="93">
        <f t="shared" si="33"/>
        <v>0</v>
      </c>
      <c r="BJ198" s="14" t="s">
        <v>80</v>
      </c>
      <c r="BK198" s="93">
        <f t="shared" si="34"/>
        <v>0</v>
      </c>
      <c r="BL198" s="14" t="s">
        <v>218</v>
      </c>
      <c r="BM198" s="166" t="s">
        <v>2634</v>
      </c>
    </row>
    <row r="199" spans="1:65" s="2" customFormat="1" ht="37.9" customHeight="1">
      <c r="A199" s="896"/>
      <c r="B199" s="129"/>
      <c r="C199" s="155" t="s">
        <v>324</v>
      </c>
      <c r="D199" s="155" t="s">
        <v>155</v>
      </c>
      <c r="E199" s="156" t="s">
        <v>2635</v>
      </c>
      <c r="F199" s="157" t="s">
        <v>2636</v>
      </c>
      <c r="G199" s="158" t="s">
        <v>266</v>
      </c>
      <c r="H199" s="159">
        <v>1</v>
      </c>
      <c r="I199" s="901"/>
      <c r="J199" s="900">
        <f t="shared" si="25"/>
        <v>0</v>
      </c>
      <c r="K199" s="161"/>
      <c r="L199" s="29"/>
      <c r="M199" s="162" t="s">
        <v>1</v>
      </c>
      <c r="N199" s="163" t="s">
        <v>36</v>
      </c>
      <c r="O199" s="55"/>
      <c r="P199" s="164">
        <f t="shared" si="26"/>
        <v>0</v>
      </c>
      <c r="Q199" s="164">
        <v>0</v>
      </c>
      <c r="R199" s="164">
        <f t="shared" si="27"/>
        <v>0</v>
      </c>
      <c r="S199" s="164">
        <v>0</v>
      </c>
      <c r="T199" s="165">
        <f t="shared" si="28"/>
        <v>0</v>
      </c>
      <c r="U199" s="896"/>
      <c r="V199" s="896"/>
      <c r="W199" s="896"/>
      <c r="X199" s="896"/>
      <c r="Y199" s="896"/>
      <c r="Z199" s="896"/>
      <c r="AA199" s="896"/>
      <c r="AB199" s="896"/>
      <c r="AC199" s="896"/>
      <c r="AD199" s="896"/>
      <c r="AE199" s="896"/>
      <c r="AR199" s="166" t="s">
        <v>218</v>
      </c>
      <c r="AT199" s="166" t="s">
        <v>155</v>
      </c>
      <c r="AU199" s="166" t="s">
        <v>80</v>
      </c>
      <c r="AY199" s="14" t="s">
        <v>153</v>
      </c>
      <c r="BE199" s="93">
        <f t="shared" si="29"/>
        <v>0</v>
      </c>
      <c r="BF199" s="93">
        <f t="shared" si="30"/>
        <v>0</v>
      </c>
      <c r="BG199" s="93">
        <f t="shared" si="31"/>
        <v>0</v>
      </c>
      <c r="BH199" s="93">
        <f t="shared" si="32"/>
        <v>0</v>
      </c>
      <c r="BI199" s="93">
        <f t="shared" si="33"/>
        <v>0</v>
      </c>
      <c r="BJ199" s="14" t="s">
        <v>80</v>
      </c>
      <c r="BK199" s="93">
        <f t="shared" si="34"/>
        <v>0</v>
      </c>
      <c r="BL199" s="14" t="s">
        <v>218</v>
      </c>
      <c r="BM199" s="166" t="s">
        <v>2637</v>
      </c>
    </row>
    <row r="200" spans="1:65" s="2" customFormat="1" ht="37.9" customHeight="1">
      <c r="A200" s="896"/>
      <c r="B200" s="129"/>
      <c r="C200" s="155" t="s">
        <v>328</v>
      </c>
      <c r="D200" s="155" t="s">
        <v>155</v>
      </c>
      <c r="E200" s="156" t="s">
        <v>2638</v>
      </c>
      <c r="F200" s="157" t="s">
        <v>2639</v>
      </c>
      <c r="G200" s="158" t="s">
        <v>266</v>
      </c>
      <c r="H200" s="159">
        <v>1</v>
      </c>
      <c r="I200" s="901"/>
      <c r="J200" s="900">
        <f t="shared" si="25"/>
        <v>0</v>
      </c>
      <c r="K200" s="161"/>
      <c r="L200" s="29"/>
      <c r="M200" s="162" t="s">
        <v>1</v>
      </c>
      <c r="N200" s="163" t="s">
        <v>36</v>
      </c>
      <c r="O200" s="55"/>
      <c r="P200" s="164">
        <f t="shared" si="26"/>
        <v>0</v>
      </c>
      <c r="Q200" s="164">
        <v>0</v>
      </c>
      <c r="R200" s="164">
        <f t="shared" si="27"/>
        <v>0</v>
      </c>
      <c r="S200" s="164">
        <v>0</v>
      </c>
      <c r="T200" s="165">
        <f t="shared" si="28"/>
        <v>0</v>
      </c>
      <c r="U200" s="896"/>
      <c r="V200" s="896"/>
      <c r="W200" s="896"/>
      <c r="X200" s="896"/>
      <c r="Y200" s="896"/>
      <c r="Z200" s="896"/>
      <c r="AA200" s="896"/>
      <c r="AB200" s="896"/>
      <c r="AC200" s="896"/>
      <c r="AD200" s="896"/>
      <c r="AE200" s="896"/>
      <c r="AR200" s="166" t="s">
        <v>218</v>
      </c>
      <c r="AT200" s="166" t="s">
        <v>155</v>
      </c>
      <c r="AU200" s="166" t="s">
        <v>80</v>
      </c>
      <c r="AY200" s="14" t="s">
        <v>153</v>
      </c>
      <c r="BE200" s="93">
        <f t="shared" si="29"/>
        <v>0</v>
      </c>
      <c r="BF200" s="93">
        <f t="shared" si="30"/>
        <v>0</v>
      </c>
      <c r="BG200" s="93">
        <f t="shared" si="31"/>
        <v>0</v>
      </c>
      <c r="BH200" s="93">
        <f t="shared" si="32"/>
        <v>0</v>
      </c>
      <c r="BI200" s="93">
        <f t="shared" si="33"/>
        <v>0</v>
      </c>
      <c r="BJ200" s="14" t="s">
        <v>80</v>
      </c>
      <c r="BK200" s="93">
        <f t="shared" si="34"/>
        <v>0</v>
      </c>
      <c r="BL200" s="14" t="s">
        <v>218</v>
      </c>
      <c r="BM200" s="166" t="s">
        <v>2640</v>
      </c>
    </row>
    <row r="201" spans="1:65" s="2" customFormat="1" ht="37.9" customHeight="1">
      <c r="A201" s="896"/>
      <c r="B201" s="129"/>
      <c r="C201" s="155" t="s">
        <v>332</v>
      </c>
      <c r="D201" s="155" t="s">
        <v>155</v>
      </c>
      <c r="E201" s="156" t="s">
        <v>2641</v>
      </c>
      <c r="F201" s="157" t="s">
        <v>2642</v>
      </c>
      <c r="G201" s="158" t="s">
        <v>266</v>
      </c>
      <c r="H201" s="159">
        <v>1</v>
      </c>
      <c r="I201" s="901"/>
      <c r="J201" s="900">
        <f t="shared" si="25"/>
        <v>0</v>
      </c>
      <c r="K201" s="161"/>
      <c r="L201" s="29"/>
      <c r="M201" s="162" t="s">
        <v>1</v>
      </c>
      <c r="N201" s="163" t="s">
        <v>36</v>
      </c>
      <c r="O201" s="55"/>
      <c r="P201" s="164">
        <f t="shared" si="26"/>
        <v>0</v>
      </c>
      <c r="Q201" s="164">
        <v>0</v>
      </c>
      <c r="R201" s="164">
        <f t="shared" si="27"/>
        <v>0</v>
      </c>
      <c r="S201" s="164">
        <v>0</v>
      </c>
      <c r="T201" s="165">
        <f t="shared" si="28"/>
        <v>0</v>
      </c>
      <c r="U201" s="896"/>
      <c r="V201" s="896"/>
      <c r="W201" s="896"/>
      <c r="X201" s="896"/>
      <c r="Y201" s="896"/>
      <c r="Z201" s="896"/>
      <c r="AA201" s="896"/>
      <c r="AB201" s="896"/>
      <c r="AC201" s="896"/>
      <c r="AD201" s="896"/>
      <c r="AE201" s="896"/>
      <c r="AR201" s="166" t="s">
        <v>218</v>
      </c>
      <c r="AT201" s="166" t="s">
        <v>155</v>
      </c>
      <c r="AU201" s="166" t="s">
        <v>80</v>
      </c>
      <c r="AY201" s="14" t="s">
        <v>153</v>
      </c>
      <c r="BE201" s="93">
        <f t="shared" si="29"/>
        <v>0</v>
      </c>
      <c r="BF201" s="93">
        <f t="shared" si="30"/>
        <v>0</v>
      </c>
      <c r="BG201" s="93">
        <f t="shared" si="31"/>
        <v>0</v>
      </c>
      <c r="BH201" s="93">
        <f t="shared" si="32"/>
        <v>0</v>
      </c>
      <c r="BI201" s="93">
        <f t="shared" si="33"/>
        <v>0</v>
      </c>
      <c r="BJ201" s="14" t="s">
        <v>80</v>
      </c>
      <c r="BK201" s="93">
        <f t="shared" si="34"/>
        <v>0</v>
      </c>
      <c r="BL201" s="14" t="s">
        <v>218</v>
      </c>
      <c r="BM201" s="166" t="s">
        <v>2643</v>
      </c>
    </row>
    <row r="202" spans="1:65" s="2" customFormat="1" ht="37.9" customHeight="1">
      <c r="A202" s="896"/>
      <c r="B202" s="129"/>
      <c r="C202" s="155" t="s">
        <v>336</v>
      </c>
      <c r="D202" s="155" t="s">
        <v>155</v>
      </c>
      <c r="E202" s="156" t="s">
        <v>2644</v>
      </c>
      <c r="F202" s="157" t="s">
        <v>2645</v>
      </c>
      <c r="G202" s="158" t="s">
        <v>266</v>
      </c>
      <c r="H202" s="159">
        <v>1</v>
      </c>
      <c r="I202" s="901"/>
      <c r="J202" s="900">
        <f t="shared" si="25"/>
        <v>0</v>
      </c>
      <c r="K202" s="161"/>
      <c r="L202" s="29"/>
      <c r="M202" s="162" t="s">
        <v>1</v>
      </c>
      <c r="N202" s="163" t="s">
        <v>36</v>
      </c>
      <c r="O202" s="55"/>
      <c r="P202" s="164">
        <f t="shared" si="26"/>
        <v>0</v>
      </c>
      <c r="Q202" s="164">
        <v>0</v>
      </c>
      <c r="R202" s="164">
        <f t="shared" si="27"/>
        <v>0</v>
      </c>
      <c r="S202" s="164">
        <v>0</v>
      </c>
      <c r="T202" s="165">
        <f t="shared" si="28"/>
        <v>0</v>
      </c>
      <c r="U202" s="896"/>
      <c r="V202" s="896"/>
      <c r="W202" s="896"/>
      <c r="X202" s="896"/>
      <c r="Y202" s="896"/>
      <c r="Z202" s="896"/>
      <c r="AA202" s="896"/>
      <c r="AB202" s="896"/>
      <c r="AC202" s="896"/>
      <c r="AD202" s="896"/>
      <c r="AE202" s="896"/>
      <c r="AR202" s="166" t="s">
        <v>218</v>
      </c>
      <c r="AT202" s="166" t="s">
        <v>155</v>
      </c>
      <c r="AU202" s="166" t="s">
        <v>80</v>
      </c>
      <c r="AY202" s="14" t="s">
        <v>153</v>
      </c>
      <c r="BE202" s="93">
        <f t="shared" si="29"/>
        <v>0</v>
      </c>
      <c r="BF202" s="93">
        <f t="shared" si="30"/>
        <v>0</v>
      </c>
      <c r="BG202" s="93">
        <f t="shared" si="31"/>
        <v>0</v>
      </c>
      <c r="BH202" s="93">
        <f t="shared" si="32"/>
        <v>0</v>
      </c>
      <c r="BI202" s="93">
        <f t="shared" si="33"/>
        <v>0</v>
      </c>
      <c r="BJ202" s="14" t="s">
        <v>80</v>
      </c>
      <c r="BK202" s="93">
        <f t="shared" si="34"/>
        <v>0</v>
      </c>
      <c r="BL202" s="14" t="s">
        <v>218</v>
      </c>
      <c r="BM202" s="166" t="s">
        <v>2646</v>
      </c>
    </row>
    <row r="203" spans="1:65" s="2" customFormat="1" ht="37.9" customHeight="1">
      <c r="A203" s="896"/>
      <c r="B203" s="129"/>
      <c r="C203" s="155" t="s">
        <v>340</v>
      </c>
      <c r="D203" s="155" t="s">
        <v>155</v>
      </c>
      <c r="E203" s="156" t="s">
        <v>2647</v>
      </c>
      <c r="F203" s="157" t="s">
        <v>2648</v>
      </c>
      <c r="G203" s="158" t="s">
        <v>266</v>
      </c>
      <c r="H203" s="159">
        <v>1</v>
      </c>
      <c r="I203" s="901"/>
      <c r="J203" s="900">
        <f t="shared" si="25"/>
        <v>0</v>
      </c>
      <c r="K203" s="161"/>
      <c r="L203" s="29"/>
      <c r="M203" s="162" t="s">
        <v>1</v>
      </c>
      <c r="N203" s="163" t="s">
        <v>36</v>
      </c>
      <c r="O203" s="55"/>
      <c r="P203" s="164">
        <f t="shared" si="26"/>
        <v>0</v>
      </c>
      <c r="Q203" s="164">
        <v>0</v>
      </c>
      <c r="R203" s="164">
        <f t="shared" si="27"/>
        <v>0</v>
      </c>
      <c r="S203" s="164">
        <v>0</v>
      </c>
      <c r="T203" s="165">
        <f t="shared" si="28"/>
        <v>0</v>
      </c>
      <c r="U203" s="896"/>
      <c r="V203" s="896"/>
      <c r="W203" s="896"/>
      <c r="X203" s="896"/>
      <c r="Y203" s="896"/>
      <c r="Z203" s="896"/>
      <c r="AA203" s="896"/>
      <c r="AB203" s="896"/>
      <c r="AC203" s="896"/>
      <c r="AD203" s="896"/>
      <c r="AE203" s="896"/>
      <c r="AR203" s="166" t="s">
        <v>218</v>
      </c>
      <c r="AT203" s="166" t="s">
        <v>155</v>
      </c>
      <c r="AU203" s="166" t="s">
        <v>80</v>
      </c>
      <c r="AY203" s="14" t="s">
        <v>153</v>
      </c>
      <c r="BE203" s="93">
        <f t="shared" si="29"/>
        <v>0</v>
      </c>
      <c r="BF203" s="93">
        <f t="shared" si="30"/>
        <v>0</v>
      </c>
      <c r="BG203" s="93">
        <f t="shared" si="31"/>
        <v>0</v>
      </c>
      <c r="BH203" s="93">
        <f t="shared" si="32"/>
        <v>0</v>
      </c>
      <c r="BI203" s="93">
        <f t="shared" si="33"/>
        <v>0</v>
      </c>
      <c r="BJ203" s="14" t="s">
        <v>80</v>
      </c>
      <c r="BK203" s="93">
        <f t="shared" si="34"/>
        <v>0</v>
      </c>
      <c r="BL203" s="14" t="s">
        <v>218</v>
      </c>
      <c r="BM203" s="166" t="s">
        <v>2649</v>
      </c>
    </row>
    <row r="204" spans="1:65" s="2" customFormat="1" ht="37.9" customHeight="1">
      <c r="A204" s="896"/>
      <c r="B204" s="129"/>
      <c r="C204" s="155" t="s">
        <v>344</v>
      </c>
      <c r="D204" s="155" t="s">
        <v>155</v>
      </c>
      <c r="E204" s="156" t="s">
        <v>2650</v>
      </c>
      <c r="F204" s="157" t="s">
        <v>2651</v>
      </c>
      <c r="G204" s="158" t="s">
        <v>266</v>
      </c>
      <c r="H204" s="159">
        <v>1</v>
      </c>
      <c r="I204" s="901"/>
      <c r="J204" s="900">
        <f t="shared" si="25"/>
        <v>0</v>
      </c>
      <c r="K204" s="161"/>
      <c r="L204" s="29"/>
      <c r="M204" s="162" t="s">
        <v>1</v>
      </c>
      <c r="N204" s="163" t="s">
        <v>36</v>
      </c>
      <c r="O204" s="55"/>
      <c r="P204" s="164">
        <f t="shared" si="26"/>
        <v>0</v>
      </c>
      <c r="Q204" s="164">
        <v>0</v>
      </c>
      <c r="R204" s="164">
        <f t="shared" si="27"/>
        <v>0</v>
      </c>
      <c r="S204" s="164">
        <v>0</v>
      </c>
      <c r="T204" s="165">
        <f t="shared" si="28"/>
        <v>0</v>
      </c>
      <c r="U204" s="896"/>
      <c r="V204" s="896"/>
      <c r="W204" s="896"/>
      <c r="X204" s="896"/>
      <c r="Y204" s="896"/>
      <c r="Z204" s="896"/>
      <c r="AA204" s="896"/>
      <c r="AB204" s="896"/>
      <c r="AC204" s="896"/>
      <c r="AD204" s="896"/>
      <c r="AE204" s="896"/>
      <c r="AR204" s="166" t="s">
        <v>218</v>
      </c>
      <c r="AT204" s="166" t="s">
        <v>155</v>
      </c>
      <c r="AU204" s="166" t="s">
        <v>80</v>
      </c>
      <c r="AY204" s="14" t="s">
        <v>153</v>
      </c>
      <c r="BE204" s="93">
        <f t="shared" si="29"/>
        <v>0</v>
      </c>
      <c r="BF204" s="93">
        <f t="shared" si="30"/>
        <v>0</v>
      </c>
      <c r="BG204" s="93">
        <f t="shared" si="31"/>
        <v>0</v>
      </c>
      <c r="BH204" s="93">
        <f t="shared" si="32"/>
        <v>0</v>
      </c>
      <c r="BI204" s="93">
        <f t="shared" si="33"/>
        <v>0</v>
      </c>
      <c r="BJ204" s="14" t="s">
        <v>80</v>
      </c>
      <c r="BK204" s="93">
        <f t="shared" si="34"/>
        <v>0</v>
      </c>
      <c r="BL204" s="14" t="s">
        <v>218</v>
      </c>
      <c r="BM204" s="166" t="s">
        <v>2652</v>
      </c>
    </row>
    <row r="205" spans="1:65" s="2" customFormat="1" ht="37.9" customHeight="1">
      <c r="A205" s="896"/>
      <c r="B205" s="129"/>
      <c r="C205" s="155" t="s">
        <v>348</v>
      </c>
      <c r="D205" s="155" t="s">
        <v>155</v>
      </c>
      <c r="E205" s="156" t="s">
        <v>2653</v>
      </c>
      <c r="F205" s="157" t="s">
        <v>2654</v>
      </c>
      <c r="G205" s="158" t="s">
        <v>266</v>
      </c>
      <c r="H205" s="159">
        <v>1</v>
      </c>
      <c r="I205" s="901"/>
      <c r="J205" s="900">
        <f t="shared" si="25"/>
        <v>0</v>
      </c>
      <c r="K205" s="161"/>
      <c r="L205" s="29"/>
      <c r="M205" s="162" t="s">
        <v>1</v>
      </c>
      <c r="N205" s="163" t="s">
        <v>36</v>
      </c>
      <c r="O205" s="55"/>
      <c r="P205" s="164">
        <f t="shared" si="26"/>
        <v>0</v>
      </c>
      <c r="Q205" s="164">
        <v>0</v>
      </c>
      <c r="R205" s="164">
        <f t="shared" si="27"/>
        <v>0</v>
      </c>
      <c r="S205" s="164">
        <v>0</v>
      </c>
      <c r="T205" s="165">
        <f t="shared" si="28"/>
        <v>0</v>
      </c>
      <c r="U205" s="896"/>
      <c r="V205" s="896"/>
      <c r="W205" s="896"/>
      <c r="X205" s="896"/>
      <c r="Y205" s="896"/>
      <c r="Z205" s="896"/>
      <c r="AA205" s="896"/>
      <c r="AB205" s="896"/>
      <c r="AC205" s="896"/>
      <c r="AD205" s="896"/>
      <c r="AE205" s="896"/>
      <c r="AR205" s="166" t="s">
        <v>218</v>
      </c>
      <c r="AT205" s="166" t="s">
        <v>155</v>
      </c>
      <c r="AU205" s="166" t="s">
        <v>80</v>
      </c>
      <c r="AY205" s="14" t="s">
        <v>153</v>
      </c>
      <c r="BE205" s="93">
        <f t="shared" si="29"/>
        <v>0</v>
      </c>
      <c r="BF205" s="93">
        <f t="shared" si="30"/>
        <v>0</v>
      </c>
      <c r="BG205" s="93">
        <f t="shared" si="31"/>
        <v>0</v>
      </c>
      <c r="BH205" s="93">
        <f t="shared" si="32"/>
        <v>0</v>
      </c>
      <c r="BI205" s="93">
        <f t="shared" si="33"/>
        <v>0</v>
      </c>
      <c r="BJ205" s="14" t="s">
        <v>80</v>
      </c>
      <c r="BK205" s="93">
        <f t="shared" si="34"/>
        <v>0</v>
      </c>
      <c r="BL205" s="14" t="s">
        <v>218</v>
      </c>
      <c r="BM205" s="166" t="s">
        <v>2655</v>
      </c>
    </row>
    <row r="206" spans="1:65" s="2" customFormat="1" ht="37.9" customHeight="1">
      <c r="A206" s="896"/>
      <c r="B206" s="129"/>
      <c r="C206" s="155" t="s">
        <v>352</v>
      </c>
      <c r="D206" s="155" t="s">
        <v>155</v>
      </c>
      <c r="E206" s="156" t="s">
        <v>2656</v>
      </c>
      <c r="F206" s="157" t="s">
        <v>2657</v>
      </c>
      <c r="G206" s="158" t="s">
        <v>266</v>
      </c>
      <c r="H206" s="159">
        <v>1</v>
      </c>
      <c r="I206" s="901"/>
      <c r="J206" s="900">
        <f t="shared" si="25"/>
        <v>0</v>
      </c>
      <c r="K206" s="161"/>
      <c r="L206" s="29"/>
      <c r="M206" s="162" t="s">
        <v>1</v>
      </c>
      <c r="N206" s="163" t="s">
        <v>36</v>
      </c>
      <c r="O206" s="55"/>
      <c r="P206" s="164">
        <f t="shared" si="26"/>
        <v>0</v>
      </c>
      <c r="Q206" s="164">
        <v>0</v>
      </c>
      <c r="R206" s="164">
        <f t="shared" si="27"/>
        <v>0</v>
      </c>
      <c r="S206" s="164">
        <v>0</v>
      </c>
      <c r="T206" s="165">
        <f t="shared" si="28"/>
        <v>0</v>
      </c>
      <c r="U206" s="896"/>
      <c r="V206" s="896"/>
      <c r="W206" s="896"/>
      <c r="X206" s="896"/>
      <c r="Y206" s="896"/>
      <c r="Z206" s="896"/>
      <c r="AA206" s="896"/>
      <c r="AB206" s="896"/>
      <c r="AC206" s="896"/>
      <c r="AD206" s="896"/>
      <c r="AE206" s="896"/>
      <c r="AR206" s="166" t="s">
        <v>218</v>
      </c>
      <c r="AT206" s="166" t="s">
        <v>155</v>
      </c>
      <c r="AU206" s="166" t="s">
        <v>80</v>
      </c>
      <c r="AY206" s="14" t="s">
        <v>153</v>
      </c>
      <c r="BE206" s="93">
        <f t="shared" si="29"/>
        <v>0</v>
      </c>
      <c r="BF206" s="93">
        <f t="shared" si="30"/>
        <v>0</v>
      </c>
      <c r="BG206" s="93">
        <f t="shared" si="31"/>
        <v>0</v>
      </c>
      <c r="BH206" s="93">
        <f t="shared" si="32"/>
        <v>0</v>
      </c>
      <c r="BI206" s="93">
        <f t="shared" si="33"/>
        <v>0</v>
      </c>
      <c r="BJ206" s="14" t="s">
        <v>80</v>
      </c>
      <c r="BK206" s="93">
        <f t="shared" si="34"/>
        <v>0</v>
      </c>
      <c r="BL206" s="14" t="s">
        <v>218</v>
      </c>
      <c r="BM206" s="166" t="s">
        <v>2658</v>
      </c>
    </row>
    <row r="207" spans="1:65" s="2" customFormat="1" ht="37.9" customHeight="1">
      <c r="A207" s="896"/>
      <c r="B207" s="129"/>
      <c r="C207" s="155" t="s">
        <v>356</v>
      </c>
      <c r="D207" s="155" t="s">
        <v>155</v>
      </c>
      <c r="E207" s="156" t="s">
        <v>2659</v>
      </c>
      <c r="F207" s="157" t="s">
        <v>2660</v>
      </c>
      <c r="G207" s="158" t="s">
        <v>266</v>
      </c>
      <c r="H207" s="159">
        <v>1</v>
      </c>
      <c r="I207" s="901"/>
      <c r="J207" s="900">
        <f t="shared" si="25"/>
        <v>0</v>
      </c>
      <c r="K207" s="161"/>
      <c r="L207" s="29"/>
      <c r="M207" s="162" t="s">
        <v>1</v>
      </c>
      <c r="N207" s="163" t="s">
        <v>36</v>
      </c>
      <c r="O207" s="55"/>
      <c r="P207" s="164">
        <f t="shared" si="26"/>
        <v>0</v>
      </c>
      <c r="Q207" s="164">
        <v>0</v>
      </c>
      <c r="R207" s="164">
        <f t="shared" si="27"/>
        <v>0</v>
      </c>
      <c r="S207" s="164">
        <v>0</v>
      </c>
      <c r="T207" s="165">
        <f t="shared" si="28"/>
        <v>0</v>
      </c>
      <c r="U207" s="896"/>
      <c r="V207" s="896"/>
      <c r="W207" s="896"/>
      <c r="X207" s="896"/>
      <c r="Y207" s="896"/>
      <c r="Z207" s="896"/>
      <c r="AA207" s="896"/>
      <c r="AB207" s="896"/>
      <c r="AC207" s="896"/>
      <c r="AD207" s="896"/>
      <c r="AE207" s="896"/>
      <c r="AR207" s="166" t="s">
        <v>218</v>
      </c>
      <c r="AT207" s="166" t="s">
        <v>155</v>
      </c>
      <c r="AU207" s="166" t="s">
        <v>80</v>
      </c>
      <c r="AY207" s="14" t="s">
        <v>153</v>
      </c>
      <c r="BE207" s="93">
        <f t="shared" si="29"/>
        <v>0</v>
      </c>
      <c r="BF207" s="93">
        <f t="shared" si="30"/>
        <v>0</v>
      </c>
      <c r="BG207" s="93">
        <f t="shared" si="31"/>
        <v>0</v>
      </c>
      <c r="BH207" s="93">
        <f t="shared" si="32"/>
        <v>0</v>
      </c>
      <c r="BI207" s="93">
        <f t="shared" si="33"/>
        <v>0</v>
      </c>
      <c r="BJ207" s="14" t="s">
        <v>80</v>
      </c>
      <c r="BK207" s="93">
        <f t="shared" si="34"/>
        <v>0</v>
      </c>
      <c r="BL207" s="14" t="s">
        <v>218</v>
      </c>
      <c r="BM207" s="166" t="s">
        <v>2661</v>
      </c>
    </row>
    <row r="208" spans="1:65" s="2" customFormat="1" ht="37.9" customHeight="1">
      <c r="A208" s="896"/>
      <c r="B208" s="129"/>
      <c r="C208" s="155" t="s">
        <v>360</v>
      </c>
      <c r="D208" s="155" t="s">
        <v>155</v>
      </c>
      <c r="E208" s="156" t="s">
        <v>2662</v>
      </c>
      <c r="F208" s="157" t="s">
        <v>2663</v>
      </c>
      <c r="G208" s="158" t="s">
        <v>266</v>
      </c>
      <c r="H208" s="159">
        <v>1</v>
      </c>
      <c r="I208" s="901"/>
      <c r="J208" s="900">
        <f t="shared" si="25"/>
        <v>0</v>
      </c>
      <c r="K208" s="161"/>
      <c r="L208" s="29"/>
      <c r="M208" s="162" t="s">
        <v>1</v>
      </c>
      <c r="N208" s="163" t="s">
        <v>36</v>
      </c>
      <c r="O208" s="55"/>
      <c r="P208" s="164">
        <f t="shared" si="26"/>
        <v>0</v>
      </c>
      <c r="Q208" s="164">
        <v>0</v>
      </c>
      <c r="R208" s="164">
        <f t="shared" si="27"/>
        <v>0</v>
      </c>
      <c r="S208" s="164">
        <v>0</v>
      </c>
      <c r="T208" s="165">
        <f t="shared" si="28"/>
        <v>0</v>
      </c>
      <c r="U208" s="896"/>
      <c r="V208" s="896"/>
      <c r="W208" s="896"/>
      <c r="X208" s="896"/>
      <c r="Y208" s="896"/>
      <c r="Z208" s="896"/>
      <c r="AA208" s="896"/>
      <c r="AB208" s="896"/>
      <c r="AC208" s="896"/>
      <c r="AD208" s="896"/>
      <c r="AE208" s="896"/>
      <c r="AR208" s="166" t="s">
        <v>218</v>
      </c>
      <c r="AT208" s="166" t="s">
        <v>155</v>
      </c>
      <c r="AU208" s="166" t="s">
        <v>80</v>
      </c>
      <c r="AY208" s="14" t="s">
        <v>153</v>
      </c>
      <c r="BE208" s="93">
        <f t="shared" si="29"/>
        <v>0</v>
      </c>
      <c r="BF208" s="93">
        <f t="shared" si="30"/>
        <v>0</v>
      </c>
      <c r="BG208" s="93">
        <f t="shared" si="31"/>
        <v>0</v>
      </c>
      <c r="BH208" s="93">
        <f t="shared" si="32"/>
        <v>0</v>
      </c>
      <c r="BI208" s="93">
        <f t="shared" si="33"/>
        <v>0</v>
      </c>
      <c r="BJ208" s="14" t="s">
        <v>80</v>
      </c>
      <c r="BK208" s="93">
        <f t="shared" si="34"/>
        <v>0</v>
      </c>
      <c r="BL208" s="14" t="s">
        <v>218</v>
      </c>
      <c r="BM208" s="166" t="s">
        <v>2664</v>
      </c>
    </row>
    <row r="209" spans="1:65" s="2" customFormat="1" ht="37.9" customHeight="1">
      <c r="A209" s="896"/>
      <c r="B209" s="129"/>
      <c r="C209" s="155" t="s">
        <v>364</v>
      </c>
      <c r="D209" s="155" t="s">
        <v>155</v>
      </c>
      <c r="E209" s="156" t="s">
        <v>2665</v>
      </c>
      <c r="F209" s="157" t="s">
        <v>2666</v>
      </c>
      <c r="G209" s="158" t="s">
        <v>266</v>
      </c>
      <c r="H209" s="159">
        <v>1</v>
      </c>
      <c r="I209" s="901"/>
      <c r="J209" s="900">
        <f t="shared" si="25"/>
        <v>0</v>
      </c>
      <c r="K209" s="161"/>
      <c r="L209" s="29"/>
      <c r="M209" s="162" t="s">
        <v>1</v>
      </c>
      <c r="N209" s="163" t="s">
        <v>36</v>
      </c>
      <c r="O209" s="55"/>
      <c r="P209" s="164">
        <f t="shared" si="26"/>
        <v>0</v>
      </c>
      <c r="Q209" s="164">
        <v>0</v>
      </c>
      <c r="R209" s="164">
        <f t="shared" si="27"/>
        <v>0</v>
      </c>
      <c r="S209" s="164">
        <v>0</v>
      </c>
      <c r="T209" s="165">
        <f t="shared" si="28"/>
        <v>0</v>
      </c>
      <c r="U209" s="896"/>
      <c r="V209" s="896"/>
      <c r="W209" s="896"/>
      <c r="X209" s="896"/>
      <c r="Y209" s="896"/>
      <c r="Z209" s="896"/>
      <c r="AA209" s="896"/>
      <c r="AB209" s="896"/>
      <c r="AC209" s="896"/>
      <c r="AD209" s="896"/>
      <c r="AE209" s="896"/>
      <c r="AR209" s="166" t="s">
        <v>218</v>
      </c>
      <c r="AT209" s="166" t="s">
        <v>155</v>
      </c>
      <c r="AU209" s="166" t="s">
        <v>80</v>
      </c>
      <c r="AY209" s="14" t="s">
        <v>153</v>
      </c>
      <c r="BE209" s="93">
        <f t="shared" si="29"/>
        <v>0</v>
      </c>
      <c r="BF209" s="93">
        <f t="shared" si="30"/>
        <v>0</v>
      </c>
      <c r="BG209" s="93">
        <f t="shared" si="31"/>
        <v>0</v>
      </c>
      <c r="BH209" s="93">
        <f t="shared" si="32"/>
        <v>0</v>
      </c>
      <c r="BI209" s="93">
        <f t="shared" si="33"/>
        <v>0</v>
      </c>
      <c r="BJ209" s="14" t="s">
        <v>80</v>
      </c>
      <c r="BK209" s="93">
        <f t="shared" si="34"/>
        <v>0</v>
      </c>
      <c r="BL209" s="14" t="s">
        <v>218</v>
      </c>
      <c r="BM209" s="166" t="s">
        <v>2667</v>
      </c>
    </row>
    <row r="210" spans="1:65" s="2" customFormat="1" ht="37.9" customHeight="1">
      <c r="A210" s="896"/>
      <c r="B210" s="129"/>
      <c r="C210" s="155" t="s">
        <v>368</v>
      </c>
      <c r="D210" s="155" t="s">
        <v>155</v>
      </c>
      <c r="E210" s="156" t="s">
        <v>2668</v>
      </c>
      <c r="F210" s="157" t="s">
        <v>2669</v>
      </c>
      <c r="G210" s="158" t="s">
        <v>266</v>
      </c>
      <c r="H210" s="159">
        <v>1</v>
      </c>
      <c r="I210" s="901"/>
      <c r="J210" s="900">
        <f t="shared" si="25"/>
        <v>0</v>
      </c>
      <c r="K210" s="161"/>
      <c r="L210" s="29"/>
      <c r="M210" s="162" t="s">
        <v>1</v>
      </c>
      <c r="N210" s="163" t="s">
        <v>36</v>
      </c>
      <c r="O210" s="55"/>
      <c r="P210" s="164">
        <f t="shared" si="26"/>
        <v>0</v>
      </c>
      <c r="Q210" s="164">
        <v>0</v>
      </c>
      <c r="R210" s="164">
        <f t="shared" si="27"/>
        <v>0</v>
      </c>
      <c r="S210" s="164">
        <v>0</v>
      </c>
      <c r="T210" s="165">
        <f t="shared" si="28"/>
        <v>0</v>
      </c>
      <c r="U210" s="896"/>
      <c r="V210" s="896"/>
      <c r="W210" s="896"/>
      <c r="X210" s="896"/>
      <c r="Y210" s="896"/>
      <c r="Z210" s="896"/>
      <c r="AA210" s="896"/>
      <c r="AB210" s="896"/>
      <c r="AC210" s="896"/>
      <c r="AD210" s="896"/>
      <c r="AE210" s="896"/>
      <c r="AR210" s="166" t="s">
        <v>218</v>
      </c>
      <c r="AT210" s="166" t="s">
        <v>155</v>
      </c>
      <c r="AU210" s="166" t="s">
        <v>80</v>
      </c>
      <c r="AY210" s="14" t="s">
        <v>153</v>
      </c>
      <c r="BE210" s="93">
        <f t="shared" si="29"/>
        <v>0</v>
      </c>
      <c r="BF210" s="93">
        <f t="shared" si="30"/>
        <v>0</v>
      </c>
      <c r="BG210" s="93">
        <f t="shared" si="31"/>
        <v>0</v>
      </c>
      <c r="BH210" s="93">
        <f t="shared" si="32"/>
        <v>0</v>
      </c>
      <c r="BI210" s="93">
        <f t="shared" si="33"/>
        <v>0</v>
      </c>
      <c r="BJ210" s="14" t="s">
        <v>80</v>
      </c>
      <c r="BK210" s="93">
        <f t="shared" si="34"/>
        <v>0</v>
      </c>
      <c r="BL210" s="14" t="s">
        <v>218</v>
      </c>
      <c r="BM210" s="166" t="s">
        <v>2670</v>
      </c>
    </row>
    <row r="211" spans="1:65" s="2" customFormat="1" ht="37.9" customHeight="1">
      <c r="A211" s="896"/>
      <c r="B211" s="129"/>
      <c r="C211" s="155" t="s">
        <v>372</v>
      </c>
      <c r="D211" s="155" t="s">
        <v>155</v>
      </c>
      <c r="E211" s="156" t="s">
        <v>2671</v>
      </c>
      <c r="F211" s="157" t="s">
        <v>2672</v>
      </c>
      <c r="G211" s="158" t="s">
        <v>266</v>
      </c>
      <c r="H211" s="159">
        <v>1</v>
      </c>
      <c r="I211" s="901"/>
      <c r="J211" s="900">
        <f t="shared" si="25"/>
        <v>0</v>
      </c>
      <c r="K211" s="161"/>
      <c r="L211" s="29"/>
      <c r="M211" s="162" t="s">
        <v>1</v>
      </c>
      <c r="N211" s="163" t="s">
        <v>36</v>
      </c>
      <c r="O211" s="55"/>
      <c r="P211" s="164">
        <f t="shared" si="26"/>
        <v>0</v>
      </c>
      <c r="Q211" s="164">
        <v>0</v>
      </c>
      <c r="R211" s="164">
        <f t="shared" si="27"/>
        <v>0</v>
      </c>
      <c r="S211" s="164">
        <v>0</v>
      </c>
      <c r="T211" s="165">
        <f t="shared" si="28"/>
        <v>0</v>
      </c>
      <c r="U211" s="896"/>
      <c r="V211" s="896"/>
      <c r="W211" s="896"/>
      <c r="X211" s="896"/>
      <c r="Y211" s="896"/>
      <c r="Z211" s="896"/>
      <c r="AA211" s="896"/>
      <c r="AB211" s="896"/>
      <c r="AC211" s="896"/>
      <c r="AD211" s="896"/>
      <c r="AE211" s="896"/>
      <c r="AR211" s="166" t="s">
        <v>218</v>
      </c>
      <c r="AT211" s="166" t="s">
        <v>155</v>
      </c>
      <c r="AU211" s="166" t="s">
        <v>80</v>
      </c>
      <c r="AY211" s="14" t="s">
        <v>153</v>
      </c>
      <c r="BE211" s="93">
        <f t="shared" si="29"/>
        <v>0</v>
      </c>
      <c r="BF211" s="93">
        <f t="shared" si="30"/>
        <v>0</v>
      </c>
      <c r="BG211" s="93">
        <f t="shared" si="31"/>
        <v>0</v>
      </c>
      <c r="BH211" s="93">
        <f t="shared" si="32"/>
        <v>0</v>
      </c>
      <c r="BI211" s="93">
        <f t="shared" si="33"/>
        <v>0</v>
      </c>
      <c r="BJ211" s="14" t="s">
        <v>80</v>
      </c>
      <c r="BK211" s="93">
        <f t="shared" si="34"/>
        <v>0</v>
      </c>
      <c r="BL211" s="14" t="s">
        <v>218</v>
      </c>
      <c r="BM211" s="166" t="s">
        <v>2673</v>
      </c>
    </row>
    <row r="212" spans="1:65" s="2" customFormat="1" ht="37.9" customHeight="1">
      <c r="A212" s="896"/>
      <c r="B212" s="129"/>
      <c r="C212" s="155" t="s">
        <v>376</v>
      </c>
      <c r="D212" s="155" t="s">
        <v>155</v>
      </c>
      <c r="E212" s="156" t="s">
        <v>1440</v>
      </c>
      <c r="F212" s="157" t="s">
        <v>1441</v>
      </c>
      <c r="G212" s="158" t="s">
        <v>266</v>
      </c>
      <c r="H212" s="159">
        <v>1</v>
      </c>
      <c r="I212" s="901"/>
      <c r="J212" s="900">
        <f t="shared" si="25"/>
        <v>0</v>
      </c>
      <c r="K212" s="161"/>
      <c r="L212" s="29"/>
      <c r="M212" s="162" t="s">
        <v>1</v>
      </c>
      <c r="N212" s="163" t="s">
        <v>36</v>
      </c>
      <c r="O212" s="55"/>
      <c r="P212" s="164">
        <f t="shared" si="26"/>
        <v>0</v>
      </c>
      <c r="Q212" s="164">
        <v>0</v>
      </c>
      <c r="R212" s="164">
        <f t="shared" si="27"/>
        <v>0</v>
      </c>
      <c r="S212" s="164">
        <v>0</v>
      </c>
      <c r="T212" s="165">
        <f t="shared" si="28"/>
        <v>0</v>
      </c>
      <c r="U212" s="896"/>
      <c r="V212" s="896"/>
      <c r="W212" s="896"/>
      <c r="X212" s="896"/>
      <c r="Y212" s="896"/>
      <c r="Z212" s="896"/>
      <c r="AA212" s="896"/>
      <c r="AB212" s="896"/>
      <c r="AC212" s="896"/>
      <c r="AD212" s="896"/>
      <c r="AE212" s="896"/>
      <c r="AR212" s="166" t="s">
        <v>218</v>
      </c>
      <c r="AT212" s="166" t="s">
        <v>155</v>
      </c>
      <c r="AU212" s="166" t="s">
        <v>80</v>
      </c>
      <c r="AY212" s="14" t="s">
        <v>153</v>
      </c>
      <c r="BE212" s="93">
        <f t="shared" si="29"/>
        <v>0</v>
      </c>
      <c r="BF212" s="93">
        <f t="shared" si="30"/>
        <v>0</v>
      </c>
      <c r="BG212" s="93">
        <f t="shared" si="31"/>
        <v>0</v>
      </c>
      <c r="BH212" s="93">
        <f t="shared" si="32"/>
        <v>0</v>
      </c>
      <c r="BI212" s="93">
        <f t="shared" si="33"/>
        <v>0</v>
      </c>
      <c r="BJ212" s="14" t="s">
        <v>80</v>
      </c>
      <c r="BK212" s="93">
        <f t="shared" si="34"/>
        <v>0</v>
      </c>
      <c r="BL212" s="14" t="s">
        <v>218</v>
      </c>
      <c r="BM212" s="166" t="s">
        <v>2674</v>
      </c>
    </row>
    <row r="213" spans="1:65" s="2" customFormat="1" ht="37.9" customHeight="1">
      <c r="A213" s="896"/>
      <c r="B213" s="129"/>
      <c r="C213" s="155" t="s">
        <v>380</v>
      </c>
      <c r="D213" s="155" t="s">
        <v>155</v>
      </c>
      <c r="E213" s="156" t="s">
        <v>2675</v>
      </c>
      <c r="F213" s="157" t="s">
        <v>2676</v>
      </c>
      <c r="G213" s="158" t="s">
        <v>266</v>
      </c>
      <c r="H213" s="159">
        <v>1</v>
      </c>
      <c r="I213" s="901"/>
      <c r="J213" s="900">
        <f t="shared" si="25"/>
        <v>0</v>
      </c>
      <c r="K213" s="161"/>
      <c r="L213" s="29"/>
      <c r="M213" s="162" t="s">
        <v>1</v>
      </c>
      <c r="N213" s="163" t="s">
        <v>36</v>
      </c>
      <c r="O213" s="55"/>
      <c r="P213" s="164">
        <f t="shared" si="26"/>
        <v>0</v>
      </c>
      <c r="Q213" s="164">
        <v>0</v>
      </c>
      <c r="R213" s="164">
        <f t="shared" si="27"/>
        <v>0</v>
      </c>
      <c r="S213" s="164">
        <v>0</v>
      </c>
      <c r="T213" s="165">
        <f t="shared" si="28"/>
        <v>0</v>
      </c>
      <c r="U213" s="896"/>
      <c r="V213" s="896"/>
      <c r="W213" s="896"/>
      <c r="X213" s="896"/>
      <c r="Y213" s="896"/>
      <c r="Z213" s="896"/>
      <c r="AA213" s="896"/>
      <c r="AB213" s="896"/>
      <c r="AC213" s="896"/>
      <c r="AD213" s="896"/>
      <c r="AE213" s="896"/>
      <c r="AR213" s="166" t="s">
        <v>218</v>
      </c>
      <c r="AT213" s="166" t="s">
        <v>155</v>
      </c>
      <c r="AU213" s="166" t="s">
        <v>80</v>
      </c>
      <c r="AY213" s="14" t="s">
        <v>153</v>
      </c>
      <c r="BE213" s="93">
        <f t="shared" si="29"/>
        <v>0</v>
      </c>
      <c r="BF213" s="93">
        <f t="shared" si="30"/>
        <v>0</v>
      </c>
      <c r="BG213" s="93">
        <f t="shared" si="31"/>
        <v>0</v>
      </c>
      <c r="BH213" s="93">
        <f t="shared" si="32"/>
        <v>0</v>
      </c>
      <c r="BI213" s="93">
        <f t="shared" si="33"/>
        <v>0</v>
      </c>
      <c r="BJ213" s="14" t="s">
        <v>80</v>
      </c>
      <c r="BK213" s="93">
        <f t="shared" si="34"/>
        <v>0</v>
      </c>
      <c r="BL213" s="14" t="s">
        <v>218</v>
      </c>
      <c r="BM213" s="166" t="s">
        <v>2677</v>
      </c>
    </row>
    <row r="214" spans="1:65" s="2" customFormat="1" ht="24.2" customHeight="1">
      <c r="A214" s="896"/>
      <c r="B214" s="129"/>
      <c r="C214" s="155" t="s">
        <v>384</v>
      </c>
      <c r="D214" s="155" t="s">
        <v>155</v>
      </c>
      <c r="E214" s="156" t="s">
        <v>1444</v>
      </c>
      <c r="F214" s="157" t="s">
        <v>1445</v>
      </c>
      <c r="G214" s="158" t="s">
        <v>997</v>
      </c>
      <c r="H214" s="160"/>
      <c r="I214" s="901"/>
      <c r="J214" s="900">
        <f t="shared" si="25"/>
        <v>0</v>
      </c>
      <c r="K214" s="161"/>
      <c r="L214" s="29"/>
      <c r="M214" s="162" t="s">
        <v>1</v>
      </c>
      <c r="N214" s="163" t="s">
        <v>36</v>
      </c>
      <c r="O214" s="55"/>
      <c r="P214" s="164">
        <f t="shared" si="26"/>
        <v>0</v>
      </c>
      <c r="Q214" s="164">
        <v>0</v>
      </c>
      <c r="R214" s="164">
        <f t="shared" si="27"/>
        <v>0</v>
      </c>
      <c r="S214" s="164">
        <v>0</v>
      </c>
      <c r="T214" s="165">
        <f t="shared" si="28"/>
        <v>0</v>
      </c>
      <c r="U214" s="896"/>
      <c r="V214" s="896"/>
      <c r="W214" s="896"/>
      <c r="X214" s="896"/>
      <c r="Y214" s="896"/>
      <c r="Z214" s="896"/>
      <c r="AA214" s="896"/>
      <c r="AB214" s="896"/>
      <c r="AC214" s="896"/>
      <c r="AD214" s="896"/>
      <c r="AE214" s="896"/>
      <c r="AR214" s="166" t="s">
        <v>218</v>
      </c>
      <c r="AT214" s="166" t="s">
        <v>155</v>
      </c>
      <c r="AU214" s="166" t="s">
        <v>80</v>
      </c>
      <c r="AY214" s="14" t="s">
        <v>153</v>
      </c>
      <c r="BE214" s="93">
        <f t="shared" si="29"/>
        <v>0</v>
      </c>
      <c r="BF214" s="93">
        <f t="shared" si="30"/>
        <v>0</v>
      </c>
      <c r="BG214" s="93">
        <f t="shared" si="31"/>
        <v>0</v>
      </c>
      <c r="BH214" s="93">
        <f t="shared" si="32"/>
        <v>0</v>
      </c>
      <c r="BI214" s="93">
        <f t="shared" si="33"/>
        <v>0</v>
      </c>
      <c r="BJ214" s="14" t="s">
        <v>80</v>
      </c>
      <c r="BK214" s="93">
        <f t="shared" si="34"/>
        <v>0</v>
      </c>
      <c r="BL214" s="14" t="s">
        <v>218</v>
      </c>
      <c r="BM214" s="166" t="s">
        <v>2678</v>
      </c>
    </row>
    <row r="215" spans="1:65" s="12" customFormat="1" ht="22.9" customHeight="1">
      <c r="B215" s="145"/>
      <c r="D215" s="146" t="s">
        <v>69</v>
      </c>
      <c r="E215" s="154" t="s">
        <v>1447</v>
      </c>
      <c r="F215" s="154" t="s">
        <v>1448</v>
      </c>
      <c r="I215" s="148"/>
      <c r="J215" s="904">
        <f>BK215</f>
        <v>0</v>
      </c>
      <c r="L215" s="145"/>
      <c r="M215" s="149"/>
      <c r="N215" s="150"/>
      <c r="O215" s="150"/>
      <c r="P215" s="151">
        <f>SUM(P216:P217)</f>
        <v>0</v>
      </c>
      <c r="Q215" s="150"/>
      <c r="R215" s="151">
        <f>SUM(R216:R217)</f>
        <v>1.08E-3</v>
      </c>
      <c r="S215" s="150"/>
      <c r="T215" s="152">
        <f>SUM(T216:T217)</f>
        <v>0</v>
      </c>
      <c r="AR215" s="146" t="s">
        <v>80</v>
      </c>
      <c r="AT215" s="153" t="s">
        <v>69</v>
      </c>
      <c r="AU215" s="153" t="s">
        <v>77</v>
      </c>
      <c r="AY215" s="146" t="s">
        <v>153</v>
      </c>
      <c r="BK215" s="902">
        <f>SUM(BK216:BK217)</f>
        <v>0</v>
      </c>
    </row>
    <row r="216" spans="1:65" s="2" customFormat="1" ht="16.5" customHeight="1">
      <c r="A216" s="896"/>
      <c r="B216" s="129"/>
      <c r="C216" s="155" t="s">
        <v>388</v>
      </c>
      <c r="D216" s="155" t="s">
        <v>155</v>
      </c>
      <c r="E216" s="156" t="s">
        <v>1718</v>
      </c>
      <c r="F216" s="157" t="s">
        <v>1719</v>
      </c>
      <c r="G216" s="158" t="s">
        <v>266</v>
      </c>
      <c r="H216" s="159">
        <v>4</v>
      </c>
      <c r="I216" s="901"/>
      <c r="J216" s="900">
        <f>ROUND(I216*H216,2)</f>
        <v>0</v>
      </c>
      <c r="K216" s="161"/>
      <c r="L216" s="29"/>
      <c r="M216" s="162" t="s">
        <v>1</v>
      </c>
      <c r="N216" s="163" t="s">
        <v>36</v>
      </c>
      <c r="O216" s="55"/>
      <c r="P216" s="164">
        <f>O216*H216</f>
        <v>0</v>
      </c>
      <c r="Q216" s="164">
        <v>2.7E-4</v>
      </c>
      <c r="R216" s="164">
        <f>Q216*H216</f>
        <v>1.08E-3</v>
      </c>
      <c r="S216" s="164">
        <v>0</v>
      </c>
      <c r="T216" s="165">
        <f>S216*H216</f>
        <v>0</v>
      </c>
      <c r="U216" s="896"/>
      <c r="V216" s="896"/>
      <c r="W216" s="896"/>
      <c r="X216" s="896"/>
      <c r="Y216" s="896"/>
      <c r="Z216" s="896"/>
      <c r="AA216" s="896"/>
      <c r="AB216" s="896"/>
      <c r="AC216" s="896"/>
      <c r="AD216" s="896"/>
      <c r="AE216" s="896"/>
      <c r="AR216" s="166" t="s">
        <v>218</v>
      </c>
      <c r="AT216" s="166" t="s">
        <v>155</v>
      </c>
      <c r="AU216" s="166" t="s">
        <v>80</v>
      </c>
      <c r="AY216" s="14" t="s">
        <v>153</v>
      </c>
      <c r="BE216" s="93">
        <f>IF(N216="základná",J216,0)</f>
        <v>0</v>
      </c>
      <c r="BF216" s="93">
        <f>IF(N216="znížená",J216,0)</f>
        <v>0</v>
      </c>
      <c r="BG216" s="93">
        <f>IF(N216="zákl. prenesená",J216,0)</f>
        <v>0</v>
      </c>
      <c r="BH216" s="93">
        <f>IF(N216="zníž. prenesená",J216,0)</f>
        <v>0</v>
      </c>
      <c r="BI216" s="93">
        <f>IF(N216="nulová",J216,0)</f>
        <v>0</v>
      </c>
      <c r="BJ216" s="14" t="s">
        <v>80</v>
      </c>
      <c r="BK216" s="93">
        <f>ROUND(I216*H216,2)</f>
        <v>0</v>
      </c>
      <c r="BL216" s="14" t="s">
        <v>218</v>
      </c>
      <c r="BM216" s="166" t="s">
        <v>2679</v>
      </c>
    </row>
    <row r="217" spans="1:65" s="2" customFormat="1" ht="24.2" customHeight="1">
      <c r="A217" s="896"/>
      <c r="B217" s="129"/>
      <c r="C217" s="155" t="s">
        <v>392</v>
      </c>
      <c r="D217" s="155" t="s">
        <v>155</v>
      </c>
      <c r="E217" s="156" t="s">
        <v>1742</v>
      </c>
      <c r="F217" s="157" t="s">
        <v>1743</v>
      </c>
      <c r="G217" s="158" t="s">
        <v>997</v>
      </c>
      <c r="H217" s="160"/>
      <c r="I217" s="901"/>
      <c r="J217" s="900">
        <f>ROUND(I217*H217,2)</f>
        <v>0</v>
      </c>
      <c r="K217" s="161"/>
      <c r="L217" s="29"/>
      <c r="M217" s="162" t="s">
        <v>1</v>
      </c>
      <c r="N217" s="163" t="s">
        <v>36</v>
      </c>
      <c r="O217" s="55"/>
      <c r="P217" s="164">
        <f>O217*H217</f>
        <v>0</v>
      </c>
      <c r="Q217" s="164">
        <v>0</v>
      </c>
      <c r="R217" s="164">
        <f>Q217*H217</f>
        <v>0</v>
      </c>
      <c r="S217" s="164">
        <v>0</v>
      </c>
      <c r="T217" s="165">
        <f>S217*H217</f>
        <v>0</v>
      </c>
      <c r="U217" s="896"/>
      <c r="V217" s="896"/>
      <c r="W217" s="896"/>
      <c r="X217" s="896"/>
      <c r="Y217" s="896"/>
      <c r="Z217" s="896"/>
      <c r="AA217" s="896"/>
      <c r="AB217" s="896"/>
      <c r="AC217" s="896"/>
      <c r="AD217" s="896"/>
      <c r="AE217" s="896"/>
      <c r="AR217" s="166" t="s">
        <v>218</v>
      </c>
      <c r="AT217" s="166" t="s">
        <v>155</v>
      </c>
      <c r="AU217" s="166" t="s">
        <v>80</v>
      </c>
      <c r="AY217" s="14" t="s">
        <v>153</v>
      </c>
      <c r="BE217" s="93">
        <f>IF(N217="základná",J217,0)</f>
        <v>0</v>
      </c>
      <c r="BF217" s="93">
        <f>IF(N217="znížená",J217,0)</f>
        <v>0</v>
      </c>
      <c r="BG217" s="93">
        <f>IF(N217="zákl. prenesená",J217,0)</f>
        <v>0</v>
      </c>
      <c r="BH217" s="93">
        <f>IF(N217="zníž. prenesená",J217,0)</f>
        <v>0</v>
      </c>
      <c r="BI217" s="93">
        <f>IF(N217="nulová",J217,0)</f>
        <v>0</v>
      </c>
      <c r="BJ217" s="14" t="s">
        <v>80</v>
      </c>
      <c r="BK217" s="93">
        <f>ROUND(I217*H217,2)</f>
        <v>0</v>
      </c>
      <c r="BL217" s="14" t="s">
        <v>218</v>
      </c>
      <c r="BM217" s="166" t="s">
        <v>2680</v>
      </c>
    </row>
    <row r="218" spans="1:65" s="12" customFormat="1" ht="22.9" customHeight="1">
      <c r="B218" s="145"/>
      <c r="D218" s="146" t="s">
        <v>69</v>
      </c>
      <c r="E218" s="154" t="s">
        <v>1745</v>
      </c>
      <c r="F218" s="154" t="s">
        <v>1746</v>
      </c>
      <c r="I218" s="148"/>
      <c r="J218" s="904">
        <f>BK218</f>
        <v>0</v>
      </c>
      <c r="L218" s="145"/>
      <c r="M218" s="149"/>
      <c r="N218" s="150"/>
      <c r="O218" s="150"/>
      <c r="P218" s="151">
        <f>SUM(P219:P222)</f>
        <v>0</v>
      </c>
      <c r="Q218" s="150"/>
      <c r="R218" s="151">
        <f>SUM(R219:R222)</f>
        <v>3.1979413600000002</v>
      </c>
      <c r="S218" s="150"/>
      <c r="T218" s="152">
        <f>SUM(T219:T222)</f>
        <v>0</v>
      </c>
      <c r="AR218" s="146" t="s">
        <v>80</v>
      </c>
      <c r="AT218" s="153" t="s">
        <v>69</v>
      </c>
      <c r="AU218" s="153" t="s">
        <v>77</v>
      </c>
      <c r="AY218" s="146" t="s">
        <v>153</v>
      </c>
      <c r="BK218" s="902">
        <f>SUM(BK219:BK222)</f>
        <v>0</v>
      </c>
    </row>
    <row r="219" spans="1:65" s="2" customFormat="1" ht="24.2" customHeight="1">
      <c r="A219" s="896"/>
      <c r="B219" s="129"/>
      <c r="C219" s="155" t="s">
        <v>396</v>
      </c>
      <c r="D219" s="155" t="s">
        <v>155</v>
      </c>
      <c r="E219" s="156" t="s">
        <v>1748</v>
      </c>
      <c r="F219" s="157" t="s">
        <v>1749</v>
      </c>
      <c r="G219" s="158" t="s">
        <v>244</v>
      </c>
      <c r="H219" s="159">
        <v>66.847999999999999</v>
      </c>
      <c r="I219" s="901"/>
      <c r="J219" s="900">
        <f>ROUND(I219*H219,2)</f>
        <v>0</v>
      </c>
      <c r="K219" s="161"/>
      <c r="L219" s="29"/>
      <c r="M219" s="162" t="s">
        <v>1</v>
      </c>
      <c r="N219" s="163" t="s">
        <v>36</v>
      </c>
      <c r="O219" s="55"/>
      <c r="P219" s="164">
        <f>O219*H219</f>
        <v>0</v>
      </c>
      <c r="Q219" s="164">
        <v>1.1800000000000001E-3</v>
      </c>
      <c r="R219" s="164">
        <f>Q219*H219</f>
        <v>7.8880640000000002E-2</v>
      </c>
      <c r="S219" s="164">
        <v>0</v>
      </c>
      <c r="T219" s="165">
        <f>S219*H219</f>
        <v>0</v>
      </c>
      <c r="U219" s="896"/>
      <c r="V219" s="896"/>
      <c r="W219" s="896"/>
      <c r="X219" s="896"/>
      <c r="Y219" s="896"/>
      <c r="Z219" s="896"/>
      <c r="AA219" s="896"/>
      <c r="AB219" s="896"/>
      <c r="AC219" s="896"/>
      <c r="AD219" s="896"/>
      <c r="AE219" s="896"/>
      <c r="AR219" s="166" t="s">
        <v>218</v>
      </c>
      <c r="AT219" s="166" t="s">
        <v>155</v>
      </c>
      <c r="AU219" s="166" t="s">
        <v>80</v>
      </c>
      <c r="AY219" s="14" t="s">
        <v>153</v>
      </c>
      <c r="BE219" s="93">
        <f>IF(N219="základná",J219,0)</f>
        <v>0</v>
      </c>
      <c r="BF219" s="93">
        <f>IF(N219="znížená",J219,0)</f>
        <v>0</v>
      </c>
      <c r="BG219" s="93">
        <f>IF(N219="zákl. prenesená",J219,0)</f>
        <v>0</v>
      </c>
      <c r="BH219" s="93">
        <f>IF(N219="zníž. prenesená",J219,0)</f>
        <v>0</v>
      </c>
      <c r="BI219" s="93">
        <f>IF(N219="nulová",J219,0)</f>
        <v>0</v>
      </c>
      <c r="BJ219" s="14" t="s">
        <v>80</v>
      </c>
      <c r="BK219" s="93">
        <f>ROUND(I219*H219,2)</f>
        <v>0</v>
      </c>
      <c r="BL219" s="14" t="s">
        <v>218</v>
      </c>
      <c r="BM219" s="166" t="s">
        <v>2681</v>
      </c>
    </row>
    <row r="220" spans="1:65" s="2" customFormat="1" ht="24.2" customHeight="1">
      <c r="A220" s="896"/>
      <c r="B220" s="129"/>
      <c r="C220" s="155" t="s">
        <v>400</v>
      </c>
      <c r="D220" s="155" t="s">
        <v>155</v>
      </c>
      <c r="E220" s="156" t="s">
        <v>1752</v>
      </c>
      <c r="F220" s="157" t="s">
        <v>1753</v>
      </c>
      <c r="G220" s="158" t="s">
        <v>158</v>
      </c>
      <c r="H220" s="159">
        <v>194.32</v>
      </c>
      <c r="I220" s="901"/>
      <c r="J220" s="900">
        <f>ROUND(I220*H220,2)</f>
        <v>0</v>
      </c>
      <c r="K220" s="161"/>
      <c r="L220" s="29"/>
      <c r="M220" s="162" t="s">
        <v>1</v>
      </c>
      <c r="N220" s="163" t="s">
        <v>36</v>
      </c>
      <c r="O220" s="55"/>
      <c r="P220" s="164">
        <f>O220*H220</f>
        <v>0</v>
      </c>
      <c r="Q220" s="164">
        <v>3.8500000000000001E-3</v>
      </c>
      <c r="R220" s="164">
        <f>Q220*H220</f>
        <v>0.74813200000000002</v>
      </c>
      <c r="S220" s="164">
        <v>0</v>
      </c>
      <c r="T220" s="165">
        <f>S220*H220</f>
        <v>0</v>
      </c>
      <c r="U220" s="896"/>
      <c r="V220" s="896"/>
      <c r="W220" s="896"/>
      <c r="X220" s="896"/>
      <c r="Y220" s="896"/>
      <c r="Z220" s="896"/>
      <c r="AA220" s="896"/>
      <c r="AB220" s="896"/>
      <c r="AC220" s="896"/>
      <c r="AD220" s="896"/>
      <c r="AE220" s="896"/>
      <c r="AR220" s="166" t="s">
        <v>218</v>
      </c>
      <c r="AT220" s="166" t="s">
        <v>155</v>
      </c>
      <c r="AU220" s="166" t="s">
        <v>80</v>
      </c>
      <c r="AY220" s="14" t="s">
        <v>153</v>
      </c>
      <c r="BE220" s="93">
        <f>IF(N220="základná",J220,0)</f>
        <v>0</v>
      </c>
      <c r="BF220" s="93">
        <f>IF(N220="znížená",J220,0)</f>
        <v>0</v>
      </c>
      <c r="BG220" s="93">
        <f>IF(N220="zákl. prenesená",J220,0)</f>
        <v>0</v>
      </c>
      <c r="BH220" s="93">
        <f>IF(N220="zníž. prenesená",J220,0)</f>
        <v>0</v>
      </c>
      <c r="BI220" s="93">
        <f>IF(N220="nulová",J220,0)</f>
        <v>0</v>
      </c>
      <c r="BJ220" s="14" t="s">
        <v>80</v>
      </c>
      <c r="BK220" s="93">
        <f>ROUND(I220*H220,2)</f>
        <v>0</v>
      </c>
      <c r="BL220" s="14" t="s">
        <v>218</v>
      </c>
      <c r="BM220" s="166" t="s">
        <v>2682</v>
      </c>
    </row>
    <row r="221" spans="1:65" s="2" customFormat="1" ht="24.2" customHeight="1">
      <c r="A221" s="896"/>
      <c r="B221" s="129"/>
      <c r="C221" s="167" t="s">
        <v>404</v>
      </c>
      <c r="D221" s="167" t="s">
        <v>189</v>
      </c>
      <c r="E221" s="168" t="s">
        <v>1756</v>
      </c>
      <c r="F221" s="169" t="s">
        <v>1757</v>
      </c>
      <c r="G221" s="170" t="s">
        <v>158</v>
      </c>
      <c r="H221" s="171">
        <v>209.446</v>
      </c>
      <c r="I221" s="906"/>
      <c r="J221" s="905">
        <f>ROUND(I221*H221,2)</f>
        <v>0</v>
      </c>
      <c r="K221" s="172"/>
      <c r="L221" s="173"/>
      <c r="M221" s="174" t="s">
        <v>1</v>
      </c>
      <c r="N221" s="175" t="s">
        <v>36</v>
      </c>
      <c r="O221" s="55"/>
      <c r="P221" s="164">
        <f>O221*H221</f>
        <v>0</v>
      </c>
      <c r="Q221" s="164">
        <v>1.132E-2</v>
      </c>
      <c r="R221" s="164">
        <f>Q221*H221</f>
        <v>2.3709287200000002</v>
      </c>
      <c r="S221" s="164">
        <v>0</v>
      </c>
      <c r="T221" s="165">
        <f>S221*H221</f>
        <v>0</v>
      </c>
      <c r="U221" s="896"/>
      <c r="V221" s="896"/>
      <c r="W221" s="896"/>
      <c r="X221" s="896"/>
      <c r="Y221" s="896"/>
      <c r="Z221" s="896"/>
      <c r="AA221" s="896"/>
      <c r="AB221" s="896"/>
      <c r="AC221" s="896"/>
      <c r="AD221" s="896"/>
      <c r="AE221" s="896"/>
      <c r="AR221" s="166" t="s">
        <v>284</v>
      </c>
      <c r="AT221" s="166" t="s">
        <v>189</v>
      </c>
      <c r="AU221" s="166" t="s">
        <v>80</v>
      </c>
      <c r="AY221" s="14" t="s">
        <v>153</v>
      </c>
      <c r="BE221" s="93">
        <f>IF(N221="základná",J221,0)</f>
        <v>0</v>
      </c>
      <c r="BF221" s="93">
        <f>IF(N221="znížená",J221,0)</f>
        <v>0</v>
      </c>
      <c r="BG221" s="93">
        <f>IF(N221="zákl. prenesená",J221,0)</f>
        <v>0</v>
      </c>
      <c r="BH221" s="93">
        <f>IF(N221="zníž. prenesená",J221,0)</f>
        <v>0</v>
      </c>
      <c r="BI221" s="93">
        <f>IF(N221="nulová",J221,0)</f>
        <v>0</v>
      </c>
      <c r="BJ221" s="14" t="s">
        <v>80</v>
      </c>
      <c r="BK221" s="93">
        <f>ROUND(I221*H221,2)</f>
        <v>0</v>
      </c>
      <c r="BL221" s="14" t="s">
        <v>218</v>
      </c>
      <c r="BM221" s="166" t="s">
        <v>2683</v>
      </c>
    </row>
    <row r="222" spans="1:65" s="2" customFormat="1" ht="24.2" customHeight="1">
      <c r="A222" s="896"/>
      <c r="B222" s="129"/>
      <c r="C222" s="155" t="s">
        <v>408</v>
      </c>
      <c r="D222" s="155" t="s">
        <v>155</v>
      </c>
      <c r="E222" s="156" t="s">
        <v>1760</v>
      </c>
      <c r="F222" s="157" t="s">
        <v>1761</v>
      </c>
      <c r="G222" s="158" t="s">
        <v>997</v>
      </c>
      <c r="H222" s="160"/>
      <c r="I222" s="901"/>
      <c r="J222" s="900">
        <f>ROUND(I222*H222,2)</f>
        <v>0</v>
      </c>
      <c r="K222" s="161"/>
      <c r="L222" s="29"/>
      <c r="M222" s="162" t="s">
        <v>1</v>
      </c>
      <c r="N222" s="163" t="s">
        <v>36</v>
      </c>
      <c r="O222" s="55"/>
      <c r="P222" s="164">
        <f>O222*H222</f>
        <v>0</v>
      </c>
      <c r="Q222" s="164">
        <v>0</v>
      </c>
      <c r="R222" s="164">
        <f>Q222*H222</f>
        <v>0</v>
      </c>
      <c r="S222" s="164">
        <v>0</v>
      </c>
      <c r="T222" s="165">
        <f>S222*H222</f>
        <v>0</v>
      </c>
      <c r="U222" s="896"/>
      <c r="V222" s="896"/>
      <c r="W222" s="896"/>
      <c r="X222" s="896"/>
      <c r="Y222" s="896"/>
      <c r="Z222" s="896"/>
      <c r="AA222" s="896"/>
      <c r="AB222" s="896"/>
      <c r="AC222" s="896"/>
      <c r="AD222" s="896"/>
      <c r="AE222" s="896"/>
      <c r="AR222" s="166" t="s">
        <v>218</v>
      </c>
      <c r="AT222" s="166" t="s">
        <v>155</v>
      </c>
      <c r="AU222" s="166" t="s">
        <v>80</v>
      </c>
      <c r="AY222" s="14" t="s">
        <v>153</v>
      </c>
      <c r="BE222" s="93">
        <f>IF(N222="základná",J222,0)</f>
        <v>0</v>
      </c>
      <c r="BF222" s="93">
        <f>IF(N222="znížená",J222,0)</f>
        <v>0</v>
      </c>
      <c r="BG222" s="93">
        <f>IF(N222="zákl. prenesená",J222,0)</f>
        <v>0</v>
      </c>
      <c r="BH222" s="93">
        <f>IF(N222="zníž. prenesená",J222,0)</f>
        <v>0</v>
      </c>
      <c r="BI222" s="93">
        <f>IF(N222="nulová",J222,0)</f>
        <v>0</v>
      </c>
      <c r="BJ222" s="14" t="s">
        <v>80</v>
      </c>
      <c r="BK222" s="93">
        <f>ROUND(I222*H222,2)</f>
        <v>0</v>
      </c>
      <c r="BL222" s="14" t="s">
        <v>218</v>
      </c>
      <c r="BM222" s="166" t="s">
        <v>2684</v>
      </c>
    </row>
    <row r="223" spans="1:65" s="12" customFormat="1" ht="22.9" customHeight="1">
      <c r="B223" s="145"/>
      <c r="D223" s="146" t="s">
        <v>69</v>
      </c>
      <c r="E223" s="154" t="s">
        <v>1777</v>
      </c>
      <c r="F223" s="154" t="s">
        <v>1778</v>
      </c>
      <c r="I223" s="148"/>
      <c r="J223" s="904">
        <f>BK223</f>
        <v>0</v>
      </c>
      <c r="L223" s="145"/>
      <c r="M223" s="149"/>
      <c r="N223" s="150"/>
      <c r="O223" s="150"/>
      <c r="P223" s="151">
        <f>SUM(P224:P226)</f>
        <v>0</v>
      </c>
      <c r="Q223" s="150"/>
      <c r="R223" s="151">
        <f>SUM(R224:R226)</f>
        <v>1.0214799999999999</v>
      </c>
      <c r="S223" s="150"/>
      <c r="T223" s="152">
        <f>SUM(T224:T226)</f>
        <v>0</v>
      </c>
      <c r="AR223" s="146" t="s">
        <v>80</v>
      </c>
      <c r="AT223" s="153" t="s">
        <v>69</v>
      </c>
      <c r="AU223" s="153" t="s">
        <v>77</v>
      </c>
      <c r="AY223" s="146" t="s">
        <v>153</v>
      </c>
      <c r="BK223" s="902">
        <f>SUM(BK224:BK226)</f>
        <v>0</v>
      </c>
    </row>
    <row r="224" spans="1:65" s="2" customFormat="1" ht="37.9" customHeight="1">
      <c r="A224" s="896"/>
      <c r="B224" s="129"/>
      <c r="C224" s="155" t="s">
        <v>412</v>
      </c>
      <c r="D224" s="155" t="s">
        <v>155</v>
      </c>
      <c r="E224" s="156" t="s">
        <v>1780</v>
      </c>
      <c r="F224" s="157" t="s">
        <v>1781</v>
      </c>
      <c r="G224" s="158" t="s">
        <v>158</v>
      </c>
      <c r="H224" s="159">
        <v>232.12299999999999</v>
      </c>
      <c r="I224" s="901"/>
      <c r="J224" s="900">
        <f>ROUND(I224*H224,2)</f>
        <v>0</v>
      </c>
      <c r="K224" s="161"/>
      <c r="L224" s="29"/>
      <c r="M224" s="162" t="s">
        <v>1</v>
      </c>
      <c r="N224" s="163" t="s">
        <v>36</v>
      </c>
      <c r="O224" s="55"/>
      <c r="P224" s="164">
        <f>O224*H224</f>
        <v>0</v>
      </c>
      <c r="Q224" s="164">
        <v>3.3500000000000001E-3</v>
      </c>
      <c r="R224" s="164">
        <f>Q224*H224</f>
        <v>0.77761205</v>
      </c>
      <c r="S224" s="164">
        <v>0</v>
      </c>
      <c r="T224" s="165">
        <f>S224*H224</f>
        <v>0</v>
      </c>
      <c r="U224" s="896"/>
      <c r="V224" s="896"/>
      <c r="W224" s="896"/>
      <c r="X224" s="896"/>
      <c r="Y224" s="896"/>
      <c r="Z224" s="896"/>
      <c r="AA224" s="896"/>
      <c r="AB224" s="896"/>
      <c r="AC224" s="896"/>
      <c r="AD224" s="896"/>
      <c r="AE224" s="896"/>
      <c r="AR224" s="166" t="s">
        <v>218</v>
      </c>
      <c r="AT224" s="166" t="s">
        <v>155</v>
      </c>
      <c r="AU224" s="166" t="s">
        <v>80</v>
      </c>
      <c r="AY224" s="14" t="s">
        <v>153</v>
      </c>
      <c r="BE224" s="93">
        <f>IF(N224="základná",J224,0)</f>
        <v>0</v>
      </c>
      <c r="BF224" s="93">
        <f>IF(N224="znížená",J224,0)</f>
        <v>0</v>
      </c>
      <c r="BG224" s="93">
        <f>IF(N224="zákl. prenesená",J224,0)</f>
        <v>0</v>
      </c>
      <c r="BH224" s="93">
        <f>IF(N224="zníž. prenesená",J224,0)</f>
        <v>0</v>
      </c>
      <c r="BI224" s="93">
        <f>IF(N224="nulová",J224,0)</f>
        <v>0</v>
      </c>
      <c r="BJ224" s="14" t="s">
        <v>80</v>
      </c>
      <c r="BK224" s="93">
        <f>ROUND(I224*H224,2)</f>
        <v>0</v>
      </c>
      <c r="BL224" s="14" t="s">
        <v>218</v>
      </c>
      <c r="BM224" s="166" t="s">
        <v>2685</v>
      </c>
    </row>
    <row r="225" spans="1:65" s="2" customFormat="1" ht="24.2" customHeight="1">
      <c r="A225" s="896"/>
      <c r="B225" s="129"/>
      <c r="C225" s="167" t="s">
        <v>416</v>
      </c>
      <c r="D225" s="167" t="s">
        <v>189</v>
      </c>
      <c r="E225" s="168" t="s">
        <v>1784</v>
      </c>
      <c r="F225" s="169" t="s">
        <v>1785</v>
      </c>
      <c r="G225" s="170" t="s">
        <v>158</v>
      </c>
      <c r="H225" s="171">
        <v>236.76499999999999</v>
      </c>
      <c r="I225" s="906"/>
      <c r="J225" s="905">
        <f>ROUND(I225*H225,2)</f>
        <v>0</v>
      </c>
      <c r="K225" s="172"/>
      <c r="L225" s="173"/>
      <c r="M225" s="174" t="s">
        <v>1</v>
      </c>
      <c r="N225" s="175" t="s">
        <v>36</v>
      </c>
      <c r="O225" s="55"/>
      <c r="P225" s="164">
        <f>O225*H225</f>
        <v>0</v>
      </c>
      <c r="Q225" s="164">
        <v>1.0300000000000001E-3</v>
      </c>
      <c r="R225" s="164">
        <f>Q225*H225</f>
        <v>0.24386795</v>
      </c>
      <c r="S225" s="164">
        <v>0</v>
      </c>
      <c r="T225" s="165">
        <f>S225*H225</f>
        <v>0</v>
      </c>
      <c r="U225" s="896"/>
      <c r="V225" s="896"/>
      <c r="W225" s="896"/>
      <c r="X225" s="896"/>
      <c r="Y225" s="896"/>
      <c r="Z225" s="896"/>
      <c r="AA225" s="896"/>
      <c r="AB225" s="896"/>
      <c r="AC225" s="896"/>
      <c r="AD225" s="896"/>
      <c r="AE225" s="896"/>
      <c r="AR225" s="166" t="s">
        <v>284</v>
      </c>
      <c r="AT225" s="166" t="s">
        <v>189</v>
      </c>
      <c r="AU225" s="166" t="s">
        <v>80</v>
      </c>
      <c r="AY225" s="14" t="s">
        <v>153</v>
      </c>
      <c r="BE225" s="93">
        <f>IF(N225="základná",J225,0)</f>
        <v>0</v>
      </c>
      <c r="BF225" s="93">
        <f>IF(N225="znížená",J225,0)</f>
        <v>0</v>
      </c>
      <c r="BG225" s="93">
        <f>IF(N225="zákl. prenesená",J225,0)</f>
        <v>0</v>
      </c>
      <c r="BH225" s="93">
        <f>IF(N225="zníž. prenesená",J225,0)</f>
        <v>0</v>
      </c>
      <c r="BI225" s="93">
        <f>IF(N225="nulová",J225,0)</f>
        <v>0</v>
      </c>
      <c r="BJ225" s="14" t="s">
        <v>80</v>
      </c>
      <c r="BK225" s="93">
        <f>ROUND(I225*H225,2)</f>
        <v>0</v>
      </c>
      <c r="BL225" s="14" t="s">
        <v>218</v>
      </c>
      <c r="BM225" s="166" t="s">
        <v>2686</v>
      </c>
    </row>
    <row r="226" spans="1:65" s="2" customFormat="1" ht="24.2" customHeight="1">
      <c r="A226" s="896"/>
      <c r="B226" s="129"/>
      <c r="C226" s="155" t="s">
        <v>420</v>
      </c>
      <c r="D226" s="155" t="s">
        <v>155</v>
      </c>
      <c r="E226" s="156" t="s">
        <v>1788</v>
      </c>
      <c r="F226" s="157" t="s">
        <v>1789</v>
      </c>
      <c r="G226" s="158" t="s">
        <v>997</v>
      </c>
      <c r="H226" s="160"/>
      <c r="I226" s="901"/>
      <c r="J226" s="900">
        <f>ROUND(I226*H226,2)</f>
        <v>0</v>
      </c>
      <c r="K226" s="161"/>
      <c r="L226" s="29"/>
      <c r="M226" s="162" t="s">
        <v>1</v>
      </c>
      <c r="N226" s="163" t="s">
        <v>36</v>
      </c>
      <c r="O226" s="55"/>
      <c r="P226" s="164">
        <f>O226*H226</f>
        <v>0</v>
      </c>
      <c r="Q226" s="164">
        <v>0</v>
      </c>
      <c r="R226" s="164">
        <f>Q226*H226</f>
        <v>0</v>
      </c>
      <c r="S226" s="164">
        <v>0</v>
      </c>
      <c r="T226" s="165">
        <f>S226*H226</f>
        <v>0</v>
      </c>
      <c r="U226" s="896"/>
      <c r="V226" s="896"/>
      <c r="W226" s="896"/>
      <c r="X226" s="896"/>
      <c r="Y226" s="896"/>
      <c r="Z226" s="896"/>
      <c r="AA226" s="896"/>
      <c r="AB226" s="896"/>
      <c r="AC226" s="896"/>
      <c r="AD226" s="896"/>
      <c r="AE226" s="896"/>
      <c r="AR226" s="166" t="s">
        <v>218</v>
      </c>
      <c r="AT226" s="166" t="s">
        <v>155</v>
      </c>
      <c r="AU226" s="166" t="s">
        <v>80</v>
      </c>
      <c r="AY226" s="14" t="s">
        <v>153</v>
      </c>
      <c r="BE226" s="93">
        <f>IF(N226="základná",J226,0)</f>
        <v>0</v>
      </c>
      <c r="BF226" s="93">
        <f>IF(N226="znížená",J226,0)</f>
        <v>0</v>
      </c>
      <c r="BG226" s="93">
        <f>IF(N226="zákl. prenesená",J226,0)</f>
        <v>0</v>
      </c>
      <c r="BH226" s="93">
        <f>IF(N226="zníž. prenesená",J226,0)</f>
        <v>0</v>
      </c>
      <c r="BI226" s="93">
        <f>IF(N226="nulová",J226,0)</f>
        <v>0</v>
      </c>
      <c r="BJ226" s="14" t="s">
        <v>80</v>
      </c>
      <c r="BK226" s="93">
        <f>ROUND(I226*H226,2)</f>
        <v>0</v>
      </c>
      <c r="BL226" s="14" t="s">
        <v>218</v>
      </c>
      <c r="BM226" s="166" t="s">
        <v>2687</v>
      </c>
    </row>
    <row r="227" spans="1:65" s="12" customFormat="1" ht="22.9" customHeight="1">
      <c r="B227" s="145"/>
      <c r="D227" s="146" t="s">
        <v>69</v>
      </c>
      <c r="E227" s="154" t="s">
        <v>1791</v>
      </c>
      <c r="F227" s="154" t="s">
        <v>1792</v>
      </c>
      <c r="I227" s="148"/>
      <c r="J227" s="904">
        <f>BK227</f>
        <v>0</v>
      </c>
      <c r="L227" s="145"/>
      <c r="M227" s="149"/>
      <c r="N227" s="150"/>
      <c r="O227" s="150"/>
      <c r="P227" s="151">
        <f>SUM(P228:P229)</f>
        <v>0</v>
      </c>
      <c r="Q227" s="150"/>
      <c r="R227" s="151">
        <f>SUM(R228:R229)</f>
        <v>0.10404344000000001</v>
      </c>
      <c r="S227" s="150"/>
      <c r="T227" s="152">
        <f>SUM(T228:T229)</f>
        <v>0</v>
      </c>
      <c r="AR227" s="146" t="s">
        <v>80</v>
      </c>
      <c r="AT227" s="153" t="s">
        <v>69</v>
      </c>
      <c r="AU227" s="153" t="s">
        <v>77</v>
      </c>
      <c r="AY227" s="146" t="s">
        <v>153</v>
      </c>
      <c r="BK227" s="902">
        <f>SUM(BK228:BK229)</f>
        <v>0</v>
      </c>
    </row>
    <row r="228" spans="1:65" s="2" customFormat="1" ht="24.2" customHeight="1">
      <c r="A228" s="896"/>
      <c r="B228" s="129"/>
      <c r="C228" s="155" t="s">
        <v>424</v>
      </c>
      <c r="D228" s="155" t="s">
        <v>155</v>
      </c>
      <c r="E228" s="156" t="s">
        <v>1794</v>
      </c>
      <c r="F228" s="157" t="s">
        <v>1795</v>
      </c>
      <c r="G228" s="158" t="s">
        <v>158</v>
      </c>
      <c r="H228" s="159">
        <v>335.62400000000002</v>
      </c>
      <c r="I228" s="901"/>
      <c r="J228" s="900">
        <f>ROUND(I228*H228,2)</f>
        <v>0</v>
      </c>
      <c r="K228" s="161"/>
      <c r="L228" s="29"/>
      <c r="M228" s="162" t="s">
        <v>1</v>
      </c>
      <c r="N228" s="163" t="s">
        <v>36</v>
      </c>
      <c r="O228" s="55"/>
      <c r="P228" s="164">
        <f>O228*H228</f>
        <v>0</v>
      </c>
      <c r="Q228" s="164">
        <v>1E-4</v>
      </c>
      <c r="R228" s="164">
        <f>Q228*H228</f>
        <v>3.3562400000000006E-2</v>
      </c>
      <c r="S228" s="164">
        <v>0</v>
      </c>
      <c r="T228" s="165">
        <f>S228*H228</f>
        <v>0</v>
      </c>
      <c r="U228" s="896"/>
      <c r="V228" s="896"/>
      <c r="W228" s="896"/>
      <c r="X228" s="896"/>
      <c r="Y228" s="896"/>
      <c r="Z228" s="896"/>
      <c r="AA228" s="896"/>
      <c r="AB228" s="896"/>
      <c r="AC228" s="896"/>
      <c r="AD228" s="896"/>
      <c r="AE228" s="896"/>
      <c r="AR228" s="166" t="s">
        <v>218</v>
      </c>
      <c r="AT228" s="166" t="s">
        <v>155</v>
      </c>
      <c r="AU228" s="166" t="s">
        <v>80</v>
      </c>
      <c r="AY228" s="14" t="s">
        <v>153</v>
      </c>
      <c r="BE228" s="93">
        <f>IF(N228="základná",J228,0)</f>
        <v>0</v>
      </c>
      <c r="BF228" s="93">
        <f>IF(N228="znížená",J228,0)</f>
        <v>0</v>
      </c>
      <c r="BG228" s="93">
        <f>IF(N228="zákl. prenesená",J228,0)</f>
        <v>0</v>
      </c>
      <c r="BH228" s="93">
        <f>IF(N228="zníž. prenesená",J228,0)</f>
        <v>0</v>
      </c>
      <c r="BI228" s="93">
        <f>IF(N228="nulová",J228,0)</f>
        <v>0</v>
      </c>
      <c r="BJ228" s="14" t="s">
        <v>80</v>
      </c>
      <c r="BK228" s="93">
        <f>ROUND(I228*H228,2)</f>
        <v>0</v>
      </c>
      <c r="BL228" s="14" t="s">
        <v>218</v>
      </c>
      <c r="BM228" s="166" t="s">
        <v>2688</v>
      </c>
    </row>
    <row r="229" spans="1:65" s="2" customFormat="1" ht="37.9" customHeight="1">
      <c r="A229" s="896"/>
      <c r="B229" s="129"/>
      <c r="C229" s="155" t="s">
        <v>428</v>
      </c>
      <c r="D229" s="155" t="s">
        <v>155</v>
      </c>
      <c r="E229" s="156" t="s">
        <v>1798</v>
      </c>
      <c r="F229" s="157" t="s">
        <v>1799</v>
      </c>
      <c r="G229" s="158" t="s">
        <v>158</v>
      </c>
      <c r="H229" s="159">
        <v>335.62400000000002</v>
      </c>
      <c r="I229" s="901"/>
      <c r="J229" s="900">
        <f>ROUND(I229*H229,2)</f>
        <v>0</v>
      </c>
      <c r="K229" s="161"/>
      <c r="L229" s="29"/>
      <c r="M229" s="162" t="s">
        <v>1</v>
      </c>
      <c r="N229" s="163" t="s">
        <v>36</v>
      </c>
      <c r="O229" s="55"/>
      <c r="P229" s="164">
        <f>O229*H229</f>
        <v>0</v>
      </c>
      <c r="Q229" s="164">
        <v>2.1000000000000001E-4</v>
      </c>
      <c r="R229" s="164">
        <f>Q229*H229</f>
        <v>7.0481040000000009E-2</v>
      </c>
      <c r="S229" s="164">
        <v>0</v>
      </c>
      <c r="T229" s="165">
        <f>S229*H229</f>
        <v>0</v>
      </c>
      <c r="U229" s="896"/>
      <c r="V229" s="896"/>
      <c r="W229" s="896"/>
      <c r="X229" s="896"/>
      <c r="Y229" s="896"/>
      <c r="Z229" s="896"/>
      <c r="AA229" s="896"/>
      <c r="AB229" s="896"/>
      <c r="AC229" s="896"/>
      <c r="AD229" s="896"/>
      <c r="AE229" s="896"/>
      <c r="AR229" s="166" t="s">
        <v>218</v>
      </c>
      <c r="AT229" s="166" t="s">
        <v>155</v>
      </c>
      <c r="AU229" s="166" t="s">
        <v>80</v>
      </c>
      <c r="AY229" s="14" t="s">
        <v>153</v>
      </c>
      <c r="BE229" s="93">
        <f>IF(N229="základná",J229,0)</f>
        <v>0</v>
      </c>
      <c r="BF229" s="93">
        <f>IF(N229="znížená",J229,0)</f>
        <v>0</v>
      </c>
      <c r="BG229" s="93">
        <f>IF(N229="zákl. prenesená",J229,0)</f>
        <v>0</v>
      </c>
      <c r="BH229" s="93">
        <f>IF(N229="zníž. prenesená",J229,0)</f>
        <v>0</v>
      </c>
      <c r="BI229" s="93">
        <f>IF(N229="nulová",J229,0)</f>
        <v>0</v>
      </c>
      <c r="BJ229" s="14" t="s">
        <v>80</v>
      </c>
      <c r="BK229" s="93">
        <f>ROUND(I229*H229,2)</f>
        <v>0</v>
      </c>
      <c r="BL229" s="14" t="s">
        <v>218</v>
      </c>
      <c r="BM229" s="166" t="s">
        <v>2689</v>
      </c>
    </row>
    <row r="230" spans="1:65" s="12" customFormat="1" ht="25.9" customHeight="1">
      <c r="B230" s="145"/>
      <c r="D230" s="146" t="s">
        <v>69</v>
      </c>
      <c r="E230" s="147" t="s">
        <v>1801</v>
      </c>
      <c r="F230" s="147" t="s">
        <v>1802</v>
      </c>
      <c r="I230" s="148"/>
      <c r="J230" s="903">
        <f>BK230</f>
        <v>0</v>
      </c>
      <c r="L230" s="145"/>
      <c r="M230" s="149"/>
      <c r="N230" s="150"/>
      <c r="O230" s="150"/>
      <c r="P230" s="151">
        <f>P231</f>
        <v>0</v>
      </c>
      <c r="Q230" s="150"/>
      <c r="R230" s="151">
        <f>R231</f>
        <v>0</v>
      </c>
      <c r="S230" s="150"/>
      <c r="T230" s="152">
        <f>T231</f>
        <v>0</v>
      </c>
      <c r="AR230" s="146" t="s">
        <v>159</v>
      </c>
      <c r="AT230" s="153" t="s">
        <v>69</v>
      </c>
      <c r="AU230" s="153" t="s">
        <v>70</v>
      </c>
      <c r="AY230" s="146" t="s">
        <v>153</v>
      </c>
      <c r="BK230" s="902">
        <f>BK231</f>
        <v>0</v>
      </c>
    </row>
    <row r="231" spans="1:65" s="2" customFormat="1" ht="21.75" customHeight="1">
      <c r="A231" s="896"/>
      <c r="B231" s="129"/>
      <c r="C231" s="155" t="s">
        <v>432</v>
      </c>
      <c r="D231" s="155" t="s">
        <v>155</v>
      </c>
      <c r="E231" s="156" t="s">
        <v>1804</v>
      </c>
      <c r="F231" s="157" t="s">
        <v>1805</v>
      </c>
      <c r="G231" s="158" t="s">
        <v>158</v>
      </c>
      <c r="H231" s="159">
        <v>194.32</v>
      </c>
      <c r="I231" s="901"/>
      <c r="J231" s="900">
        <f>ROUND(I231*H231,2)</f>
        <v>0</v>
      </c>
      <c r="K231" s="161"/>
      <c r="L231" s="29"/>
      <c r="M231" s="176" t="s">
        <v>1</v>
      </c>
      <c r="N231" s="177" t="s">
        <v>36</v>
      </c>
      <c r="O231" s="178"/>
      <c r="P231" s="179">
        <f>O231*H231</f>
        <v>0</v>
      </c>
      <c r="Q231" s="179">
        <v>0</v>
      </c>
      <c r="R231" s="179">
        <f>Q231*H231</f>
        <v>0</v>
      </c>
      <c r="S231" s="179">
        <v>0</v>
      </c>
      <c r="T231" s="180">
        <f>S231*H231</f>
        <v>0</v>
      </c>
      <c r="U231" s="896"/>
      <c r="V231" s="896"/>
      <c r="W231" s="896"/>
      <c r="X231" s="896"/>
      <c r="Y231" s="896"/>
      <c r="Z231" s="896"/>
      <c r="AA231" s="896"/>
      <c r="AB231" s="896"/>
      <c r="AC231" s="896"/>
      <c r="AD231" s="896"/>
      <c r="AE231" s="896"/>
      <c r="AR231" s="166" t="s">
        <v>1806</v>
      </c>
      <c r="AT231" s="166" t="s">
        <v>155</v>
      </c>
      <c r="AU231" s="166" t="s">
        <v>77</v>
      </c>
      <c r="AY231" s="14" t="s">
        <v>153</v>
      </c>
      <c r="BE231" s="93">
        <f>IF(N231="základná",J231,0)</f>
        <v>0</v>
      </c>
      <c r="BF231" s="93">
        <f>IF(N231="znížená",J231,0)</f>
        <v>0</v>
      </c>
      <c r="BG231" s="93">
        <f>IF(N231="zákl. prenesená",J231,0)</f>
        <v>0</v>
      </c>
      <c r="BH231" s="93">
        <f>IF(N231="zníž. prenesená",J231,0)</f>
        <v>0</v>
      </c>
      <c r="BI231" s="93">
        <f>IF(N231="nulová",J231,0)</f>
        <v>0</v>
      </c>
      <c r="BJ231" s="14" t="s">
        <v>80</v>
      </c>
      <c r="BK231" s="93">
        <f>ROUND(I231*H231,2)</f>
        <v>0</v>
      </c>
      <c r="BL231" s="14" t="s">
        <v>1806</v>
      </c>
      <c r="BM231" s="166" t="s">
        <v>2690</v>
      </c>
    </row>
    <row r="232" spans="1:65" s="2" customFormat="1" ht="6.95" customHeight="1">
      <c r="A232" s="896"/>
      <c r="B232" s="45"/>
      <c r="C232" s="46"/>
      <c r="D232" s="46"/>
      <c r="E232" s="46"/>
      <c r="F232" s="46"/>
      <c r="G232" s="46"/>
      <c r="H232" s="46"/>
      <c r="I232" s="46"/>
      <c r="J232" s="46"/>
      <c r="K232" s="46"/>
      <c r="L232" s="29"/>
      <c r="M232" s="896"/>
      <c r="O232" s="896"/>
      <c r="P232" s="896"/>
      <c r="Q232" s="896"/>
      <c r="R232" s="896"/>
      <c r="S232" s="896"/>
      <c r="T232" s="896"/>
      <c r="U232" s="896"/>
      <c r="V232" s="896"/>
      <c r="W232" s="896"/>
      <c r="X232" s="896"/>
      <c r="Y232" s="896"/>
      <c r="Z232" s="896"/>
      <c r="AA232" s="896"/>
      <c r="AB232" s="896"/>
      <c r="AC232" s="896"/>
      <c r="AD232" s="896"/>
      <c r="AE232" s="896"/>
    </row>
  </sheetData>
  <autoFilter ref="C145:K231" xr:uid="{00000000-0009-0000-0000-000003000000}"/>
  <mergeCells count="17">
    <mergeCell ref="E20:H20"/>
    <mergeCell ref="E29:H29"/>
    <mergeCell ref="E138:H138"/>
    <mergeCell ref="L2:V2"/>
    <mergeCell ref="D120:F120"/>
    <mergeCell ref="D121:F121"/>
    <mergeCell ref="D122:F122"/>
    <mergeCell ref="E134:H134"/>
    <mergeCell ref="E136:H136"/>
    <mergeCell ref="E85:H85"/>
    <mergeCell ref="E87:H87"/>
    <mergeCell ref="E89:H89"/>
    <mergeCell ref="D118:F118"/>
    <mergeCell ref="D119:F119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28"/>
  <sheetViews>
    <sheetView zoomScaleNormal="100" workbookViewId="0">
      <selection activeCell="F7" sqref="F7"/>
    </sheetView>
  </sheetViews>
  <sheetFormatPr defaultColWidth="13.5" defaultRowHeight="15.75"/>
  <cols>
    <col min="1" max="1" width="14.83203125" style="766" customWidth="1"/>
    <col min="2" max="2" width="80.1640625" style="766" customWidth="1"/>
    <col min="3" max="3" width="19.83203125" style="766" customWidth="1"/>
    <col min="4" max="4" width="10.5" style="766" customWidth="1"/>
    <col min="5" max="5" width="10.5" style="767" customWidth="1"/>
    <col min="6" max="10" width="14.83203125" style="767" customWidth="1"/>
    <col min="11" max="222" width="10.1640625" style="766" customWidth="1"/>
    <col min="223" max="16384" width="13.5" style="766"/>
  </cols>
  <sheetData>
    <row r="1" spans="1:10" ht="49.5" customHeight="1">
      <c r="A1" s="1059" t="s">
        <v>3769</v>
      </c>
      <c r="B1" s="1059"/>
      <c r="C1" s="1059"/>
      <c r="D1" s="1059"/>
      <c r="E1" s="1059"/>
      <c r="F1" s="1059"/>
      <c r="G1" s="1059"/>
      <c r="H1" s="1059"/>
      <c r="I1" s="1059"/>
      <c r="J1" s="1059"/>
    </row>
    <row r="2" spans="1:10" ht="26.1" customHeight="1">
      <c r="A2" s="809" t="s">
        <v>3768</v>
      </c>
      <c r="B2" s="1060" t="s">
        <v>3767</v>
      </c>
      <c r="C2" s="1061"/>
      <c r="D2" s="1061"/>
      <c r="E2" s="1061"/>
      <c r="F2" s="810" t="s">
        <v>3766</v>
      </c>
      <c r="G2" s="1062" t="s">
        <v>3765</v>
      </c>
      <c r="H2" s="1062"/>
      <c r="I2" s="1062"/>
      <c r="J2" s="1062"/>
    </row>
    <row r="3" spans="1:10" ht="26.1" customHeight="1">
      <c r="A3" s="809" t="s">
        <v>3764</v>
      </c>
      <c r="B3" s="1061" t="s">
        <v>3661</v>
      </c>
      <c r="C3" s="1061"/>
      <c r="D3" s="1061"/>
      <c r="E3" s="1061"/>
      <c r="F3" s="808" t="s">
        <v>18</v>
      </c>
      <c r="G3" s="807">
        <v>44699</v>
      </c>
      <c r="H3" s="806"/>
      <c r="I3" s="806"/>
      <c r="J3" s="805"/>
    </row>
    <row r="4" spans="1:10" ht="28.5" customHeight="1" thickBot="1">
      <c r="A4" s="804" t="s">
        <v>3763</v>
      </c>
      <c r="B4" s="803" t="s">
        <v>3762</v>
      </c>
      <c r="C4" s="802"/>
      <c r="D4" s="802"/>
      <c r="E4" s="801"/>
      <c r="F4" s="800" t="s">
        <v>3761</v>
      </c>
      <c r="G4" s="1063" t="s">
        <v>3760</v>
      </c>
      <c r="H4" s="1063"/>
      <c r="I4" s="1063"/>
      <c r="J4" s="1063"/>
    </row>
    <row r="5" spans="1:10" ht="3.75" customHeight="1" thickBot="1"/>
    <row r="6" spans="1:10" ht="63.75" customHeight="1">
      <c r="A6" s="799" t="s">
        <v>3759</v>
      </c>
      <c r="B6" s="798" t="s">
        <v>3758</v>
      </c>
      <c r="C6" s="798" t="s">
        <v>3757</v>
      </c>
      <c r="D6" s="797" t="s">
        <v>141</v>
      </c>
      <c r="E6" s="796" t="s">
        <v>3756</v>
      </c>
      <c r="F6" s="796" t="s">
        <v>3755</v>
      </c>
      <c r="G6" s="796" t="s">
        <v>3754</v>
      </c>
      <c r="H6" s="796" t="s">
        <v>3753</v>
      </c>
      <c r="I6" s="795" t="s">
        <v>3752</v>
      </c>
      <c r="J6" s="794" t="s">
        <v>3751</v>
      </c>
    </row>
    <row r="7" spans="1:10" s="778" customFormat="1">
      <c r="A7" s="792"/>
      <c r="B7" s="791" t="s">
        <v>3750</v>
      </c>
      <c r="C7" s="790"/>
      <c r="D7" s="790"/>
      <c r="E7" s="789"/>
      <c r="F7" s="789"/>
      <c r="G7" s="789"/>
      <c r="H7" s="781"/>
      <c r="I7" s="780">
        <f t="shared" ref="I7:I24" si="0">G7*E7</f>
        <v>0</v>
      </c>
      <c r="J7" s="779">
        <f t="shared" ref="J7:J24" si="1">I7+H7</f>
        <v>0</v>
      </c>
    </row>
    <row r="8" spans="1:10" s="778" customFormat="1">
      <c r="A8" s="787"/>
      <c r="B8" s="786" t="s">
        <v>3749</v>
      </c>
      <c r="C8" s="793" t="s">
        <v>3748</v>
      </c>
      <c r="D8" s="793" t="s">
        <v>244</v>
      </c>
      <c r="E8" s="782">
        <v>2880</v>
      </c>
      <c r="F8" s="782"/>
      <c r="G8" s="782"/>
      <c r="H8" s="781"/>
      <c r="I8" s="780">
        <f t="shared" si="0"/>
        <v>0</v>
      </c>
      <c r="J8" s="779">
        <f t="shared" si="1"/>
        <v>0</v>
      </c>
    </row>
    <row r="9" spans="1:10" s="778" customFormat="1">
      <c r="A9" s="787"/>
      <c r="B9" s="786" t="s">
        <v>3747</v>
      </c>
      <c r="C9" s="793" t="s">
        <v>3746</v>
      </c>
      <c r="D9" s="793" t="s">
        <v>244</v>
      </c>
      <c r="E9" s="782">
        <v>480</v>
      </c>
      <c r="F9" s="782"/>
      <c r="G9" s="782"/>
      <c r="H9" s="781"/>
      <c r="I9" s="780">
        <f t="shared" si="0"/>
        <v>0</v>
      </c>
      <c r="J9" s="779">
        <f t="shared" si="1"/>
        <v>0</v>
      </c>
    </row>
    <row r="10" spans="1:10" s="778" customFormat="1">
      <c r="A10" s="787"/>
      <c r="B10" s="786" t="s">
        <v>3745</v>
      </c>
      <c r="C10" s="793" t="s">
        <v>3744</v>
      </c>
      <c r="D10" s="793" t="s">
        <v>244</v>
      </c>
      <c r="E10" s="782">
        <v>110</v>
      </c>
      <c r="F10" s="782"/>
      <c r="G10" s="782"/>
      <c r="H10" s="781"/>
      <c r="I10" s="780">
        <f t="shared" si="0"/>
        <v>0</v>
      </c>
      <c r="J10" s="779">
        <f t="shared" si="1"/>
        <v>0</v>
      </c>
    </row>
    <row r="11" spans="1:10" s="778" customFormat="1">
      <c r="A11" s="787"/>
      <c r="B11" s="786" t="s">
        <v>3743</v>
      </c>
      <c r="C11" s="793" t="s">
        <v>3742</v>
      </c>
      <c r="D11" s="793" t="s">
        <v>244</v>
      </c>
      <c r="E11" s="782">
        <v>480</v>
      </c>
      <c r="F11" s="782"/>
      <c r="G11" s="782"/>
      <c r="H11" s="781"/>
      <c r="I11" s="780">
        <f t="shared" si="0"/>
        <v>0</v>
      </c>
      <c r="J11" s="779">
        <f t="shared" si="1"/>
        <v>0</v>
      </c>
    </row>
    <row r="12" spans="1:10" s="778" customFormat="1">
      <c r="A12" s="787"/>
      <c r="B12" s="786" t="s">
        <v>3741</v>
      </c>
      <c r="C12" s="793"/>
      <c r="D12" s="793" t="s">
        <v>266</v>
      </c>
      <c r="E12" s="782">
        <v>576</v>
      </c>
      <c r="F12" s="782"/>
      <c r="G12" s="782"/>
      <c r="H12" s="781"/>
      <c r="I12" s="780">
        <f t="shared" si="0"/>
        <v>0</v>
      </c>
      <c r="J12" s="779">
        <f t="shared" si="1"/>
        <v>0</v>
      </c>
    </row>
    <row r="13" spans="1:10" s="778" customFormat="1">
      <c r="A13" s="787"/>
      <c r="B13" s="786" t="s">
        <v>3740</v>
      </c>
      <c r="C13" s="793"/>
      <c r="D13" s="793" t="s">
        <v>266</v>
      </c>
      <c r="E13" s="782">
        <v>576</v>
      </c>
      <c r="F13" s="782"/>
      <c r="G13" s="782"/>
      <c r="H13" s="781"/>
      <c r="I13" s="780">
        <f t="shared" si="0"/>
        <v>0</v>
      </c>
      <c r="J13" s="779">
        <f t="shared" si="1"/>
        <v>0</v>
      </c>
    </row>
    <row r="14" spans="1:10" s="778" customFormat="1">
      <c r="A14" s="787"/>
      <c r="B14" s="786" t="s">
        <v>3739</v>
      </c>
      <c r="C14" s="793"/>
      <c r="D14" s="793" t="s">
        <v>244</v>
      </c>
      <c r="E14" s="782">
        <v>100</v>
      </c>
      <c r="F14" s="782"/>
      <c r="G14" s="782"/>
      <c r="H14" s="781"/>
      <c r="I14" s="780">
        <f t="shared" si="0"/>
        <v>0</v>
      </c>
      <c r="J14" s="779">
        <f t="shared" si="1"/>
        <v>0</v>
      </c>
    </row>
    <row r="15" spans="1:10" s="778" customFormat="1">
      <c r="A15" s="787"/>
      <c r="B15" s="786" t="s">
        <v>3738</v>
      </c>
      <c r="C15" s="793"/>
      <c r="D15" s="793" t="s">
        <v>244</v>
      </c>
      <c r="E15" s="782">
        <v>100</v>
      </c>
      <c r="F15" s="782"/>
      <c r="G15" s="782"/>
      <c r="H15" s="781"/>
      <c r="I15" s="780">
        <f t="shared" si="0"/>
        <v>0</v>
      </c>
      <c r="J15" s="779">
        <f t="shared" si="1"/>
        <v>0</v>
      </c>
    </row>
    <row r="16" spans="1:10" s="778" customFormat="1">
      <c r="A16" s="787"/>
      <c r="B16" s="786" t="s">
        <v>3737</v>
      </c>
      <c r="C16" s="793"/>
      <c r="D16" s="793" t="s">
        <v>244</v>
      </c>
      <c r="E16" s="782">
        <v>40</v>
      </c>
      <c r="F16" s="782"/>
      <c r="G16" s="782"/>
      <c r="H16" s="781"/>
      <c r="I16" s="780">
        <f t="shared" si="0"/>
        <v>0</v>
      </c>
      <c r="J16" s="779">
        <f t="shared" si="1"/>
        <v>0</v>
      </c>
    </row>
    <row r="17" spans="1:10" s="778" customFormat="1">
      <c r="A17" s="787"/>
      <c r="B17" s="786" t="s">
        <v>3736</v>
      </c>
      <c r="C17" s="793"/>
      <c r="D17" s="793" t="s">
        <v>266</v>
      </c>
      <c r="E17" s="782">
        <v>30</v>
      </c>
      <c r="F17" s="782"/>
      <c r="G17" s="782"/>
      <c r="H17" s="781"/>
      <c r="I17" s="780">
        <f t="shared" si="0"/>
        <v>0</v>
      </c>
      <c r="J17" s="779">
        <f t="shared" si="1"/>
        <v>0</v>
      </c>
    </row>
    <row r="18" spans="1:10" s="778" customFormat="1">
      <c r="A18" s="787"/>
      <c r="B18" s="786" t="s">
        <v>3735</v>
      </c>
      <c r="C18" s="793"/>
      <c r="D18" s="793" t="s">
        <v>266</v>
      </c>
      <c r="E18" s="782">
        <v>50</v>
      </c>
      <c r="F18" s="782"/>
      <c r="G18" s="782"/>
      <c r="H18" s="781"/>
      <c r="I18" s="780">
        <f t="shared" si="0"/>
        <v>0</v>
      </c>
      <c r="J18" s="779">
        <f t="shared" si="1"/>
        <v>0</v>
      </c>
    </row>
    <row r="19" spans="1:10" s="778" customFormat="1">
      <c r="A19" s="792"/>
      <c r="B19" s="791" t="s">
        <v>3734</v>
      </c>
      <c r="C19" s="790"/>
      <c r="D19" s="790"/>
      <c r="E19" s="789"/>
      <c r="F19" s="789"/>
      <c r="G19" s="789"/>
      <c r="H19" s="781"/>
      <c r="I19" s="780">
        <f t="shared" si="0"/>
        <v>0</v>
      </c>
      <c r="J19" s="779">
        <f t="shared" si="1"/>
        <v>0</v>
      </c>
    </row>
    <row r="20" spans="1:10" s="778" customFormat="1">
      <c r="A20" s="787"/>
      <c r="B20" s="788" t="s">
        <v>3733</v>
      </c>
      <c r="C20" s="785" t="s">
        <v>3732</v>
      </c>
      <c r="D20" s="785" t="s">
        <v>3724</v>
      </c>
      <c r="E20" s="784">
        <v>1</v>
      </c>
      <c r="F20" s="783"/>
      <c r="G20" s="783"/>
      <c r="H20" s="781"/>
      <c r="I20" s="780">
        <f t="shared" si="0"/>
        <v>0</v>
      </c>
      <c r="J20" s="779">
        <f t="shared" si="1"/>
        <v>0</v>
      </c>
    </row>
    <row r="21" spans="1:10" s="778" customFormat="1">
      <c r="A21" s="787"/>
      <c r="B21" s="788" t="s">
        <v>3217</v>
      </c>
      <c r="C21" s="785" t="s">
        <v>3731</v>
      </c>
      <c r="D21" s="785" t="s">
        <v>3724</v>
      </c>
      <c r="E21" s="784">
        <v>1</v>
      </c>
      <c r="F21" s="783"/>
      <c r="G21" s="783"/>
      <c r="H21" s="781"/>
      <c r="I21" s="780">
        <f t="shared" si="0"/>
        <v>0</v>
      </c>
      <c r="J21" s="779">
        <f t="shared" si="1"/>
        <v>0</v>
      </c>
    </row>
    <row r="22" spans="1:10" s="778" customFormat="1">
      <c r="A22" s="787"/>
      <c r="B22" s="788" t="s">
        <v>3730</v>
      </c>
      <c r="C22" s="785" t="s">
        <v>3729</v>
      </c>
      <c r="D22" s="785" t="s">
        <v>3724</v>
      </c>
      <c r="E22" s="784">
        <v>1</v>
      </c>
      <c r="F22" s="783"/>
      <c r="G22" s="783"/>
      <c r="H22" s="781"/>
      <c r="I22" s="780">
        <f t="shared" si="0"/>
        <v>0</v>
      </c>
      <c r="J22" s="779">
        <f t="shared" si="1"/>
        <v>0</v>
      </c>
    </row>
    <row r="23" spans="1:10" s="778" customFormat="1">
      <c r="A23" s="787"/>
      <c r="B23" s="788" t="s">
        <v>3728</v>
      </c>
      <c r="C23" s="785" t="s">
        <v>3727</v>
      </c>
      <c r="D23" s="785" t="s">
        <v>3724</v>
      </c>
      <c r="E23" s="784">
        <v>1</v>
      </c>
      <c r="F23" s="783"/>
      <c r="G23" s="783"/>
      <c r="H23" s="781"/>
      <c r="I23" s="780">
        <f t="shared" si="0"/>
        <v>0</v>
      </c>
      <c r="J23" s="779">
        <f t="shared" si="1"/>
        <v>0</v>
      </c>
    </row>
    <row r="24" spans="1:10" s="778" customFormat="1">
      <c r="A24" s="787"/>
      <c r="B24" s="786" t="s">
        <v>3726</v>
      </c>
      <c r="C24" s="785" t="s">
        <v>3725</v>
      </c>
      <c r="D24" s="785" t="s">
        <v>3724</v>
      </c>
      <c r="E24" s="784">
        <v>1</v>
      </c>
      <c r="F24" s="783"/>
      <c r="G24" s="782"/>
      <c r="H24" s="781"/>
      <c r="I24" s="780">
        <f t="shared" si="0"/>
        <v>0</v>
      </c>
      <c r="J24" s="779">
        <f t="shared" si="1"/>
        <v>0</v>
      </c>
    </row>
    <row r="25" spans="1:10" ht="19.5" thickBot="1">
      <c r="A25" s="777"/>
      <c r="B25" s="776" t="s">
        <v>3594</v>
      </c>
      <c r="C25" s="775"/>
      <c r="D25" s="774"/>
      <c r="E25" s="773"/>
      <c r="F25" s="772"/>
      <c r="G25" s="772"/>
      <c r="H25" s="771"/>
      <c r="I25" s="770"/>
      <c r="J25" s="769">
        <f>SUM(J7:J24)</f>
        <v>0</v>
      </c>
    </row>
    <row r="26" spans="1:10" ht="16.5" thickBot="1"/>
    <row r="27" spans="1:10" ht="16.5" thickBot="1">
      <c r="A27" s="1056" t="s">
        <v>3723</v>
      </c>
      <c r="B27" s="1057"/>
      <c r="C27" s="1057"/>
      <c r="D27" s="1057"/>
      <c r="E27" s="1057"/>
      <c r="F27" s="1057"/>
      <c r="G27" s="1057"/>
      <c r="H27" s="1057"/>
      <c r="I27" s="1057"/>
      <c r="J27" s="1058"/>
    </row>
    <row r="28" spans="1:10">
      <c r="E28" s="766"/>
      <c r="F28" s="766"/>
      <c r="G28" s="766"/>
      <c r="H28" s="766"/>
      <c r="I28" s="766"/>
      <c r="J28" s="768"/>
    </row>
  </sheetData>
  <mergeCells count="6">
    <mergeCell ref="A27:J27"/>
    <mergeCell ref="A1:J1"/>
    <mergeCell ref="B2:E2"/>
    <mergeCell ref="G2:J2"/>
    <mergeCell ref="B3:E3"/>
    <mergeCell ref="G4:J4"/>
  </mergeCells>
  <pageMargins left="0.70000000000000007" right="0.70000000000000007" top="0.75000000000000011" bottom="0.75000000000000011" header="0.30000000000000004" footer="0.30000000000000004"/>
  <pageSetup paperSize="9" scale="74" fitToHeight="2" orientation="landscape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L47"/>
  <sheetViews>
    <sheetView view="pageBreakPreview" topLeftCell="A22" zoomScaleSheetLayoutView="100" workbookViewId="0">
      <selection activeCell="F10" sqref="F10"/>
    </sheetView>
  </sheetViews>
  <sheetFormatPr defaultColWidth="10.33203125" defaultRowHeight="12.75"/>
  <cols>
    <col min="1" max="1" width="25.5" style="645" customWidth="1"/>
    <col min="2" max="2" width="44.6640625" style="645" customWidth="1"/>
    <col min="3" max="3" width="10.83203125" style="646" customWidth="1"/>
    <col min="4" max="4" width="7.33203125" style="646" customWidth="1"/>
    <col min="5" max="5" width="9.6640625" style="645" customWidth="1"/>
    <col min="6" max="6" width="18" style="645" customWidth="1"/>
    <col min="7" max="7" width="10.83203125" style="645" customWidth="1"/>
    <col min="8" max="8" width="12.83203125" style="645" customWidth="1"/>
    <col min="9" max="9" width="10.33203125" style="645"/>
    <col min="10" max="10" width="15.6640625" style="645" customWidth="1"/>
    <col min="11" max="11" width="38.5" style="645" customWidth="1"/>
    <col min="12" max="16384" width="10.33203125" style="645"/>
  </cols>
  <sheetData>
    <row r="1" spans="1:12" ht="26.25" customHeight="1" thickBot="1">
      <c r="A1" s="1044" t="s">
        <v>3798</v>
      </c>
      <c r="B1" s="1044"/>
      <c r="C1" s="1044"/>
      <c r="D1" s="1044"/>
      <c r="E1" s="1044"/>
      <c r="F1" s="1044"/>
      <c r="G1" s="1044"/>
      <c r="H1" s="1044"/>
    </row>
    <row r="2" spans="1:12" ht="12.75" customHeight="1" thickBot="1">
      <c r="A2" s="1045" t="s">
        <v>3659</v>
      </c>
      <c r="B2" s="1046" t="s">
        <v>3658</v>
      </c>
      <c r="C2" s="732"/>
      <c r="D2" s="731"/>
      <c r="E2" s="1047" t="s">
        <v>3657</v>
      </c>
      <c r="F2" s="1047"/>
      <c r="G2" s="1047" t="s">
        <v>3223</v>
      </c>
      <c r="H2" s="1047"/>
    </row>
    <row r="3" spans="1:12" ht="12.75" customHeight="1" thickBot="1">
      <c r="A3" s="1045"/>
      <c r="B3" s="1046"/>
      <c r="C3" s="1048" t="s">
        <v>3656</v>
      </c>
      <c r="D3" s="1049" t="s">
        <v>3655</v>
      </c>
      <c r="E3" s="1050" t="s">
        <v>3654</v>
      </c>
      <c r="F3" s="1051" t="s">
        <v>3653</v>
      </c>
      <c r="G3" s="1050" t="s">
        <v>3654</v>
      </c>
      <c r="H3" s="1051" t="s">
        <v>3653</v>
      </c>
    </row>
    <row r="4" spans="1:12" ht="9.75" customHeight="1" thickBot="1">
      <c r="A4" s="1045"/>
      <c r="B4" s="1046"/>
      <c r="C4" s="1048"/>
      <c r="D4" s="1049"/>
      <c r="E4" s="1050"/>
      <c r="F4" s="1051"/>
      <c r="G4" s="1050"/>
      <c r="H4" s="1051"/>
    </row>
    <row r="5" spans="1:12" ht="9.75" customHeight="1" thickBot="1">
      <c r="A5" s="1045"/>
      <c r="B5" s="1046"/>
      <c r="C5" s="1048"/>
      <c r="D5" s="1049"/>
      <c r="E5" s="1050"/>
      <c r="F5" s="1051"/>
      <c r="G5" s="1050"/>
      <c r="H5" s="1051"/>
    </row>
    <row r="6" spans="1:12" ht="24.75" customHeight="1" thickBot="1">
      <c r="A6" s="1045"/>
      <c r="B6" s="1046"/>
      <c r="C6" s="1048"/>
      <c r="D6" s="1049"/>
      <c r="E6" s="1050"/>
      <c r="F6" s="1051"/>
      <c r="G6" s="1050"/>
      <c r="H6" s="1051"/>
    </row>
    <row r="7" spans="1:12" s="720" customFormat="1" ht="13.5" thickBot="1">
      <c r="A7" s="1066" t="s">
        <v>3716</v>
      </c>
      <c r="B7" s="1066"/>
      <c r="C7" s="820"/>
      <c r="D7" s="820"/>
      <c r="E7" s="819"/>
      <c r="F7" s="818"/>
      <c r="G7" s="818"/>
      <c r="H7" s="817"/>
    </row>
    <row r="8" spans="1:12" s="647" customFormat="1" ht="13.5" thickBot="1">
      <c r="A8" s="1054" t="s">
        <v>3627</v>
      </c>
      <c r="B8" s="1054"/>
      <c r="C8" s="670"/>
      <c r="D8" s="670"/>
      <c r="E8" s="669"/>
      <c r="F8" s="668"/>
      <c r="G8" s="668"/>
      <c r="H8" s="667"/>
      <c r="L8" s="648"/>
    </row>
    <row r="9" spans="1:12" s="647" customFormat="1">
      <c r="A9" s="692" t="s">
        <v>3797</v>
      </c>
      <c r="B9" s="686" t="s">
        <v>3794</v>
      </c>
      <c r="C9" s="664">
        <v>26</v>
      </c>
      <c r="D9" s="663" t="s">
        <v>244</v>
      </c>
      <c r="E9" s="662"/>
      <c r="F9" s="661"/>
      <c r="G9" s="662"/>
      <c r="H9" s="661"/>
      <c r="L9" s="648"/>
    </row>
    <row r="10" spans="1:12" s="647" customFormat="1">
      <c r="A10" s="692" t="s">
        <v>3796</v>
      </c>
      <c r="B10" s="686" t="s">
        <v>3794</v>
      </c>
      <c r="C10" s="664">
        <v>16</v>
      </c>
      <c r="D10" s="663" t="s">
        <v>244</v>
      </c>
      <c r="E10" s="662"/>
      <c r="F10" s="661"/>
      <c r="G10" s="662"/>
      <c r="H10" s="661"/>
      <c r="L10" s="648"/>
    </row>
    <row r="11" spans="1:12" s="647" customFormat="1">
      <c r="A11" s="692" t="s">
        <v>3795</v>
      </c>
      <c r="B11" s="686" t="s">
        <v>3794</v>
      </c>
      <c r="C11" s="664">
        <v>1569</v>
      </c>
      <c r="D11" s="663" t="s">
        <v>244</v>
      </c>
      <c r="E11" s="662"/>
      <c r="F11" s="661"/>
      <c r="G11" s="662"/>
      <c r="H11" s="661"/>
      <c r="L11" s="648"/>
    </row>
    <row r="12" spans="1:12" s="647" customFormat="1">
      <c r="A12" s="691" t="s">
        <v>3793</v>
      </c>
      <c r="B12" s="690" t="s">
        <v>3792</v>
      </c>
      <c r="C12" s="671">
        <v>13</v>
      </c>
      <c r="D12" s="687" t="s">
        <v>244</v>
      </c>
      <c r="E12" s="662"/>
      <c r="F12" s="661"/>
      <c r="G12" s="662"/>
      <c r="H12" s="661"/>
      <c r="L12" s="648"/>
    </row>
    <row r="13" spans="1:12" s="647" customFormat="1">
      <c r="A13" s="691" t="s">
        <v>3791</v>
      </c>
      <c r="B13" s="690" t="s">
        <v>3790</v>
      </c>
      <c r="C13" s="671">
        <v>4205</v>
      </c>
      <c r="D13" s="687" t="s">
        <v>266</v>
      </c>
      <c r="E13" s="662"/>
      <c r="F13" s="661"/>
      <c r="G13" s="662"/>
      <c r="H13" s="661"/>
      <c r="L13" s="648"/>
    </row>
    <row r="14" spans="1:12" s="647" customFormat="1">
      <c r="A14" s="689" t="s">
        <v>3789</v>
      </c>
      <c r="B14" s="688" t="s">
        <v>3788</v>
      </c>
      <c r="C14" s="671">
        <v>4205</v>
      </c>
      <c r="D14" s="687" t="s">
        <v>266</v>
      </c>
      <c r="E14" s="662"/>
      <c r="F14" s="661"/>
      <c r="G14" s="662"/>
      <c r="H14" s="661"/>
      <c r="L14" s="648"/>
    </row>
    <row r="15" spans="1:12" s="647" customFormat="1" ht="22.5">
      <c r="A15" s="689" t="s">
        <v>3787</v>
      </c>
      <c r="B15" s="688" t="s">
        <v>3786</v>
      </c>
      <c r="C15" s="671">
        <v>48</v>
      </c>
      <c r="D15" s="687" t="s">
        <v>266</v>
      </c>
      <c r="E15" s="662"/>
      <c r="F15" s="661"/>
      <c r="G15" s="662"/>
      <c r="H15" s="661"/>
      <c r="L15" s="648"/>
    </row>
    <row r="16" spans="1:12" s="647" customFormat="1">
      <c r="A16" s="666" t="s">
        <v>3690</v>
      </c>
      <c r="B16" s="686" t="s">
        <v>3785</v>
      </c>
      <c r="C16" s="664">
        <v>48</v>
      </c>
      <c r="D16" s="663" t="s">
        <v>266</v>
      </c>
      <c r="E16" s="662"/>
      <c r="F16" s="661"/>
      <c r="G16" s="662"/>
      <c r="H16" s="661"/>
      <c r="L16" s="648"/>
    </row>
    <row r="17" spans="1:12" s="647" customFormat="1" ht="22.5">
      <c r="A17" s="666" t="s">
        <v>3784</v>
      </c>
      <c r="B17" s="685" t="s">
        <v>3783</v>
      </c>
      <c r="C17" s="664">
        <v>2</v>
      </c>
      <c r="D17" s="663" t="s">
        <v>244</v>
      </c>
      <c r="E17" s="662"/>
      <c r="F17" s="661"/>
      <c r="G17" s="662"/>
      <c r="H17" s="661"/>
      <c r="L17" s="648"/>
    </row>
    <row r="18" spans="1:12" s="647" customFormat="1" ht="22.5">
      <c r="A18" s="666" t="s">
        <v>3782</v>
      </c>
      <c r="B18" s="685" t="s">
        <v>3781</v>
      </c>
      <c r="C18" s="664">
        <v>26</v>
      </c>
      <c r="D18" s="663" t="s">
        <v>266</v>
      </c>
      <c r="E18" s="662"/>
      <c r="F18" s="661"/>
      <c r="G18" s="662"/>
      <c r="H18" s="661"/>
      <c r="L18" s="648"/>
    </row>
    <row r="19" spans="1:12" s="647" customFormat="1" ht="22.5">
      <c r="A19" s="666" t="s">
        <v>3780</v>
      </c>
      <c r="B19" s="685" t="s">
        <v>3779</v>
      </c>
      <c r="C19" s="664">
        <v>11</v>
      </c>
      <c r="D19" s="663" t="s">
        <v>266</v>
      </c>
      <c r="E19" s="662"/>
      <c r="F19" s="661"/>
      <c r="G19" s="662"/>
      <c r="H19" s="661"/>
      <c r="L19" s="648"/>
    </row>
    <row r="20" spans="1:12" s="647" customFormat="1">
      <c r="A20" s="684" t="s">
        <v>3617</v>
      </c>
      <c r="B20" s="682" t="s">
        <v>3615</v>
      </c>
      <c r="C20" s="664">
        <v>39</v>
      </c>
      <c r="D20" s="663" t="s">
        <v>266</v>
      </c>
      <c r="E20" s="662"/>
      <c r="F20" s="661"/>
      <c r="G20" s="662"/>
      <c r="H20" s="661"/>
      <c r="L20" s="648"/>
    </row>
    <row r="21" spans="1:12" s="647" customFormat="1">
      <c r="A21" s="683" t="s">
        <v>3616</v>
      </c>
      <c r="B21" s="682" t="s">
        <v>3615</v>
      </c>
      <c r="C21" s="664">
        <v>65</v>
      </c>
      <c r="D21" s="663" t="s">
        <v>266</v>
      </c>
      <c r="E21" s="662"/>
      <c r="F21" s="661"/>
      <c r="G21" s="662"/>
      <c r="H21" s="661"/>
      <c r="L21" s="648"/>
    </row>
    <row r="22" spans="1:12" s="647" customFormat="1">
      <c r="A22" s="676" t="s">
        <v>3684</v>
      </c>
      <c r="B22" s="675" t="s">
        <v>3777</v>
      </c>
      <c r="C22" s="671">
        <v>17</v>
      </c>
      <c r="D22" s="674" t="s">
        <v>244</v>
      </c>
      <c r="E22" s="662"/>
      <c r="F22" s="661"/>
      <c r="G22" s="662"/>
      <c r="H22" s="661"/>
      <c r="L22" s="648"/>
    </row>
    <row r="23" spans="1:12" s="647" customFormat="1">
      <c r="A23" s="681" t="s">
        <v>3778</v>
      </c>
      <c r="B23" s="680" t="s">
        <v>3777</v>
      </c>
      <c r="C23" s="679">
        <v>22</v>
      </c>
      <c r="D23" s="678" t="s">
        <v>244</v>
      </c>
      <c r="E23" s="677"/>
      <c r="F23" s="661"/>
      <c r="G23" s="662"/>
      <c r="H23" s="661"/>
      <c r="L23" s="648"/>
    </row>
    <row r="24" spans="1:12" s="647" customFormat="1">
      <c r="A24" s="676" t="s">
        <v>3623</v>
      </c>
      <c r="B24" s="675" t="s">
        <v>3622</v>
      </c>
      <c r="C24" s="671">
        <v>3</v>
      </c>
      <c r="D24" s="674" t="s">
        <v>244</v>
      </c>
      <c r="E24" s="662"/>
      <c r="F24" s="661"/>
      <c r="G24" s="662"/>
      <c r="H24" s="661"/>
      <c r="L24" s="648"/>
    </row>
    <row r="25" spans="1:12" s="647" customFormat="1">
      <c r="A25" s="673" t="s">
        <v>3621</v>
      </c>
      <c r="B25" s="672" t="s">
        <v>3620</v>
      </c>
      <c r="C25" s="671">
        <v>9</v>
      </c>
      <c r="D25" s="663" t="s">
        <v>244</v>
      </c>
      <c r="E25" s="662"/>
      <c r="F25" s="661"/>
      <c r="G25" s="662"/>
      <c r="H25" s="661"/>
      <c r="L25" s="648"/>
    </row>
    <row r="26" spans="1:12" s="647" customFormat="1">
      <c r="A26" s="666"/>
      <c r="B26" s="686" t="s">
        <v>3776</v>
      </c>
      <c r="C26" s="664">
        <v>33</v>
      </c>
      <c r="D26" s="663" t="s">
        <v>244</v>
      </c>
      <c r="E26" s="662"/>
      <c r="F26" s="661"/>
      <c r="G26" s="662"/>
      <c r="H26" s="661"/>
      <c r="L26" s="648"/>
    </row>
    <row r="27" spans="1:12" s="647" customFormat="1">
      <c r="A27" s="666"/>
      <c r="B27" s="686" t="s">
        <v>3613</v>
      </c>
      <c r="C27" s="664">
        <v>109</v>
      </c>
      <c r="D27" s="663" t="s">
        <v>266</v>
      </c>
      <c r="E27" s="662"/>
      <c r="F27" s="661"/>
      <c r="G27" s="662"/>
      <c r="H27" s="661"/>
      <c r="L27" s="648"/>
    </row>
    <row r="28" spans="1:12" s="647" customFormat="1">
      <c r="A28" s="666"/>
      <c r="B28" s="686" t="s">
        <v>3671</v>
      </c>
      <c r="C28" s="664">
        <v>7</v>
      </c>
      <c r="D28" s="663" t="s">
        <v>266</v>
      </c>
      <c r="E28" s="662"/>
      <c r="F28" s="661"/>
      <c r="G28" s="662"/>
      <c r="H28" s="661"/>
      <c r="L28" s="648"/>
    </row>
    <row r="29" spans="1:12" s="647" customFormat="1">
      <c r="A29" s="666" t="s">
        <v>3670</v>
      </c>
      <c r="B29" s="686" t="s">
        <v>3669</v>
      </c>
      <c r="C29" s="664">
        <v>4</v>
      </c>
      <c r="D29" s="663" t="s">
        <v>266</v>
      </c>
      <c r="E29" s="662"/>
      <c r="F29" s="661"/>
      <c r="G29" s="662"/>
      <c r="H29" s="661"/>
      <c r="L29" s="648"/>
    </row>
    <row r="30" spans="1:12" s="647" customFormat="1">
      <c r="A30" s="666" t="s">
        <v>3775</v>
      </c>
      <c r="B30" s="686" t="s">
        <v>3774</v>
      </c>
      <c r="C30" s="664">
        <v>3</v>
      </c>
      <c r="D30" s="663" t="s">
        <v>266</v>
      </c>
      <c r="E30" s="662"/>
      <c r="F30" s="661"/>
      <c r="G30" s="662"/>
      <c r="H30" s="661"/>
      <c r="L30" s="648"/>
    </row>
    <row r="31" spans="1:12" s="647" customFormat="1">
      <c r="A31" s="742"/>
      <c r="B31" s="675" t="s">
        <v>3609</v>
      </c>
      <c r="C31" s="816">
        <v>2</v>
      </c>
      <c r="D31" s="739" t="s">
        <v>158</v>
      </c>
      <c r="E31" s="677"/>
      <c r="F31" s="661"/>
      <c r="G31" s="662"/>
      <c r="H31" s="661"/>
      <c r="L31" s="648"/>
    </row>
    <row r="32" spans="1:12" s="647" customFormat="1">
      <c r="A32" s="742"/>
      <c r="B32" s="675" t="s">
        <v>3667</v>
      </c>
      <c r="C32" s="816">
        <v>790</v>
      </c>
      <c r="D32" s="739" t="s">
        <v>266</v>
      </c>
      <c r="E32" s="677"/>
      <c r="F32" s="661"/>
      <c r="G32" s="662"/>
      <c r="H32" s="661"/>
      <c r="L32" s="648"/>
    </row>
    <row r="33" spans="1:12" s="647" customFormat="1" ht="13.5" thickBot="1">
      <c r="A33" s="666"/>
      <c r="B33" s="686" t="s">
        <v>3666</v>
      </c>
      <c r="C33" s="664">
        <v>1</v>
      </c>
      <c r="D33" s="663" t="s">
        <v>3595</v>
      </c>
      <c r="E33" s="662"/>
      <c r="F33" s="661"/>
      <c r="G33" s="662"/>
      <c r="H33" s="661"/>
      <c r="L33" s="648"/>
    </row>
    <row r="34" spans="1:12" s="647" customFormat="1" ht="13.5" thickBot="1">
      <c r="A34" s="660" t="s">
        <v>3594</v>
      </c>
      <c r="B34" s="659"/>
      <c r="C34" s="658"/>
      <c r="D34" s="658"/>
      <c r="E34" s="657"/>
      <c r="F34" s="656"/>
      <c r="G34" s="655"/>
      <c r="H34" s="654"/>
      <c r="L34" s="648"/>
    </row>
    <row r="35" spans="1:12" s="720" customFormat="1" ht="12" customHeight="1" thickBot="1">
      <c r="A35" s="660"/>
      <c r="B35" s="659"/>
      <c r="C35" s="658"/>
      <c r="D35" s="658"/>
      <c r="E35" s="657"/>
      <c r="F35" s="656"/>
      <c r="G35" s="655"/>
      <c r="H35" s="654"/>
    </row>
    <row r="36" spans="1:12" s="720" customFormat="1" ht="13.5" thickBot="1">
      <c r="A36" s="1054" t="s">
        <v>88</v>
      </c>
      <c r="B36" s="1054"/>
      <c r="C36" s="670"/>
      <c r="D36" s="670"/>
      <c r="E36" s="669"/>
      <c r="F36" s="668"/>
      <c r="G36" s="668"/>
      <c r="H36" s="667"/>
    </row>
    <row r="37" spans="1:12" s="647" customFormat="1">
      <c r="A37" s="666"/>
      <c r="B37" s="665" t="s">
        <v>3773</v>
      </c>
      <c r="C37" s="664">
        <v>1</v>
      </c>
      <c r="D37" s="663" t="s">
        <v>3595</v>
      </c>
      <c r="E37" s="662"/>
      <c r="F37" s="661"/>
      <c r="G37" s="662"/>
      <c r="H37" s="661"/>
    </row>
    <row r="38" spans="1:12" s="647" customFormat="1">
      <c r="A38" s="666"/>
      <c r="B38" s="665" t="s">
        <v>3604</v>
      </c>
      <c r="C38" s="664">
        <v>17</v>
      </c>
      <c r="D38" s="663" t="s">
        <v>3603</v>
      </c>
      <c r="E38" s="662"/>
      <c r="F38" s="661"/>
      <c r="G38" s="662"/>
      <c r="H38" s="661"/>
    </row>
    <row r="39" spans="1:12" s="647" customFormat="1">
      <c r="A39" s="666"/>
      <c r="B39" s="665" t="s">
        <v>3602</v>
      </c>
      <c r="C39" s="664">
        <v>7</v>
      </c>
      <c r="D39" s="663" t="s">
        <v>3600</v>
      </c>
      <c r="E39" s="662"/>
      <c r="F39" s="661"/>
      <c r="G39" s="662"/>
      <c r="H39" s="661"/>
    </row>
    <row r="40" spans="1:12" s="647" customFormat="1">
      <c r="A40" s="666"/>
      <c r="B40" s="665" t="s">
        <v>3596</v>
      </c>
      <c r="C40" s="664">
        <v>1</v>
      </c>
      <c r="D40" s="663" t="s">
        <v>3595</v>
      </c>
      <c r="E40" s="662"/>
      <c r="F40" s="661"/>
      <c r="G40" s="662"/>
      <c r="H40" s="661"/>
    </row>
    <row r="41" spans="1:12" s="647" customFormat="1">
      <c r="A41" s="666"/>
      <c r="B41" s="665" t="s">
        <v>3599</v>
      </c>
      <c r="C41" s="664">
        <v>1</v>
      </c>
      <c r="D41" s="663" t="s">
        <v>3595</v>
      </c>
      <c r="E41" s="662"/>
      <c r="F41" s="661"/>
      <c r="G41" s="662"/>
      <c r="H41" s="661"/>
    </row>
    <row r="42" spans="1:12" s="647" customFormat="1">
      <c r="A42" s="666"/>
      <c r="B42" s="665" t="s">
        <v>3726</v>
      </c>
      <c r="C42" s="664">
        <v>1</v>
      </c>
      <c r="D42" s="663" t="s">
        <v>3595</v>
      </c>
      <c r="E42" s="662"/>
      <c r="F42" s="661"/>
      <c r="G42" s="662"/>
      <c r="H42" s="661"/>
    </row>
    <row r="43" spans="1:12" s="647" customFormat="1" ht="12" customHeight="1" thickBot="1">
      <c r="A43" s="666"/>
      <c r="B43" s="665" t="s">
        <v>3772</v>
      </c>
      <c r="C43" s="679">
        <v>1</v>
      </c>
      <c r="D43" s="678" t="s">
        <v>3595</v>
      </c>
      <c r="E43" s="662"/>
      <c r="F43" s="661"/>
      <c r="G43" s="662"/>
      <c r="H43" s="661"/>
    </row>
    <row r="44" spans="1:12" ht="12" customHeight="1" thickBot="1">
      <c r="A44" s="660" t="s">
        <v>3594</v>
      </c>
      <c r="B44" s="659"/>
      <c r="C44" s="658"/>
      <c r="D44" s="658"/>
      <c r="E44" s="657"/>
      <c r="F44" s="656"/>
      <c r="G44" s="655"/>
      <c r="H44" s="654"/>
    </row>
    <row r="45" spans="1:12" ht="12" customHeight="1" thickBot="1">
      <c r="A45" s="660"/>
      <c r="B45" s="659"/>
      <c r="C45" s="658"/>
      <c r="D45" s="658"/>
      <c r="E45" s="657"/>
      <c r="F45" s="754"/>
      <c r="G45" s="670"/>
      <c r="H45" s="654"/>
    </row>
    <row r="46" spans="1:12" ht="13.5" thickBot="1">
      <c r="A46" s="1064" t="s">
        <v>3771</v>
      </c>
      <c r="B46" s="1064"/>
      <c r="C46" s="813"/>
      <c r="D46" s="813"/>
      <c r="E46" s="812"/>
      <c r="F46" s="811">
        <f>F34+F44</f>
        <v>0</v>
      </c>
      <c r="G46" s="815"/>
      <c r="H46" s="814">
        <f>H34+H44</f>
        <v>0</v>
      </c>
    </row>
    <row r="47" spans="1:12" ht="13.5" thickBot="1">
      <c r="A47" s="1064" t="s">
        <v>3770</v>
      </c>
      <c r="B47" s="1064"/>
      <c r="C47" s="813"/>
      <c r="D47" s="813"/>
      <c r="E47" s="812"/>
      <c r="F47" s="811"/>
      <c r="G47" s="1065">
        <f>F46+H46</f>
        <v>0</v>
      </c>
      <c r="H47" s="1065"/>
    </row>
  </sheetData>
  <sheetProtection selectLockedCells="1" selectUnlockedCells="1"/>
  <mergeCells count="17">
    <mergeCell ref="A1:H1"/>
    <mergeCell ref="A2:A6"/>
    <mergeCell ref="B2:B6"/>
    <mergeCell ref="E2:F2"/>
    <mergeCell ref="G2:H2"/>
    <mergeCell ref="C3:C6"/>
    <mergeCell ref="A46:B46"/>
    <mergeCell ref="A47:B47"/>
    <mergeCell ref="G47:H47"/>
    <mergeCell ref="H3:H6"/>
    <mergeCell ref="A7:B7"/>
    <mergeCell ref="D3:D6"/>
    <mergeCell ref="E3:E6"/>
    <mergeCell ref="F3:F6"/>
    <mergeCell ref="G3:G6"/>
    <mergeCell ref="A36:B36"/>
    <mergeCell ref="A8:B8"/>
  </mergeCells>
  <printOptions horizontalCentered="1"/>
  <pageMargins left="0.47244094488188981" right="0.47244094488188981" top="0.70866141732283472" bottom="0.31496062992125984" header="0.51181102362204722" footer="0.51181102362204722"/>
  <pageSetup paperSize="9" scale="84" firstPageNumber="0" fitToHeight="3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H56"/>
  <sheetViews>
    <sheetView view="pageBreakPreview" topLeftCell="A31" zoomScaleSheetLayoutView="100" workbookViewId="0">
      <selection activeCell="F12" sqref="F12"/>
    </sheetView>
  </sheetViews>
  <sheetFormatPr defaultColWidth="10.33203125" defaultRowHeight="12.75"/>
  <cols>
    <col min="1" max="1" width="25.5" style="645" customWidth="1"/>
    <col min="2" max="2" width="82.83203125" style="645" customWidth="1"/>
    <col min="3" max="3" width="10.83203125" style="646" customWidth="1"/>
    <col min="4" max="4" width="7.33203125" style="646" customWidth="1"/>
    <col min="5" max="5" width="9.6640625" style="645" customWidth="1"/>
    <col min="6" max="6" width="18" style="645" customWidth="1"/>
    <col min="7" max="7" width="10.83203125" style="645" customWidth="1"/>
    <col min="8" max="8" width="12.83203125" style="645" customWidth="1"/>
    <col min="9" max="16384" width="10.33203125" style="645"/>
  </cols>
  <sheetData>
    <row r="1" spans="1:8" ht="26.25" customHeight="1" thickBot="1">
      <c r="A1" s="1044" t="s">
        <v>3825</v>
      </c>
      <c r="B1" s="1044"/>
      <c r="C1" s="1044"/>
      <c r="D1" s="1044"/>
      <c r="E1" s="1044"/>
      <c r="F1" s="1044"/>
      <c r="G1" s="1044"/>
      <c r="H1" s="1044"/>
    </row>
    <row r="2" spans="1:8" ht="12.75" customHeight="1" thickBot="1">
      <c r="A2" s="1045" t="s">
        <v>3659</v>
      </c>
      <c r="B2" s="1046" t="s">
        <v>3658</v>
      </c>
      <c r="C2" s="732"/>
      <c r="D2" s="731"/>
      <c r="E2" s="1047" t="s">
        <v>3657</v>
      </c>
      <c r="F2" s="1047"/>
      <c r="G2" s="1047" t="s">
        <v>3223</v>
      </c>
      <c r="H2" s="1047"/>
    </row>
    <row r="3" spans="1:8" ht="12.75" customHeight="1" thickBot="1">
      <c r="A3" s="1045"/>
      <c r="B3" s="1046"/>
      <c r="C3" s="1048" t="s">
        <v>3656</v>
      </c>
      <c r="D3" s="1049" t="s">
        <v>3655</v>
      </c>
      <c r="E3" s="1050" t="s">
        <v>3654</v>
      </c>
      <c r="F3" s="1051" t="s">
        <v>3653</v>
      </c>
      <c r="G3" s="1050" t="s">
        <v>3654</v>
      </c>
      <c r="H3" s="1051" t="s">
        <v>3653</v>
      </c>
    </row>
    <row r="4" spans="1:8" ht="9.75" customHeight="1" thickBot="1">
      <c r="A4" s="1045"/>
      <c r="B4" s="1046"/>
      <c r="C4" s="1048"/>
      <c r="D4" s="1049"/>
      <c r="E4" s="1050"/>
      <c r="F4" s="1051"/>
      <c r="G4" s="1050"/>
      <c r="H4" s="1051"/>
    </row>
    <row r="5" spans="1:8" ht="9.75" customHeight="1" thickBot="1">
      <c r="A5" s="1045"/>
      <c r="B5" s="1046"/>
      <c r="C5" s="1048"/>
      <c r="D5" s="1049"/>
      <c r="E5" s="1050"/>
      <c r="F5" s="1051"/>
      <c r="G5" s="1050"/>
      <c r="H5" s="1051"/>
    </row>
    <row r="6" spans="1:8" ht="24.75" customHeight="1" thickBot="1">
      <c r="A6" s="1045"/>
      <c r="B6" s="1046"/>
      <c r="C6" s="1048"/>
      <c r="D6" s="1049"/>
      <c r="E6" s="1050"/>
      <c r="F6" s="1051"/>
      <c r="G6" s="1050"/>
      <c r="H6" s="1051"/>
    </row>
    <row r="7" spans="1:8" s="720" customFormat="1" ht="13.5" thickBot="1">
      <c r="A7" s="730"/>
      <c r="B7" s="729"/>
      <c r="C7" s="728"/>
      <c r="D7" s="728"/>
      <c r="E7" s="727"/>
      <c r="F7" s="726"/>
      <c r="G7" s="726"/>
      <c r="H7" s="725"/>
    </row>
    <row r="8" spans="1:8" s="720" customFormat="1" ht="13.5" thickBot="1">
      <c r="A8" s="1069" t="s">
        <v>3824</v>
      </c>
      <c r="B8" s="1069"/>
      <c r="C8" s="670"/>
      <c r="D8" s="670"/>
      <c r="E8" s="669"/>
      <c r="F8" s="668"/>
      <c r="G8" s="668"/>
      <c r="H8" s="667"/>
    </row>
    <row r="9" spans="1:8" s="647" customFormat="1" ht="56.25">
      <c r="A9" s="870" t="s">
        <v>3823</v>
      </c>
      <c r="B9" s="869" t="s">
        <v>3822</v>
      </c>
      <c r="C9" s="868">
        <v>1</v>
      </c>
      <c r="D9" s="663" t="s">
        <v>266</v>
      </c>
      <c r="E9" s="662"/>
      <c r="F9" s="661"/>
      <c r="G9" s="662"/>
      <c r="H9" s="661"/>
    </row>
    <row r="10" spans="1:8" s="647" customFormat="1">
      <c r="A10" s="692"/>
      <c r="B10" s="686" t="s">
        <v>3821</v>
      </c>
      <c r="C10" s="664">
        <v>4</v>
      </c>
      <c r="D10" s="663" t="s">
        <v>266</v>
      </c>
      <c r="E10" s="662"/>
      <c r="F10" s="661"/>
      <c r="G10" s="662"/>
      <c r="H10" s="661"/>
    </row>
    <row r="11" spans="1:8" s="647" customFormat="1">
      <c r="A11" s="692"/>
      <c r="B11" s="686" t="s">
        <v>3820</v>
      </c>
      <c r="C11" s="664">
        <v>8</v>
      </c>
      <c r="D11" s="663" t="s">
        <v>266</v>
      </c>
      <c r="E11" s="662"/>
      <c r="F11" s="661"/>
      <c r="G11" s="662"/>
      <c r="H11" s="661"/>
    </row>
    <row r="12" spans="1:8" s="647" customFormat="1">
      <c r="A12" s="692"/>
      <c r="B12" s="686" t="s">
        <v>3819</v>
      </c>
      <c r="C12" s="664">
        <v>5</v>
      </c>
      <c r="D12" s="663" t="s">
        <v>266</v>
      </c>
      <c r="E12" s="662"/>
      <c r="F12" s="661"/>
      <c r="G12" s="662"/>
      <c r="H12" s="661"/>
    </row>
    <row r="13" spans="1:8" s="647" customFormat="1">
      <c r="A13" s="692"/>
      <c r="B13" s="686" t="s">
        <v>3818</v>
      </c>
      <c r="C13" s="664">
        <v>1</v>
      </c>
      <c r="D13" s="663" t="s">
        <v>266</v>
      </c>
      <c r="E13" s="662"/>
      <c r="F13" s="661"/>
      <c r="G13" s="662"/>
      <c r="H13" s="661"/>
    </row>
    <row r="14" spans="1:8" s="647" customFormat="1">
      <c r="A14" s="692"/>
      <c r="B14" s="686" t="s">
        <v>3817</v>
      </c>
      <c r="C14" s="664">
        <v>5</v>
      </c>
      <c r="D14" s="663" t="s">
        <v>266</v>
      </c>
      <c r="E14" s="662"/>
      <c r="F14" s="661"/>
      <c r="G14" s="662"/>
      <c r="H14" s="661"/>
    </row>
    <row r="15" spans="1:8" s="647" customFormat="1">
      <c r="A15" s="717"/>
      <c r="B15" s="716" t="s">
        <v>3816</v>
      </c>
      <c r="C15" s="866">
        <v>20</v>
      </c>
      <c r="D15" s="865" t="s">
        <v>266</v>
      </c>
      <c r="E15" s="864"/>
      <c r="F15" s="863"/>
      <c r="G15" s="864"/>
      <c r="H15" s="863"/>
    </row>
    <row r="16" spans="1:8" s="647" customFormat="1" ht="12" customHeight="1">
      <c r="A16" s="867"/>
      <c r="B16" s="716" t="s">
        <v>3815</v>
      </c>
      <c r="C16" s="866">
        <v>20</v>
      </c>
      <c r="D16" s="865" t="s">
        <v>266</v>
      </c>
      <c r="E16" s="864"/>
      <c r="F16" s="863"/>
      <c r="G16" s="864"/>
      <c r="H16" s="863"/>
    </row>
    <row r="17" spans="1:8" s="647" customFormat="1">
      <c r="A17" s="717"/>
      <c r="B17" s="716" t="s">
        <v>3814</v>
      </c>
      <c r="C17" s="664">
        <v>20</v>
      </c>
      <c r="D17" s="663" t="s">
        <v>266</v>
      </c>
      <c r="E17" s="662"/>
      <c r="F17" s="863"/>
      <c r="G17" s="864"/>
      <c r="H17" s="863"/>
    </row>
    <row r="18" spans="1:8" s="647" customFormat="1">
      <c r="A18" s="717"/>
      <c r="B18" s="716" t="s">
        <v>3813</v>
      </c>
      <c r="C18" s="664">
        <v>20</v>
      </c>
      <c r="D18" s="663" t="s">
        <v>266</v>
      </c>
      <c r="E18" s="662"/>
      <c r="F18" s="863"/>
      <c r="G18" s="864"/>
      <c r="H18" s="863"/>
    </row>
    <row r="19" spans="1:8" s="647" customFormat="1">
      <c r="A19" s="717"/>
      <c r="B19" s="716" t="s">
        <v>3812</v>
      </c>
      <c r="C19" s="664">
        <v>20</v>
      </c>
      <c r="D19" s="663" t="s">
        <v>266</v>
      </c>
      <c r="E19" s="662"/>
      <c r="F19" s="863"/>
      <c r="G19" s="864"/>
      <c r="H19" s="863"/>
    </row>
    <row r="20" spans="1:8" s="647" customFormat="1">
      <c r="A20" s="862"/>
      <c r="B20" s="861" t="s">
        <v>3811</v>
      </c>
      <c r="C20" s="705">
        <v>89</v>
      </c>
      <c r="D20" s="704" t="s">
        <v>266</v>
      </c>
      <c r="E20" s="677"/>
      <c r="F20" s="826"/>
      <c r="G20" s="677"/>
      <c r="H20" s="826"/>
    </row>
    <row r="21" spans="1:8" s="647" customFormat="1">
      <c r="A21" s="856"/>
      <c r="B21" s="855" t="s">
        <v>3810</v>
      </c>
      <c r="C21" s="860">
        <v>146</v>
      </c>
      <c r="D21" s="859" t="s">
        <v>266</v>
      </c>
      <c r="E21" s="858"/>
      <c r="F21" s="857"/>
      <c r="G21" s="858"/>
      <c r="H21" s="857"/>
    </row>
    <row r="22" spans="1:8" s="647" customFormat="1" ht="12" customHeight="1">
      <c r="A22" s="856" t="s">
        <v>3809</v>
      </c>
      <c r="B22" s="855" t="s">
        <v>3808</v>
      </c>
      <c r="C22" s="854">
        <v>89</v>
      </c>
      <c r="D22" s="853" t="s">
        <v>266</v>
      </c>
      <c r="E22" s="852"/>
      <c r="F22" s="702"/>
      <c r="G22" s="703"/>
      <c r="H22" s="702"/>
    </row>
    <row r="23" spans="1:8" s="647" customFormat="1">
      <c r="A23" s="707"/>
      <c r="B23" s="706" t="s">
        <v>3629</v>
      </c>
      <c r="C23" s="705">
        <v>13000</v>
      </c>
      <c r="D23" s="704" t="s">
        <v>244</v>
      </c>
      <c r="E23" s="677"/>
      <c r="F23" s="826"/>
      <c r="G23" s="677"/>
      <c r="H23" s="826"/>
    </row>
    <row r="24" spans="1:8" s="647" customFormat="1">
      <c r="A24" s="707"/>
      <c r="B24" s="706" t="s">
        <v>3807</v>
      </c>
      <c r="C24" s="705">
        <v>5000</v>
      </c>
      <c r="D24" s="704" t="s">
        <v>244</v>
      </c>
      <c r="E24" s="677"/>
      <c r="F24" s="826"/>
      <c r="G24" s="677"/>
      <c r="H24" s="826"/>
    </row>
    <row r="25" spans="1:8" s="647" customFormat="1">
      <c r="A25" s="851"/>
      <c r="B25" s="850" t="s">
        <v>3806</v>
      </c>
      <c r="C25" s="835">
        <v>50</v>
      </c>
      <c r="D25" s="847" t="s">
        <v>244</v>
      </c>
      <c r="E25" s="677"/>
      <c r="F25" s="826"/>
      <c r="G25" s="677"/>
      <c r="H25" s="826"/>
    </row>
    <row r="26" spans="1:8" s="647" customFormat="1">
      <c r="A26" s="849" t="s">
        <v>3626</v>
      </c>
      <c r="B26" s="848" t="s">
        <v>3625</v>
      </c>
      <c r="C26" s="835">
        <v>90</v>
      </c>
      <c r="D26" s="847" t="s">
        <v>244</v>
      </c>
      <c r="E26" s="677"/>
      <c r="F26" s="826"/>
      <c r="G26" s="677"/>
      <c r="H26" s="826"/>
    </row>
    <row r="27" spans="1:8" s="647" customFormat="1">
      <c r="A27" s="849" t="s">
        <v>3805</v>
      </c>
      <c r="B27" s="848" t="s">
        <v>3804</v>
      </c>
      <c r="C27" s="835">
        <v>220</v>
      </c>
      <c r="D27" s="847" t="s">
        <v>244</v>
      </c>
      <c r="E27" s="677"/>
      <c r="F27" s="826"/>
      <c r="G27" s="677"/>
      <c r="H27" s="826"/>
    </row>
    <row r="28" spans="1:8" s="647" customFormat="1">
      <c r="A28" s="707" t="s">
        <v>3624</v>
      </c>
      <c r="B28" s="846" t="s">
        <v>3622</v>
      </c>
      <c r="C28" s="705">
        <v>2168</v>
      </c>
      <c r="D28" s="704" t="s">
        <v>244</v>
      </c>
      <c r="E28" s="677"/>
      <c r="F28" s="826"/>
      <c r="G28" s="677"/>
      <c r="H28" s="826"/>
    </row>
    <row r="29" spans="1:8" s="647" customFormat="1">
      <c r="A29" s="707" t="s">
        <v>3623</v>
      </c>
      <c r="B29" s="846" t="s">
        <v>3622</v>
      </c>
      <c r="C29" s="705">
        <v>2936</v>
      </c>
      <c r="D29" s="704" t="s">
        <v>244</v>
      </c>
      <c r="E29" s="677"/>
      <c r="F29" s="826"/>
      <c r="G29" s="677"/>
      <c r="H29" s="826"/>
    </row>
    <row r="30" spans="1:8" s="647" customFormat="1">
      <c r="A30" s="707" t="s">
        <v>3621</v>
      </c>
      <c r="B30" s="846" t="s">
        <v>3620</v>
      </c>
      <c r="C30" s="705">
        <v>1646</v>
      </c>
      <c r="D30" s="704" t="s">
        <v>244</v>
      </c>
      <c r="E30" s="677"/>
      <c r="F30" s="826"/>
      <c r="G30" s="677"/>
      <c r="H30" s="826"/>
    </row>
    <row r="31" spans="1:8" s="647" customFormat="1">
      <c r="A31" s="845" t="s">
        <v>3619</v>
      </c>
      <c r="B31" s="843" t="s">
        <v>3618</v>
      </c>
      <c r="C31" s="705">
        <f>C28*1.2</f>
        <v>2601.6</v>
      </c>
      <c r="D31" s="704" t="s">
        <v>266</v>
      </c>
      <c r="E31" s="677"/>
      <c r="F31" s="826"/>
      <c r="G31" s="677"/>
      <c r="H31" s="826"/>
    </row>
    <row r="32" spans="1:8" s="647" customFormat="1">
      <c r="A32" s="844" t="s">
        <v>3617</v>
      </c>
      <c r="B32" s="843" t="s">
        <v>3615</v>
      </c>
      <c r="C32" s="705">
        <f>C29*1.2</f>
        <v>3523.2</v>
      </c>
      <c r="D32" s="704" t="s">
        <v>266</v>
      </c>
      <c r="E32" s="677"/>
      <c r="F32" s="826"/>
      <c r="G32" s="677"/>
      <c r="H32" s="826"/>
    </row>
    <row r="33" spans="1:8" s="647" customFormat="1">
      <c r="A33" s="839" t="s">
        <v>3616</v>
      </c>
      <c r="B33" s="833" t="s">
        <v>3615</v>
      </c>
      <c r="C33" s="705">
        <f>C30*1.2</f>
        <v>1975.1999999999998</v>
      </c>
      <c r="D33" s="838" t="s">
        <v>266</v>
      </c>
      <c r="E33" s="677"/>
      <c r="F33" s="826"/>
      <c r="G33" s="677"/>
      <c r="H33" s="826"/>
    </row>
    <row r="34" spans="1:8" s="647" customFormat="1">
      <c r="A34" s="842"/>
      <c r="B34" s="841" t="s">
        <v>3673</v>
      </c>
      <c r="C34" s="705">
        <v>200</v>
      </c>
      <c r="D34" s="840" t="s">
        <v>244</v>
      </c>
      <c r="E34" s="677"/>
      <c r="F34" s="826"/>
      <c r="G34" s="677"/>
      <c r="H34" s="826"/>
    </row>
    <row r="35" spans="1:8" s="647" customFormat="1">
      <c r="A35" s="839"/>
      <c r="B35" s="833" t="s">
        <v>3672</v>
      </c>
      <c r="C35" s="705">
        <v>200</v>
      </c>
      <c r="D35" s="838" t="s">
        <v>244</v>
      </c>
      <c r="E35" s="677"/>
      <c r="F35" s="826"/>
      <c r="G35" s="677"/>
      <c r="H35" s="826"/>
    </row>
    <row r="36" spans="1:8" s="647" customFormat="1">
      <c r="A36" s="837"/>
      <c r="B36" s="836" t="s">
        <v>3614</v>
      </c>
      <c r="C36" s="835">
        <v>47</v>
      </c>
      <c r="D36" s="704" t="s">
        <v>266</v>
      </c>
      <c r="E36" s="677"/>
      <c r="F36" s="826"/>
      <c r="G36" s="677"/>
      <c r="H36" s="826"/>
    </row>
    <row r="37" spans="1:8" s="647" customFormat="1">
      <c r="A37" s="707"/>
      <c r="B37" s="706" t="s">
        <v>3613</v>
      </c>
      <c r="C37" s="705">
        <v>530</v>
      </c>
      <c r="D37" s="704" t="s">
        <v>266</v>
      </c>
      <c r="E37" s="677"/>
      <c r="F37" s="826"/>
      <c r="G37" s="677"/>
      <c r="H37" s="826"/>
    </row>
    <row r="38" spans="1:8" s="647" customFormat="1">
      <c r="A38" s="707"/>
      <c r="B38" s="706" t="s">
        <v>3612</v>
      </c>
      <c r="C38" s="705">
        <v>4</v>
      </c>
      <c r="D38" s="704" t="s">
        <v>266</v>
      </c>
      <c r="E38" s="677"/>
      <c r="F38" s="826"/>
      <c r="G38" s="677"/>
      <c r="H38" s="826"/>
    </row>
    <row r="39" spans="1:8" s="647" customFormat="1">
      <c r="A39" s="707"/>
      <c r="B39" s="706" t="s">
        <v>3611</v>
      </c>
      <c r="C39" s="705">
        <v>4</v>
      </c>
      <c r="D39" s="704" t="s">
        <v>266</v>
      </c>
      <c r="E39" s="677"/>
      <c r="F39" s="826"/>
      <c r="G39" s="677"/>
      <c r="H39" s="826"/>
    </row>
    <row r="40" spans="1:8" s="647" customFormat="1">
      <c r="A40" s="707"/>
      <c r="B40" s="706" t="s">
        <v>3610</v>
      </c>
      <c r="C40" s="705">
        <v>2</v>
      </c>
      <c r="D40" s="704" t="s">
        <v>266</v>
      </c>
      <c r="E40" s="677"/>
      <c r="F40" s="826"/>
      <c r="G40" s="677"/>
      <c r="H40" s="826"/>
    </row>
    <row r="41" spans="1:8" s="647" customFormat="1">
      <c r="A41" s="707"/>
      <c r="B41" s="706" t="s">
        <v>3609</v>
      </c>
      <c r="C41" s="705">
        <v>1</v>
      </c>
      <c r="D41" s="704" t="s">
        <v>3595</v>
      </c>
      <c r="E41" s="677"/>
      <c r="F41" s="826"/>
      <c r="G41" s="677"/>
      <c r="H41" s="826"/>
    </row>
    <row r="42" spans="1:8" s="647" customFormat="1" ht="13.5" thickBot="1">
      <c r="A42" s="834"/>
      <c r="B42" s="833" t="s">
        <v>3608</v>
      </c>
      <c r="C42" s="832">
        <v>1</v>
      </c>
      <c r="D42" s="831" t="s">
        <v>266</v>
      </c>
      <c r="E42" s="677"/>
      <c r="F42" s="826"/>
      <c r="G42" s="677"/>
      <c r="H42" s="826"/>
    </row>
    <row r="43" spans="1:8" s="647" customFormat="1" ht="13.5" thickBot="1">
      <c r="A43" s="1068" t="s">
        <v>88</v>
      </c>
      <c r="B43" s="1068"/>
      <c r="C43" s="830"/>
      <c r="D43" s="830"/>
      <c r="E43" s="829"/>
      <c r="F43" s="828"/>
      <c r="G43" s="828"/>
      <c r="H43" s="827"/>
    </row>
    <row r="44" spans="1:8" s="647" customFormat="1">
      <c r="A44" s="707"/>
      <c r="B44" s="706" t="s">
        <v>3607</v>
      </c>
      <c r="C44" s="705">
        <v>1</v>
      </c>
      <c r="D44" s="704" t="s">
        <v>3595</v>
      </c>
      <c r="E44" s="677"/>
      <c r="F44" s="826"/>
      <c r="G44" s="677"/>
      <c r="H44" s="826"/>
    </row>
    <row r="45" spans="1:8" s="647" customFormat="1">
      <c r="A45" s="707"/>
      <c r="B45" s="706" t="s">
        <v>3606</v>
      </c>
      <c r="C45" s="705">
        <v>1</v>
      </c>
      <c r="D45" s="704" t="s">
        <v>3603</v>
      </c>
      <c r="E45" s="677"/>
      <c r="F45" s="826"/>
      <c r="G45" s="677"/>
      <c r="H45" s="826"/>
    </row>
    <row r="46" spans="1:8" s="647" customFormat="1">
      <c r="A46" s="707"/>
      <c r="B46" s="706" t="s">
        <v>3598</v>
      </c>
      <c r="C46" s="705">
        <v>1</v>
      </c>
      <c r="D46" s="704" t="s">
        <v>3595</v>
      </c>
      <c r="E46" s="677"/>
      <c r="F46" s="826"/>
      <c r="G46" s="677"/>
      <c r="H46" s="826"/>
    </row>
    <row r="47" spans="1:8" s="647" customFormat="1">
      <c r="A47" s="707"/>
      <c r="B47" s="706" t="s">
        <v>3597</v>
      </c>
      <c r="C47" s="705">
        <v>1</v>
      </c>
      <c r="D47" s="704" t="s">
        <v>3595</v>
      </c>
      <c r="E47" s="677"/>
      <c r="F47" s="826"/>
      <c r="G47" s="677"/>
      <c r="H47" s="826"/>
    </row>
    <row r="48" spans="1:8" s="647" customFormat="1">
      <c r="A48" s="707"/>
      <c r="B48" s="706" t="s">
        <v>3596</v>
      </c>
      <c r="C48" s="705">
        <v>1</v>
      </c>
      <c r="D48" s="704" t="s">
        <v>3595</v>
      </c>
      <c r="E48" s="677"/>
      <c r="F48" s="826"/>
      <c r="G48" s="677"/>
      <c r="H48" s="826"/>
    </row>
    <row r="49" spans="1:8" s="647" customFormat="1">
      <c r="A49" s="707"/>
      <c r="B49" s="706" t="s">
        <v>3602</v>
      </c>
      <c r="C49" s="705">
        <v>10</v>
      </c>
      <c r="D49" s="704" t="s">
        <v>3600</v>
      </c>
      <c r="E49" s="677"/>
      <c r="F49" s="826"/>
      <c r="G49" s="677"/>
      <c r="H49" s="826"/>
    </row>
    <row r="50" spans="1:8" s="647" customFormat="1">
      <c r="A50" s="707"/>
      <c r="B50" s="706" t="s">
        <v>3601</v>
      </c>
      <c r="C50" s="705">
        <v>30</v>
      </c>
      <c r="D50" s="704" t="s">
        <v>3600</v>
      </c>
      <c r="E50" s="677"/>
      <c r="F50" s="826"/>
      <c r="G50" s="677"/>
      <c r="H50" s="826"/>
    </row>
    <row r="51" spans="1:8" s="647" customFormat="1">
      <c r="A51" s="707"/>
      <c r="B51" s="706" t="s">
        <v>3803</v>
      </c>
      <c r="C51" s="705">
        <v>1</v>
      </c>
      <c r="D51" s="704" t="s">
        <v>3595</v>
      </c>
      <c r="E51" s="677"/>
      <c r="F51" s="826"/>
      <c r="G51" s="677"/>
      <c r="H51" s="826"/>
    </row>
    <row r="52" spans="1:8" s="647" customFormat="1">
      <c r="A52" s="707"/>
      <c r="B52" s="706" t="s">
        <v>3802</v>
      </c>
      <c r="C52" s="705">
        <v>146</v>
      </c>
      <c r="D52" s="704" t="s">
        <v>266</v>
      </c>
      <c r="E52" s="677"/>
      <c r="F52" s="826"/>
      <c r="G52" s="677"/>
      <c r="H52" s="826"/>
    </row>
    <row r="53" spans="1:8" s="647" customFormat="1" ht="13.5" thickBot="1">
      <c r="A53" s="707"/>
      <c r="B53" s="706" t="s">
        <v>3801</v>
      </c>
      <c r="C53" s="705">
        <v>1</v>
      </c>
      <c r="D53" s="704" t="s">
        <v>3595</v>
      </c>
      <c r="E53" s="677"/>
      <c r="F53" s="826"/>
      <c r="G53" s="677"/>
      <c r="H53" s="826"/>
    </row>
    <row r="54" spans="1:8" s="647" customFormat="1" ht="13.5" thickBot="1">
      <c r="A54" s="660" t="s">
        <v>3594</v>
      </c>
      <c r="B54" s="659"/>
      <c r="C54" s="658"/>
      <c r="D54" s="658"/>
      <c r="E54" s="657"/>
      <c r="F54" s="656"/>
      <c r="G54" s="655"/>
      <c r="H54" s="654"/>
    </row>
    <row r="55" spans="1:8" s="647" customFormat="1" ht="13.5" thickBot="1">
      <c r="A55" s="1070" t="s">
        <v>3800</v>
      </c>
      <c r="B55" s="1070"/>
      <c r="C55" s="823"/>
      <c r="D55" s="823"/>
      <c r="E55" s="822"/>
      <c r="F55" s="821"/>
      <c r="G55" s="825"/>
      <c r="H55" s="824"/>
    </row>
    <row r="56" spans="1:8" s="647" customFormat="1" ht="13.5" thickBot="1">
      <c r="A56" s="1070" t="s">
        <v>3799</v>
      </c>
      <c r="B56" s="1070"/>
      <c r="C56" s="823"/>
      <c r="D56" s="823"/>
      <c r="E56" s="822"/>
      <c r="F56" s="821"/>
      <c r="G56" s="1067">
        <f>F54+H54</f>
        <v>0</v>
      </c>
      <c r="H56" s="1067"/>
    </row>
  </sheetData>
  <sheetProtection selectLockedCells="1" selectUnlockedCells="1"/>
  <mergeCells count="16">
    <mergeCell ref="G56:H56"/>
    <mergeCell ref="E3:E6"/>
    <mergeCell ref="F3:F6"/>
    <mergeCell ref="G3:G6"/>
    <mergeCell ref="A43:B43"/>
    <mergeCell ref="A8:B8"/>
    <mergeCell ref="A55:B55"/>
    <mergeCell ref="A56:B56"/>
    <mergeCell ref="A1:H1"/>
    <mergeCell ref="A2:A6"/>
    <mergeCell ref="B2:B6"/>
    <mergeCell ref="E2:F2"/>
    <mergeCell ref="G2:H2"/>
    <mergeCell ref="C3:C6"/>
    <mergeCell ref="D3:D6"/>
    <mergeCell ref="H3:H6"/>
  </mergeCells>
  <printOptions horizontalCentered="1"/>
  <pageMargins left="0.47244094488188981" right="0.47244094488188981" top="0.70866141732283472" bottom="0.31496062992125984" header="0.51181102362204722" footer="0.51181102362204722"/>
  <pageSetup paperSize="9" scale="66" firstPageNumber="0" fitToHeight="3" orientation="portrait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R53"/>
  <sheetViews>
    <sheetView view="pageBreakPreview" topLeftCell="A19" zoomScaleSheetLayoutView="100" workbookViewId="0">
      <selection activeCell="G13" sqref="G13"/>
    </sheetView>
  </sheetViews>
  <sheetFormatPr defaultColWidth="10.33203125" defaultRowHeight="12.75"/>
  <cols>
    <col min="1" max="1" width="25.5" style="645" customWidth="1"/>
    <col min="2" max="2" width="85.6640625" style="645" customWidth="1"/>
    <col min="3" max="3" width="10.83203125" style="646" customWidth="1"/>
    <col min="4" max="4" width="7.33203125" style="646" customWidth="1"/>
    <col min="5" max="5" width="9.6640625" style="645" customWidth="1"/>
    <col min="6" max="6" width="18" style="645" customWidth="1"/>
    <col min="7" max="7" width="10.83203125" style="645" customWidth="1"/>
    <col min="8" max="8" width="12.83203125" style="645" customWidth="1"/>
    <col min="9" max="9" width="10.33203125" style="645"/>
    <col min="10" max="10" width="15.6640625" style="645" customWidth="1"/>
    <col min="11" max="16384" width="10.33203125" style="645"/>
  </cols>
  <sheetData>
    <row r="1" spans="1:12" ht="26.25" customHeight="1" thickBot="1">
      <c r="A1" s="1071" t="s">
        <v>3833</v>
      </c>
      <c r="B1" s="1072"/>
      <c r="C1" s="1072"/>
      <c r="D1" s="1072"/>
      <c r="E1" s="1072"/>
      <c r="F1" s="1072"/>
      <c r="G1" s="1072"/>
      <c r="H1" s="1073"/>
    </row>
    <row r="2" spans="1:12" ht="12.75" customHeight="1" thickBot="1">
      <c r="A2" s="1045" t="s">
        <v>3659</v>
      </c>
      <c r="B2" s="1046" t="s">
        <v>3658</v>
      </c>
      <c r="C2" s="732"/>
      <c r="D2" s="731"/>
      <c r="E2" s="1047" t="s">
        <v>3657</v>
      </c>
      <c r="F2" s="1047"/>
      <c r="G2" s="1047" t="s">
        <v>3223</v>
      </c>
      <c r="H2" s="1047"/>
    </row>
    <row r="3" spans="1:12" ht="12.75" customHeight="1" thickBot="1">
      <c r="A3" s="1045"/>
      <c r="B3" s="1046"/>
      <c r="C3" s="1048" t="s">
        <v>3656</v>
      </c>
      <c r="D3" s="1049" t="s">
        <v>3655</v>
      </c>
      <c r="E3" s="1050" t="s">
        <v>3654</v>
      </c>
      <c r="F3" s="1051" t="s">
        <v>3653</v>
      </c>
      <c r="G3" s="1050" t="s">
        <v>3654</v>
      </c>
      <c r="H3" s="1051" t="s">
        <v>3653</v>
      </c>
    </row>
    <row r="4" spans="1:12" ht="9.75" customHeight="1" thickBot="1">
      <c r="A4" s="1045"/>
      <c r="B4" s="1046"/>
      <c r="C4" s="1048"/>
      <c r="D4" s="1049"/>
      <c r="E4" s="1050"/>
      <c r="F4" s="1051"/>
      <c r="G4" s="1050"/>
      <c r="H4" s="1051"/>
    </row>
    <row r="5" spans="1:12" ht="9.75" customHeight="1" thickBot="1">
      <c r="A5" s="1045"/>
      <c r="B5" s="1046"/>
      <c r="C5" s="1048"/>
      <c r="D5" s="1049"/>
      <c r="E5" s="1050"/>
      <c r="F5" s="1051"/>
      <c r="G5" s="1050"/>
      <c r="H5" s="1051"/>
    </row>
    <row r="6" spans="1:12" ht="24.75" customHeight="1" thickBot="1">
      <c r="A6" s="1045"/>
      <c r="B6" s="1046"/>
      <c r="C6" s="1048"/>
      <c r="D6" s="1049"/>
      <c r="E6" s="1050"/>
      <c r="F6" s="1051"/>
      <c r="G6" s="1050"/>
      <c r="H6" s="1051"/>
    </row>
    <row r="7" spans="1:12" s="720" customFormat="1" ht="13.5" thickBot="1">
      <c r="A7" s="1066" t="s">
        <v>3716</v>
      </c>
      <c r="B7" s="1066"/>
      <c r="C7" s="820"/>
      <c r="D7" s="820"/>
      <c r="E7" s="819"/>
      <c r="F7" s="818"/>
      <c r="G7" s="818"/>
      <c r="H7" s="817"/>
    </row>
    <row r="8" spans="1:12" s="647" customFormat="1">
      <c r="A8" s="880"/>
      <c r="B8" s="879"/>
      <c r="C8" s="878"/>
      <c r="D8" s="877"/>
      <c r="E8" s="876"/>
      <c r="F8" s="875"/>
      <c r="G8" s="876"/>
      <c r="H8" s="875"/>
      <c r="L8" s="648"/>
    </row>
    <row r="9" spans="1:12" s="647" customFormat="1">
      <c r="A9" s="692"/>
      <c r="B9" s="686" t="s">
        <v>3832</v>
      </c>
      <c r="C9" s="664">
        <v>6</v>
      </c>
      <c r="D9" s="663" t="s">
        <v>266</v>
      </c>
      <c r="E9" s="662"/>
      <c r="F9" s="863"/>
      <c r="G9" s="864"/>
      <c r="H9" s="863"/>
      <c r="L9" s="648"/>
    </row>
    <row r="10" spans="1:12" s="647" customFormat="1">
      <c r="A10" s="707"/>
      <c r="B10" s="706" t="s">
        <v>3831</v>
      </c>
      <c r="C10" s="664">
        <v>2</v>
      </c>
      <c r="D10" s="663" t="s">
        <v>266</v>
      </c>
      <c r="E10" s="662"/>
      <c r="F10" s="863"/>
      <c r="G10" s="864"/>
      <c r="H10" s="863"/>
      <c r="L10" s="648"/>
    </row>
    <row r="11" spans="1:12" s="647" customFormat="1">
      <c r="A11" s="707"/>
      <c r="B11" s="706" t="s">
        <v>3830</v>
      </c>
      <c r="C11" s="664">
        <v>2</v>
      </c>
      <c r="D11" s="663" t="s">
        <v>266</v>
      </c>
      <c r="E11" s="662"/>
      <c r="F11" s="863"/>
      <c r="G11" s="864"/>
      <c r="H11" s="863"/>
      <c r="L11" s="648"/>
    </row>
    <row r="12" spans="1:12" s="647" customFormat="1">
      <c r="A12" s="707"/>
      <c r="B12" s="706" t="s">
        <v>3829</v>
      </c>
      <c r="C12" s="664">
        <v>6</v>
      </c>
      <c r="D12" s="663" t="s">
        <v>266</v>
      </c>
      <c r="E12" s="662"/>
      <c r="F12" s="863"/>
      <c r="G12" s="864"/>
      <c r="H12" s="863"/>
      <c r="L12" s="648"/>
    </row>
    <row r="13" spans="1:12" s="647" customFormat="1">
      <c r="A13" s="707"/>
      <c r="B13" s="706" t="s">
        <v>3828</v>
      </c>
      <c r="C13" s="664">
        <v>6</v>
      </c>
      <c r="D13" s="663" t="s">
        <v>266</v>
      </c>
      <c r="E13" s="662"/>
      <c r="F13" s="863"/>
      <c r="G13" s="864"/>
      <c r="H13" s="863"/>
      <c r="L13" s="648"/>
    </row>
    <row r="14" spans="1:12" s="647" customFormat="1">
      <c r="A14" s="707"/>
      <c r="B14" s="706" t="s">
        <v>3642</v>
      </c>
      <c r="C14" s="664">
        <v>144</v>
      </c>
      <c r="D14" s="663" t="s">
        <v>266</v>
      </c>
      <c r="E14" s="662"/>
      <c r="F14" s="863"/>
      <c r="G14" s="864"/>
      <c r="H14" s="863"/>
      <c r="L14" s="648"/>
    </row>
    <row r="15" spans="1:12" s="647" customFormat="1">
      <c r="A15" s="692"/>
      <c r="B15" s="686" t="s">
        <v>3641</v>
      </c>
      <c r="C15" s="664">
        <v>144</v>
      </c>
      <c r="D15" s="663" t="s">
        <v>266</v>
      </c>
      <c r="E15" s="662"/>
      <c r="F15" s="863"/>
      <c r="G15" s="864"/>
      <c r="H15" s="863"/>
      <c r="L15" s="648"/>
    </row>
    <row r="16" spans="1:12" s="647" customFormat="1" ht="13.5" thickBot="1">
      <c r="A16" s="692"/>
      <c r="B16" s="686" t="s">
        <v>3640</v>
      </c>
      <c r="C16" s="664">
        <v>144</v>
      </c>
      <c r="D16" s="663" t="s">
        <v>266</v>
      </c>
      <c r="E16" s="662"/>
      <c r="F16" s="863"/>
      <c r="G16" s="864"/>
      <c r="H16" s="863"/>
      <c r="L16" s="648"/>
    </row>
    <row r="17" spans="1:18" s="701" customFormat="1">
      <c r="A17" s="713" t="s">
        <v>3634</v>
      </c>
      <c r="B17" s="712"/>
      <c r="C17" s="711"/>
      <c r="D17" s="710"/>
      <c r="E17" s="709"/>
      <c r="F17" s="708"/>
      <c r="G17" s="709"/>
      <c r="H17" s="708"/>
    </row>
    <row r="18" spans="1:18" s="701" customFormat="1">
      <c r="A18" s="707"/>
      <c r="B18" s="706" t="s">
        <v>3633</v>
      </c>
      <c r="C18" s="705">
        <v>750</v>
      </c>
      <c r="D18" s="704" t="s">
        <v>244</v>
      </c>
      <c r="E18" s="677"/>
      <c r="F18" s="702"/>
      <c r="G18" s="703"/>
      <c r="H18" s="702"/>
    </row>
    <row r="19" spans="1:18" s="701" customFormat="1">
      <c r="A19" s="707"/>
      <c r="B19" s="706" t="s">
        <v>3631</v>
      </c>
      <c r="C19" s="705">
        <v>400</v>
      </c>
      <c r="D19" s="704" t="s">
        <v>244</v>
      </c>
      <c r="E19" s="677"/>
      <c r="F19" s="702"/>
      <c r="G19" s="703"/>
      <c r="H19" s="702"/>
    </row>
    <row r="20" spans="1:18" s="701" customFormat="1" ht="13.5" thickBot="1">
      <c r="A20" s="707"/>
      <c r="B20" s="706" t="s">
        <v>3827</v>
      </c>
      <c r="C20" s="705">
        <v>2</v>
      </c>
      <c r="D20" s="704" t="s">
        <v>266</v>
      </c>
      <c r="E20" s="677"/>
      <c r="F20" s="702"/>
      <c r="G20" s="703"/>
      <c r="H20" s="702"/>
    </row>
    <row r="21" spans="1:18" s="693" customFormat="1" ht="12" customHeight="1" thickBot="1">
      <c r="A21" s="700" t="s">
        <v>3594</v>
      </c>
      <c r="B21" s="699"/>
      <c r="C21" s="698"/>
      <c r="D21" s="698"/>
      <c r="E21" s="697"/>
      <c r="F21" s="696"/>
      <c r="G21" s="695"/>
      <c r="H21" s="694"/>
    </row>
    <row r="22" spans="1:18" s="647" customFormat="1" ht="13.5" thickBot="1">
      <c r="A22" s="1054" t="s">
        <v>3627</v>
      </c>
      <c r="B22" s="1054"/>
      <c r="C22" s="670"/>
      <c r="D22" s="670"/>
      <c r="E22" s="669"/>
      <c r="F22" s="668"/>
      <c r="G22" s="668"/>
      <c r="H22" s="667"/>
      <c r="L22" s="648"/>
    </row>
    <row r="23" spans="1:18" s="647" customFormat="1">
      <c r="A23" s="692"/>
      <c r="B23" s="686" t="s">
        <v>3806</v>
      </c>
      <c r="C23" s="664">
        <v>20</v>
      </c>
      <c r="D23" s="663" t="s">
        <v>244</v>
      </c>
      <c r="E23" s="662"/>
      <c r="F23" s="661"/>
      <c r="G23" s="662"/>
      <c r="H23" s="661"/>
      <c r="L23" s="648"/>
      <c r="N23" s="648"/>
      <c r="R23" s="648"/>
    </row>
    <row r="24" spans="1:18" s="647" customFormat="1">
      <c r="A24" s="692" t="s">
        <v>3626</v>
      </c>
      <c r="B24" s="686" t="s">
        <v>3625</v>
      </c>
      <c r="C24" s="664">
        <v>40</v>
      </c>
      <c r="D24" s="663" t="s">
        <v>244</v>
      </c>
      <c r="E24" s="662"/>
      <c r="F24" s="661"/>
      <c r="G24" s="662"/>
      <c r="H24" s="661"/>
      <c r="L24" s="648"/>
      <c r="N24" s="648"/>
      <c r="R24" s="648"/>
    </row>
    <row r="25" spans="1:18" s="647" customFormat="1">
      <c r="A25" s="691" t="s">
        <v>3623</v>
      </c>
      <c r="B25" s="690" t="s">
        <v>3622</v>
      </c>
      <c r="C25" s="671">
        <v>200</v>
      </c>
      <c r="D25" s="687" t="s">
        <v>244</v>
      </c>
      <c r="E25" s="662"/>
      <c r="F25" s="661"/>
      <c r="G25" s="662"/>
      <c r="H25" s="661"/>
      <c r="L25" s="648"/>
      <c r="N25" s="648"/>
      <c r="R25" s="648"/>
    </row>
    <row r="26" spans="1:18" s="647" customFormat="1">
      <c r="A26" s="691" t="s">
        <v>3621</v>
      </c>
      <c r="B26" s="690" t="s">
        <v>3620</v>
      </c>
      <c r="C26" s="671">
        <v>300</v>
      </c>
      <c r="D26" s="687" t="s">
        <v>244</v>
      </c>
      <c r="E26" s="662"/>
      <c r="F26" s="661"/>
      <c r="G26" s="662"/>
      <c r="H26" s="661"/>
      <c r="L26" s="648"/>
      <c r="N26" s="648"/>
      <c r="R26" s="648"/>
    </row>
    <row r="27" spans="1:18" s="647" customFormat="1">
      <c r="A27" s="689" t="s">
        <v>3617</v>
      </c>
      <c r="B27" s="688" t="s">
        <v>3615</v>
      </c>
      <c r="C27" s="671">
        <v>200</v>
      </c>
      <c r="D27" s="687" t="s">
        <v>266</v>
      </c>
      <c r="E27" s="662"/>
      <c r="F27" s="661"/>
      <c r="G27" s="662"/>
      <c r="H27" s="661"/>
      <c r="L27" s="648"/>
      <c r="N27" s="648"/>
      <c r="R27" s="648"/>
    </row>
    <row r="28" spans="1:18" s="647" customFormat="1">
      <c r="A28" s="666" t="s">
        <v>3616</v>
      </c>
      <c r="B28" s="686" t="s">
        <v>3615</v>
      </c>
      <c r="C28" s="664">
        <v>300</v>
      </c>
      <c r="D28" s="663" t="s">
        <v>266</v>
      </c>
      <c r="E28" s="662"/>
      <c r="F28" s="661"/>
      <c r="G28" s="662"/>
      <c r="H28" s="661"/>
      <c r="L28" s="648"/>
      <c r="N28" s="648"/>
      <c r="R28" s="648"/>
    </row>
    <row r="29" spans="1:18" s="647" customFormat="1">
      <c r="A29" s="666"/>
      <c r="B29" s="685" t="s">
        <v>3673</v>
      </c>
      <c r="C29" s="664">
        <v>30</v>
      </c>
      <c r="D29" s="663" t="s">
        <v>244</v>
      </c>
      <c r="E29" s="662"/>
      <c r="F29" s="661"/>
      <c r="G29" s="662"/>
      <c r="H29" s="661"/>
      <c r="L29" s="648"/>
      <c r="N29" s="648"/>
      <c r="R29" s="648"/>
    </row>
    <row r="30" spans="1:18" s="647" customFormat="1">
      <c r="A30" s="666"/>
      <c r="B30" s="685" t="s">
        <v>3672</v>
      </c>
      <c r="C30" s="664">
        <v>50</v>
      </c>
      <c r="D30" s="663" t="s">
        <v>244</v>
      </c>
      <c r="E30" s="662"/>
      <c r="F30" s="661"/>
      <c r="G30" s="662"/>
      <c r="H30" s="661"/>
      <c r="L30" s="648"/>
      <c r="N30" s="648"/>
      <c r="R30" s="648"/>
    </row>
    <row r="31" spans="1:18" s="647" customFormat="1">
      <c r="A31" s="666"/>
      <c r="B31" s="685" t="s">
        <v>3614</v>
      </c>
      <c r="C31" s="664">
        <v>10</v>
      </c>
      <c r="D31" s="663" t="s">
        <v>266</v>
      </c>
      <c r="E31" s="662"/>
      <c r="F31" s="661"/>
      <c r="G31" s="662"/>
      <c r="H31" s="661"/>
      <c r="L31" s="648"/>
      <c r="N31" s="648"/>
      <c r="R31" s="648"/>
    </row>
    <row r="32" spans="1:18" s="647" customFormat="1">
      <c r="A32" s="684"/>
      <c r="B32" s="682" t="s">
        <v>3613</v>
      </c>
      <c r="C32" s="664">
        <v>200</v>
      </c>
      <c r="D32" s="663" t="s">
        <v>266</v>
      </c>
      <c r="E32" s="662"/>
      <c r="F32" s="661"/>
      <c r="G32" s="662"/>
      <c r="H32" s="661"/>
      <c r="L32" s="648"/>
      <c r="N32" s="648"/>
      <c r="R32" s="648"/>
    </row>
    <row r="33" spans="1:18" s="647" customFormat="1">
      <c r="A33" s="683"/>
      <c r="B33" s="682" t="s">
        <v>3612</v>
      </c>
      <c r="C33" s="664">
        <v>2</v>
      </c>
      <c r="D33" s="663" t="s">
        <v>266</v>
      </c>
      <c r="E33" s="662"/>
      <c r="F33" s="661"/>
      <c r="G33" s="662"/>
      <c r="H33" s="661"/>
      <c r="L33" s="648"/>
      <c r="N33" s="648"/>
      <c r="R33" s="648"/>
    </row>
    <row r="34" spans="1:18" s="647" customFormat="1">
      <c r="A34" s="676"/>
      <c r="B34" s="675" t="s">
        <v>3611</v>
      </c>
      <c r="C34" s="671">
        <v>1</v>
      </c>
      <c r="D34" s="674" t="s">
        <v>266</v>
      </c>
      <c r="E34" s="662"/>
      <c r="F34" s="661"/>
      <c r="G34" s="662"/>
      <c r="H34" s="661"/>
      <c r="L34" s="648"/>
      <c r="N34" s="648"/>
      <c r="R34" s="648"/>
    </row>
    <row r="35" spans="1:18" s="647" customFormat="1">
      <c r="A35" s="681"/>
      <c r="B35" s="680" t="s">
        <v>3610</v>
      </c>
      <c r="C35" s="679">
        <v>1</v>
      </c>
      <c r="D35" s="678" t="s">
        <v>266</v>
      </c>
      <c r="E35" s="677"/>
      <c r="F35" s="661"/>
      <c r="G35" s="662"/>
      <c r="H35" s="661"/>
      <c r="L35" s="648"/>
      <c r="N35" s="648"/>
      <c r="R35" s="648"/>
    </row>
    <row r="36" spans="1:18" s="647" customFormat="1">
      <c r="A36" s="676"/>
      <c r="B36" s="675" t="s">
        <v>3609</v>
      </c>
      <c r="C36" s="671">
        <v>1</v>
      </c>
      <c r="D36" s="674" t="s">
        <v>3595</v>
      </c>
      <c r="E36" s="662"/>
      <c r="F36" s="661"/>
      <c r="G36" s="662"/>
      <c r="H36" s="661"/>
      <c r="L36" s="648"/>
      <c r="N36" s="648"/>
      <c r="R36" s="648"/>
    </row>
    <row r="37" spans="1:18" s="647" customFormat="1" ht="13.5" thickBot="1">
      <c r="A37" s="673"/>
      <c r="B37" s="672" t="s">
        <v>3608</v>
      </c>
      <c r="C37" s="671">
        <v>1</v>
      </c>
      <c r="D37" s="663" t="s">
        <v>266</v>
      </c>
      <c r="E37" s="662"/>
      <c r="F37" s="661"/>
      <c r="G37" s="662"/>
      <c r="H37" s="661"/>
      <c r="L37" s="648"/>
      <c r="N37" s="648"/>
      <c r="R37" s="648"/>
    </row>
    <row r="38" spans="1:18" s="647" customFormat="1" ht="13.5" thickBot="1">
      <c r="A38" s="660" t="s">
        <v>3594</v>
      </c>
      <c r="B38" s="659"/>
      <c r="C38" s="658"/>
      <c r="D38" s="658"/>
      <c r="E38" s="657"/>
      <c r="F38" s="656"/>
      <c r="G38" s="655"/>
      <c r="H38" s="654"/>
      <c r="L38" s="648"/>
      <c r="N38" s="648"/>
      <c r="R38" s="648"/>
    </row>
    <row r="39" spans="1:18" s="647" customFormat="1" ht="13.5" thickBot="1">
      <c r="A39" s="1054" t="s">
        <v>88</v>
      </c>
      <c r="B39" s="1054"/>
      <c r="C39" s="670"/>
      <c r="D39" s="670"/>
      <c r="E39" s="669"/>
      <c r="F39" s="668"/>
      <c r="G39" s="668"/>
      <c r="H39" s="667"/>
      <c r="L39" s="648"/>
      <c r="N39" s="648"/>
      <c r="R39" s="648"/>
    </row>
    <row r="40" spans="1:18" s="647" customFormat="1">
      <c r="A40" s="666"/>
      <c r="B40" s="665" t="s">
        <v>3607</v>
      </c>
      <c r="C40" s="664">
        <v>1</v>
      </c>
      <c r="D40" s="663" t="s">
        <v>3595</v>
      </c>
      <c r="E40" s="662"/>
      <c r="F40" s="661"/>
      <c r="G40" s="662"/>
      <c r="H40" s="661"/>
      <c r="L40" s="648"/>
      <c r="N40" s="648"/>
      <c r="R40" s="648"/>
    </row>
    <row r="41" spans="1:18" s="647" customFormat="1">
      <c r="A41" s="666"/>
      <c r="B41" s="665" t="s">
        <v>3606</v>
      </c>
      <c r="C41" s="664">
        <v>1</v>
      </c>
      <c r="D41" s="663" t="s">
        <v>3595</v>
      </c>
      <c r="E41" s="662"/>
      <c r="F41" s="661"/>
      <c r="G41" s="662"/>
      <c r="H41" s="661"/>
      <c r="L41" s="648"/>
      <c r="N41" s="648"/>
      <c r="R41" s="648"/>
    </row>
    <row r="42" spans="1:18" s="647" customFormat="1">
      <c r="A42" s="666"/>
      <c r="B42" s="665" t="s">
        <v>3605</v>
      </c>
      <c r="C42" s="664">
        <v>6</v>
      </c>
      <c r="D42" s="663" t="s">
        <v>266</v>
      </c>
      <c r="E42" s="662"/>
      <c r="F42" s="661"/>
      <c r="G42" s="662"/>
      <c r="H42" s="661"/>
      <c r="L42" s="648"/>
      <c r="N42" s="648"/>
      <c r="R42" s="648"/>
    </row>
    <row r="43" spans="1:18" s="647" customFormat="1">
      <c r="A43" s="666"/>
      <c r="B43" s="665" t="s">
        <v>3604</v>
      </c>
      <c r="C43" s="664">
        <v>5</v>
      </c>
      <c r="D43" s="663" t="s">
        <v>3603</v>
      </c>
      <c r="E43" s="662"/>
      <c r="F43" s="661"/>
      <c r="G43" s="662"/>
      <c r="H43" s="661"/>
      <c r="L43" s="648"/>
      <c r="N43" s="648"/>
      <c r="R43" s="648"/>
    </row>
    <row r="44" spans="1:18" s="647" customFormat="1">
      <c r="A44" s="666"/>
      <c r="B44" s="665" t="s">
        <v>3602</v>
      </c>
      <c r="C44" s="664">
        <v>5</v>
      </c>
      <c r="D44" s="663" t="s">
        <v>3600</v>
      </c>
      <c r="E44" s="662"/>
      <c r="F44" s="661"/>
      <c r="G44" s="662"/>
      <c r="H44" s="661"/>
      <c r="L44" s="648"/>
      <c r="N44" s="648"/>
      <c r="R44" s="648"/>
    </row>
    <row r="45" spans="1:18" s="647" customFormat="1">
      <c r="A45" s="666"/>
      <c r="B45" s="665" t="s">
        <v>3601</v>
      </c>
      <c r="C45" s="664">
        <v>10</v>
      </c>
      <c r="D45" s="663" t="s">
        <v>3600</v>
      </c>
      <c r="E45" s="662"/>
      <c r="F45" s="661"/>
      <c r="G45" s="662"/>
      <c r="H45" s="661"/>
      <c r="L45" s="648"/>
      <c r="N45" s="648"/>
      <c r="R45" s="648"/>
    </row>
    <row r="46" spans="1:18" s="647" customFormat="1">
      <c r="A46" s="666"/>
      <c r="B46" s="665" t="s">
        <v>3599</v>
      </c>
      <c r="C46" s="664">
        <v>1</v>
      </c>
      <c r="D46" s="663" t="s">
        <v>3595</v>
      </c>
      <c r="E46" s="662"/>
      <c r="F46" s="661"/>
      <c r="G46" s="662"/>
      <c r="H46" s="661"/>
      <c r="L46" s="648"/>
      <c r="N46" s="648"/>
      <c r="R46" s="648"/>
    </row>
    <row r="47" spans="1:18" s="647" customFormat="1">
      <c r="A47" s="666"/>
      <c r="B47" s="665" t="s">
        <v>3598</v>
      </c>
      <c r="C47" s="664">
        <v>1</v>
      </c>
      <c r="D47" s="663" t="s">
        <v>3595</v>
      </c>
      <c r="E47" s="662"/>
      <c r="F47" s="661"/>
      <c r="G47" s="662"/>
      <c r="H47" s="661"/>
      <c r="L47" s="648"/>
      <c r="N47" s="648"/>
      <c r="R47" s="648"/>
    </row>
    <row r="48" spans="1:18" s="647" customFormat="1">
      <c r="A48" s="666"/>
      <c r="B48" s="665" t="s">
        <v>3597</v>
      </c>
      <c r="C48" s="664">
        <v>1</v>
      </c>
      <c r="D48" s="663" t="s">
        <v>3595</v>
      </c>
      <c r="E48" s="662"/>
      <c r="F48" s="661"/>
      <c r="G48" s="662"/>
      <c r="H48" s="661"/>
      <c r="L48" s="648"/>
      <c r="N48" s="648"/>
      <c r="R48" s="648"/>
    </row>
    <row r="49" spans="1:18" s="647" customFormat="1" ht="13.5" thickBot="1">
      <c r="A49" s="666"/>
      <c r="B49" s="665" t="s">
        <v>3596</v>
      </c>
      <c r="C49" s="664">
        <v>1</v>
      </c>
      <c r="D49" s="663" t="s">
        <v>3595</v>
      </c>
      <c r="E49" s="662"/>
      <c r="F49" s="661"/>
      <c r="G49" s="662"/>
      <c r="H49" s="661"/>
      <c r="L49" s="648"/>
      <c r="N49" s="648"/>
      <c r="R49" s="648"/>
    </row>
    <row r="50" spans="1:18" s="647" customFormat="1" ht="13.5" thickBot="1">
      <c r="A50" s="660" t="s">
        <v>3594</v>
      </c>
      <c r="B50" s="659"/>
      <c r="C50" s="658"/>
      <c r="D50" s="658"/>
      <c r="E50" s="657"/>
      <c r="F50" s="656"/>
      <c r="G50" s="655"/>
      <c r="H50" s="654"/>
      <c r="L50" s="648"/>
    </row>
    <row r="51" spans="1:18" s="647" customFormat="1" ht="13.5" thickBot="1">
      <c r="A51" s="1070" t="s">
        <v>3826</v>
      </c>
      <c r="B51" s="1074"/>
      <c r="C51" s="823"/>
      <c r="D51" s="823"/>
      <c r="E51" s="822"/>
      <c r="F51" s="821"/>
      <c r="G51" s="825"/>
      <c r="H51" s="821"/>
      <c r="L51" s="648"/>
    </row>
    <row r="52" spans="1:18" s="647" customFormat="1" ht="13.5" thickBot="1">
      <c r="A52" s="1070" t="s">
        <v>3799</v>
      </c>
      <c r="B52" s="1074"/>
      <c r="C52" s="823"/>
      <c r="D52" s="823"/>
      <c r="E52" s="822"/>
      <c r="F52" s="821"/>
      <c r="G52" s="1075"/>
      <c r="H52" s="1067"/>
      <c r="L52" s="648"/>
    </row>
    <row r="53" spans="1:18">
      <c r="A53" s="874"/>
      <c r="B53" s="872"/>
      <c r="C53" s="873"/>
      <c r="D53" s="873"/>
      <c r="E53" s="872"/>
      <c r="F53" s="872"/>
      <c r="G53" s="872"/>
      <c r="H53" s="871"/>
    </row>
  </sheetData>
  <sheetProtection selectLockedCells="1" selectUnlockedCells="1"/>
  <mergeCells count="17">
    <mergeCell ref="A39:B39"/>
    <mergeCell ref="A51:B51"/>
    <mergeCell ref="A52:B52"/>
    <mergeCell ref="G52:H52"/>
    <mergeCell ref="D3:D6"/>
    <mergeCell ref="E3:E6"/>
    <mergeCell ref="F3:F6"/>
    <mergeCell ref="G3:G6"/>
    <mergeCell ref="C3:C6"/>
    <mergeCell ref="H3:H6"/>
    <mergeCell ref="A7:B7"/>
    <mergeCell ref="A22:B22"/>
    <mergeCell ref="A1:H1"/>
    <mergeCell ref="A2:A6"/>
    <mergeCell ref="B2:B6"/>
    <mergeCell ref="E2:F2"/>
    <mergeCell ref="G2:H2"/>
  </mergeCells>
  <printOptions horizontalCentered="1"/>
  <pageMargins left="0.47244094488188981" right="0.47244094488188981" top="0.70866141732283472" bottom="0.31496062992125984" header="0.51181102362204722" footer="0.51181102362204722"/>
  <pageSetup paperSize="9" scale="65" firstPageNumber="0" fitToHeight="2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R60"/>
  <sheetViews>
    <sheetView view="pageBreakPreview" topLeftCell="A34" zoomScaleSheetLayoutView="100" workbookViewId="0">
      <selection activeCell="B16" sqref="B16"/>
    </sheetView>
  </sheetViews>
  <sheetFormatPr defaultColWidth="10.33203125" defaultRowHeight="12.75"/>
  <cols>
    <col min="1" max="1" width="25.5" style="645" customWidth="1"/>
    <col min="2" max="2" width="85.6640625" style="645" customWidth="1"/>
    <col min="3" max="3" width="10.83203125" style="646" customWidth="1"/>
    <col min="4" max="4" width="7.33203125" style="646" customWidth="1"/>
    <col min="5" max="5" width="9.6640625" style="645" customWidth="1"/>
    <col min="6" max="6" width="18" style="645" customWidth="1"/>
    <col min="7" max="7" width="10.83203125" style="645" customWidth="1"/>
    <col min="8" max="8" width="12.83203125" style="645" customWidth="1"/>
    <col min="9" max="9" width="10.33203125" style="645"/>
    <col min="10" max="10" width="15.6640625" style="645" customWidth="1"/>
    <col min="11" max="16384" width="10.33203125" style="645"/>
  </cols>
  <sheetData>
    <row r="1" spans="1:12" ht="26.25" customHeight="1" thickBot="1">
      <c r="A1" s="1071" t="s">
        <v>3660</v>
      </c>
      <c r="B1" s="1072"/>
      <c r="C1" s="1072"/>
      <c r="D1" s="1072"/>
      <c r="E1" s="1072"/>
      <c r="F1" s="1072"/>
      <c r="G1" s="1072"/>
      <c r="H1" s="1073"/>
    </row>
    <row r="2" spans="1:12" ht="12.75" customHeight="1" thickBot="1">
      <c r="A2" s="1045" t="s">
        <v>3659</v>
      </c>
      <c r="B2" s="1046" t="s">
        <v>3658</v>
      </c>
      <c r="C2" s="732"/>
      <c r="D2" s="731"/>
      <c r="E2" s="1047" t="s">
        <v>3657</v>
      </c>
      <c r="F2" s="1047"/>
      <c r="G2" s="1047" t="s">
        <v>3223</v>
      </c>
      <c r="H2" s="1047"/>
    </row>
    <row r="3" spans="1:12" ht="12.75" customHeight="1" thickBot="1">
      <c r="A3" s="1045"/>
      <c r="B3" s="1046"/>
      <c r="C3" s="1048" t="s">
        <v>3656</v>
      </c>
      <c r="D3" s="1049" t="s">
        <v>3655</v>
      </c>
      <c r="E3" s="1050" t="s">
        <v>3654</v>
      </c>
      <c r="F3" s="1051" t="s">
        <v>3653</v>
      </c>
      <c r="G3" s="1050" t="s">
        <v>3654</v>
      </c>
      <c r="H3" s="1051" t="s">
        <v>3653</v>
      </c>
    </row>
    <row r="4" spans="1:12" ht="9.75" customHeight="1" thickBot="1">
      <c r="A4" s="1045"/>
      <c r="B4" s="1046"/>
      <c r="C4" s="1048"/>
      <c r="D4" s="1049"/>
      <c r="E4" s="1050"/>
      <c r="F4" s="1051"/>
      <c r="G4" s="1050"/>
      <c r="H4" s="1051"/>
    </row>
    <row r="5" spans="1:12" ht="9.75" customHeight="1" thickBot="1">
      <c r="A5" s="1045"/>
      <c r="B5" s="1046"/>
      <c r="C5" s="1048"/>
      <c r="D5" s="1049"/>
      <c r="E5" s="1050"/>
      <c r="F5" s="1051"/>
      <c r="G5" s="1050"/>
      <c r="H5" s="1051"/>
    </row>
    <row r="6" spans="1:12" ht="24.75" customHeight="1" thickBot="1">
      <c r="A6" s="1045"/>
      <c r="B6" s="1046"/>
      <c r="C6" s="1048"/>
      <c r="D6" s="1049"/>
      <c r="E6" s="1050"/>
      <c r="F6" s="1051"/>
      <c r="G6" s="1050"/>
      <c r="H6" s="1051"/>
    </row>
    <row r="7" spans="1:12" s="720" customFormat="1" ht="13.5" thickBot="1">
      <c r="A7" s="730" t="s">
        <v>3652</v>
      </c>
      <c r="B7" s="729"/>
      <c r="C7" s="728"/>
      <c r="D7" s="728"/>
      <c r="E7" s="727"/>
      <c r="F7" s="726"/>
      <c r="G7" s="726"/>
      <c r="H7" s="725"/>
    </row>
    <row r="8" spans="1:12" s="720" customFormat="1" ht="13.5" thickBot="1">
      <c r="A8" s="1054" t="s">
        <v>3651</v>
      </c>
      <c r="B8" s="1054"/>
      <c r="C8" s="670"/>
      <c r="D8" s="670"/>
      <c r="E8" s="669"/>
      <c r="F8" s="724"/>
      <c r="G8" s="724"/>
      <c r="H8" s="723"/>
    </row>
    <row r="9" spans="1:12" s="720" customFormat="1" ht="68.25" thickBot="1">
      <c r="A9" s="722" t="s">
        <v>3650</v>
      </c>
      <c r="B9" s="721" t="s">
        <v>3649</v>
      </c>
      <c r="C9" s="664">
        <v>1</v>
      </c>
      <c r="D9" s="663" t="s">
        <v>266</v>
      </c>
      <c r="E9" s="662">
        <v>0</v>
      </c>
      <c r="F9" s="661">
        <f>(E9*C9)</f>
        <v>0</v>
      </c>
      <c r="G9" s="662">
        <v>0</v>
      </c>
      <c r="H9" s="661">
        <f>G9*C9</f>
        <v>0</v>
      </c>
    </row>
    <row r="10" spans="1:12" s="720" customFormat="1" ht="13.5" thickBot="1">
      <c r="A10" s="1054" t="s">
        <v>3648</v>
      </c>
      <c r="B10" s="1054"/>
      <c r="C10" s="670"/>
      <c r="D10" s="670"/>
      <c r="E10" s="669"/>
      <c r="F10" s="668"/>
      <c r="G10" s="668"/>
      <c r="H10" s="667"/>
    </row>
    <row r="11" spans="1:12" s="647" customFormat="1">
      <c r="A11" s="719"/>
      <c r="B11" s="718" t="s">
        <v>3647</v>
      </c>
      <c r="C11" s="664">
        <v>1</v>
      </c>
      <c r="D11" s="663" t="s">
        <v>266</v>
      </c>
      <c r="E11" s="662">
        <v>0</v>
      </c>
      <c r="F11" s="661">
        <f t="shared" ref="F11:F22" si="0">(E11*C11)</f>
        <v>0</v>
      </c>
      <c r="G11" s="662">
        <v>0</v>
      </c>
      <c r="H11" s="661">
        <f t="shared" ref="H11:H22" si="1">G11*C11</f>
        <v>0</v>
      </c>
    </row>
    <row r="12" spans="1:12" s="647" customFormat="1">
      <c r="A12" s="692"/>
      <c r="B12" s="686" t="s">
        <v>3646</v>
      </c>
      <c r="C12" s="664">
        <v>2</v>
      </c>
      <c r="D12" s="663" t="s">
        <v>266</v>
      </c>
      <c r="E12" s="662">
        <v>0</v>
      </c>
      <c r="F12" s="661">
        <f t="shared" si="0"/>
        <v>0</v>
      </c>
      <c r="G12" s="662">
        <v>0</v>
      </c>
      <c r="H12" s="661">
        <f t="shared" si="1"/>
        <v>0</v>
      </c>
      <c r="L12" s="648"/>
    </row>
    <row r="13" spans="1:12" s="647" customFormat="1">
      <c r="A13" s="692"/>
      <c r="B13" s="686" t="s">
        <v>3645</v>
      </c>
      <c r="C13" s="664">
        <v>24</v>
      </c>
      <c r="D13" s="663" t="s">
        <v>266</v>
      </c>
      <c r="E13" s="662">
        <v>0</v>
      </c>
      <c r="F13" s="661">
        <f t="shared" si="0"/>
        <v>0</v>
      </c>
      <c r="G13" s="662">
        <v>0</v>
      </c>
      <c r="H13" s="661">
        <f t="shared" si="1"/>
        <v>0</v>
      </c>
      <c r="L13" s="648"/>
    </row>
    <row r="14" spans="1:12" s="647" customFormat="1">
      <c r="A14" s="692"/>
      <c r="B14" s="686" t="s">
        <v>3644</v>
      </c>
      <c r="C14" s="664">
        <v>2</v>
      </c>
      <c r="D14" s="663" t="s">
        <v>266</v>
      </c>
      <c r="E14" s="662">
        <v>0</v>
      </c>
      <c r="F14" s="661">
        <f t="shared" si="0"/>
        <v>0</v>
      </c>
      <c r="G14" s="662">
        <v>0</v>
      </c>
      <c r="H14" s="661">
        <f t="shared" si="1"/>
        <v>0</v>
      </c>
      <c r="L14" s="648"/>
    </row>
    <row r="15" spans="1:12" s="647" customFormat="1">
      <c r="A15" s="692"/>
      <c r="B15" s="686" t="s">
        <v>3643</v>
      </c>
      <c r="C15" s="664">
        <v>4</v>
      </c>
      <c r="D15" s="663" t="s">
        <v>266</v>
      </c>
      <c r="E15" s="662">
        <v>0</v>
      </c>
      <c r="F15" s="661">
        <f t="shared" si="0"/>
        <v>0</v>
      </c>
      <c r="G15" s="662">
        <v>0</v>
      </c>
      <c r="H15" s="661">
        <f t="shared" si="1"/>
        <v>0</v>
      </c>
      <c r="L15" s="648"/>
    </row>
    <row r="16" spans="1:12" s="647" customFormat="1">
      <c r="A16" s="692"/>
      <c r="B16" s="686" t="s">
        <v>3642</v>
      </c>
      <c r="C16" s="664">
        <v>24</v>
      </c>
      <c r="D16" s="663" t="s">
        <v>266</v>
      </c>
      <c r="E16" s="662">
        <v>0</v>
      </c>
      <c r="F16" s="661">
        <f t="shared" si="0"/>
        <v>0</v>
      </c>
      <c r="G16" s="662">
        <v>0</v>
      </c>
      <c r="H16" s="661">
        <f t="shared" si="1"/>
        <v>0</v>
      </c>
      <c r="L16" s="648"/>
    </row>
    <row r="17" spans="1:18" s="647" customFormat="1">
      <c r="A17" s="692"/>
      <c r="B17" s="686" t="s">
        <v>3641</v>
      </c>
      <c r="C17" s="664">
        <v>24</v>
      </c>
      <c r="D17" s="663" t="s">
        <v>266</v>
      </c>
      <c r="E17" s="662">
        <v>0</v>
      </c>
      <c r="F17" s="661">
        <f t="shared" si="0"/>
        <v>0</v>
      </c>
      <c r="G17" s="662">
        <v>0</v>
      </c>
      <c r="H17" s="661">
        <f t="shared" si="1"/>
        <v>0</v>
      </c>
      <c r="L17" s="648"/>
    </row>
    <row r="18" spans="1:18" s="647" customFormat="1">
      <c r="A18" s="717"/>
      <c r="B18" s="716" t="s">
        <v>3640</v>
      </c>
      <c r="C18" s="664">
        <v>24</v>
      </c>
      <c r="D18" s="663" t="s">
        <v>266</v>
      </c>
      <c r="E18" s="662">
        <v>0</v>
      </c>
      <c r="F18" s="661">
        <f t="shared" si="0"/>
        <v>0</v>
      </c>
      <c r="G18" s="662">
        <v>0</v>
      </c>
      <c r="H18" s="661">
        <f t="shared" si="1"/>
        <v>0</v>
      </c>
      <c r="L18" s="648"/>
    </row>
    <row r="19" spans="1:18" s="647" customFormat="1">
      <c r="A19" s="717"/>
      <c r="B19" s="716" t="s">
        <v>3639</v>
      </c>
      <c r="C19" s="664">
        <v>1</v>
      </c>
      <c r="D19" s="663" t="s">
        <v>266</v>
      </c>
      <c r="E19" s="662">
        <v>0</v>
      </c>
      <c r="F19" s="661">
        <f t="shared" si="0"/>
        <v>0</v>
      </c>
      <c r="G19" s="662">
        <v>0</v>
      </c>
      <c r="H19" s="661">
        <f t="shared" si="1"/>
        <v>0</v>
      </c>
      <c r="L19" s="648"/>
    </row>
    <row r="20" spans="1:18" s="647" customFormat="1">
      <c r="A20" s="715"/>
      <c r="B20" s="714" t="s">
        <v>3638</v>
      </c>
      <c r="C20" s="664">
        <v>1</v>
      </c>
      <c r="D20" s="663" t="s">
        <v>266</v>
      </c>
      <c r="E20" s="662">
        <v>0</v>
      </c>
      <c r="F20" s="661">
        <f t="shared" si="0"/>
        <v>0</v>
      </c>
      <c r="G20" s="662">
        <v>0</v>
      </c>
      <c r="H20" s="661">
        <f t="shared" si="1"/>
        <v>0</v>
      </c>
      <c r="L20" s="648"/>
    </row>
    <row r="21" spans="1:18" s="647" customFormat="1">
      <c r="A21" s="715"/>
      <c r="B21" s="714" t="s">
        <v>3637</v>
      </c>
      <c r="C21" s="664">
        <v>15</v>
      </c>
      <c r="D21" s="663" t="s">
        <v>266</v>
      </c>
      <c r="E21" s="662">
        <v>0</v>
      </c>
      <c r="F21" s="661">
        <f t="shared" si="0"/>
        <v>0</v>
      </c>
      <c r="G21" s="662">
        <v>0</v>
      </c>
      <c r="H21" s="661">
        <f t="shared" si="1"/>
        <v>0</v>
      </c>
      <c r="L21" s="648"/>
    </row>
    <row r="22" spans="1:18" s="647" customFormat="1" ht="13.5" thickBot="1">
      <c r="A22" s="715" t="s">
        <v>3636</v>
      </c>
      <c r="B22" s="714" t="s">
        <v>3635</v>
      </c>
      <c r="C22" s="664">
        <v>6</v>
      </c>
      <c r="D22" s="663" t="s">
        <v>266</v>
      </c>
      <c r="E22" s="662">
        <v>0</v>
      </c>
      <c r="F22" s="661">
        <f t="shared" si="0"/>
        <v>0</v>
      </c>
      <c r="G22" s="662">
        <v>0</v>
      </c>
      <c r="H22" s="661">
        <f t="shared" si="1"/>
        <v>0</v>
      </c>
      <c r="L22" s="648"/>
    </row>
    <row r="23" spans="1:18" s="701" customFormat="1">
      <c r="A23" s="713" t="s">
        <v>3634</v>
      </c>
      <c r="B23" s="712"/>
      <c r="C23" s="711"/>
      <c r="D23" s="710"/>
      <c r="E23" s="709"/>
      <c r="F23" s="708"/>
      <c r="G23" s="709"/>
      <c r="H23" s="708"/>
    </row>
    <row r="24" spans="1:18" s="701" customFormat="1">
      <c r="A24" s="707"/>
      <c r="B24" s="706" t="s">
        <v>3633</v>
      </c>
      <c r="C24" s="705">
        <v>50</v>
      </c>
      <c r="D24" s="704" t="s">
        <v>244</v>
      </c>
      <c r="E24" s="677">
        <v>0</v>
      </c>
      <c r="F24" s="702">
        <f t="shared" ref="F24:F29" si="2">(E24*C24)</f>
        <v>0</v>
      </c>
      <c r="G24" s="703">
        <v>0</v>
      </c>
      <c r="H24" s="702">
        <f t="shared" ref="H24:H29" si="3">G24*C24</f>
        <v>0</v>
      </c>
    </row>
    <row r="25" spans="1:18" s="701" customFormat="1">
      <c r="A25" s="707"/>
      <c r="B25" s="706" t="s">
        <v>3632</v>
      </c>
      <c r="C25" s="705">
        <v>4</v>
      </c>
      <c r="D25" s="704" t="s">
        <v>266</v>
      </c>
      <c r="E25" s="677">
        <v>0</v>
      </c>
      <c r="F25" s="702">
        <f t="shared" si="2"/>
        <v>0</v>
      </c>
      <c r="G25" s="703">
        <v>0</v>
      </c>
      <c r="H25" s="702">
        <f t="shared" si="3"/>
        <v>0</v>
      </c>
    </row>
    <row r="26" spans="1:18" s="701" customFormat="1">
      <c r="A26" s="707"/>
      <c r="B26" s="706" t="s">
        <v>3631</v>
      </c>
      <c r="C26" s="705">
        <v>50</v>
      </c>
      <c r="D26" s="704" t="s">
        <v>244</v>
      </c>
      <c r="E26" s="677">
        <v>0</v>
      </c>
      <c r="F26" s="702">
        <f t="shared" si="2"/>
        <v>0</v>
      </c>
      <c r="G26" s="703">
        <v>0</v>
      </c>
      <c r="H26" s="702">
        <f t="shared" si="3"/>
        <v>0</v>
      </c>
    </row>
    <row r="27" spans="1:18" s="701" customFormat="1">
      <c r="A27" s="707"/>
      <c r="B27" s="706" t="s">
        <v>3630</v>
      </c>
      <c r="C27" s="705">
        <v>4</v>
      </c>
      <c r="D27" s="704" t="s">
        <v>244</v>
      </c>
      <c r="E27" s="677">
        <v>0</v>
      </c>
      <c r="F27" s="702">
        <f t="shared" si="2"/>
        <v>0</v>
      </c>
      <c r="G27" s="703">
        <v>0</v>
      </c>
      <c r="H27" s="702">
        <f t="shared" si="3"/>
        <v>0</v>
      </c>
    </row>
    <row r="28" spans="1:18" s="701" customFormat="1">
      <c r="A28" s="707"/>
      <c r="B28" s="706" t="s">
        <v>3629</v>
      </c>
      <c r="C28" s="705">
        <v>200</v>
      </c>
      <c r="D28" s="704" t="s">
        <v>266</v>
      </c>
      <c r="E28" s="677">
        <v>0</v>
      </c>
      <c r="F28" s="702">
        <f t="shared" si="2"/>
        <v>0</v>
      </c>
      <c r="G28" s="703">
        <v>0</v>
      </c>
      <c r="H28" s="702">
        <f t="shared" si="3"/>
        <v>0</v>
      </c>
    </row>
    <row r="29" spans="1:18" s="701" customFormat="1" ht="13.5" thickBot="1">
      <c r="A29" s="707"/>
      <c r="B29" s="706" t="s">
        <v>3628</v>
      </c>
      <c r="C29" s="705">
        <v>50</v>
      </c>
      <c r="D29" s="704" t="s">
        <v>266</v>
      </c>
      <c r="E29" s="677">
        <v>0</v>
      </c>
      <c r="F29" s="702">
        <f t="shared" si="2"/>
        <v>0</v>
      </c>
      <c r="G29" s="703">
        <v>0</v>
      </c>
      <c r="H29" s="702">
        <f t="shared" si="3"/>
        <v>0</v>
      </c>
    </row>
    <row r="30" spans="1:18" s="693" customFormat="1" ht="12" customHeight="1" thickBot="1">
      <c r="A30" s="700" t="s">
        <v>3594</v>
      </c>
      <c r="B30" s="699"/>
      <c r="C30" s="698"/>
      <c r="D30" s="698"/>
      <c r="E30" s="697"/>
      <c r="F30" s="696">
        <f>SUM(F9:F29)</f>
        <v>0</v>
      </c>
      <c r="G30" s="695"/>
      <c r="H30" s="694">
        <f>SUM(H9:H29)</f>
        <v>0</v>
      </c>
    </row>
    <row r="31" spans="1:18" s="647" customFormat="1" ht="13.5" thickBot="1">
      <c r="A31" s="1054" t="s">
        <v>3627</v>
      </c>
      <c r="B31" s="1054"/>
      <c r="C31" s="670"/>
      <c r="D31" s="670"/>
      <c r="E31" s="669"/>
      <c r="F31" s="668"/>
      <c r="G31" s="668"/>
      <c r="H31" s="667"/>
      <c r="L31" s="648"/>
    </row>
    <row r="32" spans="1:18" s="647" customFormat="1">
      <c r="A32" s="692" t="s">
        <v>3626</v>
      </c>
      <c r="B32" s="686" t="s">
        <v>3625</v>
      </c>
      <c r="C32" s="664">
        <v>5</v>
      </c>
      <c r="D32" s="663" t="s">
        <v>244</v>
      </c>
      <c r="E32" s="662">
        <v>0</v>
      </c>
      <c r="F32" s="661">
        <f t="shared" ref="F32:F45" si="4">(E32*C32)</f>
        <v>0</v>
      </c>
      <c r="G32" s="662">
        <v>0</v>
      </c>
      <c r="H32" s="661">
        <f t="shared" ref="H32:H45" si="5">G32*C32</f>
        <v>0</v>
      </c>
      <c r="L32" s="648"/>
      <c r="N32" s="648"/>
      <c r="R32" s="648"/>
    </row>
    <row r="33" spans="1:18" s="647" customFormat="1">
      <c r="A33" s="692" t="s">
        <v>3624</v>
      </c>
      <c r="B33" s="686" t="s">
        <v>3622</v>
      </c>
      <c r="C33" s="664">
        <v>30</v>
      </c>
      <c r="D33" s="663" t="s">
        <v>244</v>
      </c>
      <c r="E33" s="662">
        <v>0</v>
      </c>
      <c r="F33" s="661">
        <f t="shared" si="4"/>
        <v>0</v>
      </c>
      <c r="G33" s="662">
        <v>0</v>
      </c>
      <c r="H33" s="661">
        <f t="shared" si="5"/>
        <v>0</v>
      </c>
      <c r="L33" s="648"/>
      <c r="N33" s="648"/>
      <c r="R33" s="648"/>
    </row>
    <row r="34" spans="1:18" s="647" customFormat="1">
      <c r="A34" s="691" t="s">
        <v>3623</v>
      </c>
      <c r="B34" s="690" t="s">
        <v>3622</v>
      </c>
      <c r="C34" s="671">
        <v>30</v>
      </c>
      <c r="D34" s="687" t="s">
        <v>244</v>
      </c>
      <c r="E34" s="662">
        <v>0</v>
      </c>
      <c r="F34" s="661">
        <f t="shared" si="4"/>
        <v>0</v>
      </c>
      <c r="G34" s="662">
        <v>0</v>
      </c>
      <c r="H34" s="661">
        <f t="shared" si="5"/>
        <v>0</v>
      </c>
      <c r="L34" s="648"/>
      <c r="N34" s="648"/>
      <c r="R34" s="648"/>
    </row>
    <row r="35" spans="1:18" s="647" customFormat="1">
      <c r="A35" s="691" t="s">
        <v>3621</v>
      </c>
      <c r="B35" s="690" t="s">
        <v>3620</v>
      </c>
      <c r="C35" s="671">
        <v>60</v>
      </c>
      <c r="D35" s="687" t="s">
        <v>244</v>
      </c>
      <c r="E35" s="662">
        <v>0</v>
      </c>
      <c r="F35" s="661">
        <f t="shared" si="4"/>
        <v>0</v>
      </c>
      <c r="G35" s="662">
        <v>0</v>
      </c>
      <c r="H35" s="661">
        <f t="shared" si="5"/>
        <v>0</v>
      </c>
      <c r="L35" s="648"/>
      <c r="N35" s="648"/>
      <c r="R35" s="648"/>
    </row>
    <row r="36" spans="1:18" s="647" customFormat="1">
      <c r="A36" s="689" t="s">
        <v>3619</v>
      </c>
      <c r="B36" s="688" t="s">
        <v>3618</v>
      </c>
      <c r="C36" s="671">
        <v>90</v>
      </c>
      <c r="D36" s="687" t="s">
        <v>266</v>
      </c>
      <c r="E36" s="662">
        <v>0</v>
      </c>
      <c r="F36" s="661">
        <f t="shared" si="4"/>
        <v>0</v>
      </c>
      <c r="G36" s="662">
        <v>0</v>
      </c>
      <c r="H36" s="661">
        <f t="shared" si="5"/>
        <v>0</v>
      </c>
      <c r="L36" s="648"/>
      <c r="N36" s="648"/>
      <c r="R36" s="648"/>
    </row>
    <row r="37" spans="1:18" s="647" customFormat="1">
      <c r="A37" s="689" t="s">
        <v>3617</v>
      </c>
      <c r="B37" s="688" t="s">
        <v>3615</v>
      </c>
      <c r="C37" s="671">
        <v>90</v>
      </c>
      <c r="D37" s="687" t="s">
        <v>266</v>
      </c>
      <c r="E37" s="662">
        <v>0</v>
      </c>
      <c r="F37" s="661">
        <f t="shared" si="4"/>
        <v>0</v>
      </c>
      <c r="G37" s="662">
        <v>0</v>
      </c>
      <c r="H37" s="661">
        <f t="shared" si="5"/>
        <v>0</v>
      </c>
      <c r="L37" s="648"/>
      <c r="N37" s="648"/>
      <c r="R37" s="648"/>
    </row>
    <row r="38" spans="1:18" s="647" customFormat="1">
      <c r="A38" s="666" t="s">
        <v>3616</v>
      </c>
      <c r="B38" s="686" t="s">
        <v>3615</v>
      </c>
      <c r="C38" s="664">
        <v>180</v>
      </c>
      <c r="D38" s="663" t="s">
        <v>266</v>
      </c>
      <c r="E38" s="662">
        <v>0</v>
      </c>
      <c r="F38" s="661">
        <f t="shared" si="4"/>
        <v>0</v>
      </c>
      <c r="G38" s="662">
        <v>0</v>
      </c>
      <c r="H38" s="661">
        <f t="shared" si="5"/>
        <v>0</v>
      </c>
      <c r="L38" s="648"/>
      <c r="N38" s="648"/>
      <c r="R38" s="648"/>
    </row>
    <row r="39" spans="1:18" s="647" customFormat="1">
      <c r="A39" s="666"/>
      <c r="B39" s="685" t="s">
        <v>3614</v>
      </c>
      <c r="C39" s="664">
        <v>1</v>
      </c>
      <c r="D39" s="663" t="s">
        <v>266</v>
      </c>
      <c r="E39" s="662">
        <v>0</v>
      </c>
      <c r="F39" s="661">
        <f t="shared" si="4"/>
        <v>0</v>
      </c>
      <c r="G39" s="662">
        <v>0</v>
      </c>
      <c r="H39" s="661">
        <f t="shared" si="5"/>
        <v>0</v>
      </c>
      <c r="L39" s="648"/>
      <c r="N39" s="648"/>
      <c r="R39" s="648"/>
    </row>
    <row r="40" spans="1:18" s="647" customFormat="1">
      <c r="A40" s="684"/>
      <c r="B40" s="682" t="s">
        <v>3613</v>
      </c>
      <c r="C40" s="664">
        <v>25</v>
      </c>
      <c r="D40" s="663" t="s">
        <v>266</v>
      </c>
      <c r="E40" s="662">
        <v>0</v>
      </c>
      <c r="F40" s="661">
        <f t="shared" si="4"/>
        <v>0</v>
      </c>
      <c r="G40" s="662">
        <v>0</v>
      </c>
      <c r="H40" s="661">
        <f t="shared" si="5"/>
        <v>0</v>
      </c>
      <c r="L40" s="648"/>
      <c r="N40" s="648"/>
      <c r="R40" s="648"/>
    </row>
    <row r="41" spans="1:18" s="647" customFormat="1">
      <c r="A41" s="683"/>
      <c r="B41" s="682" t="s">
        <v>3612</v>
      </c>
      <c r="C41" s="664">
        <v>1</v>
      </c>
      <c r="D41" s="663" t="s">
        <v>266</v>
      </c>
      <c r="E41" s="662">
        <v>0</v>
      </c>
      <c r="F41" s="661">
        <f t="shared" si="4"/>
        <v>0</v>
      </c>
      <c r="G41" s="662">
        <v>0</v>
      </c>
      <c r="H41" s="661">
        <f t="shared" si="5"/>
        <v>0</v>
      </c>
      <c r="L41" s="648"/>
      <c r="N41" s="648"/>
      <c r="R41" s="648"/>
    </row>
    <row r="42" spans="1:18" s="647" customFormat="1">
      <c r="A42" s="676"/>
      <c r="B42" s="675" t="s">
        <v>3611</v>
      </c>
      <c r="C42" s="671">
        <v>1</v>
      </c>
      <c r="D42" s="674" t="s">
        <v>266</v>
      </c>
      <c r="E42" s="662">
        <v>0</v>
      </c>
      <c r="F42" s="661">
        <f t="shared" si="4"/>
        <v>0</v>
      </c>
      <c r="G42" s="662">
        <v>0</v>
      </c>
      <c r="H42" s="661">
        <f t="shared" si="5"/>
        <v>0</v>
      </c>
      <c r="L42" s="648"/>
      <c r="N42" s="648"/>
      <c r="R42" s="648"/>
    </row>
    <row r="43" spans="1:18" s="647" customFormat="1">
      <c r="A43" s="681"/>
      <c r="B43" s="680" t="s">
        <v>3610</v>
      </c>
      <c r="C43" s="679">
        <v>1</v>
      </c>
      <c r="D43" s="678" t="s">
        <v>266</v>
      </c>
      <c r="E43" s="677">
        <v>0</v>
      </c>
      <c r="F43" s="661">
        <f t="shared" si="4"/>
        <v>0</v>
      </c>
      <c r="G43" s="662">
        <v>0</v>
      </c>
      <c r="H43" s="661">
        <f t="shared" si="5"/>
        <v>0</v>
      </c>
      <c r="L43" s="648"/>
      <c r="N43" s="648"/>
      <c r="R43" s="648"/>
    </row>
    <row r="44" spans="1:18" s="647" customFormat="1">
      <c r="A44" s="676"/>
      <c r="B44" s="675" t="s">
        <v>3609</v>
      </c>
      <c r="C44" s="671">
        <v>1</v>
      </c>
      <c r="D44" s="674" t="s">
        <v>3595</v>
      </c>
      <c r="E44" s="662">
        <v>0</v>
      </c>
      <c r="F44" s="661">
        <f t="shared" si="4"/>
        <v>0</v>
      </c>
      <c r="G44" s="662">
        <v>0</v>
      </c>
      <c r="H44" s="661">
        <f t="shared" si="5"/>
        <v>0</v>
      </c>
      <c r="L44" s="648"/>
      <c r="N44" s="648"/>
      <c r="R44" s="648"/>
    </row>
    <row r="45" spans="1:18" s="647" customFormat="1" ht="13.5" thickBot="1">
      <c r="A45" s="673"/>
      <c r="B45" s="672" t="s">
        <v>3608</v>
      </c>
      <c r="C45" s="671">
        <v>1</v>
      </c>
      <c r="D45" s="663" t="s">
        <v>266</v>
      </c>
      <c r="E45" s="662">
        <v>0</v>
      </c>
      <c r="F45" s="661">
        <f t="shared" si="4"/>
        <v>0</v>
      </c>
      <c r="G45" s="662">
        <v>0</v>
      </c>
      <c r="H45" s="661">
        <f t="shared" si="5"/>
        <v>0</v>
      </c>
      <c r="L45" s="648"/>
      <c r="N45" s="648"/>
      <c r="R45" s="648"/>
    </row>
    <row r="46" spans="1:18" s="647" customFormat="1" ht="13.5" thickBot="1">
      <c r="A46" s="660" t="s">
        <v>3594</v>
      </c>
      <c r="B46" s="659"/>
      <c r="C46" s="658"/>
      <c r="D46" s="658"/>
      <c r="E46" s="657"/>
      <c r="F46" s="656">
        <f>SUM(F32:F45)</f>
        <v>0</v>
      </c>
      <c r="G46" s="655"/>
      <c r="H46" s="654">
        <f>SUM(H32:H45)</f>
        <v>0</v>
      </c>
      <c r="L46" s="648"/>
      <c r="N46" s="648"/>
      <c r="R46" s="648"/>
    </row>
    <row r="47" spans="1:18" s="647" customFormat="1" ht="13.5" thickBot="1">
      <c r="A47" s="1054" t="s">
        <v>88</v>
      </c>
      <c r="B47" s="1054"/>
      <c r="C47" s="670"/>
      <c r="D47" s="670"/>
      <c r="E47" s="669"/>
      <c r="F47" s="668"/>
      <c r="G47" s="668"/>
      <c r="H47" s="667"/>
      <c r="L47" s="648"/>
      <c r="N47" s="648"/>
      <c r="R47" s="648"/>
    </row>
    <row r="48" spans="1:18" s="647" customFormat="1">
      <c r="A48" s="666"/>
      <c r="B48" s="665" t="s">
        <v>3607</v>
      </c>
      <c r="C48" s="664">
        <v>1</v>
      </c>
      <c r="D48" s="663" t="s">
        <v>3595</v>
      </c>
      <c r="E48" s="662">
        <v>0</v>
      </c>
      <c r="F48" s="661">
        <f t="shared" ref="F48:F57" si="6">(E48*C48)</f>
        <v>0</v>
      </c>
      <c r="G48" s="662">
        <v>0</v>
      </c>
      <c r="H48" s="661">
        <f t="shared" ref="H48:H57" si="7">G48*C48</f>
        <v>0</v>
      </c>
      <c r="L48" s="648"/>
      <c r="N48" s="648"/>
      <c r="R48" s="648"/>
    </row>
    <row r="49" spans="1:18" s="647" customFormat="1">
      <c r="A49" s="666"/>
      <c r="B49" s="665" t="s">
        <v>3606</v>
      </c>
      <c r="C49" s="664">
        <v>1</v>
      </c>
      <c r="D49" s="663" t="s">
        <v>3595</v>
      </c>
      <c r="E49" s="662">
        <v>0</v>
      </c>
      <c r="F49" s="661">
        <f t="shared" si="6"/>
        <v>0</v>
      </c>
      <c r="G49" s="662">
        <v>0</v>
      </c>
      <c r="H49" s="661">
        <f t="shared" si="7"/>
        <v>0</v>
      </c>
      <c r="L49" s="648"/>
      <c r="N49" s="648"/>
      <c r="R49" s="648"/>
    </row>
    <row r="50" spans="1:18" s="647" customFormat="1">
      <c r="A50" s="666"/>
      <c r="B50" s="665" t="s">
        <v>3605</v>
      </c>
      <c r="C50" s="664">
        <v>9</v>
      </c>
      <c r="D50" s="663" t="s">
        <v>266</v>
      </c>
      <c r="E50" s="662">
        <v>0</v>
      </c>
      <c r="F50" s="661">
        <f t="shared" si="6"/>
        <v>0</v>
      </c>
      <c r="G50" s="662">
        <v>0</v>
      </c>
      <c r="H50" s="661">
        <f t="shared" si="7"/>
        <v>0</v>
      </c>
      <c r="L50" s="648"/>
      <c r="N50" s="648"/>
      <c r="R50" s="648"/>
    </row>
    <row r="51" spans="1:18" s="647" customFormat="1">
      <c r="A51" s="666"/>
      <c r="B51" s="665" t="s">
        <v>3604</v>
      </c>
      <c r="C51" s="664">
        <v>10</v>
      </c>
      <c r="D51" s="663" t="s">
        <v>3603</v>
      </c>
      <c r="E51" s="662">
        <v>0</v>
      </c>
      <c r="F51" s="661">
        <f t="shared" si="6"/>
        <v>0</v>
      </c>
      <c r="G51" s="662">
        <v>0</v>
      </c>
      <c r="H51" s="661">
        <f t="shared" si="7"/>
        <v>0</v>
      </c>
      <c r="L51" s="648"/>
      <c r="N51" s="648"/>
      <c r="R51" s="648"/>
    </row>
    <row r="52" spans="1:18" s="647" customFormat="1">
      <c r="A52" s="666"/>
      <c r="B52" s="665" t="s">
        <v>3602</v>
      </c>
      <c r="C52" s="664">
        <v>1</v>
      </c>
      <c r="D52" s="663" t="s">
        <v>3600</v>
      </c>
      <c r="E52" s="662">
        <v>0</v>
      </c>
      <c r="F52" s="661">
        <f t="shared" si="6"/>
        <v>0</v>
      </c>
      <c r="G52" s="662">
        <v>0</v>
      </c>
      <c r="H52" s="661">
        <f t="shared" si="7"/>
        <v>0</v>
      </c>
      <c r="L52" s="648"/>
      <c r="N52" s="648"/>
      <c r="R52" s="648"/>
    </row>
    <row r="53" spans="1:18" s="647" customFormat="1">
      <c r="A53" s="666"/>
      <c r="B53" s="665" t="s">
        <v>3601</v>
      </c>
      <c r="C53" s="664">
        <v>1</v>
      </c>
      <c r="D53" s="663" t="s">
        <v>3600</v>
      </c>
      <c r="E53" s="662">
        <v>0</v>
      </c>
      <c r="F53" s="661">
        <f t="shared" si="6"/>
        <v>0</v>
      </c>
      <c r="G53" s="662">
        <v>0</v>
      </c>
      <c r="H53" s="661">
        <f t="shared" si="7"/>
        <v>0</v>
      </c>
      <c r="L53" s="648"/>
      <c r="N53" s="648"/>
      <c r="R53" s="648"/>
    </row>
    <row r="54" spans="1:18" s="647" customFormat="1">
      <c r="A54" s="666"/>
      <c r="B54" s="665" t="s">
        <v>3599</v>
      </c>
      <c r="C54" s="664">
        <v>1</v>
      </c>
      <c r="D54" s="663" t="s">
        <v>3595</v>
      </c>
      <c r="E54" s="662">
        <v>0</v>
      </c>
      <c r="F54" s="661">
        <f t="shared" si="6"/>
        <v>0</v>
      </c>
      <c r="G54" s="662">
        <v>0</v>
      </c>
      <c r="H54" s="661">
        <f t="shared" si="7"/>
        <v>0</v>
      </c>
      <c r="L54" s="648"/>
      <c r="N54" s="648"/>
      <c r="R54" s="648"/>
    </row>
    <row r="55" spans="1:18" s="647" customFormat="1">
      <c r="A55" s="666"/>
      <c r="B55" s="665" t="s">
        <v>3598</v>
      </c>
      <c r="C55" s="664">
        <v>1</v>
      </c>
      <c r="D55" s="663" t="s">
        <v>3595</v>
      </c>
      <c r="E55" s="662">
        <v>0</v>
      </c>
      <c r="F55" s="661">
        <f t="shared" si="6"/>
        <v>0</v>
      </c>
      <c r="G55" s="662">
        <v>0</v>
      </c>
      <c r="H55" s="661">
        <f t="shared" si="7"/>
        <v>0</v>
      </c>
      <c r="L55" s="648"/>
      <c r="N55" s="648"/>
      <c r="R55" s="648"/>
    </row>
    <row r="56" spans="1:18" s="647" customFormat="1">
      <c r="A56" s="666"/>
      <c r="B56" s="665" t="s">
        <v>3597</v>
      </c>
      <c r="C56" s="664">
        <v>1</v>
      </c>
      <c r="D56" s="663" t="s">
        <v>3595</v>
      </c>
      <c r="E56" s="662">
        <v>0</v>
      </c>
      <c r="F56" s="661">
        <f t="shared" si="6"/>
        <v>0</v>
      </c>
      <c r="G56" s="662">
        <v>0</v>
      </c>
      <c r="H56" s="661">
        <f t="shared" si="7"/>
        <v>0</v>
      </c>
      <c r="L56" s="648"/>
      <c r="N56" s="648"/>
      <c r="R56" s="648"/>
    </row>
    <row r="57" spans="1:18" s="647" customFormat="1" ht="13.5" thickBot="1">
      <c r="A57" s="666"/>
      <c r="B57" s="665" t="s">
        <v>3596</v>
      </c>
      <c r="C57" s="664">
        <v>1</v>
      </c>
      <c r="D57" s="663" t="s">
        <v>3595</v>
      </c>
      <c r="E57" s="662">
        <v>0</v>
      </c>
      <c r="F57" s="661">
        <f t="shared" si="6"/>
        <v>0</v>
      </c>
      <c r="G57" s="662">
        <v>0</v>
      </c>
      <c r="H57" s="661">
        <f t="shared" si="7"/>
        <v>0</v>
      </c>
      <c r="L57" s="648"/>
      <c r="N57" s="648"/>
      <c r="R57" s="648"/>
    </row>
    <row r="58" spans="1:18" s="647" customFormat="1" ht="13.5" thickBot="1">
      <c r="A58" s="660" t="s">
        <v>3594</v>
      </c>
      <c r="B58" s="659"/>
      <c r="C58" s="658"/>
      <c r="D58" s="658"/>
      <c r="E58" s="657"/>
      <c r="F58" s="656">
        <f>SUM(F48:F57)</f>
        <v>0</v>
      </c>
      <c r="G58" s="655"/>
      <c r="H58" s="654">
        <f>SUM(H48:H57)</f>
        <v>0</v>
      </c>
      <c r="L58" s="648"/>
    </row>
    <row r="59" spans="1:18" s="647" customFormat="1" ht="13.5" thickBot="1">
      <c r="A59" s="1077" t="s">
        <v>3593</v>
      </c>
      <c r="B59" s="1077"/>
      <c r="C59" s="651"/>
      <c r="D59" s="651"/>
      <c r="E59" s="650"/>
      <c r="F59" s="649">
        <f>F30+F46+F58</f>
        <v>0</v>
      </c>
      <c r="G59" s="653"/>
      <c r="H59" s="652">
        <f>H30+H46+H58</f>
        <v>0</v>
      </c>
      <c r="L59" s="648"/>
    </row>
    <row r="60" spans="1:18" s="647" customFormat="1" ht="13.5" thickBot="1">
      <c r="A60" s="1077" t="s">
        <v>3592</v>
      </c>
      <c r="B60" s="1077"/>
      <c r="C60" s="651"/>
      <c r="D60" s="651"/>
      <c r="E60" s="650"/>
      <c r="F60" s="649"/>
      <c r="G60" s="1076">
        <f>H59+F59</f>
        <v>0</v>
      </c>
      <c r="H60" s="1076"/>
      <c r="L60" s="648"/>
    </row>
  </sheetData>
  <sheetProtection selectLockedCells="1" selectUnlockedCells="1"/>
  <mergeCells count="18">
    <mergeCell ref="A1:H1"/>
    <mergeCell ref="A2:A6"/>
    <mergeCell ref="B2:B6"/>
    <mergeCell ref="E2:F2"/>
    <mergeCell ref="G2:H2"/>
    <mergeCell ref="D3:D6"/>
    <mergeCell ref="E3:E6"/>
    <mergeCell ref="F3:F6"/>
    <mergeCell ref="G3:G6"/>
    <mergeCell ref="C3:C6"/>
    <mergeCell ref="H3:H6"/>
    <mergeCell ref="A10:B10"/>
    <mergeCell ref="A8:B8"/>
    <mergeCell ref="G60:H60"/>
    <mergeCell ref="A31:B31"/>
    <mergeCell ref="A47:B47"/>
    <mergeCell ref="A59:B59"/>
    <mergeCell ref="A60:B60"/>
  </mergeCells>
  <printOptions horizontalCentered="1"/>
  <pageMargins left="0.47244094488188981" right="0.47244094488188981" top="0.70866141732283472" bottom="0.31496062992125984" header="0.51181102362204722" footer="0.51181102362204722"/>
  <pageSetup paperSize="9" scale="65" firstPageNumber="0" fitToHeight="2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H34"/>
  <sheetViews>
    <sheetView view="pageBreakPreview" zoomScaleSheetLayoutView="100" workbookViewId="0">
      <selection activeCell="H13" sqref="H13"/>
    </sheetView>
  </sheetViews>
  <sheetFormatPr defaultColWidth="10.33203125" defaultRowHeight="12.75"/>
  <cols>
    <col min="1" max="1" width="25.5" style="645" customWidth="1"/>
    <col min="2" max="2" width="82.83203125" style="645" customWidth="1"/>
    <col min="3" max="3" width="10.83203125" style="646" customWidth="1"/>
    <col min="4" max="4" width="7.33203125" style="646" customWidth="1"/>
    <col min="5" max="5" width="9.6640625" style="645" customWidth="1"/>
    <col min="6" max="6" width="18" style="645" customWidth="1"/>
    <col min="7" max="7" width="10.83203125" style="645" customWidth="1"/>
    <col min="8" max="8" width="19.33203125" style="645" customWidth="1"/>
    <col min="9" max="16384" width="10.33203125" style="645"/>
  </cols>
  <sheetData>
    <row r="1" spans="1:8" ht="26.25" customHeight="1" thickBot="1">
      <c r="A1" s="1044" t="s">
        <v>3825</v>
      </c>
      <c r="B1" s="1044"/>
      <c r="C1" s="1044"/>
      <c r="D1" s="1044"/>
      <c r="E1" s="1044"/>
      <c r="F1" s="1044"/>
      <c r="G1" s="1044"/>
      <c r="H1" s="1044"/>
    </row>
    <row r="2" spans="1:8" s="720" customFormat="1" ht="13.5" thickBot="1">
      <c r="A2" s="1066" t="s">
        <v>3716</v>
      </c>
      <c r="B2" s="1066"/>
      <c r="C2" s="820"/>
      <c r="D2" s="820"/>
      <c r="E2" s="819"/>
      <c r="F2" s="818"/>
      <c r="G2" s="818"/>
      <c r="H2" s="817"/>
    </row>
    <row r="3" spans="1:8" s="720" customFormat="1" ht="13.5" thickBot="1">
      <c r="A3" s="1045" t="s">
        <v>3659</v>
      </c>
      <c r="B3" s="1046" t="s">
        <v>3658</v>
      </c>
      <c r="C3" s="732"/>
      <c r="D3" s="731"/>
      <c r="E3" s="1047" t="s">
        <v>3657</v>
      </c>
      <c r="F3" s="1047"/>
      <c r="G3" s="1047" t="s">
        <v>3223</v>
      </c>
      <c r="H3" s="1047"/>
    </row>
    <row r="4" spans="1:8" s="720" customFormat="1" ht="13.5" thickBot="1">
      <c r="A4" s="1045"/>
      <c r="B4" s="1046"/>
      <c r="C4" s="1048" t="s">
        <v>3656</v>
      </c>
      <c r="D4" s="1049" t="s">
        <v>3655</v>
      </c>
      <c r="E4" s="1050" t="s">
        <v>3654</v>
      </c>
      <c r="F4" s="1051" t="s">
        <v>3653</v>
      </c>
      <c r="G4" s="1050" t="s">
        <v>3654</v>
      </c>
      <c r="H4" s="1051" t="s">
        <v>3653</v>
      </c>
    </row>
    <row r="5" spans="1:8" s="720" customFormat="1" ht="13.5" thickBot="1">
      <c r="A5" s="1045"/>
      <c r="B5" s="1046"/>
      <c r="C5" s="1048"/>
      <c r="D5" s="1049"/>
      <c r="E5" s="1050"/>
      <c r="F5" s="1051"/>
      <c r="G5" s="1050"/>
      <c r="H5" s="1051"/>
    </row>
    <row r="6" spans="1:8" s="720" customFormat="1" ht="13.5" thickBot="1">
      <c r="A6" s="1045"/>
      <c r="B6" s="1046"/>
      <c r="C6" s="1048"/>
      <c r="D6" s="1049"/>
      <c r="E6" s="1050"/>
      <c r="F6" s="1051"/>
      <c r="G6" s="1050"/>
      <c r="H6" s="1051"/>
    </row>
    <row r="7" spans="1:8" s="720" customFormat="1" ht="13.5" thickBot="1">
      <c r="A7" s="1045"/>
      <c r="B7" s="1046"/>
      <c r="C7" s="1048"/>
      <c r="D7" s="1049"/>
      <c r="E7" s="1050"/>
      <c r="F7" s="1051"/>
      <c r="G7" s="1050"/>
      <c r="H7" s="1051"/>
    </row>
    <row r="8" spans="1:8" s="647" customFormat="1">
      <c r="A8" s="715"/>
      <c r="B8" s="714" t="s">
        <v>3810</v>
      </c>
      <c r="C8" s="884">
        <v>15</v>
      </c>
      <c r="D8" s="883" t="s">
        <v>266</v>
      </c>
      <c r="E8" s="882"/>
      <c r="F8" s="881"/>
      <c r="G8" s="882"/>
      <c r="H8" s="881"/>
    </row>
    <row r="9" spans="1:8" s="647" customFormat="1">
      <c r="A9" s="692"/>
      <c r="B9" s="686" t="s">
        <v>3629</v>
      </c>
      <c r="C9" s="664">
        <v>1000</v>
      </c>
      <c r="D9" s="663" t="s">
        <v>244</v>
      </c>
      <c r="E9" s="662"/>
      <c r="F9" s="661"/>
      <c r="G9" s="662"/>
      <c r="H9" s="661"/>
    </row>
    <row r="10" spans="1:8" s="647" customFormat="1">
      <c r="A10" s="692"/>
      <c r="B10" s="686" t="s">
        <v>3807</v>
      </c>
      <c r="C10" s="664">
        <v>500</v>
      </c>
      <c r="D10" s="663" t="s">
        <v>244</v>
      </c>
      <c r="E10" s="662"/>
      <c r="F10" s="661"/>
      <c r="G10" s="662"/>
      <c r="H10" s="661"/>
    </row>
    <row r="11" spans="1:8" s="647" customFormat="1">
      <c r="A11" s="666" t="s">
        <v>3623</v>
      </c>
      <c r="B11" s="685" t="s">
        <v>3622</v>
      </c>
      <c r="C11" s="664">
        <v>1000</v>
      </c>
      <c r="D11" s="663" t="s">
        <v>244</v>
      </c>
      <c r="E11" s="662"/>
      <c r="F11" s="661"/>
      <c r="G11" s="662"/>
      <c r="H11" s="661"/>
    </row>
    <row r="12" spans="1:8" s="647" customFormat="1">
      <c r="A12" s="683" t="s">
        <v>3617</v>
      </c>
      <c r="B12" s="682" t="s">
        <v>3615</v>
      </c>
      <c r="C12" s="664">
        <v>300</v>
      </c>
      <c r="D12" s="663" t="s">
        <v>266</v>
      </c>
      <c r="E12" s="662"/>
      <c r="F12" s="661"/>
      <c r="G12" s="662"/>
      <c r="H12" s="661"/>
    </row>
    <row r="13" spans="1:8" s="647" customFormat="1">
      <c r="A13" s="673"/>
      <c r="B13" s="672" t="s">
        <v>3843</v>
      </c>
      <c r="C13" s="671">
        <v>2</v>
      </c>
      <c r="D13" s="663" t="s">
        <v>266</v>
      </c>
      <c r="E13" s="662"/>
      <c r="F13" s="661"/>
      <c r="G13" s="662"/>
      <c r="H13" s="661"/>
    </row>
    <row r="14" spans="1:8" s="647" customFormat="1">
      <c r="A14" s="666"/>
      <c r="B14" s="686" t="s">
        <v>3613</v>
      </c>
      <c r="C14" s="664">
        <v>15</v>
      </c>
      <c r="D14" s="663" t="s">
        <v>266</v>
      </c>
      <c r="E14" s="662"/>
      <c r="F14" s="661"/>
      <c r="G14" s="662"/>
      <c r="H14" s="661"/>
    </row>
    <row r="15" spans="1:8" s="647" customFormat="1">
      <c r="A15" s="666"/>
      <c r="B15" s="686" t="s">
        <v>3612</v>
      </c>
      <c r="C15" s="664">
        <v>1</v>
      </c>
      <c r="D15" s="663" t="s">
        <v>266</v>
      </c>
      <c r="E15" s="677"/>
      <c r="F15" s="661"/>
      <c r="G15" s="662"/>
      <c r="H15" s="661"/>
    </row>
    <row r="16" spans="1:8" s="647" customFormat="1">
      <c r="A16" s="666"/>
      <c r="B16" s="686" t="s">
        <v>3611</v>
      </c>
      <c r="C16" s="664">
        <v>1</v>
      </c>
      <c r="D16" s="663" t="s">
        <v>266</v>
      </c>
      <c r="E16" s="677"/>
      <c r="F16" s="661"/>
      <c r="G16" s="662"/>
      <c r="H16" s="661"/>
    </row>
    <row r="17" spans="1:8" s="647" customFormat="1">
      <c r="A17" s="666"/>
      <c r="B17" s="686" t="s">
        <v>3609</v>
      </c>
      <c r="C17" s="664">
        <v>1</v>
      </c>
      <c r="D17" s="663" t="s">
        <v>3595</v>
      </c>
      <c r="E17" s="677"/>
      <c r="F17" s="661"/>
      <c r="G17" s="662"/>
      <c r="H17" s="661"/>
    </row>
    <row r="18" spans="1:8" s="647" customFormat="1">
      <c r="A18" s="742"/>
      <c r="B18" s="675" t="s">
        <v>3608</v>
      </c>
      <c r="C18" s="816">
        <v>1</v>
      </c>
      <c r="D18" s="739" t="s">
        <v>266</v>
      </c>
      <c r="E18" s="677"/>
      <c r="F18" s="661"/>
      <c r="G18" s="662"/>
      <c r="H18" s="661"/>
    </row>
    <row r="19" spans="1:8" s="647" customFormat="1">
      <c r="A19" s="666"/>
      <c r="B19" s="665" t="s">
        <v>3606</v>
      </c>
      <c r="C19" s="664">
        <v>3</v>
      </c>
      <c r="D19" s="663" t="s">
        <v>3603</v>
      </c>
      <c r="E19" s="662"/>
      <c r="F19" s="661"/>
      <c r="G19" s="662"/>
      <c r="H19" s="661"/>
    </row>
    <row r="20" spans="1:8" s="647" customFormat="1">
      <c r="A20" s="666"/>
      <c r="B20" s="665" t="s">
        <v>3597</v>
      </c>
      <c r="C20" s="664">
        <v>1</v>
      </c>
      <c r="D20" s="663" t="s">
        <v>3595</v>
      </c>
      <c r="E20" s="662"/>
      <c r="F20" s="661"/>
      <c r="G20" s="662"/>
      <c r="H20" s="661"/>
    </row>
    <row r="21" spans="1:8" s="647" customFormat="1">
      <c r="A21" s="666"/>
      <c r="B21" s="665" t="s">
        <v>3602</v>
      </c>
      <c r="C21" s="664">
        <v>3</v>
      </c>
      <c r="D21" s="663" t="s">
        <v>3600</v>
      </c>
      <c r="E21" s="662"/>
      <c r="F21" s="661"/>
      <c r="G21" s="662"/>
      <c r="H21" s="661"/>
    </row>
    <row r="22" spans="1:8" s="647" customFormat="1">
      <c r="A22" s="666"/>
      <c r="B22" s="665" t="s">
        <v>3601</v>
      </c>
      <c r="C22" s="664">
        <v>3</v>
      </c>
      <c r="D22" s="663" t="s">
        <v>3600</v>
      </c>
      <c r="E22" s="662"/>
      <c r="F22" s="661"/>
      <c r="G22" s="662"/>
      <c r="H22" s="661"/>
    </row>
    <row r="23" spans="1:8" s="647" customFormat="1">
      <c r="A23" s="666"/>
      <c r="B23" s="665" t="s">
        <v>3802</v>
      </c>
      <c r="C23" s="664">
        <v>15</v>
      </c>
      <c r="D23" s="663" t="s">
        <v>266</v>
      </c>
      <c r="E23" s="662"/>
      <c r="F23" s="661"/>
      <c r="G23" s="662"/>
      <c r="H23" s="661"/>
    </row>
    <row r="24" spans="1:8" s="647" customFormat="1">
      <c r="A24" s="666"/>
      <c r="B24" s="665" t="s">
        <v>3801</v>
      </c>
      <c r="C24" s="664">
        <v>1</v>
      </c>
      <c r="D24" s="663" t="s">
        <v>3595</v>
      </c>
      <c r="E24" s="662"/>
      <c r="F24" s="661"/>
      <c r="G24" s="662"/>
      <c r="H24" s="661"/>
    </row>
    <row r="25" spans="1:8" s="647" customFormat="1">
      <c r="A25" s="666"/>
      <c r="B25" s="665" t="s">
        <v>3842</v>
      </c>
      <c r="C25" s="664">
        <v>1</v>
      </c>
      <c r="D25" s="663" t="s">
        <v>3836</v>
      </c>
      <c r="E25" s="662"/>
      <c r="F25" s="661"/>
      <c r="G25" s="662"/>
      <c r="H25" s="661"/>
    </row>
    <row r="26" spans="1:8" s="647" customFormat="1">
      <c r="A26" s="666"/>
      <c r="B26" s="665" t="s">
        <v>3841</v>
      </c>
      <c r="C26" s="664">
        <v>1</v>
      </c>
      <c r="D26" s="663" t="s">
        <v>3836</v>
      </c>
      <c r="E26" s="662"/>
      <c r="F26" s="661"/>
      <c r="G26" s="662"/>
      <c r="H26" s="661"/>
    </row>
    <row r="27" spans="1:8" s="647" customFormat="1">
      <c r="A27" s="666"/>
      <c r="B27" s="665" t="s">
        <v>3840</v>
      </c>
      <c r="C27" s="664">
        <v>1</v>
      </c>
      <c r="D27" s="663" t="s">
        <v>3836</v>
      </c>
      <c r="E27" s="662"/>
      <c r="F27" s="661"/>
      <c r="G27" s="662"/>
      <c r="H27" s="661"/>
    </row>
    <row r="28" spans="1:8" s="647" customFormat="1">
      <c r="A28" s="666"/>
      <c r="B28" s="665" t="s">
        <v>3839</v>
      </c>
      <c r="C28" s="664">
        <v>1</v>
      </c>
      <c r="D28" s="663" t="s">
        <v>3836</v>
      </c>
      <c r="E28" s="662"/>
      <c r="F28" s="661"/>
      <c r="G28" s="662"/>
      <c r="H28" s="661"/>
    </row>
    <row r="29" spans="1:8" s="647" customFormat="1">
      <c r="A29" s="666"/>
      <c r="B29" s="665" t="s">
        <v>3838</v>
      </c>
      <c r="C29" s="664">
        <v>14</v>
      </c>
      <c r="D29" s="663" t="s">
        <v>3603</v>
      </c>
      <c r="E29" s="662"/>
      <c r="F29" s="661"/>
      <c r="G29" s="662"/>
      <c r="H29" s="661"/>
    </row>
    <row r="30" spans="1:8" s="647" customFormat="1">
      <c r="A30" s="666"/>
      <c r="B30" s="665" t="s">
        <v>3837</v>
      </c>
      <c r="C30" s="664">
        <v>4</v>
      </c>
      <c r="D30" s="663" t="s">
        <v>3836</v>
      </c>
      <c r="E30" s="662"/>
      <c r="F30" s="661"/>
      <c r="G30" s="662"/>
      <c r="H30" s="661"/>
    </row>
    <row r="31" spans="1:8" s="647" customFormat="1" ht="13.5" thickBot="1">
      <c r="A31" s="666"/>
      <c r="B31" s="665" t="s">
        <v>3835</v>
      </c>
      <c r="C31" s="664">
        <v>8</v>
      </c>
      <c r="D31" s="663" t="s">
        <v>3603</v>
      </c>
      <c r="E31" s="662"/>
      <c r="F31" s="661"/>
      <c r="G31" s="662"/>
      <c r="H31" s="661"/>
    </row>
    <row r="32" spans="1:8" s="647" customFormat="1" ht="13.5" thickBot="1">
      <c r="A32" s="660" t="s">
        <v>3594</v>
      </c>
      <c r="B32" s="659"/>
      <c r="C32" s="658"/>
      <c r="D32" s="658"/>
      <c r="E32" s="657"/>
      <c r="F32" s="656"/>
      <c r="G32" s="655"/>
      <c r="H32" s="654"/>
    </row>
    <row r="33" spans="1:8" s="647" customFormat="1" ht="13.5" thickBot="1">
      <c r="A33" s="1070" t="s">
        <v>3663</v>
      </c>
      <c r="B33" s="1070"/>
      <c r="C33" s="823"/>
      <c r="D33" s="823"/>
      <c r="E33" s="822"/>
      <c r="F33" s="821"/>
      <c r="G33" s="821"/>
      <c r="H33" s="821"/>
    </row>
    <row r="34" spans="1:8" s="647" customFormat="1" ht="13.5" thickBot="1">
      <c r="A34" s="1070" t="s">
        <v>3662</v>
      </c>
      <c r="B34" s="1070"/>
      <c r="C34" s="823"/>
      <c r="D34" s="823"/>
      <c r="E34" s="822"/>
      <c r="F34" s="821"/>
      <c r="G34" s="1067"/>
      <c r="H34" s="1067"/>
    </row>
  </sheetData>
  <sheetProtection selectLockedCells="1" selectUnlockedCells="1"/>
  <mergeCells count="15">
    <mergeCell ref="A1:H1"/>
    <mergeCell ref="A33:B33"/>
    <mergeCell ref="A34:B34"/>
    <mergeCell ref="G34:H34"/>
    <mergeCell ref="A2:B2"/>
    <mergeCell ref="A3:A7"/>
    <mergeCell ref="B3:B7"/>
    <mergeCell ref="E3:F3"/>
    <mergeCell ref="G3:H3"/>
    <mergeCell ref="C4:C7"/>
    <mergeCell ref="D4:D7"/>
    <mergeCell ref="E4:E7"/>
    <mergeCell ref="F4:F7"/>
    <mergeCell ref="G4:G7"/>
    <mergeCell ref="H4:H7"/>
  </mergeCells>
  <printOptions horizontalCentered="1"/>
  <pageMargins left="0.47244094488188981" right="0.47244094488188981" top="0.70866141732283472" bottom="0.31496062992125984" header="0.51181102362204722" footer="0.51181102362204722"/>
  <pageSetup paperSize="9" scale="64" firstPageNumber="0" fitToHeight="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04"/>
  <sheetViews>
    <sheetView showGridLines="0" topLeftCell="A7" workbookViewId="0">
      <selection activeCell="H25" sqref="H25"/>
    </sheetView>
  </sheetViews>
  <sheetFormatPr defaultColWidth="9.33203125" defaultRowHeight="11.25"/>
  <cols>
    <col min="1" max="1" width="8.33203125" style="890" customWidth="1"/>
    <col min="2" max="2" width="1.1640625" style="890" customWidth="1"/>
    <col min="3" max="3" width="4.1640625" style="890" customWidth="1"/>
    <col min="4" max="4" width="4.33203125" style="890" customWidth="1"/>
    <col min="5" max="5" width="17.1640625" style="890" customWidth="1"/>
    <col min="6" max="6" width="50.83203125" style="890" customWidth="1"/>
    <col min="7" max="7" width="7.5" style="890" customWidth="1"/>
    <col min="8" max="8" width="14" style="890" customWidth="1"/>
    <col min="9" max="9" width="15.83203125" style="890" customWidth="1"/>
    <col min="10" max="10" width="22.33203125" style="890" customWidth="1"/>
    <col min="11" max="11" width="22.33203125" style="890" hidden="1" customWidth="1"/>
    <col min="12" max="12" width="9.33203125" style="890" customWidth="1"/>
    <col min="13" max="13" width="10.83203125" style="890" hidden="1" customWidth="1"/>
    <col min="14" max="14" width="9.33203125" style="890"/>
    <col min="15" max="20" width="14.1640625" style="890" hidden="1" customWidth="1"/>
    <col min="21" max="21" width="16.33203125" style="890" hidden="1" customWidth="1"/>
    <col min="22" max="22" width="12.33203125" style="890" customWidth="1"/>
    <col min="23" max="23" width="16.33203125" style="890" customWidth="1"/>
    <col min="24" max="24" width="12.33203125" style="890" customWidth="1"/>
    <col min="25" max="25" width="15" style="890" customWidth="1"/>
    <col min="26" max="26" width="11" style="890" customWidth="1"/>
    <col min="27" max="27" width="15" style="890" customWidth="1"/>
    <col min="28" max="28" width="16.33203125" style="890" customWidth="1"/>
    <col min="29" max="29" width="11" style="890" customWidth="1"/>
    <col min="30" max="30" width="15" style="890" customWidth="1"/>
    <col min="31" max="31" width="16.33203125" style="890" customWidth="1"/>
    <col min="32" max="16384" width="9.33203125" style="890"/>
  </cols>
  <sheetData>
    <row r="2" spans="1:46" ht="36.950000000000003" customHeight="1">
      <c r="L2" s="978" t="s">
        <v>5</v>
      </c>
      <c r="M2" s="979"/>
      <c r="N2" s="979"/>
      <c r="O2" s="979"/>
      <c r="P2" s="979"/>
      <c r="Q2" s="979"/>
      <c r="R2" s="979"/>
      <c r="S2" s="979"/>
      <c r="T2" s="979"/>
      <c r="U2" s="979"/>
      <c r="V2" s="979"/>
      <c r="AT2" s="14" t="s">
        <v>3924</v>
      </c>
    </row>
    <row r="3" spans="1:46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ht="24.95" customHeight="1">
      <c r="B4" s="17"/>
      <c r="D4" s="18" t="s">
        <v>3910</v>
      </c>
      <c r="L4" s="17"/>
      <c r="M4" s="98" t="s">
        <v>9</v>
      </c>
      <c r="AT4" s="14" t="s">
        <v>3</v>
      </c>
    </row>
    <row r="5" spans="1:46" ht="6.95" customHeight="1">
      <c r="B5" s="17"/>
      <c r="L5" s="17"/>
    </row>
    <row r="6" spans="1:46" ht="12" customHeight="1">
      <c r="B6" s="17"/>
      <c r="D6" s="898" t="s">
        <v>13</v>
      </c>
      <c r="L6" s="17"/>
    </row>
    <row r="7" spans="1:46" ht="16.5" customHeight="1">
      <c r="B7" s="17"/>
      <c r="E7" s="1020" t="s">
        <v>2739</v>
      </c>
      <c r="F7" s="1019"/>
      <c r="G7" s="1019"/>
      <c r="H7" s="1019"/>
      <c r="L7" s="17"/>
    </row>
    <row r="8" spans="1:46" ht="12" customHeight="1">
      <c r="B8" s="17"/>
      <c r="D8" s="898" t="s">
        <v>94</v>
      </c>
      <c r="L8" s="17"/>
    </row>
    <row r="9" spans="1:46" s="2" customFormat="1" ht="16.5" customHeight="1">
      <c r="A9" s="896"/>
      <c r="B9" s="29"/>
      <c r="C9" s="896"/>
      <c r="D9" s="896"/>
      <c r="E9" s="1018" t="s">
        <v>95</v>
      </c>
      <c r="F9" s="1016"/>
      <c r="G9" s="1016"/>
      <c r="H9" s="1016"/>
      <c r="I9" s="896"/>
      <c r="J9" s="896"/>
      <c r="K9" s="896"/>
      <c r="L9" s="40"/>
      <c r="S9" s="896"/>
      <c r="T9" s="896"/>
      <c r="U9" s="896"/>
      <c r="V9" s="896"/>
      <c r="W9" s="896"/>
      <c r="X9" s="896"/>
      <c r="Y9" s="896"/>
      <c r="Z9" s="896"/>
      <c r="AA9" s="896"/>
      <c r="AB9" s="896"/>
      <c r="AC9" s="896"/>
      <c r="AD9" s="896"/>
      <c r="AE9" s="896"/>
    </row>
    <row r="10" spans="1:46" s="2" customFormat="1" ht="12" customHeight="1">
      <c r="A10" s="896"/>
      <c r="B10" s="29"/>
      <c r="C10" s="896"/>
      <c r="D10" s="898" t="s">
        <v>96</v>
      </c>
      <c r="E10" s="896"/>
      <c r="F10" s="896"/>
      <c r="G10" s="896"/>
      <c r="H10" s="896"/>
      <c r="I10" s="896"/>
      <c r="J10" s="896"/>
      <c r="K10" s="896"/>
      <c r="L10" s="40"/>
      <c r="S10" s="896"/>
      <c r="T10" s="896"/>
      <c r="U10" s="896"/>
      <c r="V10" s="896"/>
      <c r="W10" s="896"/>
      <c r="X10" s="896"/>
      <c r="Y10" s="896"/>
      <c r="Z10" s="896"/>
      <c r="AA10" s="896"/>
      <c r="AB10" s="896"/>
      <c r="AC10" s="896"/>
      <c r="AD10" s="896"/>
      <c r="AE10" s="896"/>
    </row>
    <row r="11" spans="1:46" s="2" customFormat="1" ht="16.5" customHeight="1">
      <c r="A11" s="896"/>
      <c r="B11" s="29"/>
      <c r="C11" s="896"/>
      <c r="D11" s="896"/>
      <c r="E11" s="983" t="s">
        <v>2691</v>
      </c>
      <c r="F11" s="1016"/>
      <c r="G11" s="1016"/>
      <c r="H11" s="1016"/>
      <c r="I11" s="896"/>
      <c r="J11" s="896"/>
      <c r="K11" s="896"/>
      <c r="L11" s="40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</row>
    <row r="12" spans="1:46" s="2" customFormat="1">
      <c r="A12" s="896"/>
      <c r="B12" s="29"/>
      <c r="C12" s="896"/>
      <c r="D12" s="896"/>
      <c r="E12" s="896"/>
      <c r="F12" s="896"/>
      <c r="G12" s="896"/>
      <c r="H12" s="896"/>
      <c r="I12" s="896"/>
      <c r="J12" s="896"/>
      <c r="K12" s="896"/>
      <c r="L12" s="40"/>
      <c r="S12" s="896"/>
      <c r="T12" s="896"/>
      <c r="U12" s="896"/>
      <c r="V12" s="896"/>
      <c r="W12" s="896"/>
      <c r="X12" s="896"/>
      <c r="Y12" s="896"/>
      <c r="Z12" s="896"/>
      <c r="AA12" s="896"/>
      <c r="AB12" s="896"/>
      <c r="AC12" s="896"/>
      <c r="AD12" s="896"/>
      <c r="AE12" s="896"/>
    </row>
    <row r="13" spans="1:46" s="2" customFormat="1" ht="12" customHeight="1">
      <c r="A13" s="896"/>
      <c r="B13" s="29"/>
      <c r="C13" s="896"/>
      <c r="D13" s="898" t="s">
        <v>14</v>
      </c>
      <c r="E13" s="896"/>
      <c r="F13" s="891" t="s">
        <v>1</v>
      </c>
      <c r="G13" s="896"/>
      <c r="H13" s="896"/>
      <c r="I13" s="898" t="s">
        <v>15</v>
      </c>
      <c r="J13" s="891" t="s">
        <v>1</v>
      </c>
      <c r="K13" s="896"/>
      <c r="L13" s="40"/>
      <c r="S13" s="896"/>
      <c r="T13" s="896"/>
      <c r="U13" s="896"/>
      <c r="V13" s="896"/>
      <c r="W13" s="896"/>
      <c r="X13" s="896"/>
      <c r="Y13" s="896"/>
      <c r="Z13" s="896"/>
      <c r="AA13" s="896"/>
      <c r="AB13" s="896"/>
      <c r="AC13" s="896"/>
      <c r="AD13" s="896"/>
      <c r="AE13" s="896"/>
    </row>
    <row r="14" spans="1:46" s="2" customFormat="1" ht="12" customHeight="1">
      <c r="A14" s="896"/>
      <c r="B14" s="29"/>
      <c r="C14" s="896"/>
      <c r="D14" s="898" t="s">
        <v>16</v>
      </c>
      <c r="E14" s="896"/>
      <c r="F14" s="891" t="s">
        <v>98</v>
      </c>
      <c r="G14" s="896"/>
      <c r="H14" s="896"/>
      <c r="I14" s="898" t="s">
        <v>18</v>
      </c>
      <c r="J14" s="888">
        <v>44792</v>
      </c>
      <c r="K14" s="896"/>
      <c r="L14" s="40"/>
      <c r="S14" s="896"/>
      <c r="T14" s="896"/>
      <c r="U14" s="896"/>
      <c r="V14" s="896"/>
      <c r="W14" s="896"/>
      <c r="X14" s="896"/>
      <c r="Y14" s="896"/>
      <c r="Z14" s="896"/>
      <c r="AA14" s="896"/>
      <c r="AB14" s="896"/>
      <c r="AC14" s="896"/>
      <c r="AD14" s="896"/>
      <c r="AE14" s="896"/>
    </row>
    <row r="15" spans="1:46" s="2" customFormat="1" ht="10.9" customHeight="1">
      <c r="A15" s="896"/>
      <c r="B15" s="29"/>
      <c r="C15" s="896"/>
      <c r="D15" s="896"/>
      <c r="E15" s="896"/>
      <c r="F15" s="896"/>
      <c r="G15" s="896"/>
      <c r="H15" s="896"/>
      <c r="I15" s="896"/>
      <c r="J15" s="896"/>
      <c r="K15" s="896"/>
      <c r="L15" s="40"/>
      <c r="S15" s="896"/>
      <c r="T15" s="896"/>
      <c r="U15" s="896"/>
      <c r="V15" s="896"/>
      <c r="W15" s="896"/>
      <c r="X15" s="896"/>
      <c r="Y15" s="896"/>
      <c r="Z15" s="896"/>
      <c r="AA15" s="896"/>
      <c r="AB15" s="896"/>
      <c r="AC15" s="896"/>
      <c r="AD15" s="896"/>
      <c r="AE15" s="896"/>
    </row>
    <row r="16" spans="1:46" s="2" customFormat="1" ht="12" customHeight="1">
      <c r="A16" s="896"/>
      <c r="B16" s="29"/>
      <c r="C16" s="896"/>
      <c r="D16" s="898" t="s">
        <v>19</v>
      </c>
      <c r="E16" s="896"/>
      <c r="F16" s="896"/>
      <c r="G16" s="896"/>
      <c r="H16" s="896"/>
      <c r="I16" s="898" t="s">
        <v>20</v>
      </c>
      <c r="J16" s="891" t="s">
        <v>1</v>
      </c>
      <c r="K16" s="896"/>
      <c r="L16" s="40"/>
      <c r="S16" s="896"/>
      <c r="T16" s="896"/>
      <c r="U16" s="896"/>
      <c r="V16" s="896"/>
      <c r="W16" s="896"/>
      <c r="X16" s="896"/>
      <c r="Y16" s="896"/>
      <c r="Z16" s="896"/>
      <c r="AA16" s="896"/>
      <c r="AB16" s="896"/>
      <c r="AC16" s="896"/>
      <c r="AD16" s="896"/>
      <c r="AE16" s="896"/>
    </row>
    <row r="17" spans="1:31" s="2" customFormat="1" ht="18" customHeight="1">
      <c r="A17" s="896"/>
      <c r="B17" s="29"/>
      <c r="C17" s="896"/>
      <c r="D17" s="896"/>
      <c r="E17" s="891" t="s">
        <v>17</v>
      </c>
      <c r="F17" s="896"/>
      <c r="G17" s="896"/>
      <c r="H17" s="896"/>
      <c r="I17" s="898" t="s">
        <v>21</v>
      </c>
      <c r="J17" s="891" t="s">
        <v>1</v>
      </c>
      <c r="K17" s="896"/>
      <c r="L17" s="40"/>
      <c r="S17" s="896"/>
      <c r="T17" s="896"/>
      <c r="U17" s="896"/>
      <c r="V17" s="896"/>
      <c r="W17" s="896"/>
      <c r="X17" s="896"/>
      <c r="Y17" s="896"/>
      <c r="Z17" s="896"/>
      <c r="AA17" s="896"/>
      <c r="AB17" s="896"/>
      <c r="AC17" s="896"/>
      <c r="AD17" s="896"/>
      <c r="AE17" s="896"/>
    </row>
    <row r="18" spans="1:31" s="2" customFormat="1" ht="6.95" customHeight="1">
      <c r="A18" s="896"/>
      <c r="B18" s="29"/>
      <c r="C18" s="896"/>
      <c r="D18" s="896"/>
      <c r="E18" s="896"/>
      <c r="F18" s="896"/>
      <c r="G18" s="896"/>
      <c r="H18" s="896"/>
      <c r="I18" s="896"/>
      <c r="J18" s="896"/>
      <c r="K18" s="896"/>
      <c r="L18" s="40"/>
      <c r="S18" s="896"/>
      <c r="T18" s="896"/>
      <c r="U18" s="896"/>
      <c r="V18" s="896"/>
      <c r="W18" s="896"/>
      <c r="X18" s="896"/>
      <c r="Y18" s="896"/>
      <c r="Z18" s="896"/>
      <c r="AA18" s="896"/>
      <c r="AB18" s="896"/>
      <c r="AC18" s="896"/>
      <c r="AD18" s="896"/>
      <c r="AE18" s="896"/>
    </row>
    <row r="19" spans="1:31" s="2" customFormat="1" ht="12" customHeight="1">
      <c r="A19" s="896"/>
      <c r="B19" s="29"/>
      <c r="C19" s="896"/>
      <c r="D19" s="898" t="s">
        <v>22</v>
      </c>
      <c r="E19" s="896"/>
      <c r="F19" s="896"/>
      <c r="G19" s="896"/>
      <c r="H19" s="896"/>
      <c r="I19" s="898" t="s">
        <v>20</v>
      </c>
      <c r="J19" s="899"/>
      <c r="K19" s="896"/>
      <c r="L19" s="40"/>
      <c r="S19" s="896"/>
      <c r="T19" s="896"/>
      <c r="U19" s="896"/>
      <c r="V19" s="896"/>
      <c r="W19" s="896"/>
      <c r="X19" s="896"/>
      <c r="Y19" s="896"/>
      <c r="Z19" s="896"/>
      <c r="AA19" s="896"/>
      <c r="AB19" s="896"/>
      <c r="AC19" s="896"/>
      <c r="AD19" s="896"/>
      <c r="AE19" s="896"/>
    </row>
    <row r="20" spans="1:31" s="2" customFormat="1" ht="18" customHeight="1">
      <c r="A20" s="896"/>
      <c r="B20" s="29"/>
      <c r="C20" s="896"/>
      <c r="D20" s="896"/>
      <c r="E20" s="1021"/>
      <c r="F20" s="988"/>
      <c r="G20" s="988"/>
      <c r="H20" s="988"/>
      <c r="I20" s="898" t="s">
        <v>21</v>
      </c>
      <c r="J20" s="899"/>
      <c r="K20" s="896"/>
      <c r="L20" s="40"/>
      <c r="S20" s="896"/>
      <c r="T20" s="896"/>
      <c r="U20" s="896"/>
      <c r="V20" s="896"/>
      <c r="W20" s="896"/>
      <c r="X20" s="896"/>
      <c r="Y20" s="896"/>
      <c r="Z20" s="896"/>
      <c r="AA20" s="896"/>
      <c r="AB20" s="896"/>
      <c r="AC20" s="896"/>
      <c r="AD20" s="896"/>
      <c r="AE20" s="896"/>
    </row>
    <row r="21" spans="1:31" s="2" customFormat="1" ht="6.95" customHeight="1">
      <c r="A21" s="896"/>
      <c r="B21" s="29"/>
      <c r="C21" s="896"/>
      <c r="D21" s="896"/>
      <c r="E21" s="896"/>
      <c r="F21" s="896"/>
      <c r="G21" s="896"/>
      <c r="H21" s="896"/>
      <c r="I21" s="896"/>
      <c r="J21" s="896"/>
      <c r="K21" s="896"/>
      <c r="L21" s="40"/>
      <c r="S21" s="896"/>
      <c r="T21" s="896"/>
      <c r="U21" s="896"/>
      <c r="V21" s="896"/>
      <c r="W21" s="896"/>
      <c r="X21" s="896"/>
      <c r="Y21" s="896"/>
      <c r="Z21" s="896"/>
      <c r="AA21" s="896"/>
      <c r="AB21" s="896"/>
      <c r="AC21" s="896"/>
      <c r="AD21" s="896"/>
      <c r="AE21" s="896"/>
    </row>
    <row r="22" spans="1:31" s="2" customFormat="1" ht="12" customHeight="1">
      <c r="A22" s="896"/>
      <c r="B22" s="29"/>
      <c r="C22" s="896"/>
      <c r="D22" s="898" t="s">
        <v>23</v>
      </c>
      <c r="E22" s="896"/>
      <c r="F22" s="896"/>
      <c r="G22" s="896"/>
      <c r="H22" s="896"/>
      <c r="I22" s="898" t="s">
        <v>20</v>
      </c>
      <c r="J22" s="891" t="s">
        <v>1</v>
      </c>
      <c r="K22" s="896"/>
      <c r="L22" s="40"/>
      <c r="S22" s="896"/>
      <c r="T22" s="896"/>
      <c r="U22" s="896"/>
      <c r="V22" s="896"/>
      <c r="W22" s="896"/>
      <c r="X22" s="896"/>
      <c r="Y22" s="896"/>
      <c r="Z22" s="896"/>
      <c r="AA22" s="896"/>
      <c r="AB22" s="896"/>
      <c r="AC22" s="896"/>
      <c r="AD22" s="896"/>
      <c r="AE22" s="896"/>
    </row>
    <row r="23" spans="1:31" s="2" customFormat="1" ht="18" customHeight="1">
      <c r="A23" s="896"/>
      <c r="B23" s="29"/>
      <c r="C23" s="896"/>
      <c r="D23" s="896"/>
      <c r="E23" s="891" t="s">
        <v>99</v>
      </c>
      <c r="F23" s="896"/>
      <c r="G23" s="896"/>
      <c r="H23" s="896"/>
      <c r="I23" s="898" t="s">
        <v>21</v>
      </c>
      <c r="J23" s="891" t="s">
        <v>1</v>
      </c>
      <c r="K23" s="896"/>
      <c r="L23" s="40"/>
      <c r="S23" s="896"/>
      <c r="T23" s="896"/>
      <c r="U23" s="896"/>
      <c r="V23" s="896"/>
      <c r="W23" s="896"/>
      <c r="X23" s="896"/>
      <c r="Y23" s="896"/>
      <c r="Z23" s="896"/>
      <c r="AA23" s="896"/>
      <c r="AB23" s="896"/>
      <c r="AC23" s="896"/>
      <c r="AD23" s="896"/>
      <c r="AE23" s="896"/>
    </row>
    <row r="24" spans="1:31" s="2" customFormat="1" ht="6.95" customHeight="1">
      <c r="A24" s="896"/>
      <c r="B24" s="29"/>
      <c r="C24" s="896"/>
      <c r="D24" s="896"/>
      <c r="E24" s="896"/>
      <c r="F24" s="896"/>
      <c r="G24" s="896"/>
      <c r="H24" s="896"/>
      <c r="I24" s="896"/>
      <c r="J24" s="896"/>
      <c r="K24" s="896"/>
      <c r="L24" s="40"/>
      <c r="S24" s="896"/>
      <c r="T24" s="896"/>
      <c r="U24" s="896"/>
      <c r="V24" s="896"/>
      <c r="W24" s="896"/>
      <c r="X24" s="896"/>
      <c r="Y24" s="896"/>
      <c r="Z24" s="896"/>
      <c r="AA24" s="896"/>
      <c r="AB24" s="896"/>
      <c r="AC24" s="896"/>
      <c r="AD24" s="896"/>
      <c r="AE24" s="896"/>
    </row>
    <row r="25" spans="1:31" s="2" customFormat="1" ht="12" customHeight="1">
      <c r="A25" s="896"/>
      <c r="B25" s="29"/>
      <c r="C25" s="896"/>
      <c r="D25" s="898" t="s">
        <v>26</v>
      </c>
      <c r="E25" s="896"/>
      <c r="F25" s="896"/>
      <c r="G25" s="896"/>
      <c r="H25" s="896"/>
      <c r="I25" s="898" t="s">
        <v>20</v>
      </c>
      <c r="J25" s="891" t="s">
        <v>1</v>
      </c>
      <c r="K25" s="896"/>
      <c r="L25" s="40"/>
      <c r="S25" s="896"/>
      <c r="T25" s="896"/>
      <c r="U25" s="896"/>
      <c r="V25" s="896"/>
      <c r="W25" s="896"/>
      <c r="X25" s="896"/>
      <c r="Y25" s="896"/>
      <c r="Z25" s="896"/>
      <c r="AA25" s="896"/>
      <c r="AB25" s="896"/>
      <c r="AC25" s="896"/>
      <c r="AD25" s="896"/>
      <c r="AE25" s="896"/>
    </row>
    <row r="26" spans="1:31" s="2" customFormat="1" ht="18" customHeight="1">
      <c r="A26" s="896"/>
      <c r="B26" s="29"/>
      <c r="C26" s="896"/>
      <c r="D26" s="896"/>
      <c r="E26" s="891" t="s">
        <v>100</v>
      </c>
      <c r="F26" s="896"/>
      <c r="G26" s="896"/>
      <c r="H26" s="896"/>
      <c r="I26" s="898" t="s">
        <v>21</v>
      </c>
      <c r="J26" s="891" t="s">
        <v>1</v>
      </c>
      <c r="K26" s="896"/>
      <c r="L26" s="40"/>
      <c r="S26" s="896"/>
      <c r="T26" s="896"/>
      <c r="U26" s="896"/>
      <c r="V26" s="896"/>
      <c r="W26" s="896"/>
      <c r="X26" s="896"/>
      <c r="Y26" s="896"/>
      <c r="Z26" s="896"/>
      <c r="AA26" s="896"/>
      <c r="AB26" s="896"/>
      <c r="AC26" s="896"/>
      <c r="AD26" s="896"/>
      <c r="AE26" s="896"/>
    </row>
    <row r="27" spans="1:31" s="2" customFormat="1" ht="6.95" customHeight="1">
      <c r="A27" s="896"/>
      <c r="B27" s="29"/>
      <c r="C27" s="896"/>
      <c r="D27" s="896"/>
      <c r="E27" s="896"/>
      <c r="F27" s="896"/>
      <c r="G27" s="896"/>
      <c r="H27" s="896"/>
      <c r="I27" s="896"/>
      <c r="J27" s="896"/>
      <c r="K27" s="896"/>
      <c r="L27" s="40"/>
      <c r="S27" s="896"/>
      <c r="T27" s="896"/>
      <c r="U27" s="896"/>
      <c r="V27" s="896"/>
      <c r="W27" s="896"/>
      <c r="X27" s="896"/>
      <c r="Y27" s="896"/>
      <c r="Z27" s="896"/>
      <c r="AA27" s="896"/>
      <c r="AB27" s="896"/>
      <c r="AC27" s="896"/>
      <c r="AD27" s="896"/>
      <c r="AE27" s="896"/>
    </row>
    <row r="28" spans="1:31" s="2" customFormat="1" ht="12" customHeight="1">
      <c r="A28" s="896"/>
      <c r="B28" s="29"/>
      <c r="C28" s="896"/>
      <c r="D28" s="898" t="s">
        <v>27</v>
      </c>
      <c r="E28" s="896"/>
      <c r="F28" s="896"/>
      <c r="G28" s="896"/>
      <c r="H28" s="896"/>
      <c r="I28" s="896"/>
      <c r="J28" s="896"/>
      <c r="K28" s="896"/>
      <c r="L28" s="40"/>
      <c r="S28" s="896"/>
      <c r="T28" s="896"/>
      <c r="U28" s="896"/>
      <c r="V28" s="896"/>
      <c r="W28" s="896"/>
      <c r="X28" s="896"/>
      <c r="Y28" s="896"/>
      <c r="Z28" s="896"/>
      <c r="AA28" s="896"/>
      <c r="AB28" s="896"/>
      <c r="AC28" s="896"/>
      <c r="AD28" s="896"/>
      <c r="AE28" s="896"/>
    </row>
    <row r="29" spans="1:31" s="8" customFormat="1" ht="207.75" customHeight="1">
      <c r="A29" s="99"/>
      <c r="B29" s="100"/>
      <c r="C29" s="99"/>
      <c r="D29" s="99"/>
      <c r="E29" s="992" t="s">
        <v>2741</v>
      </c>
      <c r="F29" s="992"/>
      <c r="G29" s="992"/>
      <c r="H29" s="992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896"/>
      <c r="B30" s="29"/>
      <c r="C30" s="896"/>
      <c r="D30" s="896"/>
      <c r="E30" s="896"/>
      <c r="F30" s="896"/>
      <c r="G30" s="896"/>
      <c r="H30" s="896"/>
      <c r="I30" s="896"/>
      <c r="J30" s="896"/>
      <c r="K30" s="896"/>
      <c r="L30" s="40"/>
      <c r="S30" s="896"/>
      <c r="T30" s="896"/>
      <c r="U30" s="896"/>
      <c r="V30" s="896"/>
      <c r="W30" s="896"/>
      <c r="X30" s="896"/>
      <c r="Y30" s="896"/>
      <c r="Z30" s="896"/>
      <c r="AA30" s="896"/>
      <c r="AB30" s="896"/>
      <c r="AC30" s="896"/>
      <c r="AD30" s="896"/>
      <c r="AE30" s="896"/>
    </row>
    <row r="31" spans="1:31" s="2" customFormat="1" ht="6.95" customHeight="1">
      <c r="A31" s="896"/>
      <c r="B31" s="29"/>
      <c r="C31" s="896"/>
      <c r="D31" s="63"/>
      <c r="E31" s="63"/>
      <c r="F31" s="63"/>
      <c r="G31" s="63"/>
      <c r="H31" s="63"/>
      <c r="I31" s="63"/>
      <c r="J31" s="63"/>
      <c r="K31" s="63"/>
      <c r="L31" s="40"/>
      <c r="S31" s="896"/>
      <c r="T31" s="896"/>
      <c r="U31" s="896"/>
      <c r="V31" s="896"/>
      <c r="W31" s="896"/>
      <c r="X31" s="896"/>
      <c r="Y31" s="896"/>
      <c r="Z31" s="896"/>
      <c r="AA31" s="896"/>
      <c r="AB31" s="896"/>
      <c r="AC31" s="896"/>
      <c r="AD31" s="896"/>
      <c r="AE31" s="896"/>
    </row>
    <row r="32" spans="1:31" s="2" customFormat="1" ht="14.45" customHeight="1">
      <c r="A32" s="896"/>
      <c r="B32" s="29"/>
      <c r="C32" s="896"/>
      <c r="D32" s="891" t="s">
        <v>101</v>
      </c>
      <c r="E32" s="896"/>
      <c r="F32" s="896"/>
      <c r="G32" s="896"/>
      <c r="H32" s="896"/>
      <c r="I32" s="896"/>
      <c r="J32" s="893">
        <f>J98</f>
        <v>0</v>
      </c>
      <c r="K32" s="896"/>
      <c r="L32" s="40"/>
      <c r="S32" s="896"/>
      <c r="T32" s="896"/>
      <c r="U32" s="896"/>
      <c r="V32" s="896"/>
      <c r="W32" s="896"/>
      <c r="X32" s="896"/>
      <c r="Y32" s="896"/>
      <c r="Z32" s="896"/>
      <c r="AA32" s="896"/>
      <c r="AB32" s="896"/>
      <c r="AC32" s="896"/>
      <c r="AD32" s="896"/>
      <c r="AE32" s="896"/>
    </row>
    <row r="33" spans="1:31" s="2" customFormat="1" ht="14.45" customHeight="1">
      <c r="A33" s="896"/>
      <c r="B33" s="29"/>
      <c r="C33" s="896"/>
      <c r="D33" s="27" t="s">
        <v>88</v>
      </c>
      <c r="E33" s="896"/>
      <c r="F33" s="896"/>
      <c r="G33" s="896"/>
      <c r="H33" s="896"/>
      <c r="I33" s="896"/>
      <c r="J33" s="893">
        <f>J116</f>
        <v>0</v>
      </c>
      <c r="K33" s="896"/>
      <c r="L33" s="40"/>
      <c r="S33" s="896"/>
      <c r="T33" s="896"/>
      <c r="U33" s="896"/>
      <c r="V33" s="896"/>
      <c r="W33" s="896"/>
      <c r="X33" s="896"/>
      <c r="Y33" s="896"/>
      <c r="Z33" s="896"/>
      <c r="AA33" s="896"/>
      <c r="AB33" s="896"/>
      <c r="AC33" s="896"/>
      <c r="AD33" s="896"/>
      <c r="AE33" s="896"/>
    </row>
    <row r="34" spans="1:31" s="2" customFormat="1" ht="25.35" customHeight="1">
      <c r="A34" s="896"/>
      <c r="B34" s="29"/>
      <c r="C34" s="896"/>
      <c r="D34" s="102" t="s">
        <v>30</v>
      </c>
      <c r="E34" s="896"/>
      <c r="F34" s="896"/>
      <c r="G34" s="896"/>
      <c r="H34" s="896"/>
      <c r="I34" s="896"/>
      <c r="J34" s="889">
        <f>ROUND(J32 + J33, 2)</f>
        <v>0</v>
      </c>
      <c r="K34" s="896"/>
      <c r="L34" s="40"/>
      <c r="S34" s="896"/>
      <c r="T34" s="896"/>
      <c r="U34" s="896"/>
      <c r="V34" s="896"/>
      <c r="W34" s="896"/>
      <c r="X34" s="896"/>
      <c r="Y34" s="896"/>
      <c r="Z34" s="896"/>
      <c r="AA34" s="896"/>
      <c r="AB34" s="896"/>
      <c r="AC34" s="896"/>
      <c r="AD34" s="896"/>
      <c r="AE34" s="896"/>
    </row>
    <row r="35" spans="1:31" s="2" customFormat="1" ht="6.95" customHeight="1">
      <c r="A35" s="896"/>
      <c r="B35" s="29"/>
      <c r="C35" s="896"/>
      <c r="D35" s="63"/>
      <c r="E35" s="63"/>
      <c r="F35" s="63"/>
      <c r="G35" s="63"/>
      <c r="H35" s="63"/>
      <c r="I35" s="63"/>
      <c r="J35" s="63"/>
      <c r="K35" s="63"/>
      <c r="L35" s="40"/>
      <c r="S35" s="896"/>
      <c r="T35" s="896"/>
      <c r="U35" s="896"/>
      <c r="V35" s="896"/>
      <c r="W35" s="896"/>
      <c r="X35" s="896"/>
      <c r="Y35" s="896"/>
      <c r="Z35" s="896"/>
      <c r="AA35" s="896"/>
      <c r="AB35" s="896"/>
      <c r="AC35" s="896"/>
      <c r="AD35" s="896"/>
      <c r="AE35" s="896"/>
    </row>
    <row r="36" spans="1:31" s="2" customFormat="1" ht="14.45" customHeight="1">
      <c r="A36" s="896"/>
      <c r="B36" s="29"/>
      <c r="C36" s="896"/>
      <c r="D36" s="896"/>
      <c r="E36" s="896"/>
      <c r="F36" s="895" t="s">
        <v>32</v>
      </c>
      <c r="G36" s="896"/>
      <c r="H36" s="896"/>
      <c r="I36" s="895" t="s">
        <v>31</v>
      </c>
      <c r="J36" s="895" t="s">
        <v>33</v>
      </c>
      <c r="K36" s="896"/>
      <c r="L36" s="40"/>
      <c r="S36" s="896"/>
      <c r="T36" s="896"/>
      <c r="U36" s="896"/>
      <c r="V36" s="896"/>
      <c r="W36" s="896"/>
      <c r="X36" s="896"/>
      <c r="Y36" s="896"/>
      <c r="Z36" s="896"/>
      <c r="AA36" s="896"/>
      <c r="AB36" s="896"/>
      <c r="AC36" s="896"/>
      <c r="AD36" s="896"/>
      <c r="AE36" s="896"/>
    </row>
    <row r="37" spans="1:31" s="2" customFormat="1" ht="14.45" customHeight="1">
      <c r="A37" s="896"/>
      <c r="B37" s="29"/>
      <c r="C37" s="896"/>
      <c r="D37" s="103" t="s">
        <v>34</v>
      </c>
      <c r="E37" s="33" t="s">
        <v>35</v>
      </c>
      <c r="F37" s="104">
        <f>ROUND((SUM(BE116:BE123) + SUM(BE145:BE203)),  2)</f>
        <v>0</v>
      </c>
      <c r="G37" s="105"/>
      <c r="H37" s="105"/>
      <c r="I37" s="106">
        <v>0.2</v>
      </c>
      <c r="J37" s="104">
        <f>ROUND(((SUM(BE116:BE123) + SUM(BE145:BE203))*I37),  2)</f>
        <v>0</v>
      </c>
      <c r="K37" s="896"/>
      <c r="L37" s="40"/>
      <c r="S37" s="896"/>
      <c r="T37" s="896"/>
      <c r="U37" s="896"/>
      <c r="V37" s="896"/>
      <c r="W37" s="896"/>
      <c r="X37" s="896"/>
      <c r="Y37" s="896"/>
      <c r="Z37" s="896"/>
      <c r="AA37" s="896"/>
      <c r="AB37" s="896"/>
      <c r="AC37" s="896"/>
      <c r="AD37" s="896"/>
      <c r="AE37" s="896"/>
    </row>
    <row r="38" spans="1:31" s="2" customFormat="1" ht="14.45" customHeight="1">
      <c r="A38" s="896"/>
      <c r="B38" s="29"/>
      <c r="C38" s="896"/>
      <c r="D38" s="896"/>
      <c r="E38" s="33" t="s">
        <v>36</v>
      </c>
      <c r="F38" s="104">
        <f>ROUND((SUM(BF116:BF123) + SUM(BF145:BF203)),  2)</f>
        <v>0</v>
      </c>
      <c r="G38" s="105"/>
      <c r="H38" s="105"/>
      <c r="I38" s="106">
        <v>0.2</v>
      </c>
      <c r="J38" s="104">
        <f>ROUND(((SUM(BF116:BF123) + SUM(BF145:BF203))*I38),  2)</f>
        <v>0</v>
      </c>
      <c r="K38" s="896"/>
      <c r="L38" s="40"/>
      <c r="S38" s="896"/>
      <c r="T38" s="896"/>
      <c r="U38" s="896"/>
      <c r="V38" s="896"/>
      <c r="W38" s="896"/>
      <c r="X38" s="896"/>
      <c r="Y38" s="896"/>
      <c r="Z38" s="896"/>
      <c r="AA38" s="896"/>
      <c r="AB38" s="896"/>
      <c r="AC38" s="896"/>
      <c r="AD38" s="896"/>
      <c r="AE38" s="896"/>
    </row>
    <row r="39" spans="1:31" s="2" customFormat="1" ht="14.45" hidden="1" customHeight="1">
      <c r="A39" s="896"/>
      <c r="B39" s="29"/>
      <c r="C39" s="896"/>
      <c r="D39" s="896"/>
      <c r="E39" s="898" t="s">
        <v>37</v>
      </c>
      <c r="F39" s="107">
        <f>ROUND((SUM(BG116:BG123) + SUM(BG145:BG203)),  2)</f>
        <v>0</v>
      </c>
      <c r="G39" s="896"/>
      <c r="H39" s="896"/>
      <c r="I39" s="108">
        <v>0.2</v>
      </c>
      <c r="J39" s="107">
        <f>0</f>
        <v>0</v>
      </c>
      <c r="K39" s="896"/>
      <c r="L39" s="40"/>
      <c r="S39" s="896"/>
      <c r="T39" s="896"/>
      <c r="U39" s="896"/>
      <c r="V39" s="896"/>
      <c r="W39" s="896"/>
      <c r="X39" s="896"/>
      <c r="Y39" s="896"/>
      <c r="Z39" s="896"/>
      <c r="AA39" s="896"/>
      <c r="AB39" s="896"/>
      <c r="AC39" s="896"/>
      <c r="AD39" s="896"/>
      <c r="AE39" s="896"/>
    </row>
    <row r="40" spans="1:31" s="2" customFormat="1" ht="14.45" hidden="1" customHeight="1">
      <c r="A40" s="896"/>
      <c r="B40" s="29"/>
      <c r="C40" s="896"/>
      <c r="D40" s="896"/>
      <c r="E40" s="898" t="s">
        <v>38</v>
      </c>
      <c r="F40" s="107">
        <f>ROUND((SUM(BH116:BH123) + SUM(BH145:BH203)),  2)</f>
        <v>0</v>
      </c>
      <c r="G40" s="896"/>
      <c r="H40" s="896"/>
      <c r="I40" s="108">
        <v>0.2</v>
      </c>
      <c r="J40" s="107">
        <f>0</f>
        <v>0</v>
      </c>
      <c r="K40" s="896"/>
      <c r="L40" s="40"/>
      <c r="S40" s="896"/>
      <c r="T40" s="896"/>
      <c r="U40" s="896"/>
      <c r="V40" s="896"/>
      <c r="W40" s="896"/>
      <c r="X40" s="896"/>
      <c r="Y40" s="896"/>
      <c r="Z40" s="896"/>
      <c r="AA40" s="896"/>
      <c r="AB40" s="896"/>
      <c r="AC40" s="896"/>
      <c r="AD40" s="896"/>
      <c r="AE40" s="896"/>
    </row>
    <row r="41" spans="1:31" s="2" customFormat="1" ht="14.45" hidden="1" customHeight="1">
      <c r="A41" s="896"/>
      <c r="B41" s="29"/>
      <c r="C41" s="896"/>
      <c r="D41" s="896"/>
      <c r="E41" s="33" t="s">
        <v>39</v>
      </c>
      <c r="F41" s="104">
        <f>ROUND((SUM(BI116:BI123) + SUM(BI145:BI203)),  2)</f>
        <v>0</v>
      </c>
      <c r="G41" s="105"/>
      <c r="H41" s="105"/>
      <c r="I41" s="106">
        <v>0</v>
      </c>
      <c r="J41" s="104">
        <f>0</f>
        <v>0</v>
      </c>
      <c r="K41" s="896"/>
      <c r="L41" s="40"/>
      <c r="S41" s="896"/>
      <c r="T41" s="896"/>
      <c r="U41" s="896"/>
      <c r="V41" s="896"/>
      <c r="W41" s="896"/>
      <c r="X41" s="896"/>
      <c r="Y41" s="896"/>
      <c r="Z41" s="896"/>
      <c r="AA41" s="896"/>
      <c r="AB41" s="896"/>
      <c r="AC41" s="896"/>
      <c r="AD41" s="896"/>
      <c r="AE41" s="896"/>
    </row>
    <row r="42" spans="1:31" s="2" customFormat="1" ht="6.95" customHeight="1">
      <c r="A42" s="896"/>
      <c r="B42" s="29"/>
      <c r="C42" s="896"/>
      <c r="D42" s="896"/>
      <c r="E42" s="896"/>
      <c r="F42" s="896"/>
      <c r="G42" s="896"/>
      <c r="H42" s="896"/>
      <c r="I42" s="896"/>
      <c r="J42" s="896"/>
      <c r="K42" s="896"/>
      <c r="L42" s="40"/>
      <c r="S42" s="896"/>
      <c r="T42" s="896"/>
      <c r="U42" s="896"/>
      <c r="V42" s="896"/>
      <c r="W42" s="896"/>
      <c r="X42" s="896"/>
      <c r="Y42" s="896"/>
      <c r="Z42" s="896"/>
      <c r="AA42" s="896"/>
      <c r="AB42" s="896"/>
      <c r="AC42" s="896"/>
      <c r="AD42" s="896"/>
      <c r="AE42" s="896"/>
    </row>
    <row r="43" spans="1:31" s="2" customFormat="1" ht="25.35" customHeight="1">
      <c r="A43" s="896"/>
      <c r="B43" s="29"/>
      <c r="C43" s="97"/>
      <c r="D43" s="109" t="s">
        <v>40</v>
      </c>
      <c r="E43" s="57"/>
      <c r="F43" s="57"/>
      <c r="G43" s="110" t="s">
        <v>41</v>
      </c>
      <c r="H43" s="111" t="s">
        <v>42</v>
      </c>
      <c r="I43" s="57"/>
      <c r="J43" s="112">
        <f>SUM(J34:J41)</f>
        <v>0</v>
      </c>
      <c r="K43" s="113"/>
      <c r="L43" s="40"/>
      <c r="S43" s="896"/>
      <c r="T43" s="896"/>
      <c r="U43" s="896"/>
      <c r="V43" s="896"/>
      <c r="W43" s="896"/>
      <c r="X43" s="896"/>
      <c r="Y43" s="896"/>
      <c r="Z43" s="896"/>
      <c r="AA43" s="896"/>
      <c r="AB43" s="896"/>
      <c r="AC43" s="896"/>
      <c r="AD43" s="896"/>
      <c r="AE43" s="896"/>
    </row>
    <row r="44" spans="1:31" s="2" customFormat="1" ht="14.45" customHeight="1">
      <c r="A44" s="896"/>
      <c r="B44" s="29"/>
      <c r="C44" s="896"/>
      <c r="D44" s="896"/>
      <c r="E44" s="896"/>
      <c r="F44" s="896"/>
      <c r="G44" s="896"/>
      <c r="H44" s="896"/>
      <c r="I44" s="896"/>
      <c r="J44" s="896"/>
      <c r="K44" s="896"/>
      <c r="L44" s="40"/>
      <c r="S44" s="896"/>
      <c r="T44" s="896"/>
      <c r="U44" s="896"/>
      <c r="V44" s="896"/>
      <c r="W44" s="896"/>
      <c r="X44" s="896"/>
      <c r="Y44" s="896"/>
      <c r="Z44" s="896"/>
      <c r="AA44" s="896"/>
      <c r="AB44" s="896"/>
      <c r="AC44" s="896"/>
      <c r="AD44" s="896"/>
      <c r="AE44" s="896"/>
    </row>
    <row r="45" spans="1:31" ht="14.45" customHeight="1">
      <c r="B45" s="17"/>
      <c r="L45" s="17"/>
    </row>
    <row r="46" spans="1:31" ht="14.45" customHeight="1">
      <c r="B46" s="17"/>
      <c r="L46" s="17"/>
    </row>
    <row r="47" spans="1:31" ht="14.45" customHeight="1">
      <c r="B47" s="17"/>
      <c r="L47" s="17"/>
    </row>
    <row r="48" spans="1:31" ht="14.45" customHeight="1">
      <c r="B48" s="17"/>
      <c r="L48" s="17"/>
    </row>
    <row r="49" spans="1:31" ht="14.45" customHeight="1">
      <c r="B49" s="17"/>
      <c r="L49" s="17"/>
    </row>
    <row r="50" spans="1:31" s="2" customFormat="1" ht="14.45" customHeight="1">
      <c r="B50" s="40"/>
      <c r="D50" s="41" t="s">
        <v>43</v>
      </c>
      <c r="E50" s="42"/>
      <c r="F50" s="42"/>
      <c r="G50" s="41" t="s">
        <v>44</v>
      </c>
      <c r="H50" s="42"/>
      <c r="I50" s="42"/>
      <c r="J50" s="42"/>
      <c r="K50" s="42"/>
      <c r="L50" s="40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896"/>
      <c r="B61" s="29"/>
      <c r="C61" s="896"/>
      <c r="D61" s="43" t="s">
        <v>45</v>
      </c>
      <c r="E61" s="894"/>
      <c r="F61" s="114" t="s">
        <v>46</v>
      </c>
      <c r="G61" s="43" t="s">
        <v>45</v>
      </c>
      <c r="H61" s="894"/>
      <c r="I61" s="894"/>
      <c r="J61" s="115" t="s">
        <v>46</v>
      </c>
      <c r="K61" s="894"/>
      <c r="L61" s="40"/>
      <c r="S61" s="896"/>
      <c r="T61" s="896"/>
      <c r="U61" s="896"/>
      <c r="V61" s="896"/>
      <c r="W61" s="896"/>
      <c r="X61" s="896"/>
      <c r="Y61" s="896"/>
      <c r="Z61" s="896"/>
      <c r="AA61" s="896"/>
      <c r="AB61" s="896"/>
      <c r="AC61" s="896"/>
      <c r="AD61" s="896"/>
      <c r="AE61" s="89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896"/>
      <c r="B65" s="29"/>
      <c r="C65" s="896"/>
      <c r="D65" s="41" t="s">
        <v>47</v>
      </c>
      <c r="E65" s="44"/>
      <c r="F65" s="44"/>
      <c r="G65" s="41" t="s">
        <v>48</v>
      </c>
      <c r="H65" s="44"/>
      <c r="I65" s="44"/>
      <c r="J65" s="44"/>
      <c r="K65" s="44"/>
      <c r="L65" s="40"/>
      <c r="S65" s="896"/>
      <c r="T65" s="896"/>
      <c r="U65" s="896"/>
      <c r="V65" s="896"/>
      <c r="W65" s="896"/>
      <c r="X65" s="896"/>
      <c r="Y65" s="896"/>
      <c r="Z65" s="896"/>
      <c r="AA65" s="896"/>
      <c r="AB65" s="896"/>
      <c r="AC65" s="896"/>
      <c r="AD65" s="896"/>
      <c r="AE65" s="89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896"/>
      <c r="B76" s="29"/>
      <c r="C76" s="896"/>
      <c r="D76" s="43" t="s">
        <v>45</v>
      </c>
      <c r="E76" s="894"/>
      <c r="F76" s="114" t="s">
        <v>46</v>
      </c>
      <c r="G76" s="43" t="s">
        <v>45</v>
      </c>
      <c r="H76" s="894"/>
      <c r="I76" s="894"/>
      <c r="J76" s="115" t="s">
        <v>46</v>
      </c>
      <c r="K76" s="894"/>
      <c r="L76" s="40"/>
      <c r="S76" s="896"/>
      <c r="T76" s="896"/>
      <c r="U76" s="896"/>
      <c r="V76" s="896"/>
      <c r="W76" s="896"/>
      <c r="X76" s="896"/>
      <c r="Y76" s="896"/>
      <c r="Z76" s="896"/>
      <c r="AA76" s="896"/>
      <c r="AB76" s="896"/>
      <c r="AC76" s="896"/>
      <c r="AD76" s="896"/>
      <c r="AE76" s="896"/>
    </row>
    <row r="77" spans="1:31" s="2" customFormat="1" ht="14.45" customHeight="1">
      <c r="A77" s="896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896"/>
      <c r="T77" s="896"/>
      <c r="U77" s="896"/>
      <c r="V77" s="896"/>
      <c r="W77" s="896"/>
      <c r="X77" s="896"/>
      <c r="Y77" s="896"/>
      <c r="Z77" s="896"/>
      <c r="AA77" s="896"/>
      <c r="AB77" s="896"/>
      <c r="AC77" s="896"/>
      <c r="AD77" s="896"/>
      <c r="AE77" s="896"/>
    </row>
    <row r="81" spans="1:31" s="2" customFormat="1" ht="6.95" customHeight="1">
      <c r="A81" s="896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896"/>
      <c r="T81" s="896"/>
      <c r="U81" s="896"/>
      <c r="V81" s="896"/>
      <c r="W81" s="896"/>
      <c r="X81" s="896"/>
      <c r="Y81" s="896"/>
      <c r="Z81" s="896"/>
      <c r="AA81" s="896"/>
      <c r="AB81" s="896"/>
      <c r="AC81" s="896"/>
      <c r="AD81" s="896"/>
      <c r="AE81" s="896"/>
    </row>
    <row r="82" spans="1:31" s="2" customFormat="1" ht="24.95" customHeight="1">
      <c r="A82" s="896"/>
      <c r="B82" s="29"/>
      <c r="C82" s="18" t="s">
        <v>3909</v>
      </c>
      <c r="D82" s="896"/>
      <c r="E82" s="896"/>
      <c r="F82" s="896"/>
      <c r="G82" s="896"/>
      <c r="H82" s="896"/>
      <c r="I82" s="896"/>
      <c r="J82" s="896"/>
      <c r="K82" s="896"/>
      <c r="L82" s="40"/>
      <c r="S82" s="896"/>
      <c r="T82" s="896"/>
      <c r="U82" s="896"/>
      <c r="V82" s="896"/>
      <c r="W82" s="896"/>
      <c r="X82" s="896"/>
      <c r="Y82" s="896"/>
      <c r="Z82" s="896"/>
      <c r="AA82" s="896"/>
      <c r="AB82" s="896"/>
      <c r="AC82" s="896"/>
      <c r="AD82" s="896"/>
      <c r="AE82" s="896"/>
    </row>
    <row r="83" spans="1:31" s="2" customFormat="1" ht="6.95" customHeight="1">
      <c r="A83" s="896"/>
      <c r="B83" s="29"/>
      <c r="C83" s="896"/>
      <c r="D83" s="896"/>
      <c r="E83" s="896"/>
      <c r="F83" s="896"/>
      <c r="G83" s="896"/>
      <c r="H83" s="896"/>
      <c r="I83" s="896"/>
      <c r="J83" s="896"/>
      <c r="K83" s="896"/>
      <c r="L83" s="40"/>
      <c r="S83" s="896"/>
      <c r="T83" s="896"/>
      <c r="U83" s="896"/>
      <c r="V83" s="896"/>
      <c r="W83" s="896"/>
      <c r="X83" s="896"/>
      <c r="Y83" s="896"/>
      <c r="Z83" s="896"/>
      <c r="AA83" s="896"/>
      <c r="AB83" s="896"/>
      <c r="AC83" s="896"/>
      <c r="AD83" s="896"/>
      <c r="AE83" s="896"/>
    </row>
    <row r="84" spans="1:31" s="2" customFormat="1" ht="12" customHeight="1">
      <c r="A84" s="896"/>
      <c r="B84" s="29"/>
      <c r="C84" s="898" t="s">
        <v>13</v>
      </c>
      <c r="D84" s="896"/>
      <c r="E84" s="896"/>
      <c r="F84" s="896"/>
      <c r="G84" s="896"/>
      <c r="H84" s="896"/>
      <c r="I84" s="896"/>
      <c r="J84" s="896"/>
      <c r="K84" s="896"/>
      <c r="L84" s="40"/>
      <c r="S84" s="896"/>
      <c r="T84" s="896"/>
      <c r="U84" s="896"/>
      <c r="V84" s="896"/>
      <c r="W84" s="896"/>
      <c r="X84" s="896"/>
      <c r="Y84" s="896"/>
      <c r="Z84" s="896"/>
      <c r="AA84" s="896"/>
      <c r="AB84" s="896"/>
      <c r="AC84" s="896"/>
      <c r="AD84" s="896"/>
      <c r="AE84" s="896"/>
    </row>
    <row r="85" spans="1:31" s="2" customFormat="1" ht="16.5" customHeight="1">
      <c r="A85" s="896"/>
      <c r="B85" s="29"/>
      <c r="C85" s="896"/>
      <c r="D85" s="896"/>
      <c r="E85" s="1018" t="str">
        <f>E7</f>
        <v>KFA - Košická futbalová aréna II. a III. etapa</v>
      </c>
      <c r="F85" s="1019"/>
      <c r="G85" s="1019"/>
      <c r="H85" s="1019"/>
      <c r="I85" s="896"/>
      <c r="J85" s="896"/>
      <c r="K85" s="896"/>
      <c r="L85" s="40"/>
      <c r="S85" s="896"/>
      <c r="T85" s="896"/>
      <c r="U85" s="896"/>
      <c r="V85" s="896"/>
      <c r="W85" s="896"/>
      <c r="X85" s="896"/>
      <c r="Y85" s="896"/>
      <c r="Z85" s="896"/>
      <c r="AA85" s="896"/>
      <c r="AB85" s="896"/>
      <c r="AC85" s="896"/>
      <c r="AD85" s="896"/>
      <c r="AE85" s="896"/>
    </row>
    <row r="86" spans="1:31" ht="12" customHeight="1">
      <c r="B86" s="17"/>
      <c r="C86" s="898" t="s">
        <v>94</v>
      </c>
      <c r="L86" s="17"/>
    </row>
    <row r="87" spans="1:31" s="2" customFormat="1" ht="16.5" customHeight="1">
      <c r="A87" s="896"/>
      <c r="B87" s="29"/>
      <c r="C87" s="896"/>
      <c r="D87" s="896"/>
      <c r="E87" s="1018" t="s">
        <v>95</v>
      </c>
      <c r="F87" s="1016"/>
      <c r="G87" s="1016"/>
      <c r="H87" s="1016"/>
      <c r="I87" s="896"/>
      <c r="J87" s="896"/>
      <c r="K87" s="896"/>
      <c r="L87" s="40"/>
      <c r="S87" s="896"/>
      <c r="T87" s="896"/>
      <c r="U87" s="896"/>
      <c r="V87" s="896"/>
      <c r="W87" s="896"/>
      <c r="X87" s="896"/>
      <c r="Y87" s="896"/>
      <c r="Z87" s="896"/>
      <c r="AA87" s="896"/>
      <c r="AB87" s="896"/>
      <c r="AC87" s="896"/>
      <c r="AD87" s="896"/>
      <c r="AE87" s="896"/>
    </row>
    <row r="88" spans="1:31" s="2" customFormat="1" ht="12" customHeight="1">
      <c r="A88" s="896"/>
      <c r="B88" s="29"/>
      <c r="C88" s="898" t="s">
        <v>96</v>
      </c>
      <c r="D88" s="896"/>
      <c r="E88" s="896"/>
      <c r="F88" s="896"/>
      <c r="G88" s="896"/>
      <c r="H88" s="896"/>
      <c r="I88" s="896"/>
      <c r="J88" s="896"/>
      <c r="K88" s="896"/>
      <c r="L88" s="40"/>
      <c r="S88" s="896"/>
      <c r="T88" s="896"/>
      <c r="U88" s="896"/>
      <c r="V88" s="896"/>
      <c r="W88" s="896"/>
      <c r="X88" s="896"/>
      <c r="Y88" s="896"/>
      <c r="Z88" s="896"/>
      <c r="AA88" s="896"/>
      <c r="AB88" s="896"/>
      <c r="AC88" s="896"/>
      <c r="AD88" s="896"/>
      <c r="AE88" s="896"/>
    </row>
    <row r="89" spans="1:31" s="2" customFormat="1" ht="16.5" customHeight="1">
      <c r="A89" s="896"/>
      <c r="B89" s="29"/>
      <c r="C89" s="896"/>
      <c r="D89" s="896"/>
      <c r="E89" s="983" t="str">
        <f>E11</f>
        <v>006 - SO 10.1- 3.etapa catering</v>
      </c>
      <c r="F89" s="1016"/>
      <c r="G89" s="1016"/>
      <c r="H89" s="1016"/>
      <c r="I89" s="896"/>
      <c r="J89" s="896"/>
      <c r="K89" s="896"/>
      <c r="L89" s="40"/>
      <c r="S89" s="896"/>
      <c r="T89" s="896"/>
      <c r="U89" s="896"/>
      <c r="V89" s="896"/>
      <c r="W89" s="896"/>
      <c r="X89" s="896"/>
      <c r="Y89" s="896"/>
      <c r="Z89" s="896"/>
      <c r="AA89" s="896"/>
      <c r="AB89" s="896"/>
      <c r="AC89" s="896"/>
      <c r="AD89" s="896"/>
      <c r="AE89" s="896"/>
    </row>
    <row r="90" spans="1:31" s="2" customFormat="1" ht="6.95" customHeight="1">
      <c r="A90" s="896"/>
      <c r="B90" s="29"/>
      <c r="C90" s="896"/>
      <c r="D90" s="896"/>
      <c r="E90" s="896"/>
      <c r="F90" s="896"/>
      <c r="G90" s="896"/>
      <c r="H90" s="896"/>
      <c r="I90" s="896"/>
      <c r="J90" s="896"/>
      <c r="K90" s="896"/>
      <c r="L90" s="40"/>
      <c r="S90" s="896"/>
      <c r="T90" s="896"/>
      <c r="U90" s="896"/>
      <c r="V90" s="896"/>
      <c r="W90" s="896"/>
      <c r="X90" s="896"/>
      <c r="Y90" s="896"/>
      <c r="Z90" s="896"/>
      <c r="AA90" s="896"/>
      <c r="AB90" s="896"/>
      <c r="AC90" s="896"/>
      <c r="AD90" s="896"/>
      <c r="AE90" s="896"/>
    </row>
    <row r="91" spans="1:31" s="2" customFormat="1" ht="12" customHeight="1">
      <c r="A91" s="896"/>
      <c r="B91" s="29"/>
      <c r="C91" s="898" t="s">
        <v>16</v>
      </c>
      <c r="D91" s="896"/>
      <c r="E91" s="896"/>
      <c r="F91" s="891" t="str">
        <f>F14</f>
        <v xml:space="preserve">Košice IV, Košice </v>
      </c>
      <c r="G91" s="896"/>
      <c r="H91" s="896"/>
      <c r="I91" s="898" t="s">
        <v>18</v>
      </c>
      <c r="J91" s="888">
        <f>IF(J14="","",J14)</f>
        <v>44792</v>
      </c>
      <c r="K91" s="896"/>
      <c r="L91" s="40"/>
      <c r="S91" s="896"/>
      <c r="T91" s="896"/>
      <c r="U91" s="896"/>
      <c r="V91" s="896"/>
      <c r="W91" s="896"/>
      <c r="X91" s="896"/>
      <c r="Y91" s="896"/>
      <c r="Z91" s="896"/>
      <c r="AA91" s="896"/>
      <c r="AB91" s="896"/>
      <c r="AC91" s="896"/>
      <c r="AD91" s="896"/>
      <c r="AE91" s="896"/>
    </row>
    <row r="92" spans="1:31" s="2" customFormat="1" ht="6.95" customHeight="1">
      <c r="A92" s="896"/>
      <c r="B92" s="29"/>
      <c r="C92" s="896"/>
      <c r="D92" s="896"/>
      <c r="E92" s="896"/>
      <c r="F92" s="896"/>
      <c r="G92" s="896"/>
      <c r="H92" s="896"/>
      <c r="I92" s="896"/>
      <c r="J92" s="896"/>
      <c r="K92" s="896"/>
      <c r="L92" s="40"/>
      <c r="S92" s="896"/>
      <c r="T92" s="896"/>
      <c r="U92" s="896"/>
      <c r="V92" s="896"/>
      <c r="W92" s="896"/>
      <c r="X92" s="896"/>
      <c r="Y92" s="896"/>
      <c r="Z92" s="896"/>
      <c r="AA92" s="896"/>
      <c r="AB92" s="896"/>
      <c r="AC92" s="896"/>
      <c r="AD92" s="896"/>
      <c r="AE92" s="896"/>
    </row>
    <row r="93" spans="1:31" s="2" customFormat="1" ht="15.2" customHeight="1">
      <c r="A93" s="896"/>
      <c r="B93" s="29"/>
      <c r="C93" s="898" t="s">
        <v>19</v>
      </c>
      <c r="D93" s="896"/>
      <c r="E93" s="896"/>
      <c r="F93" s="891" t="str">
        <f>E17</f>
        <v xml:space="preserve"> </v>
      </c>
      <c r="G93" s="896"/>
      <c r="H93" s="896"/>
      <c r="I93" s="898" t="s">
        <v>23</v>
      </c>
      <c r="J93" s="892" t="str">
        <f>E23</f>
        <v>HESCON,s.r.o.</v>
      </c>
      <c r="K93" s="896"/>
      <c r="L93" s="40"/>
      <c r="S93" s="896"/>
      <c r="T93" s="896"/>
      <c r="U93" s="896"/>
      <c r="V93" s="896"/>
      <c r="W93" s="896"/>
      <c r="X93" s="896"/>
      <c r="Y93" s="896"/>
      <c r="Z93" s="896"/>
      <c r="AA93" s="896"/>
      <c r="AB93" s="896"/>
      <c r="AC93" s="896"/>
      <c r="AD93" s="896"/>
      <c r="AE93" s="896"/>
    </row>
    <row r="94" spans="1:31" s="2" customFormat="1" ht="15.2" customHeight="1">
      <c r="A94" s="896"/>
      <c r="B94" s="29"/>
      <c r="C94" s="898" t="s">
        <v>22</v>
      </c>
      <c r="D94" s="896"/>
      <c r="E94" s="896"/>
      <c r="F94" s="891" t="str">
        <f>IF(E20="","",E20)</f>
        <v/>
      </c>
      <c r="G94" s="896"/>
      <c r="H94" s="896"/>
      <c r="I94" s="898" t="s">
        <v>26</v>
      </c>
      <c r="J94" s="892" t="str">
        <f>E26</f>
        <v>Rosoft,s.r.o.</v>
      </c>
      <c r="K94" s="896"/>
      <c r="L94" s="40"/>
      <c r="S94" s="896"/>
      <c r="T94" s="896"/>
      <c r="U94" s="896"/>
      <c r="V94" s="896"/>
      <c r="W94" s="896"/>
      <c r="X94" s="896"/>
      <c r="Y94" s="896"/>
      <c r="Z94" s="896"/>
      <c r="AA94" s="896"/>
      <c r="AB94" s="896"/>
      <c r="AC94" s="896"/>
      <c r="AD94" s="896"/>
      <c r="AE94" s="896"/>
    </row>
    <row r="95" spans="1:31" s="2" customFormat="1" ht="10.35" customHeight="1">
      <c r="A95" s="896"/>
      <c r="B95" s="29"/>
      <c r="C95" s="896"/>
      <c r="D95" s="896"/>
      <c r="E95" s="896"/>
      <c r="F95" s="896"/>
      <c r="G95" s="896"/>
      <c r="H95" s="896"/>
      <c r="I95" s="896"/>
      <c r="J95" s="896"/>
      <c r="K95" s="896"/>
      <c r="L95" s="40"/>
      <c r="S95" s="896"/>
      <c r="T95" s="896"/>
      <c r="U95" s="896"/>
      <c r="V95" s="896"/>
      <c r="W95" s="896"/>
      <c r="X95" s="896"/>
      <c r="Y95" s="896"/>
      <c r="Z95" s="896"/>
      <c r="AA95" s="896"/>
      <c r="AB95" s="896"/>
      <c r="AC95" s="896"/>
      <c r="AD95" s="896"/>
      <c r="AE95" s="896"/>
    </row>
    <row r="96" spans="1:31" s="2" customFormat="1" ht="29.25" customHeight="1">
      <c r="A96" s="896"/>
      <c r="B96" s="29"/>
      <c r="C96" s="116" t="s">
        <v>102</v>
      </c>
      <c r="D96" s="97"/>
      <c r="E96" s="97"/>
      <c r="F96" s="97"/>
      <c r="G96" s="97"/>
      <c r="H96" s="97"/>
      <c r="I96" s="97"/>
      <c r="J96" s="117" t="s">
        <v>103</v>
      </c>
      <c r="K96" s="97"/>
      <c r="L96" s="40"/>
      <c r="S96" s="896"/>
      <c r="T96" s="896"/>
      <c r="U96" s="896"/>
      <c r="V96" s="896"/>
      <c r="W96" s="896"/>
      <c r="X96" s="896"/>
      <c r="Y96" s="896"/>
      <c r="Z96" s="896"/>
      <c r="AA96" s="896"/>
      <c r="AB96" s="896"/>
      <c r="AC96" s="896"/>
      <c r="AD96" s="896"/>
      <c r="AE96" s="896"/>
    </row>
    <row r="97" spans="1:47" s="2" customFormat="1" ht="10.35" customHeight="1">
      <c r="A97" s="896"/>
      <c r="B97" s="29"/>
      <c r="C97" s="896"/>
      <c r="D97" s="896"/>
      <c r="E97" s="896"/>
      <c r="F97" s="896"/>
      <c r="G97" s="896"/>
      <c r="H97" s="896"/>
      <c r="I97" s="896"/>
      <c r="J97" s="896"/>
      <c r="K97" s="896"/>
      <c r="L97" s="40"/>
      <c r="S97" s="896"/>
      <c r="T97" s="896"/>
      <c r="U97" s="896"/>
      <c r="V97" s="896"/>
      <c r="W97" s="896"/>
      <c r="X97" s="896"/>
      <c r="Y97" s="896"/>
      <c r="Z97" s="896"/>
      <c r="AA97" s="896"/>
      <c r="AB97" s="896"/>
      <c r="AC97" s="896"/>
      <c r="AD97" s="896"/>
      <c r="AE97" s="896"/>
    </row>
    <row r="98" spans="1:47" s="2" customFormat="1" ht="22.9" customHeight="1">
      <c r="A98" s="896"/>
      <c r="B98" s="29"/>
      <c r="C98" s="118" t="s">
        <v>104</v>
      </c>
      <c r="D98" s="896"/>
      <c r="E98" s="896"/>
      <c r="F98" s="896"/>
      <c r="G98" s="896"/>
      <c r="H98" s="896"/>
      <c r="I98" s="896"/>
      <c r="J98" s="889">
        <f>J145</f>
        <v>0</v>
      </c>
      <c r="K98" s="896"/>
      <c r="L98" s="40"/>
      <c r="S98" s="896"/>
      <c r="T98" s="896"/>
      <c r="U98" s="896"/>
      <c r="V98" s="896"/>
      <c r="W98" s="896"/>
      <c r="X98" s="896"/>
      <c r="Y98" s="896"/>
      <c r="Z98" s="896"/>
      <c r="AA98" s="896"/>
      <c r="AB98" s="896"/>
      <c r="AC98" s="896"/>
      <c r="AD98" s="896"/>
      <c r="AE98" s="896"/>
      <c r="AU98" s="14" t="s">
        <v>105</v>
      </c>
    </row>
    <row r="99" spans="1:47" s="9" customFormat="1" ht="24.95" customHeight="1">
      <c r="B99" s="119"/>
      <c r="D99" s="120" t="s">
        <v>106</v>
      </c>
      <c r="E99" s="121"/>
      <c r="F99" s="121"/>
      <c r="G99" s="121"/>
      <c r="H99" s="121"/>
      <c r="I99" s="121"/>
      <c r="J99" s="122">
        <f>J146</f>
        <v>0</v>
      </c>
      <c r="L99" s="119"/>
    </row>
    <row r="100" spans="1:47" s="886" customFormat="1" ht="19.899999999999999" customHeight="1">
      <c r="B100" s="123"/>
      <c r="D100" s="124" t="s">
        <v>112</v>
      </c>
      <c r="E100" s="125"/>
      <c r="F100" s="125"/>
      <c r="G100" s="125"/>
      <c r="H100" s="125"/>
      <c r="I100" s="125"/>
      <c r="J100" s="126">
        <f>J147</f>
        <v>0</v>
      </c>
      <c r="L100" s="123"/>
    </row>
    <row r="101" spans="1:47" s="886" customFormat="1" ht="19.899999999999999" customHeight="1">
      <c r="B101" s="123"/>
      <c r="D101" s="124" t="s">
        <v>113</v>
      </c>
      <c r="E101" s="125"/>
      <c r="F101" s="125"/>
      <c r="G101" s="125"/>
      <c r="H101" s="125"/>
      <c r="I101" s="125"/>
      <c r="J101" s="126">
        <f>J158</f>
        <v>0</v>
      </c>
      <c r="L101" s="123"/>
    </row>
    <row r="102" spans="1:47" s="886" customFormat="1" ht="19.899999999999999" customHeight="1">
      <c r="B102" s="123"/>
      <c r="D102" s="124" t="s">
        <v>114</v>
      </c>
      <c r="E102" s="125"/>
      <c r="F102" s="125"/>
      <c r="G102" s="125"/>
      <c r="H102" s="125"/>
      <c r="I102" s="125"/>
      <c r="J102" s="126">
        <f>J161</f>
        <v>0</v>
      </c>
      <c r="L102" s="123"/>
    </row>
    <row r="103" spans="1:47" s="9" customFormat="1" ht="24.95" customHeight="1">
      <c r="B103" s="119"/>
      <c r="D103" s="120" t="s">
        <v>115</v>
      </c>
      <c r="E103" s="121"/>
      <c r="F103" s="121"/>
      <c r="G103" s="121"/>
      <c r="H103" s="121"/>
      <c r="I103" s="121"/>
      <c r="J103" s="122">
        <f>J163</f>
        <v>0</v>
      </c>
      <c r="L103" s="119"/>
    </row>
    <row r="104" spans="1:47" s="886" customFormat="1" ht="19.899999999999999" customHeight="1">
      <c r="B104" s="123"/>
      <c r="D104" s="124" t="s">
        <v>116</v>
      </c>
      <c r="E104" s="125"/>
      <c r="F104" s="125"/>
      <c r="G104" s="125"/>
      <c r="H104" s="125"/>
      <c r="I104" s="125"/>
      <c r="J104" s="126">
        <f>J164</f>
        <v>0</v>
      </c>
      <c r="L104" s="123"/>
    </row>
    <row r="105" spans="1:47" s="886" customFormat="1" ht="19.899999999999999" customHeight="1">
      <c r="B105" s="123"/>
      <c r="D105" s="124" t="s">
        <v>117</v>
      </c>
      <c r="E105" s="125"/>
      <c r="F105" s="125"/>
      <c r="G105" s="125"/>
      <c r="H105" s="125"/>
      <c r="I105" s="125"/>
      <c r="J105" s="126">
        <f>J168</f>
        <v>0</v>
      </c>
      <c r="L105" s="123"/>
    </row>
    <row r="106" spans="1:47" s="886" customFormat="1" ht="19.899999999999999" customHeight="1">
      <c r="B106" s="123"/>
      <c r="D106" s="124" t="s">
        <v>118</v>
      </c>
      <c r="E106" s="125"/>
      <c r="F106" s="125"/>
      <c r="G106" s="125"/>
      <c r="H106" s="125"/>
      <c r="I106" s="125"/>
      <c r="J106" s="126">
        <f>J170</f>
        <v>0</v>
      </c>
      <c r="L106" s="123"/>
    </row>
    <row r="107" spans="1:47" s="886" customFormat="1" ht="19.899999999999999" customHeight="1">
      <c r="B107" s="123"/>
      <c r="D107" s="124" t="s">
        <v>1809</v>
      </c>
      <c r="E107" s="125"/>
      <c r="F107" s="125"/>
      <c r="G107" s="125"/>
      <c r="H107" s="125"/>
      <c r="I107" s="125"/>
      <c r="J107" s="126">
        <f>J174</f>
        <v>0</v>
      </c>
      <c r="L107" s="123"/>
    </row>
    <row r="108" spans="1:47" s="886" customFormat="1" ht="19.899999999999999" customHeight="1">
      <c r="B108" s="123"/>
      <c r="D108" s="124" t="s">
        <v>122</v>
      </c>
      <c r="E108" s="125"/>
      <c r="F108" s="125"/>
      <c r="G108" s="125"/>
      <c r="H108" s="125"/>
      <c r="I108" s="125"/>
      <c r="J108" s="126">
        <f>J177</f>
        <v>0</v>
      </c>
      <c r="L108" s="123"/>
    </row>
    <row r="109" spans="1:47" s="886" customFormat="1" ht="19.899999999999999" customHeight="1">
      <c r="B109" s="123"/>
      <c r="D109" s="124" t="s">
        <v>124</v>
      </c>
      <c r="E109" s="125"/>
      <c r="F109" s="125"/>
      <c r="G109" s="125"/>
      <c r="H109" s="125"/>
      <c r="I109" s="125"/>
      <c r="J109" s="126">
        <f>J188</f>
        <v>0</v>
      </c>
      <c r="L109" s="123"/>
    </row>
    <row r="110" spans="1:47" s="886" customFormat="1" ht="19.899999999999999" customHeight="1">
      <c r="B110" s="123"/>
      <c r="D110" s="124" t="s">
        <v>126</v>
      </c>
      <c r="E110" s="125"/>
      <c r="F110" s="125"/>
      <c r="G110" s="125"/>
      <c r="H110" s="125"/>
      <c r="I110" s="125"/>
      <c r="J110" s="126">
        <f>J191</f>
        <v>0</v>
      </c>
      <c r="L110" s="123"/>
    </row>
    <row r="111" spans="1:47" s="886" customFormat="1" ht="19.899999999999999" customHeight="1">
      <c r="B111" s="123"/>
      <c r="D111" s="124" t="s">
        <v>128</v>
      </c>
      <c r="E111" s="125"/>
      <c r="F111" s="125"/>
      <c r="G111" s="125"/>
      <c r="H111" s="125"/>
      <c r="I111" s="125"/>
      <c r="J111" s="126">
        <f>J195</f>
        <v>0</v>
      </c>
      <c r="L111" s="123"/>
    </row>
    <row r="112" spans="1:47" s="886" customFormat="1" ht="19.899999999999999" customHeight="1">
      <c r="B112" s="123"/>
      <c r="D112" s="124" t="s">
        <v>129</v>
      </c>
      <c r="E112" s="125"/>
      <c r="F112" s="125"/>
      <c r="G112" s="125"/>
      <c r="H112" s="125"/>
      <c r="I112" s="125"/>
      <c r="J112" s="126">
        <f>J199</f>
        <v>0</v>
      </c>
      <c r="L112" s="123"/>
    </row>
    <row r="113" spans="1:65" s="9" customFormat="1" ht="24.95" customHeight="1">
      <c r="B113" s="119"/>
      <c r="D113" s="120" t="s">
        <v>130</v>
      </c>
      <c r="E113" s="121"/>
      <c r="F113" s="121"/>
      <c r="G113" s="121"/>
      <c r="H113" s="121"/>
      <c r="I113" s="121"/>
      <c r="J113" s="122">
        <f>J202</f>
        <v>0</v>
      </c>
      <c r="L113" s="119"/>
    </row>
    <row r="114" spans="1:65" s="2" customFormat="1" ht="21.75" customHeight="1">
      <c r="A114" s="896"/>
      <c r="B114" s="29"/>
      <c r="C114" s="896"/>
      <c r="D114" s="896"/>
      <c r="E114" s="896"/>
      <c r="F114" s="896"/>
      <c r="G114" s="896"/>
      <c r="H114" s="896"/>
      <c r="I114" s="896"/>
      <c r="J114" s="896"/>
      <c r="K114" s="896"/>
      <c r="L114" s="40"/>
      <c r="S114" s="896"/>
      <c r="T114" s="896"/>
      <c r="U114" s="896"/>
      <c r="V114" s="896"/>
      <c r="W114" s="896"/>
      <c r="X114" s="896"/>
      <c r="Y114" s="896"/>
      <c r="Z114" s="896"/>
      <c r="AA114" s="896"/>
      <c r="AB114" s="896"/>
      <c r="AC114" s="896"/>
      <c r="AD114" s="896"/>
      <c r="AE114" s="896"/>
    </row>
    <row r="115" spans="1:65" s="2" customFormat="1" ht="6.95" customHeight="1">
      <c r="A115" s="896"/>
      <c r="B115" s="29"/>
      <c r="C115" s="896"/>
      <c r="D115" s="896"/>
      <c r="E115" s="896"/>
      <c r="F115" s="896"/>
      <c r="G115" s="896"/>
      <c r="H115" s="896"/>
      <c r="I115" s="896"/>
      <c r="J115" s="896"/>
      <c r="K115" s="896"/>
      <c r="L115" s="40"/>
      <c r="S115" s="896"/>
      <c r="T115" s="896"/>
      <c r="U115" s="896"/>
      <c r="V115" s="896"/>
      <c r="W115" s="896"/>
      <c r="X115" s="896"/>
      <c r="Y115" s="896"/>
      <c r="Z115" s="896"/>
      <c r="AA115" s="896"/>
      <c r="AB115" s="896"/>
      <c r="AC115" s="896"/>
      <c r="AD115" s="896"/>
      <c r="AE115" s="896"/>
    </row>
    <row r="116" spans="1:65" s="2" customFormat="1" ht="29.25" customHeight="1">
      <c r="A116" s="896"/>
      <c r="B116" s="29"/>
      <c r="C116" s="118" t="s">
        <v>131</v>
      </c>
      <c r="D116" s="896"/>
      <c r="E116" s="896"/>
      <c r="F116" s="896"/>
      <c r="G116" s="896"/>
      <c r="H116" s="896"/>
      <c r="I116" s="896"/>
      <c r="J116" s="127">
        <f>ROUND(J117 + J118 + J119 + J120 + J121 + J122,2)</f>
        <v>0</v>
      </c>
      <c r="K116" s="896"/>
      <c r="L116" s="40"/>
      <c r="N116" s="128" t="s">
        <v>34</v>
      </c>
      <c r="S116" s="896"/>
      <c r="T116" s="896"/>
      <c r="U116" s="896"/>
      <c r="V116" s="896"/>
      <c r="W116" s="896"/>
      <c r="X116" s="896"/>
      <c r="Y116" s="896"/>
      <c r="Z116" s="896"/>
      <c r="AA116" s="896"/>
      <c r="AB116" s="896"/>
      <c r="AC116" s="896"/>
      <c r="AD116" s="896"/>
      <c r="AE116" s="896"/>
    </row>
    <row r="117" spans="1:65" s="2" customFormat="1" ht="18" customHeight="1">
      <c r="A117" s="896"/>
      <c r="B117" s="129"/>
      <c r="C117" s="130"/>
      <c r="D117" s="1014" t="s">
        <v>132</v>
      </c>
      <c r="E117" s="1017"/>
      <c r="F117" s="1017"/>
      <c r="G117" s="130"/>
      <c r="H117" s="130"/>
      <c r="I117" s="130"/>
      <c r="J117" s="887">
        <v>0</v>
      </c>
      <c r="K117" s="130"/>
      <c r="L117" s="131"/>
      <c r="M117" s="132"/>
      <c r="N117" s="133" t="s">
        <v>36</v>
      </c>
      <c r="O117" s="132"/>
      <c r="P117" s="132"/>
      <c r="Q117" s="132"/>
      <c r="R117" s="132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133</v>
      </c>
      <c r="AZ117" s="132"/>
      <c r="BA117" s="132"/>
      <c r="BB117" s="132"/>
      <c r="BC117" s="132"/>
      <c r="BD117" s="132"/>
      <c r="BE117" s="135">
        <f t="shared" ref="BE117:BE122" si="0">IF(N117="základná",J117,0)</f>
        <v>0</v>
      </c>
      <c r="BF117" s="135">
        <f t="shared" ref="BF117:BF122" si="1">IF(N117="znížená",J117,0)</f>
        <v>0</v>
      </c>
      <c r="BG117" s="135">
        <f t="shared" ref="BG117:BG122" si="2">IF(N117="zákl. prenesená",J117,0)</f>
        <v>0</v>
      </c>
      <c r="BH117" s="135">
        <f t="shared" ref="BH117:BH122" si="3">IF(N117="zníž. prenesená",J117,0)</f>
        <v>0</v>
      </c>
      <c r="BI117" s="135">
        <f t="shared" ref="BI117:BI122" si="4">IF(N117="nulová",J117,0)</f>
        <v>0</v>
      </c>
      <c r="BJ117" s="134" t="s">
        <v>80</v>
      </c>
      <c r="BK117" s="132"/>
      <c r="BL117" s="132"/>
      <c r="BM117" s="132"/>
    </row>
    <row r="118" spans="1:65" s="2" customFormat="1" ht="18" customHeight="1">
      <c r="A118" s="896"/>
      <c r="B118" s="129"/>
      <c r="C118" s="130"/>
      <c r="D118" s="1014" t="s">
        <v>134</v>
      </c>
      <c r="E118" s="1017"/>
      <c r="F118" s="1017"/>
      <c r="G118" s="130"/>
      <c r="H118" s="130"/>
      <c r="I118" s="130"/>
      <c r="J118" s="887">
        <v>0</v>
      </c>
      <c r="K118" s="130"/>
      <c r="L118" s="131"/>
      <c r="M118" s="132"/>
      <c r="N118" s="133" t="s">
        <v>36</v>
      </c>
      <c r="O118" s="132"/>
      <c r="P118" s="132"/>
      <c r="Q118" s="132"/>
      <c r="R118" s="132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133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80</v>
      </c>
      <c r="BK118" s="132"/>
      <c r="BL118" s="132"/>
      <c r="BM118" s="132"/>
    </row>
    <row r="119" spans="1:65" s="2" customFormat="1" ht="18" customHeight="1">
      <c r="A119" s="896"/>
      <c r="B119" s="129"/>
      <c r="C119" s="130"/>
      <c r="D119" s="1014" t="s">
        <v>135</v>
      </c>
      <c r="E119" s="1017"/>
      <c r="F119" s="1017"/>
      <c r="G119" s="130"/>
      <c r="H119" s="130"/>
      <c r="I119" s="130"/>
      <c r="J119" s="887">
        <v>0</v>
      </c>
      <c r="K119" s="130"/>
      <c r="L119" s="131"/>
      <c r="M119" s="132"/>
      <c r="N119" s="133" t="s">
        <v>36</v>
      </c>
      <c r="O119" s="132"/>
      <c r="P119" s="132"/>
      <c r="Q119" s="132"/>
      <c r="R119" s="132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133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80</v>
      </c>
      <c r="BK119" s="132"/>
      <c r="BL119" s="132"/>
      <c r="BM119" s="132"/>
    </row>
    <row r="120" spans="1:65" s="2" customFormat="1" ht="18" customHeight="1">
      <c r="A120" s="896"/>
      <c r="B120" s="129"/>
      <c r="C120" s="130"/>
      <c r="D120" s="1014" t="s">
        <v>136</v>
      </c>
      <c r="E120" s="1017"/>
      <c r="F120" s="1017"/>
      <c r="G120" s="130"/>
      <c r="H120" s="130"/>
      <c r="I120" s="130"/>
      <c r="J120" s="887">
        <v>0</v>
      </c>
      <c r="K120" s="130"/>
      <c r="L120" s="131"/>
      <c r="M120" s="132"/>
      <c r="N120" s="133" t="s">
        <v>36</v>
      </c>
      <c r="O120" s="132"/>
      <c r="P120" s="132"/>
      <c r="Q120" s="132"/>
      <c r="R120" s="132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133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80</v>
      </c>
      <c r="BK120" s="132"/>
      <c r="BL120" s="132"/>
      <c r="BM120" s="132"/>
    </row>
    <row r="121" spans="1:65" s="2" customFormat="1" ht="18" customHeight="1">
      <c r="A121" s="896"/>
      <c r="B121" s="129"/>
      <c r="C121" s="130"/>
      <c r="D121" s="1014" t="s">
        <v>137</v>
      </c>
      <c r="E121" s="1017"/>
      <c r="F121" s="1017"/>
      <c r="G121" s="130"/>
      <c r="H121" s="130"/>
      <c r="I121" s="130"/>
      <c r="J121" s="887">
        <v>0</v>
      </c>
      <c r="K121" s="130"/>
      <c r="L121" s="131"/>
      <c r="M121" s="132"/>
      <c r="N121" s="133" t="s">
        <v>36</v>
      </c>
      <c r="O121" s="132"/>
      <c r="P121" s="132"/>
      <c r="Q121" s="132"/>
      <c r="R121" s="132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133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80</v>
      </c>
      <c r="BK121" s="132"/>
      <c r="BL121" s="132"/>
      <c r="BM121" s="132"/>
    </row>
    <row r="122" spans="1:65" s="2" customFormat="1" ht="18" customHeight="1">
      <c r="A122" s="896"/>
      <c r="B122" s="129"/>
      <c r="C122" s="130"/>
      <c r="D122" s="897" t="s">
        <v>138</v>
      </c>
      <c r="E122" s="130"/>
      <c r="F122" s="130"/>
      <c r="G122" s="130"/>
      <c r="H122" s="130"/>
      <c r="I122" s="130"/>
      <c r="J122" s="887">
        <f>ROUND(J32*T122,2)</f>
        <v>0</v>
      </c>
      <c r="K122" s="130"/>
      <c r="L122" s="131"/>
      <c r="M122" s="132"/>
      <c r="N122" s="133" t="s">
        <v>36</v>
      </c>
      <c r="O122" s="132"/>
      <c r="P122" s="132"/>
      <c r="Q122" s="132"/>
      <c r="R122" s="132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139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80</v>
      </c>
      <c r="BK122" s="132"/>
      <c r="BL122" s="132"/>
      <c r="BM122" s="132"/>
    </row>
    <row r="123" spans="1:65" s="2" customFormat="1">
      <c r="A123" s="896"/>
      <c r="B123" s="29"/>
      <c r="C123" s="896"/>
      <c r="D123" s="896"/>
      <c r="E123" s="896"/>
      <c r="F123" s="896"/>
      <c r="G123" s="896"/>
      <c r="H123" s="896"/>
      <c r="I123" s="896"/>
      <c r="J123" s="896"/>
      <c r="K123" s="896"/>
      <c r="L123" s="40"/>
      <c r="S123" s="896"/>
      <c r="T123" s="896"/>
      <c r="U123" s="896"/>
      <c r="V123" s="896"/>
      <c r="W123" s="896"/>
      <c r="X123" s="896"/>
      <c r="Y123" s="896"/>
      <c r="Z123" s="896"/>
      <c r="AA123" s="896"/>
      <c r="AB123" s="896"/>
      <c r="AC123" s="896"/>
      <c r="AD123" s="896"/>
      <c r="AE123" s="896"/>
    </row>
    <row r="124" spans="1:65" s="2" customFormat="1" ht="29.25" customHeight="1">
      <c r="A124" s="896"/>
      <c r="B124" s="29"/>
      <c r="C124" s="96" t="s">
        <v>93</v>
      </c>
      <c r="D124" s="97"/>
      <c r="E124" s="97"/>
      <c r="F124" s="97"/>
      <c r="G124" s="97"/>
      <c r="H124" s="97"/>
      <c r="I124" s="97"/>
      <c r="J124" s="885">
        <f>ROUND(J98+J116,2)</f>
        <v>0</v>
      </c>
      <c r="K124" s="97"/>
      <c r="L124" s="40"/>
      <c r="S124" s="896"/>
      <c r="T124" s="896"/>
      <c r="U124" s="896"/>
      <c r="V124" s="896"/>
      <c r="W124" s="896"/>
      <c r="X124" s="896"/>
      <c r="Y124" s="896"/>
      <c r="Z124" s="896"/>
      <c r="AA124" s="896"/>
      <c r="AB124" s="896"/>
      <c r="AC124" s="896"/>
      <c r="AD124" s="896"/>
      <c r="AE124" s="896"/>
    </row>
    <row r="125" spans="1:65" s="2" customFormat="1" ht="6.95" customHeight="1">
      <c r="A125" s="896"/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40"/>
      <c r="S125" s="896"/>
      <c r="T125" s="896"/>
      <c r="U125" s="896"/>
      <c r="V125" s="896"/>
      <c r="W125" s="896"/>
      <c r="X125" s="896"/>
      <c r="Y125" s="896"/>
      <c r="Z125" s="896"/>
      <c r="AA125" s="896"/>
      <c r="AB125" s="896"/>
      <c r="AC125" s="896"/>
      <c r="AD125" s="896"/>
      <c r="AE125" s="896"/>
    </row>
    <row r="129" spans="1:31" s="2" customFormat="1" ht="6.95" customHeight="1">
      <c r="A129" s="896"/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0"/>
      <c r="S129" s="896"/>
      <c r="T129" s="896"/>
      <c r="U129" s="896"/>
      <c r="V129" s="896"/>
      <c r="W129" s="896"/>
      <c r="X129" s="896"/>
      <c r="Y129" s="896"/>
      <c r="Z129" s="896"/>
      <c r="AA129" s="896"/>
      <c r="AB129" s="896"/>
      <c r="AC129" s="896"/>
      <c r="AD129" s="896"/>
      <c r="AE129" s="896"/>
    </row>
    <row r="130" spans="1:31" s="2" customFormat="1" ht="24.95" customHeight="1">
      <c r="A130" s="896"/>
      <c r="B130" s="29"/>
      <c r="C130" s="18" t="s">
        <v>3908</v>
      </c>
      <c r="D130" s="896"/>
      <c r="E130" s="896"/>
      <c r="F130" s="896"/>
      <c r="G130" s="896"/>
      <c r="H130" s="896"/>
      <c r="I130" s="896"/>
      <c r="J130" s="896"/>
      <c r="K130" s="896"/>
      <c r="L130" s="40"/>
      <c r="S130" s="896"/>
      <c r="T130" s="896"/>
      <c r="U130" s="896"/>
      <c r="V130" s="896"/>
      <c r="W130" s="896"/>
      <c r="X130" s="896"/>
      <c r="Y130" s="896"/>
      <c r="Z130" s="896"/>
      <c r="AA130" s="896"/>
      <c r="AB130" s="896"/>
      <c r="AC130" s="896"/>
      <c r="AD130" s="896"/>
      <c r="AE130" s="896"/>
    </row>
    <row r="131" spans="1:31" s="2" customFormat="1" ht="6.95" customHeight="1">
      <c r="A131" s="896"/>
      <c r="B131" s="29"/>
      <c r="C131" s="896"/>
      <c r="D131" s="896"/>
      <c r="E131" s="896"/>
      <c r="F131" s="896"/>
      <c r="G131" s="896"/>
      <c r="H131" s="896"/>
      <c r="I131" s="896"/>
      <c r="J131" s="896"/>
      <c r="K131" s="896"/>
      <c r="L131" s="40"/>
      <c r="S131" s="896"/>
      <c r="T131" s="896"/>
      <c r="U131" s="896"/>
      <c r="V131" s="896"/>
      <c r="W131" s="896"/>
      <c r="X131" s="896"/>
      <c r="Y131" s="896"/>
      <c r="Z131" s="896"/>
      <c r="AA131" s="896"/>
      <c r="AB131" s="896"/>
      <c r="AC131" s="896"/>
      <c r="AD131" s="896"/>
      <c r="AE131" s="896"/>
    </row>
    <row r="132" spans="1:31" s="2" customFormat="1" ht="12" customHeight="1">
      <c r="A132" s="896"/>
      <c r="B132" s="29"/>
      <c r="C132" s="898" t="s">
        <v>13</v>
      </c>
      <c r="D132" s="896"/>
      <c r="E132" s="896"/>
      <c r="F132" s="896"/>
      <c r="G132" s="896"/>
      <c r="H132" s="896"/>
      <c r="I132" s="896"/>
      <c r="J132" s="896"/>
      <c r="K132" s="896"/>
      <c r="L132" s="40"/>
      <c r="S132" s="896"/>
      <c r="T132" s="896"/>
      <c r="U132" s="896"/>
      <c r="V132" s="896"/>
      <c r="W132" s="896"/>
      <c r="X132" s="896"/>
      <c r="Y132" s="896"/>
      <c r="Z132" s="896"/>
      <c r="AA132" s="896"/>
      <c r="AB132" s="896"/>
      <c r="AC132" s="896"/>
      <c r="AD132" s="896"/>
      <c r="AE132" s="896"/>
    </row>
    <row r="133" spans="1:31" s="2" customFormat="1" ht="16.5" customHeight="1">
      <c r="A133" s="896"/>
      <c r="B133" s="29"/>
      <c r="C133" s="896"/>
      <c r="D133" s="896"/>
      <c r="E133" s="1018" t="str">
        <f>E7</f>
        <v>KFA - Košická futbalová aréna II. a III. etapa</v>
      </c>
      <c r="F133" s="1019"/>
      <c r="G133" s="1019"/>
      <c r="H133" s="1019"/>
      <c r="I133" s="896"/>
      <c r="J133" s="896"/>
      <c r="K133" s="896"/>
      <c r="L133" s="40"/>
      <c r="S133" s="896"/>
      <c r="T133" s="896"/>
      <c r="U133" s="896"/>
      <c r="V133" s="896"/>
      <c r="W133" s="896"/>
      <c r="X133" s="896"/>
      <c r="Y133" s="896"/>
      <c r="Z133" s="896"/>
      <c r="AA133" s="896"/>
      <c r="AB133" s="896"/>
      <c r="AC133" s="896"/>
      <c r="AD133" s="896"/>
      <c r="AE133" s="896"/>
    </row>
    <row r="134" spans="1:31" ht="12" customHeight="1">
      <c r="B134" s="17"/>
      <c r="C134" s="898" t="s">
        <v>94</v>
      </c>
      <c r="L134" s="17"/>
    </row>
    <row r="135" spans="1:31" s="2" customFormat="1" ht="16.5" customHeight="1">
      <c r="A135" s="896"/>
      <c r="B135" s="29"/>
      <c r="C135" s="896"/>
      <c r="D135" s="896"/>
      <c r="E135" s="1018" t="s">
        <v>95</v>
      </c>
      <c r="F135" s="1016"/>
      <c r="G135" s="1016"/>
      <c r="H135" s="1016"/>
      <c r="I135" s="896"/>
      <c r="J135" s="896"/>
      <c r="K135" s="896"/>
      <c r="L135" s="40"/>
      <c r="S135" s="896"/>
      <c r="T135" s="896"/>
      <c r="U135" s="896"/>
      <c r="V135" s="896"/>
      <c r="W135" s="896"/>
      <c r="X135" s="896"/>
      <c r="Y135" s="896"/>
      <c r="Z135" s="896"/>
      <c r="AA135" s="896"/>
      <c r="AB135" s="896"/>
      <c r="AC135" s="896"/>
      <c r="AD135" s="896"/>
      <c r="AE135" s="896"/>
    </row>
    <row r="136" spans="1:31" s="2" customFormat="1" ht="12" customHeight="1">
      <c r="A136" s="896"/>
      <c r="B136" s="29"/>
      <c r="C136" s="898" t="s">
        <v>96</v>
      </c>
      <c r="D136" s="896"/>
      <c r="E136" s="896"/>
      <c r="F136" s="896"/>
      <c r="G136" s="896"/>
      <c r="H136" s="896"/>
      <c r="I136" s="896"/>
      <c r="J136" s="896"/>
      <c r="K136" s="896"/>
      <c r="L136" s="40"/>
      <c r="S136" s="896"/>
      <c r="T136" s="896"/>
      <c r="U136" s="896"/>
      <c r="V136" s="896"/>
      <c r="W136" s="896"/>
      <c r="X136" s="896"/>
      <c r="Y136" s="896"/>
      <c r="Z136" s="896"/>
      <c r="AA136" s="896"/>
      <c r="AB136" s="896"/>
      <c r="AC136" s="896"/>
      <c r="AD136" s="896"/>
      <c r="AE136" s="896"/>
    </row>
    <row r="137" spans="1:31" s="2" customFormat="1" ht="16.5" customHeight="1">
      <c r="A137" s="896"/>
      <c r="B137" s="29"/>
      <c r="C137" s="896"/>
      <c r="D137" s="896"/>
      <c r="E137" s="983" t="str">
        <f>E11</f>
        <v>006 - SO 10.1- 3.etapa catering</v>
      </c>
      <c r="F137" s="1016"/>
      <c r="G137" s="1016"/>
      <c r="H137" s="1016"/>
      <c r="I137" s="896"/>
      <c r="J137" s="896"/>
      <c r="K137" s="896"/>
      <c r="L137" s="40"/>
      <c r="S137" s="896"/>
      <c r="T137" s="896"/>
      <c r="U137" s="896"/>
      <c r="V137" s="896"/>
      <c r="W137" s="896"/>
      <c r="X137" s="896"/>
      <c r="Y137" s="896"/>
      <c r="Z137" s="896"/>
      <c r="AA137" s="896"/>
      <c r="AB137" s="896"/>
      <c r="AC137" s="896"/>
      <c r="AD137" s="896"/>
      <c r="AE137" s="896"/>
    </row>
    <row r="138" spans="1:31" s="2" customFormat="1" ht="6.95" customHeight="1">
      <c r="A138" s="896"/>
      <c r="B138" s="29"/>
      <c r="C138" s="896"/>
      <c r="D138" s="896"/>
      <c r="E138" s="896"/>
      <c r="F138" s="896"/>
      <c r="G138" s="896"/>
      <c r="H138" s="896"/>
      <c r="I138" s="896"/>
      <c r="J138" s="896"/>
      <c r="K138" s="896"/>
      <c r="L138" s="40"/>
      <c r="S138" s="896"/>
      <c r="T138" s="896"/>
      <c r="U138" s="896"/>
      <c r="V138" s="896"/>
      <c r="W138" s="896"/>
      <c r="X138" s="896"/>
      <c r="Y138" s="896"/>
      <c r="Z138" s="896"/>
      <c r="AA138" s="896"/>
      <c r="AB138" s="896"/>
      <c r="AC138" s="896"/>
      <c r="AD138" s="896"/>
      <c r="AE138" s="896"/>
    </row>
    <row r="139" spans="1:31" s="2" customFormat="1" ht="12" customHeight="1">
      <c r="A139" s="896"/>
      <c r="B139" s="29"/>
      <c r="C139" s="898" t="s">
        <v>16</v>
      </c>
      <c r="D139" s="896"/>
      <c r="E139" s="896"/>
      <c r="F139" s="891" t="str">
        <f>F14</f>
        <v xml:space="preserve">Košice IV, Košice </v>
      </c>
      <c r="G139" s="896"/>
      <c r="H139" s="896"/>
      <c r="I139" s="898" t="s">
        <v>18</v>
      </c>
      <c r="J139" s="888">
        <f>IF(J14="","",J14)</f>
        <v>44792</v>
      </c>
      <c r="K139" s="896"/>
      <c r="L139" s="40"/>
      <c r="S139" s="896"/>
      <c r="T139" s="896"/>
      <c r="U139" s="896"/>
      <c r="V139" s="896"/>
      <c r="W139" s="896"/>
      <c r="X139" s="896"/>
      <c r="Y139" s="896"/>
      <c r="Z139" s="896"/>
      <c r="AA139" s="896"/>
      <c r="AB139" s="896"/>
      <c r="AC139" s="896"/>
      <c r="AD139" s="896"/>
      <c r="AE139" s="896"/>
    </row>
    <row r="140" spans="1:31" s="2" customFormat="1" ht="6.95" customHeight="1">
      <c r="A140" s="896"/>
      <c r="B140" s="29"/>
      <c r="C140" s="896"/>
      <c r="D140" s="896"/>
      <c r="E140" s="896"/>
      <c r="F140" s="896"/>
      <c r="G140" s="896"/>
      <c r="H140" s="896"/>
      <c r="I140" s="896"/>
      <c r="J140" s="896"/>
      <c r="K140" s="896"/>
      <c r="L140" s="40"/>
      <c r="S140" s="896"/>
      <c r="T140" s="896"/>
      <c r="U140" s="896"/>
      <c r="V140" s="896"/>
      <c r="W140" s="896"/>
      <c r="X140" s="896"/>
      <c r="Y140" s="896"/>
      <c r="Z140" s="896"/>
      <c r="AA140" s="896"/>
      <c r="AB140" s="896"/>
      <c r="AC140" s="896"/>
      <c r="AD140" s="896"/>
      <c r="AE140" s="896"/>
    </row>
    <row r="141" spans="1:31" s="2" customFormat="1" ht="15.2" customHeight="1">
      <c r="A141" s="896"/>
      <c r="B141" s="29"/>
      <c r="C141" s="898" t="s">
        <v>19</v>
      </c>
      <c r="D141" s="896"/>
      <c r="E141" s="896"/>
      <c r="F141" s="891" t="str">
        <f>E17</f>
        <v xml:space="preserve"> </v>
      </c>
      <c r="G141" s="896"/>
      <c r="H141" s="896"/>
      <c r="I141" s="898" t="s">
        <v>23</v>
      </c>
      <c r="J141" s="892" t="str">
        <f>E23</f>
        <v>HESCON,s.r.o.</v>
      </c>
      <c r="K141" s="896"/>
      <c r="L141" s="40"/>
      <c r="S141" s="896"/>
      <c r="T141" s="896"/>
      <c r="U141" s="896"/>
      <c r="V141" s="896"/>
      <c r="W141" s="896"/>
      <c r="X141" s="896"/>
      <c r="Y141" s="896"/>
      <c r="Z141" s="896"/>
      <c r="AA141" s="896"/>
      <c r="AB141" s="896"/>
      <c r="AC141" s="896"/>
      <c r="AD141" s="896"/>
      <c r="AE141" s="896"/>
    </row>
    <row r="142" spans="1:31" s="2" customFormat="1" ht="15.2" customHeight="1">
      <c r="A142" s="896"/>
      <c r="B142" s="29"/>
      <c r="C142" s="898" t="s">
        <v>22</v>
      </c>
      <c r="D142" s="896"/>
      <c r="E142" s="896"/>
      <c r="F142" s="891" t="str">
        <f>IF(E20="","",E20)</f>
        <v/>
      </c>
      <c r="G142" s="896"/>
      <c r="H142" s="896"/>
      <c r="I142" s="898" t="s">
        <v>26</v>
      </c>
      <c r="J142" s="892" t="str">
        <f>E26</f>
        <v>Rosoft,s.r.o.</v>
      </c>
      <c r="K142" s="896"/>
      <c r="L142" s="40"/>
      <c r="S142" s="896"/>
      <c r="T142" s="896"/>
      <c r="U142" s="896"/>
      <c r="V142" s="896"/>
      <c r="W142" s="896"/>
      <c r="X142" s="896"/>
      <c r="Y142" s="896"/>
      <c r="Z142" s="896"/>
      <c r="AA142" s="896"/>
      <c r="AB142" s="896"/>
      <c r="AC142" s="896"/>
      <c r="AD142" s="896"/>
      <c r="AE142" s="896"/>
    </row>
    <row r="143" spans="1:31" s="2" customFormat="1" ht="10.35" customHeight="1">
      <c r="A143" s="896"/>
      <c r="B143" s="29"/>
      <c r="C143" s="896"/>
      <c r="D143" s="896"/>
      <c r="E143" s="896"/>
      <c r="F143" s="896"/>
      <c r="G143" s="896"/>
      <c r="H143" s="896"/>
      <c r="I143" s="896"/>
      <c r="J143" s="896"/>
      <c r="K143" s="896"/>
      <c r="L143" s="40"/>
      <c r="S143" s="896"/>
      <c r="T143" s="896"/>
      <c r="U143" s="896"/>
      <c r="V143" s="896"/>
      <c r="W143" s="896"/>
      <c r="X143" s="896"/>
      <c r="Y143" s="896"/>
      <c r="Z143" s="896"/>
      <c r="AA143" s="896"/>
      <c r="AB143" s="896"/>
      <c r="AC143" s="896"/>
      <c r="AD143" s="896"/>
      <c r="AE143" s="896"/>
    </row>
    <row r="144" spans="1:31" s="11" customFormat="1" ht="29.25" customHeight="1">
      <c r="A144" s="136"/>
      <c r="B144" s="137"/>
      <c r="C144" s="138" t="s">
        <v>140</v>
      </c>
      <c r="D144" s="139" t="s">
        <v>55</v>
      </c>
      <c r="E144" s="139" t="s">
        <v>51</v>
      </c>
      <c r="F144" s="139" t="s">
        <v>52</v>
      </c>
      <c r="G144" s="139" t="s">
        <v>141</v>
      </c>
      <c r="H144" s="139" t="s">
        <v>142</v>
      </c>
      <c r="I144" s="139" t="s">
        <v>143</v>
      </c>
      <c r="J144" s="140" t="s">
        <v>103</v>
      </c>
      <c r="K144" s="141" t="s">
        <v>144</v>
      </c>
      <c r="L144" s="142"/>
      <c r="M144" s="59" t="s">
        <v>1</v>
      </c>
      <c r="N144" s="60" t="s">
        <v>34</v>
      </c>
      <c r="O144" s="60" t="s">
        <v>145</v>
      </c>
      <c r="P144" s="60" t="s">
        <v>146</v>
      </c>
      <c r="Q144" s="60" t="s">
        <v>147</v>
      </c>
      <c r="R144" s="60" t="s">
        <v>148</v>
      </c>
      <c r="S144" s="60" t="s">
        <v>149</v>
      </c>
      <c r="T144" s="61" t="s">
        <v>150</v>
      </c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</row>
    <row r="145" spans="1:65" s="2" customFormat="1" ht="22.9" customHeight="1">
      <c r="A145" s="896"/>
      <c r="B145" s="29"/>
      <c r="C145" s="66" t="s">
        <v>101</v>
      </c>
      <c r="D145" s="896"/>
      <c r="E145" s="896"/>
      <c r="F145" s="896"/>
      <c r="G145" s="896"/>
      <c r="H145" s="896"/>
      <c r="I145" s="896"/>
      <c r="J145" s="908">
        <f>BK145</f>
        <v>0</v>
      </c>
      <c r="K145" s="896"/>
      <c r="L145" s="29"/>
      <c r="M145" s="62"/>
      <c r="N145" s="53"/>
      <c r="O145" s="63"/>
      <c r="P145" s="143">
        <f>P146+P163+P202</f>
        <v>0</v>
      </c>
      <c r="Q145" s="63"/>
      <c r="R145" s="143">
        <f>R146+R163+R202</f>
        <v>12.307708039999998</v>
      </c>
      <c r="S145" s="63"/>
      <c r="T145" s="144">
        <f>T146+T163+T202</f>
        <v>0</v>
      </c>
      <c r="U145" s="896"/>
      <c r="V145" s="896"/>
      <c r="W145" s="896"/>
      <c r="X145" s="896"/>
      <c r="Y145" s="896"/>
      <c r="Z145" s="896"/>
      <c r="AA145" s="896"/>
      <c r="AB145" s="896"/>
      <c r="AC145" s="896"/>
      <c r="AD145" s="896"/>
      <c r="AE145" s="896"/>
      <c r="AT145" s="14" t="s">
        <v>69</v>
      </c>
      <c r="AU145" s="14" t="s">
        <v>105</v>
      </c>
      <c r="BK145" s="907">
        <f>BK146+BK163+BK202</f>
        <v>0</v>
      </c>
    </row>
    <row r="146" spans="1:65" s="12" customFormat="1" ht="25.9" customHeight="1">
      <c r="B146" s="145"/>
      <c r="D146" s="146" t="s">
        <v>69</v>
      </c>
      <c r="E146" s="147" t="s">
        <v>151</v>
      </c>
      <c r="F146" s="147" t="s">
        <v>152</v>
      </c>
      <c r="I146" s="148"/>
      <c r="J146" s="903">
        <f>BK146</f>
        <v>0</v>
      </c>
      <c r="L146" s="145"/>
      <c r="M146" s="149"/>
      <c r="N146" s="150"/>
      <c r="O146" s="150"/>
      <c r="P146" s="151">
        <f>P147+P158+P161</f>
        <v>0</v>
      </c>
      <c r="Q146" s="150"/>
      <c r="R146" s="151">
        <f>R147+R158+R161</f>
        <v>8.1018956899999992</v>
      </c>
      <c r="S146" s="150"/>
      <c r="T146" s="152">
        <f>T147+T158+T161</f>
        <v>0</v>
      </c>
      <c r="AR146" s="146" t="s">
        <v>77</v>
      </c>
      <c r="AT146" s="153" t="s">
        <v>69</v>
      </c>
      <c r="AU146" s="153" t="s">
        <v>70</v>
      </c>
      <c r="AY146" s="146" t="s">
        <v>153</v>
      </c>
      <c r="BK146" s="902">
        <f>BK147+BK158+BK161</f>
        <v>0</v>
      </c>
    </row>
    <row r="147" spans="1:65" s="12" customFormat="1" ht="22.9" customHeight="1">
      <c r="B147" s="145"/>
      <c r="D147" s="146" t="s">
        <v>69</v>
      </c>
      <c r="E147" s="154" t="s">
        <v>176</v>
      </c>
      <c r="F147" s="154" t="s">
        <v>782</v>
      </c>
      <c r="I147" s="148"/>
      <c r="J147" s="904">
        <f>BK147</f>
        <v>0</v>
      </c>
      <c r="L147" s="145"/>
      <c r="M147" s="149"/>
      <c r="N147" s="150"/>
      <c r="O147" s="150"/>
      <c r="P147" s="151">
        <f>SUM(P148:P157)</f>
        <v>0</v>
      </c>
      <c r="Q147" s="150"/>
      <c r="R147" s="151">
        <f>SUM(R148:R157)</f>
        <v>8.0280377899999991</v>
      </c>
      <c r="S147" s="150"/>
      <c r="T147" s="152">
        <f>SUM(T148:T157)</f>
        <v>0</v>
      </c>
      <c r="AR147" s="146" t="s">
        <v>77</v>
      </c>
      <c r="AT147" s="153" t="s">
        <v>69</v>
      </c>
      <c r="AU147" s="153" t="s">
        <v>77</v>
      </c>
      <c r="AY147" s="146" t="s">
        <v>153</v>
      </c>
      <c r="BK147" s="902">
        <f>SUM(BK148:BK157)</f>
        <v>0</v>
      </c>
    </row>
    <row r="148" spans="1:65" s="2" customFormat="1" ht="24.2" customHeight="1">
      <c r="A148" s="896"/>
      <c r="B148" s="129"/>
      <c r="C148" s="155" t="s">
        <v>77</v>
      </c>
      <c r="D148" s="155" t="s">
        <v>155</v>
      </c>
      <c r="E148" s="156" t="s">
        <v>784</v>
      </c>
      <c r="F148" s="157" t="s">
        <v>785</v>
      </c>
      <c r="G148" s="158" t="s">
        <v>158</v>
      </c>
      <c r="H148" s="159">
        <v>19.157</v>
      </c>
      <c r="I148" s="901"/>
      <c r="J148" s="900">
        <f t="shared" ref="J148:J157" si="5">ROUND(I148*H148,2)</f>
        <v>0</v>
      </c>
      <c r="K148" s="161"/>
      <c r="L148" s="29"/>
      <c r="M148" s="162" t="s">
        <v>1</v>
      </c>
      <c r="N148" s="163" t="s">
        <v>36</v>
      </c>
      <c r="O148" s="55"/>
      <c r="P148" s="164">
        <f t="shared" ref="P148:P157" si="6">O148*H148</f>
        <v>0</v>
      </c>
      <c r="Q148" s="164">
        <v>6.9999999999999994E-5</v>
      </c>
      <c r="R148" s="164">
        <f t="shared" ref="R148:R157" si="7">Q148*H148</f>
        <v>1.3409899999999998E-3</v>
      </c>
      <c r="S148" s="164">
        <v>0</v>
      </c>
      <c r="T148" s="165">
        <f t="shared" ref="T148:T157" si="8">S148*H148</f>
        <v>0</v>
      </c>
      <c r="U148" s="896"/>
      <c r="V148" s="896"/>
      <c r="W148" s="896"/>
      <c r="X148" s="896"/>
      <c r="Y148" s="896"/>
      <c r="Z148" s="896"/>
      <c r="AA148" s="896"/>
      <c r="AB148" s="896"/>
      <c r="AC148" s="896"/>
      <c r="AD148" s="896"/>
      <c r="AE148" s="896"/>
      <c r="AR148" s="166" t="s">
        <v>159</v>
      </c>
      <c r="AT148" s="166" t="s">
        <v>155</v>
      </c>
      <c r="AU148" s="166" t="s">
        <v>80</v>
      </c>
      <c r="AY148" s="14" t="s">
        <v>153</v>
      </c>
      <c r="BE148" s="93">
        <f t="shared" ref="BE148:BE157" si="9">IF(N148="základná",J148,0)</f>
        <v>0</v>
      </c>
      <c r="BF148" s="93">
        <f t="shared" ref="BF148:BF157" si="10">IF(N148="znížená",J148,0)</f>
        <v>0</v>
      </c>
      <c r="BG148" s="93">
        <f t="shared" ref="BG148:BG157" si="11">IF(N148="zákl. prenesená",J148,0)</f>
        <v>0</v>
      </c>
      <c r="BH148" s="93">
        <f t="shared" ref="BH148:BH157" si="12">IF(N148="zníž. prenesená",J148,0)</f>
        <v>0</v>
      </c>
      <c r="BI148" s="93">
        <f t="shared" ref="BI148:BI157" si="13">IF(N148="nulová",J148,0)</f>
        <v>0</v>
      </c>
      <c r="BJ148" s="14" t="s">
        <v>80</v>
      </c>
      <c r="BK148" s="93">
        <f t="shared" ref="BK148:BK157" si="14">ROUND(I148*H148,2)</f>
        <v>0</v>
      </c>
      <c r="BL148" s="14" t="s">
        <v>159</v>
      </c>
      <c r="BM148" s="166" t="s">
        <v>2692</v>
      </c>
    </row>
    <row r="149" spans="1:65" s="2" customFormat="1" ht="33" customHeight="1">
      <c r="A149" s="896"/>
      <c r="B149" s="129"/>
      <c r="C149" s="155" t="s">
        <v>80</v>
      </c>
      <c r="D149" s="155" t="s">
        <v>155</v>
      </c>
      <c r="E149" s="156" t="s">
        <v>788</v>
      </c>
      <c r="F149" s="157" t="s">
        <v>789</v>
      </c>
      <c r="G149" s="158" t="s">
        <v>158</v>
      </c>
      <c r="H149" s="159">
        <v>11.897</v>
      </c>
      <c r="I149" s="901"/>
      <c r="J149" s="900">
        <f t="shared" si="5"/>
        <v>0</v>
      </c>
      <c r="K149" s="161"/>
      <c r="L149" s="29"/>
      <c r="M149" s="162" t="s">
        <v>1</v>
      </c>
      <c r="N149" s="163" t="s">
        <v>36</v>
      </c>
      <c r="O149" s="55"/>
      <c r="P149" s="164">
        <f t="shared" si="6"/>
        <v>0</v>
      </c>
      <c r="Q149" s="164">
        <v>1.26E-2</v>
      </c>
      <c r="R149" s="164">
        <f t="shared" si="7"/>
        <v>0.14990220000000001</v>
      </c>
      <c r="S149" s="164">
        <v>0</v>
      </c>
      <c r="T149" s="165">
        <f t="shared" si="8"/>
        <v>0</v>
      </c>
      <c r="U149" s="896"/>
      <c r="V149" s="896"/>
      <c r="W149" s="896"/>
      <c r="X149" s="896"/>
      <c r="Y149" s="896"/>
      <c r="Z149" s="896"/>
      <c r="AA149" s="896"/>
      <c r="AB149" s="896"/>
      <c r="AC149" s="896"/>
      <c r="AD149" s="896"/>
      <c r="AE149" s="896"/>
      <c r="AR149" s="166" t="s">
        <v>159</v>
      </c>
      <c r="AT149" s="166" t="s">
        <v>155</v>
      </c>
      <c r="AU149" s="166" t="s">
        <v>80</v>
      </c>
      <c r="AY149" s="14" t="s">
        <v>153</v>
      </c>
      <c r="BE149" s="93">
        <f t="shared" si="9"/>
        <v>0</v>
      </c>
      <c r="BF149" s="93">
        <f t="shared" si="10"/>
        <v>0</v>
      </c>
      <c r="BG149" s="93">
        <f t="shared" si="11"/>
        <v>0</v>
      </c>
      <c r="BH149" s="93">
        <f t="shared" si="12"/>
        <v>0</v>
      </c>
      <c r="BI149" s="93">
        <f t="shared" si="13"/>
        <v>0</v>
      </c>
      <c r="BJ149" s="14" t="s">
        <v>80</v>
      </c>
      <c r="BK149" s="93">
        <f t="shared" si="14"/>
        <v>0</v>
      </c>
      <c r="BL149" s="14" t="s">
        <v>159</v>
      </c>
      <c r="BM149" s="166" t="s">
        <v>2693</v>
      </c>
    </row>
    <row r="150" spans="1:65" s="2" customFormat="1" ht="16.5" customHeight="1">
      <c r="A150" s="896"/>
      <c r="B150" s="129"/>
      <c r="C150" s="155" t="s">
        <v>165</v>
      </c>
      <c r="D150" s="155" t="s">
        <v>155</v>
      </c>
      <c r="E150" s="156" t="s">
        <v>792</v>
      </c>
      <c r="F150" s="157" t="s">
        <v>793</v>
      </c>
      <c r="G150" s="158" t="s">
        <v>158</v>
      </c>
      <c r="H150" s="159">
        <v>10.74</v>
      </c>
      <c r="I150" s="901"/>
      <c r="J150" s="900">
        <f t="shared" si="5"/>
        <v>0</v>
      </c>
      <c r="K150" s="161"/>
      <c r="L150" s="29"/>
      <c r="M150" s="162" t="s">
        <v>1</v>
      </c>
      <c r="N150" s="163" t="s">
        <v>36</v>
      </c>
      <c r="O150" s="55"/>
      <c r="P150" s="164">
        <f t="shared" si="6"/>
        <v>0</v>
      </c>
      <c r="Q150" s="164">
        <v>1.26E-2</v>
      </c>
      <c r="R150" s="164">
        <f t="shared" si="7"/>
        <v>0.135324</v>
      </c>
      <c r="S150" s="164">
        <v>0</v>
      </c>
      <c r="T150" s="165">
        <f t="shared" si="8"/>
        <v>0</v>
      </c>
      <c r="U150" s="896"/>
      <c r="V150" s="896"/>
      <c r="W150" s="896"/>
      <c r="X150" s="896"/>
      <c r="Y150" s="896"/>
      <c r="Z150" s="896"/>
      <c r="AA150" s="896"/>
      <c r="AB150" s="896"/>
      <c r="AC150" s="896"/>
      <c r="AD150" s="896"/>
      <c r="AE150" s="896"/>
      <c r="AR150" s="166" t="s">
        <v>159</v>
      </c>
      <c r="AT150" s="166" t="s">
        <v>155</v>
      </c>
      <c r="AU150" s="166" t="s">
        <v>80</v>
      </c>
      <c r="AY150" s="14" t="s">
        <v>153</v>
      </c>
      <c r="BE150" s="93">
        <f t="shared" si="9"/>
        <v>0</v>
      </c>
      <c r="BF150" s="93">
        <f t="shared" si="10"/>
        <v>0</v>
      </c>
      <c r="BG150" s="93">
        <f t="shared" si="11"/>
        <v>0</v>
      </c>
      <c r="BH150" s="93">
        <f t="shared" si="12"/>
        <v>0</v>
      </c>
      <c r="BI150" s="93">
        <f t="shared" si="13"/>
        <v>0</v>
      </c>
      <c r="BJ150" s="14" t="s">
        <v>80</v>
      </c>
      <c r="BK150" s="93">
        <f t="shared" si="14"/>
        <v>0</v>
      </c>
      <c r="BL150" s="14" t="s">
        <v>159</v>
      </c>
      <c r="BM150" s="166" t="s">
        <v>2694</v>
      </c>
    </row>
    <row r="151" spans="1:65" s="2" customFormat="1" ht="24.2" customHeight="1">
      <c r="A151" s="896"/>
      <c r="B151" s="129"/>
      <c r="C151" s="155" t="s">
        <v>159</v>
      </c>
      <c r="D151" s="155" t="s">
        <v>155</v>
      </c>
      <c r="E151" s="156" t="s">
        <v>812</v>
      </c>
      <c r="F151" s="157" t="s">
        <v>813</v>
      </c>
      <c r="G151" s="158" t="s">
        <v>163</v>
      </c>
      <c r="H151" s="159">
        <v>3.3610000000000002</v>
      </c>
      <c r="I151" s="901"/>
      <c r="J151" s="900">
        <f t="shared" si="5"/>
        <v>0</v>
      </c>
      <c r="K151" s="161"/>
      <c r="L151" s="29"/>
      <c r="M151" s="162" t="s">
        <v>1</v>
      </c>
      <c r="N151" s="163" t="s">
        <v>36</v>
      </c>
      <c r="O151" s="55"/>
      <c r="P151" s="164">
        <f t="shared" si="6"/>
        <v>0</v>
      </c>
      <c r="Q151" s="164">
        <v>2.2404799999999998</v>
      </c>
      <c r="R151" s="164">
        <f t="shared" si="7"/>
        <v>7.5302532800000002</v>
      </c>
      <c r="S151" s="164">
        <v>0</v>
      </c>
      <c r="T151" s="165">
        <f t="shared" si="8"/>
        <v>0</v>
      </c>
      <c r="U151" s="896"/>
      <c r="V151" s="896"/>
      <c r="W151" s="896"/>
      <c r="X151" s="896"/>
      <c r="Y151" s="896"/>
      <c r="Z151" s="896"/>
      <c r="AA151" s="896"/>
      <c r="AB151" s="896"/>
      <c r="AC151" s="896"/>
      <c r="AD151" s="896"/>
      <c r="AE151" s="896"/>
      <c r="AR151" s="166" t="s">
        <v>159</v>
      </c>
      <c r="AT151" s="166" t="s">
        <v>155</v>
      </c>
      <c r="AU151" s="166" t="s">
        <v>80</v>
      </c>
      <c r="AY151" s="14" t="s">
        <v>153</v>
      </c>
      <c r="BE151" s="93">
        <f t="shared" si="9"/>
        <v>0</v>
      </c>
      <c r="BF151" s="93">
        <f t="shared" si="10"/>
        <v>0</v>
      </c>
      <c r="BG151" s="93">
        <f t="shared" si="11"/>
        <v>0</v>
      </c>
      <c r="BH151" s="93">
        <f t="shared" si="12"/>
        <v>0</v>
      </c>
      <c r="BI151" s="93">
        <f t="shared" si="13"/>
        <v>0</v>
      </c>
      <c r="BJ151" s="14" t="s">
        <v>80</v>
      </c>
      <c r="BK151" s="93">
        <f t="shared" si="14"/>
        <v>0</v>
      </c>
      <c r="BL151" s="14" t="s">
        <v>159</v>
      </c>
      <c r="BM151" s="166" t="s">
        <v>2695</v>
      </c>
    </row>
    <row r="152" spans="1:65" s="2" customFormat="1" ht="24.2" customHeight="1">
      <c r="A152" s="896"/>
      <c r="B152" s="129"/>
      <c r="C152" s="155" t="s">
        <v>172</v>
      </c>
      <c r="D152" s="155" t="s">
        <v>155</v>
      </c>
      <c r="E152" s="156" t="s">
        <v>820</v>
      </c>
      <c r="F152" s="157" t="s">
        <v>821</v>
      </c>
      <c r="G152" s="158" t="s">
        <v>163</v>
      </c>
      <c r="H152" s="159">
        <v>3.3610000000000002</v>
      </c>
      <c r="I152" s="901"/>
      <c r="J152" s="900">
        <f t="shared" si="5"/>
        <v>0</v>
      </c>
      <c r="K152" s="161"/>
      <c r="L152" s="29"/>
      <c r="M152" s="162" t="s">
        <v>1</v>
      </c>
      <c r="N152" s="163" t="s">
        <v>36</v>
      </c>
      <c r="O152" s="55"/>
      <c r="P152" s="164">
        <f t="shared" si="6"/>
        <v>0</v>
      </c>
      <c r="Q152" s="164">
        <v>0</v>
      </c>
      <c r="R152" s="164">
        <f t="shared" si="7"/>
        <v>0</v>
      </c>
      <c r="S152" s="164">
        <v>0</v>
      </c>
      <c r="T152" s="165">
        <f t="shared" si="8"/>
        <v>0</v>
      </c>
      <c r="U152" s="896"/>
      <c r="V152" s="896"/>
      <c r="W152" s="896"/>
      <c r="X152" s="896"/>
      <c r="Y152" s="896"/>
      <c r="Z152" s="896"/>
      <c r="AA152" s="896"/>
      <c r="AB152" s="896"/>
      <c r="AC152" s="896"/>
      <c r="AD152" s="896"/>
      <c r="AE152" s="896"/>
      <c r="AR152" s="166" t="s">
        <v>159</v>
      </c>
      <c r="AT152" s="166" t="s">
        <v>155</v>
      </c>
      <c r="AU152" s="166" t="s">
        <v>80</v>
      </c>
      <c r="AY152" s="14" t="s">
        <v>153</v>
      </c>
      <c r="BE152" s="93">
        <f t="shared" si="9"/>
        <v>0</v>
      </c>
      <c r="BF152" s="93">
        <f t="shared" si="10"/>
        <v>0</v>
      </c>
      <c r="BG152" s="93">
        <f t="shared" si="11"/>
        <v>0</v>
      </c>
      <c r="BH152" s="93">
        <f t="shared" si="12"/>
        <v>0</v>
      </c>
      <c r="BI152" s="93">
        <f t="shared" si="13"/>
        <v>0</v>
      </c>
      <c r="BJ152" s="14" t="s">
        <v>80</v>
      </c>
      <c r="BK152" s="93">
        <f t="shared" si="14"/>
        <v>0</v>
      </c>
      <c r="BL152" s="14" t="s">
        <v>159</v>
      </c>
      <c r="BM152" s="166" t="s">
        <v>2696</v>
      </c>
    </row>
    <row r="153" spans="1:65" s="2" customFormat="1" ht="33" customHeight="1">
      <c r="A153" s="896"/>
      <c r="B153" s="129"/>
      <c r="C153" s="155" t="s">
        <v>176</v>
      </c>
      <c r="D153" s="155" t="s">
        <v>155</v>
      </c>
      <c r="E153" s="156" t="s">
        <v>828</v>
      </c>
      <c r="F153" s="157" t="s">
        <v>829</v>
      </c>
      <c r="G153" s="158" t="s">
        <v>163</v>
      </c>
      <c r="H153" s="159">
        <v>3.3610000000000002</v>
      </c>
      <c r="I153" s="901"/>
      <c r="J153" s="900">
        <f t="shared" si="5"/>
        <v>0</v>
      </c>
      <c r="K153" s="161"/>
      <c r="L153" s="29"/>
      <c r="M153" s="162" t="s">
        <v>1</v>
      </c>
      <c r="N153" s="163" t="s">
        <v>36</v>
      </c>
      <c r="O153" s="55"/>
      <c r="P153" s="164">
        <f t="shared" si="6"/>
        <v>0</v>
      </c>
      <c r="Q153" s="164">
        <v>0</v>
      </c>
      <c r="R153" s="164">
        <f t="shared" si="7"/>
        <v>0</v>
      </c>
      <c r="S153" s="164">
        <v>0</v>
      </c>
      <c r="T153" s="165">
        <f t="shared" si="8"/>
        <v>0</v>
      </c>
      <c r="U153" s="896"/>
      <c r="V153" s="896"/>
      <c r="W153" s="896"/>
      <c r="X153" s="896"/>
      <c r="Y153" s="896"/>
      <c r="Z153" s="896"/>
      <c r="AA153" s="896"/>
      <c r="AB153" s="896"/>
      <c r="AC153" s="896"/>
      <c r="AD153" s="896"/>
      <c r="AE153" s="896"/>
      <c r="AR153" s="166" t="s">
        <v>159</v>
      </c>
      <c r="AT153" s="166" t="s">
        <v>155</v>
      </c>
      <c r="AU153" s="166" t="s">
        <v>80</v>
      </c>
      <c r="AY153" s="14" t="s">
        <v>153</v>
      </c>
      <c r="BE153" s="93">
        <f t="shared" si="9"/>
        <v>0</v>
      </c>
      <c r="BF153" s="93">
        <f t="shared" si="10"/>
        <v>0</v>
      </c>
      <c r="BG153" s="93">
        <f t="shared" si="11"/>
        <v>0</v>
      </c>
      <c r="BH153" s="93">
        <f t="shared" si="12"/>
        <v>0</v>
      </c>
      <c r="BI153" s="93">
        <f t="shared" si="13"/>
        <v>0</v>
      </c>
      <c r="BJ153" s="14" t="s">
        <v>80</v>
      </c>
      <c r="BK153" s="93">
        <f t="shared" si="14"/>
        <v>0</v>
      </c>
      <c r="BL153" s="14" t="s">
        <v>159</v>
      </c>
      <c r="BM153" s="166" t="s">
        <v>2697</v>
      </c>
    </row>
    <row r="154" spans="1:65" s="2" customFormat="1" ht="33" customHeight="1">
      <c r="A154" s="896"/>
      <c r="B154" s="129"/>
      <c r="C154" s="155" t="s">
        <v>180</v>
      </c>
      <c r="D154" s="155" t="s">
        <v>155</v>
      </c>
      <c r="E154" s="156" t="s">
        <v>836</v>
      </c>
      <c r="F154" s="157" t="s">
        <v>837</v>
      </c>
      <c r="G154" s="158" t="s">
        <v>191</v>
      </c>
      <c r="H154" s="159">
        <v>0.16700000000000001</v>
      </c>
      <c r="I154" s="901"/>
      <c r="J154" s="900">
        <f t="shared" si="5"/>
        <v>0</v>
      </c>
      <c r="K154" s="161"/>
      <c r="L154" s="29"/>
      <c r="M154" s="162" t="s">
        <v>1</v>
      </c>
      <c r="N154" s="163" t="s">
        <v>36</v>
      </c>
      <c r="O154" s="55"/>
      <c r="P154" s="164">
        <f t="shared" si="6"/>
        <v>0</v>
      </c>
      <c r="Q154" s="164">
        <v>1.20296</v>
      </c>
      <c r="R154" s="164">
        <f t="shared" si="7"/>
        <v>0.20089432000000002</v>
      </c>
      <c r="S154" s="164">
        <v>0</v>
      </c>
      <c r="T154" s="165">
        <f t="shared" si="8"/>
        <v>0</v>
      </c>
      <c r="U154" s="896"/>
      <c r="V154" s="896"/>
      <c r="W154" s="896"/>
      <c r="X154" s="896"/>
      <c r="Y154" s="896"/>
      <c r="Z154" s="896"/>
      <c r="AA154" s="896"/>
      <c r="AB154" s="896"/>
      <c r="AC154" s="896"/>
      <c r="AD154" s="896"/>
      <c r="AE154" s="896"/>
      <c r="AR154" s="166" t="s">
        <v>159</v>
      </c>
      <c r="AT154" s="166" t="s">
        <v>155</v>
      </c>
      <c r="AU154" s="166" t="s">
        <v>80</v>
      </c>
      <c r="AY154" s="14" t="s">
        <v>153</v>
      </c>
      <c r="BE154" s="93">
        <f t="shared" si="9"/>
        <v>0</v>
      </c>
      <c r="BF154" s="93">
        <f t="shared" si="10"/>
        <v>0</v>
      </c>
      <c r="BG154" s="93">
        <f t="shared" si="11"/>
        <v>0</v>
      </c>
      <c r="BH154" s="93">
        <f t="shared" si="12"/>
        <v>0</v>
      </c>
      <c r="BI154" s="93">
        <f t="shared" si="13"/>
        <v>0</v>
      </c>
      <c r="BJ154" s="14" t="s">
        <v>80</v>
      </c>
      <c r="BK154" s="93">
        <f t="shared" si="14"/>
        <v>0</v>
      </c>
      <c r="BL154" s="14" t="s">
        <v>159</v>
      </c>
      <c r="BM154" s="166" t="s">
        <v>2698</v>
      </c>
    </row>
    <row r="155" spans="1:65" s="2" customFormat="1" ht="24.2" customHeight="1">
      <c r="A155" s="896"/>
      <c r="B155" s="129"/>
      <c r="C155" s="155" t="s">
        <v>184</v>
      </c>
      <c r="D155" s="155" t="s">
        <v>155</v>
      </c>
      <c r="E155" s="156" t="s">
        <v>840</v>
      </c>
      <c r="F155" s="157" t="s">
        <v>841</v>
      </c>
      <c r="G155" s="158" t="s">
        <v>158</v>
      </c>
      <c r="H155" s="159">
        <v>48.014000000000003</v>
      </c>
      <c r="I155" s="901"/>
      <c r="J155" s="900">
        <f t="shared" si="5"/>
        <v>0</v>
      </c>
      <c r="K155" s="161"/>
      <c r="L155" s="29"/>
      <c r="M155" s="162" t="s">
        <v>1</v>
      </c>
      <c r="N155" s="163" t="s">
        <v>36</v>
      </c>
      <c r="O155" s="55"/>
      <c r="P155" s="164">
        <f t="shared" si="6"/>
        <v>0</v>
      </c>
      <c r="Q155" s="164">
        <v>0</v>
      </c>
      <c r="R155" s="164">
        <f t="shared" si="7"/>
        <v>0</v>
      </c>
      <c r="S155" s="164">
        <v>0</v>
      </c>
      <c r="T155" s="165">
        <f t="shared" si="8"/>
        <v>0</v>
      </c>
      <c r="U155" s="896"/>
      <c r="V155" s="896"/>
      <c r="W155" s="896"/>
      <c r="X155" s="896"/>
      <c r="Y155" s="896"/>
      <c r="Z155" s="896"/>
      <c r="AA155" s="896"/>
      <c r="AB155" s="896"/>
      <c r="AC155" s="896"/>
      <c r="AD155" s="896"/>
      <c r="AE155" s="896"/>
      <c r="AR155" s="166" t="s">
        <v>159</v>
      </c>
      <c r="AT155" s="166" t="s">
        <v>155</v>
      </c>
      <c r="AU155" s="166" t="s">
        <v>80</v>
      </c>
      <c r="AY155" s="14" t="s">
        <v>153</v>
      </c>
      <c r="BE155" s="93">
        <f t="shared" si="9"/>
        <v>0</v>
      </c>
      <c r="BF155" s="93">
        <f t="shared" si="10"/>
        <v>0</v>
      </c>
      <c r="BG155" s="93">
        <f t="shared" si="11"/>
        <v>0</v>
      </c>
      <c r="BH155" s="93">
        <f t="shared" si="12"/>
        <v>0</v>
      </c>
      <c r="BI155" s="93">
        <f t="shared" si="13"/>
        <v>0</v>
      </c>
      <c r="BJ155" s="14" t="s">
        <v>80</v>
      </c>
      <c r="BK155" s="93">
        <f t="shared" si="14"/>
        <v>0</v>
      </c>
      <c r="BL155" s="14" t="s">
        <v>159</v>
      </c>
      <c r="BM155" s="166" t="s">
        <v>2699</v>
      </c>
    </row>
    <row r="156" spans="1:65" s="2" customFormat="1" ht="16.5" customHeight="1">
      <c r="A156" s="896"/>
      <c r="B156" s="129"/>
      <c r="C156" s="167" t="s">
        <v>188</v>
      </c>
      <c r="D156" s="167" t="s">
        <v>189</v>
      </c>
      <c r="E156" s="168" t="s">
        <v>844</v>
      </c>
      <c r="F156" s="169" t="s">
        <v>845</v>
      </c>
      <c r="G156" s="170" t="s">
        <v>158</v>
      </c>
      <c r="H156" s="171">
        <v>55.216000000000001</v>
      </c>
      <c r="I156" s="906"/>
      <c r="J156" s="905">
        <f t="shared" si="5"/>
        <v>0</v>
      </c>
      <c r="K156" s="172"/>
      <c r="L156" s="173"/>
      <c r="M156" s="174" t="s">
        <v>1</v>
      </c>
      <c r="N156" s="175" t="s">
        <v>36</v>
      </c>
      <c r="O156" s="55"/>
      <c r="P156" s="164">
        <f t="shared" si="6"/>
        <v>0</v>
      </c>
      <c r="Q156" s="164">
        <v>1E-4</v>
      </c>
      <c r="R156" s="164">
        <f t="shared" si="7"/>
        <v>5.5216000000000006E-3</v>
      </c>
      <c r="S156" s="164">
        <v>0</v>
      </c>
      <c r="T156" s="165">
        <f t="shared" si="8"/>
        <v>0</v>
      </c>
      <c r="U156" s="896"/>
      <c r="V156" s="896"/>
      <c r="W156" s="896"/>
      <c r="X156" s="896"/>
      <c r="Y156" s="896"/>
      <c r="Z156" s="896"/>
      <c r="AA156" s="896"/>
      <c r="AB156" s="896"/>
      <c r="AC156" s="896"/>
      <c r="AD156" s="896"/>
      <c r="AE156" s="896"/>
      <c r="AR156" s="166" t="s">
        <v>184</v>
      </c>
      <c r="AT156" s="166" t="s">
        <v>189</v>
      </c>
      <c r="AU156" s="166" t="s">
        <v>80</v>
      </c>
      <c r="AY156" s="14" t="s">
        <v>153</v>
      </c>
      <c r="BE156" s="93">
        <f t="shared" si="9"/>
        <v>0</v>
      </c>
      <c r="BF156" s="93">
        <f t="shared" si="10"/>
        <v>0</v>
      </c>
      <c r="BG156" s="93">
        <f t="shared" si="11"/>
        <v>0</v>
      </c>
      <c r="BH156" s="93">
        <f t="shared" si="12"/>
        <v>0</v>
      </c>
      <c r="BI156" s="93">
        <f t="shared" si="13"/>
        <v>0</v>
      </c>
      <c r="BJ156" s="14" t="s">
        <v>80</v>
      </c>
      <c r="BK156" s="93">
        <f t="shared" si="14"/>
        <v>0</v>
      </c>
      <c r="BL156" s="14" t="s">
        <v>159</v>
      </c>
      <c r="BM156" s="166" t="s">
        <v>2700</v>
      </c>
    </row>
    <row r="157" spans="1:65" s="2" customFormat="1" ht="16.5" customHeight="1">
      <c r="A157" s="896"/>
      <c r="B157" s="129"/>
      <c r="C157" s="155" t="s">
        <v>193</v>
      </c>
      <c r="D157" s="155" t="s">
        <v>155</v>
      </c>
      <c r="E157" s="156" t="s">
        <v>848</v>
      </c>
      <c r="F157" s="157" t="s">
        <v>849</v>
      </c>
      <c r="G157" s="158" t="s">
        <v>158</v>
      </c>
      <c r="H157" s="159">
        <v>48.014000000000003</v>
      </c>
      <c r="I157" s="901"/>
      <c r="J157" s="900">
        <f t="shared" si="5"/>
        <v>0</v>
      </c>
      <c r="K157" s="161"/>
      <c r="L157" s="29"/>
      <c r="M157" s="162" t="s">
        <v>1</v>
      </c>
      <c r="N157" s="163" t="s">
        <v>36</v>
      </c>
      <c r="O157" s="55"/>
      <c r="P157" s="164">
        <f t="shared" si="6"/>
        <v>0</v>
      </c>
      <c r="Q157" s="164">
        <v>1E-4</v>
      </c>
      <c r="R157" s="164">
        <f t="shared" si="7"/>
        <v>4.8014000000000008E-3</v>
      </c>
      <c r="S157" s="164">
        <v>0</v>
      </c>
      <c r="T157" s="165">
        <f t="shared" si="8"/>
        <v>0</v>
      </c>
      <c r="U157" s="896"/>
      <c r="V157" s="896"/>
      <c r="W157" s="896"/>
      <c r="X157" s="896"/>
      <c r="Y157" s="896"/>
      <c r="Z157" s="896"/>
      <c r="AA157" s="896"/>
      <c r="AB157" s="896"/>
      <c r="AC157" s="896"/>
      <c r="AD157" s="896"/>
      <c r="AE157" s="896"/>
      <c r="AR157" s="166" t="s">
        <v>159</v>
      </c>
      <c r="AT157" s="166" t="s">
        <v>155</v>
      </c>
      <c r="AU157" s="166" t="s">
        <v>80</v>
      </c>
      <c r="AY157" s="14" t="s">
        <v>153</v>
      </c>
      <c r="BE157" s="93">
        <f t="shared" si="9"/>
        <v>0</v>
      </c>
      <c r="BF157" s="93">
        <f t="shared" si="10"/>
        <v>0</v>
      </c>
      <c r="BG157" s="93">
        <f t="shared" si="11"/>
        <v>0</v>
      </c>
      <c r="BH157" s="93">
        <f t="shared" si="12"/>
        <v>0</v>
      </c>
      <c r="BI157" s="93">
        <f t="shared" si="13"/>
        <v>0</v>
      </c>
      <c r="BJ157" s="14" t="s">
        <v>80</v>
      </c>
      <c r="BK157" s="93">
        <f t="shared" si="14"/>
        <v>0</v>
      </c>
      <c r="BL157" s="14" t="s">
        <v>159</v>
      </c>
      <c r="BM157" s="166" t="s">
        <v>2701</v>
      </c>
    </row>
    <row r="158" spans="1:65" s="12" customFormat="1" ht="22.9" customHeight="1">
      <c r="B158" s="145"/>
      <c r="D158" s="146" t="s">
        <v>69</v>
      </c>
      <c r="E158" s="154" t="s">
        <v>188</v>
      </c>
      <c r="F158" s="154" t="s">
        <v>851</v>
      </c>
      <c r="I158" s="148"/>
      <c r="J158" s="904">
        <f>BK158</f>
        <v>0</v>
      </c>
      <c r="L158" s="145"/>
      <c r="M158" s="149"/>
      <c r="N158" s="150"/>
      <c r="O158" s="150"/>
      <c r="P158" s="151">
        <f>SUM(P159:P160)</f>
        <v>0</v>
      </c>
      <c r="Q158" s="150"/>
      <c r="R158" s="151">
        <f>SUM(R159:R160)</f>
        <v>7.3857900000000004E-2</v>
      </c>
      <c r="S158" s="150"/>
      <c r="T158" s="152">
        <f>SUM(T159:T160)</f>
        <v>0</v>
      </c>
      <c r="AR158" s="146" t="s">
        <v>77</v>
      </c>
      <c r="AT158" s="153" t="s">
        <v>69</v>
      </c>
      <c r="AU158" s="153" t="s">
        <v>77</v>
      </c>
      <c r="AY158" s="146" t="s">
        <v>153</v>
      </c>
      <c r="BK158" s="902">
        <f>SUM(BK159:BK160)</f>
        <v>0</v>
      </c>
    </row>
    <row r="159" spans="1:65" s="2" customFormat="1" ht="24.2" customHeight="1">
      <c r="A159" s="896"/>
      <c r="B159" s="129"/>
      <c r="C159" s="155" t="s">
        <v>198</v>
      </c>
      <c r="D159" s="155" t="s">
        <v>155</v>
      </c>
      <c r="E159" s="156" t="s">
        <v>2702</v>
      </c>
      <c r="F159" s="157" t="s">
        <v>882</v>
      </c>
      <c r="G159" s="158" t="s">
        <v>158</v>
      </c>
      <c r="H159" s="159">
        <v>46.43</v>
      </c>
      <c r="I159" s="901"/>
      <c r="J159" s="900">
        <f>ROUND(I159*H159,2)</f>
        <v>0</v>
      </c>
      <c r="K159" s="161"/>
      <c r="L159" s="29"/>
      <c r="M159" s="162" t="s">
        <v>1</v>
      </c>
      <c r="N159" s="163" t="s">
        <v>36</v>
      </c>
      <c r="O159" s="55"/>
      <c r="P159" s="164">
        <f>O159*H159</f>
        <v>0</v>
      </c>
      <c r="Q159" s="164">
        <v>1.5299999999999999E-3</v>
      </c>
      <c r="R159" s="164">
        <f>Q159*H159</f>
        <v>7.1037900000000001E-2</v>
      </c>
      <c r="S159" s="164">
        <v>0</v>
      </c>
      <c r="T159" s="165">
        <f>S159*H159</f>
        <v>0</v>
      </c>
      <c r="U159" s="896"/>
      <c r="V159" s="896"/>
      <c r="W159" s="896"/>
      <c r="X159" s="896"/>
      <c r="Y159" s="896"/>
      <c r="Z159" s="896"/>
      <c r="AA159" s="896"/>
      <c r="AB159" s="896"/>
      <c r="AC159" s="896"/>
      <c r="AD159" s="896"/>
      <c r="AE159" s="896"/>
      <c r="AR159" s="166" t="s">
        <v>159</v>
      </c>
      <c r="AT159" s="166" t="s">
        <v>155</v>
      </c>
      <c r="AU159" s="166" t="s">
        <v>80</v>
      </c>
      <c r="AY159" s="14" t="s">
        <v>153</v>
      </c>
      <c r="BE159" s="93">
        <f>IF(N159="základná",J159,0)</f>
        <v>0</v>
      </c>
      <c r="BF159" s="93">
        <f>IF(N159="znížená",J159,0)</f>
        <v>0</v>
      </c>
      <c r="BG159" s="93">
        <f>IF(N159="zákl. prenesená",J159,0)</f>
        <v>0</v>
      </c>
      <c r="BH159" s="93">
        <f>IF(N159="zníž. prenesená",J159,0)</f>
        <v>0</v>
      </c>
      <c r="BI159" s="93">
        <f>IF(N159="nulová",J159,0)</f>
        <v>0</v>
      </c>
      <c r="BJ159" s="14" t="s">
        <v>80</v>
      </c>
      <c r="BK159" s="93">
        <f>ROUND(I159*H159,2)</f>
        <v>0</v>
      </c>
      <c r="BL159" s="14" t="s">
        <v>159</v>
      </c>
      <c r="BM159" s="166" t="s">
        <v>2703</v>
      </c>
    </row>
    <row r="160" spans="1:65" s="2" customFormat="1" ht="16.5" customHeight="1">
      <c r="A160" s="896"/>
      <c r="B160" s="129"/>
      <c r="C160" s="155" t="s">
        <v>202</v>
      </c>
      <c r="D160" s="155" t="s">
        <v>155</v>
      </c>
      <c r="E160" s="156" t="s">
        <v>885</v>
      </c>
      <c r="F160" s="157" t="s">
        <v>886</v>
      </c>
      <c r="G160" s="158" t="s">
        <v>158</v>
      </c>
      <c r="H160" s="159">
        <v>56.4</v>
      </c>
      <c r="I160" s="901"/>
      <c r="J160" s="900">
        <f>ROUND(I160*H160,2)</f>
        <v>0</v>
      </c>
      <c r="K160" s="161"/>
      <c r="L160" s="29"/>
      <c r="M160" s="162" t="s">
        <v>1</v>
      </c>
      <c r="N160" s="163" t="s">
        <v>36</v>
      </c>
      <c r="O160" s="55"/>
      <c r="P160" s="164">
        <f>O160*H160</f>
        <v>0</v>
      </c>
      <c r="Q160" s="164">
        <v>5.0000000000000002E-5</v>
      </c>
      <c r="R160" s="164">
        <f>Q160*H160</f>
        <v>2.82E-3</v>
      </c>
      <c r="S160" s="164">
        <v>0</v>
      </c>
      <c r="T160" s="165">
        <f>S160*H160</f>
        <v>0</v>
      </c>
      <c r="U160" s="896"/>
      <c r="V160" s="896"/>
      <c r="W160" s="896"/>
      <c r="X160" s="896"/>
      <c r="Y160" s="896"/>
      <c r="Z160" s="896"/>
      <c r="AA160" s="896"/>
      <c r="AB160" s="896"/>
      <c r="AC160" s="896"/>
      <c r="AD160" s="896"/>
      <c r="AE160" s="896"/>
      <c r="AR160" s="166" t="s">
        <v>159</v>
      </c>
      <c r="AT160" s="166" t="s">
        <v>155</v>
      </c>
      <c r="AU160" s="166" t="s">
        <v>80</v>
      </c>
      <c r="AY160" s="14" t="s">
        <v>153</v>
      </c>
      <c r="BE160" s="93">
        <f>IF(N160="základná",J160,0)</f>
        <v>0</v>
      </c>
      <c r="BF160" s="93">
        <f>IF(N160="znížená",J160,0)</f>
        <v>0</v>
      </c>
      <c r="BG160" s="93">
        <f>IF(N160="zákl. prenesená",J160,0)</f>
        <v>0</v>
      </c>
      <c r="BH160" s="93">
        <f>IF(N160="zníž. prenesená",J160,0)</f>
        <v>0</v>
      </c>
      <c r="BI160" s="93">
        <f>IF(N160="nulová",J160,0)</f>
        <v>0</v>
      </c>
      <c r="BJ160" s="14" t="s">
        <v>80</v>
      </c>
      <c r="BK160" s="93">
        <f>ROUND(I160*H160,2)</f>
        <v>0</v>
      </c>
      <c r="BL160" s="14" t="s">
        <v>159</v>
      </c>
      <c r="BM160" s="166" t="s">
        <v>2704</v>
      </c>
    </row>
    <row r="161" spans="1:65" s="12" customFormat="1" ht="22.9" customHeight="1">
      <c r="B161" s="145"/>
      <c r="D161" s="146" t="s">
        <v>69</v>
      </c>
      <c r="E161" s="154" t="s">
        <v>553</v>
      </c>
      <c r="F161" s="154" t="s">
        <v>945</v>
      </c>
      <c r="I161" s="148"/>
      <c r="J161" s="904">
        <f>BK161</f>
        <v>0</v>
      </c>
      <c r="L161" s="145"/>
      <c r="M161" s="149"/>
      <c r="N161" s="150"/>
      <c r="O161" s="150"/>
      <c r="P161" s="151">
        <f>P162</f>
        <v>0</v>
      </c>
      <c r="Q161" s="150"/>
      <c r="R161" s="151">
        <f>R162</f>
        <v>0</v>
      </c>
      <c r="S161" s="150"/>
      <c r="T161" s="152">
        <f>T162</f>
        <v>0</v>
      </c>
      <c r="AR161" s="146" t="s">
        <v>77</v>
      </c>
      <c r="AT161" s="153" t="s">
        <v>69</v>
      </c>
      <c r="AU161" s="153" t="s">
        <v>77</v>
      </c>
      <c r="AY161" s="146" t="s">
        <v>153</v>
      </c>
      <c r="BK161" s="902">
        <f>BK162</f>
        <v>0</v>
      </c>
    </row>
    <row r="162" spans="1:65" s="2" customFormat="1" ht="37.9" customHeight="1">
      <c r="A162" s="896"/>
      <c r="B162" s="129"/>
      <c r="C162" s="155" t="s">
        <v>206</v>
      </c>
      <c r="D162" s="155" t="s">
        <v>155</v>
      </c>
      <c r="E162" s="156" t="s">
        <v>947</v>
      </c>
      <c r="F162" s="157" t="s">
        <v>948</v>
      </c>
      <c r="G162" s="158" t="s">
        <v>191</v>
      </c>
      <c r="H162" s="159">
        <v>8.1020000000000003</v>
      </c>
      <c r="I162" s="901"/>
      <c r="J162" s="900">
        <f>ROUND(I162*H162,2)</f>
        <v>0</v>
      </c>
      <c r="K162" s="161"/>
      <c r="L162" s="29"/>
      <c r="M162" s="162" t="s">
        <v>1</v>
      </c>
      <c r="N162" s="163" t="s">
        <v>36</v>
      </c>
      <c r="O162" s="55"/>
      <c r="P162" s="164">
        <f>O162*H162</f>
        <v>0</v>
      </c>
      <c r="Q162" s="164">
        <v>0</v>
      </c>
      <c r="R162" s="164">
        <f>Q162*H162</f>
        <v>0</v>
      </c>
      <c r="S162" s="164">
        <v>0</v>
      </c>
      <c r="T162" s="165">
        <f>S162*H162</f>
        <v>0</v>
      </c>
      <c r="U162" s="896"/>
      <c r="V162" s="896"/>
      <c r="W162" s="896"/>
      <c r="X162" s="896"/>
      <c r="Y162" s="896"/>
      <c r="Z162" s="896"/>
      <c r="AA162" s="896"/>
      <c r="AB162" s="896"/>
      <c r="AC162" s="896"/>
      <c r="AD162" s="896"/>
      <c r="AE162" s="896"/>
      <c r="AR162" s="166" t="s">
        <v>159</v>
      </c>
      <c r="AT162" s="166" t="s">
        <v>155</v>
      </c>
      <c r="AU162" s="166" t="s">
        <v>80</v>
      </c>
      <c r="AY162" s="14" t="s">
        <v>153</v>
      </c>
      <c r="BE162" s="93">
        <f>IF(N162="základná",J162,0)</f>
        <v>0</v>
      </c>
      <c r="BF162" s="93">
        <f>IF(N162="znížená",J162,0)</f>
        <v>0</v>
      </c>
      <c r="BG162" s="93">
        <f>IF(N162="zákl. prenesená",J162,0)</f>
        <v>0</v>
      </c>
      <c r="BH162" s="93">
        <f>IF(N162="zníž. prenesená",J162,0)</f>
        <v>0</v>
      </c>
      <c r="BI162" s="93">
        <f>IF(N162="nulová",J162,0)</f>
        <v>0</v>
      </c>
      <c r="BJ162" s="14" t="s">
        <v>80</v>
      </c>
      <c r="BK162" s="93">
        <f>ROUND(I162*H162,2)</f>
        <v>0</v>
      </c>
      <c r="BL162" s="14" t="s">
        <v>159</v>
      </c>
      <c r="BM162" s="166" t="s">
        <v>2705</v>
      </c>
    </row>
    <row r="163" spans="1:65" s="12" customFormat="1" ht="25.9" customHeight="1">
      <c r="B163" s="145"/>
      <c r="D163" s="146" t="s">
        <v>69</v>
      </c>
      <c r="E163" s="147" t="s">
        <v>950</v>
      </c>
      <c r="F163" s="147" t="s">
        <v>951</v>
      </c>
      <c r="I163" s="148"/>
      <c r="J163" s="903">
        <f>BK163</f>
        <v>0</v>
      </c>
      <c r="L163" s="145"/>
      <c r="M163" s="149"/>
      <c r="N163" s="150"/>
      <c r="O163" s="150"/>
      <c r="P163" s="151">
        <f>P164+P168+P170+P174+P177+P188+P191+P195+P199</f>
        <v>0</v>
      </c>
      <c r="Q163" s="150"/>
      <c r="R163" s="151">
        <f>R164+R168+R170+R174+R177+R188+R191+R195+R199</f>
        <v>4.2058123499999995</v>
      </c>
      <c r="S163" s="150"/>
      <c r="T163" s="152">
        <f>T164+T168+T170+T174+T177+T188+T191+T195+T199</f>
        <v>0</v>
      </c>
      <c r="AR163" s="146" t="s">
        <v>80</v>
      </c>
      <c r="AT163" s="153" t="s">
        <v>69</v>
      </c>
      <c r="AU163" s="153" t="s">
        <v>70</v>
      </c>
      <c r="AY163" s="146" t="s">
        <v>153</v>
      </c>
      <c r="BK163" s="902">
        <f>BK164+BK168+BK170+BK174+BK177+BK188+BK191+BK195+BK199</f>
        <v>0</v>
      </c>
    </row>
    <row r="164" spans="1:65" s="12" customFormat="1" ht="22.9" customHeight="1">
      <c r="B164" s="145"/>
      <c r="D164" s="146" t="s">
        <v>69</v>
      </c>
      <c r="E164" s="154" t="s">
        <v>952</v>
      </c>
      <c r="F164" s="154" t="s">
        <v>953</v>
      </c>
      <c r="I164" s="148"/>
      <c r="J164" s="904">
        <f>BK164</f>
        <v>0</v>
      </c>
      <c r="L164" s="145"/>
      <c r="M164" s="149"/>
      <c r="N164" s="150"/>
      <c r="O164" s="150"/>
      <c r="P164" s="151">
        <f>SUM(P165:P167)</f>
        <v>0</v>
      </c>
      <c r="Q164" s="150"/>
      <c r="R164" s="151">
        <f>SUM(R165:R167)</f>
        <v>3.6919359999999998E-2</v>
      </c>
      <c r="S164" s="150"/>
      <c r="T164" s="152">
        <f>SUM(T165:T167)</f>
        <v>0</v>
      </c>
      <c r="AR164" s="146" t="s">
        <v>80</v>
      </c>
      <c r="AT164" s="153" t="s">
        <v>69</v>
      </c>
      <c r="AU164" s="153" t="s">
        <v>77</v>
      </c>
      <c r="AY164" s="146" t="s">
        <v>153</v>
      </c>
      <c r="BK164" s="902">
        <f>SUM(BK165:BK167)</f>
        <v>0</v>
      </c>
    </row>
    <row r="165" spans="1:65" s="2" customFormat="1" ht="33" customHeight="1">
      <c r="A165" s="896"/>
      <c r="B165" s="129"/>
      <c r="C165" s="155" t="s">
        <v>210</v>
      </c>
      <c r="D165" s="155" t="s">
        <v>155</v>
      </c>
      <c r="E165" s="156" t="s">
        <v>987</v>
      </c>
      <c r="F165" s="157" t="s">
        <v>988</v>
      </c>
      <c r="G165" s="158" t="s">
        <v>158</v>
      </c>
      <c r="H165" s="159">
        <v>6.7220000000000004</v>
      </c>
      <c r="I165" s="901"/>
      <c r="J165" s="900">
        <f>ROUND(I165*H165,2)</f>
        <v>0</v>
      </c>
      <c r="K165" s="161"/>
      <c r="L165" s="29"/>
      <c r="M165" s="162" t="s">
        <v>1</v>
      </c>
      <c r="N165" s="163" t="s">
        <v>36</v>
      </c>
      <c r="O165" s="55"/>
      <c r="P165" s="164">
        <f>O165*H165</f>
        <v>0</v>
      </c>
      <c r="Q165" s="164">
        <v>4.5199999999999997E-3</v>
      </c>
      <c r="R165" s="164">
        <f>Q165*H165</f>
        <v>3.0383440000000001E-2</v>
      </c>
      <c r="S165" s="164">
        <v>0</v>
      </c>
      <c r="T165" s="165">
        <f>S165*H165</f>
        <v>0</v>
      </c>
      <c r="U165" s="896"/>
      <c r="V165" s="896"/>
      <c r="W165" s="896"/>
      <c r="X165" s="896"/>
      <c r="Y165" s="896"/>
      <c r="Z165" s="896"/>
      <c r="AA165" s="896"/>
      <c r="AB165" s="896"/>
      <c r="AC165" s="896"/>
      <c r="AD165" s="896"/>
      <c r="AE165" s="896"/>
      <c r="AR165" s="166" t="s">
        <v>218</v>
      </c>
      <c r="AT165" s="166" t="s">
        <v>155</v>
      </c>
      <c r="AU165" s="166" t="s">
        <v>80</v>
      </c>
      <c r="AY165" s="14" t="s">
        <v>153</v>
      </c>
      <c r="BE165" s="93">
        <f>IF(N165="základná",J165,0)</f>
        <v>0</v>
      </c>
      <c r="BF165" s="93">
        <f>IF(N165="znížená",J165,0)</f>
        <v>0</v>
      </c>
      <c r="BG165" s="93">
        <f>IF(N165="zákl. prenesená",J165,0)</f>
        <v>0</v>
      </c>
      <c r="BH165" s="93">
        <f>IF(N165="zníž. prenesená",J165,0)</f>
        <v>0</v>
      </c>
      <c r="BI165" s="93">
        <f>IF(N165="nulová",J165,0)</f>
        <v>0</v>
      </c>
      <c r="BJ165" s="14" t="s">
        <v>80</v>
      </c>
      <c r="BK165" s="93">
        <f>ROUND(I165*H165,2)</f>
        <v>0</v>
      </c>
      <c r="BL165" s="14" t="s">
        <v>218</v>
      </c>
      <c r="BM165" s="166" t="s">
        <v>2706</v>
      </c>
    </row>
    <row r="166" spans="1:65" s="2" customFormat="1" ht="33" customHeight="1">
      <c r="A166" s="896"/>
      <c r="B166" s="129"/>
      <c r="C166" s="155" t="s">
        <v>214</v>
      </c>
      <c r="D166" s="155" t="s">
        <v>155</v>
      </c>
      <c r="E166" s="156" t="s">
        <v>991</v>
      </c>
      <c r="F166" s="157" t="s">
        <v>992</v>
      </c>
      <c r="G166" s="158" t="s">
        <v>158</v>
      </c>
      <c r="H166" s="159">
        <v>1.446</v>
      </c>
      <c r="I166" s="901"/>
      <c r="J166" s="900">
        <f>ROUND(I166*H166,2)</f>
        <v>0</v>
      </c>
      <c r="K166" s="161"/>
      <c r="L166" s="29"/>
      <c r="M166" s="162" t="s">
        <v>1</v>
      </c>
      <c r="N166" s="163" t="s">
        <v>36</v>
      </c>
      <c r="O166" s="55"/>
      <c r="P166" s="164">
        <f>O166*H166</f>
        <v>0</v>
      </c>
      <c r="Q166" s="164">
        <v>4.5199999999999997E-3</v>
      </c>
      <c r="R166" s="164">
        <f>Q166*H166</f>
        <v>6.5359199999999998E-3</v>
      </c>
      <c r="S166" s="164">
        <v>0</v>
      </c>
      <c r="T166" s="165">
        <f>S166*H166</f>
        <v>0</v>
      </c>
      <c r="U166" s="896"/>
      <c r="V166" s="896"/>
      <c r="W166" s="896"/>
      <c r="X166" s="896"/>
      <c r="Y166" s="896"/>
      <c r="Z166" s="896"/>
      <c r="AA166" s="896"/>
      <c r="AB166" s="896"/>
      <c r="AC166" s="896"/>
      <c r="AD166" s="896"/>
      <c r="AE166" s="896"/>
      <c r="AR166" s="166" t="s">
        <v>218</v>
      </c>
      <c r="AT166" s="166" t="s">
        <v>155</v>
      </c>
      <c r="AU166" s="166" t="s">
        <v>80</v>
      </c>
      <c r="AY166" s="14" t="s">
        <v>153</v>
      </c>
      <c r="BE166" s="93">
        <f>IF(N166="základná",J166,0)</f>
        <v>0</v>
      </c>
      <c r="BF166" s="93">
        <f>IF(N166="znížená",J166,0)</f>
        <v>0</v>
      </c>
      <c r="BG166" s="93">
        <f>IF(N166="zákl. prenesená",J166,0)</f>
        <v>0</v>
      </c>
      <c r="BH166" s="93">
        <f>IF(N166="zníž. prenesená",J166,0)</f>
        <v>0</v>
      </c>
      <c r="BI166" s="93">
        <f>IF(N166="nulová",J166,0)</f>
        <v>0</v>
      </c>
      <c r="BJ166" s="14" t="s">
        <v>80</v>
      </c>
      <c r="BK166" s="93">
        <f>ROUND(I166*H166,2)</f>
        <v>0</v>
      </c>
      <c r="BL166" s="14" t="s">
        <v>218</v>
      </c>
      <c r="BM166" s="166" t="s">
        <v>2707</v>
      </c>
    </row>
    <row r="167" spans="1:65" s="2" customFormat="1" ht="24.2" customHeight="1">
      <c r="A167" s="896"/>
      <c r="B167" s="129"/>
      <c r="C167" s="155" t="s">
        <v>218</v>
      </c>
      <c r="D167" s="155" t="s">
        <v>155</v>
      </c>
      <c r="E167" s="156" t="s">
        <v>995</v>
      </c>
      <c r="F167" s="157" t="s">
        <v>996</v>
      </c>
      <c r="G167" s="158" t="s">
        <v>997</v>
      </c>
      <c r="H167" s="160"/>
      <c r="I167" s="901"/>
      <c r="J167" s="900">
        <f>ROUND(I167*H167,2)</f>
        <v>0</v>
      </c>
      <c r="K167" s="161"/>
      <c r="L167" s="29"/>
      <c r="M167" s="162" t="s">
        <v>1</v>
      </c>
      <c r="N167" s="163" t="s">
        <v>36</v>
      </c>
      <c r="O167" s="55"/>
      <c r="P167" s="164">
        <f>O167*H167</f>
        <v>0</v>
      </c>
      <c r="Q167" s="164">
        <v>0</v>
      </c>
      <c r="R167" s="164">
        <f>Q167*H167</f>
        <v>0</v>
      </c>
      <c r="S167" s="164">
        <v>0</v>
      </c>
      <c r="T167" s="165">
        <f>S167*H167</f>
        <v>0</v>
      </c>
      <c r="U167" s="896"/>
      <c r="V167" s="896"/>
      <c r="W167" s="896"/>
      <c r="X167" s="896"/>
      <c r="Y167" s="896"/>
      <c r="Z167" s="896"/>
      <c r="AA167" s="896"/>
      <c r="AB167" s="896"/>
      <c r="AC167" s="896"/>
      <c r="AD167" s="896"/>
      <c r="AE167" s="896"/>
      <c r="AR167" s="166" t="s">
        <v>218</v>
      </c>
      <c r="AT167" s="166" t="s">
        <v>155</v>
      </c>
      <c r="AU167" s="166" t="s">
        <v>80</v>
      </c>
      <c r="AY167" s="14" t="s">
        <v>153</v>
      </c>
      <c r="BE167" s="93">
        <f>IF(N167="základná",J167,0)</f>
        <v>0</v>
      </c>
      <c r="BF167" s="93">
        <f>IF(N167="znížená",J167,0)</f>
        <v>0</v>
      </c>
      <c r="BG167" s="93">
        <f>IF(N167="zákl. prenesená",J167,0)</f>
        <v>0</v>
      </c>
      <c r="BH167" s="93">
        <f>IF(N167="zníž. prenesená",J167,0)</f>
        <v>0</v>
      </c>
      <c r="BI167" s="93">
        <f>IF(N167="nulová",J167,0)</f>
        <v>0</v>
      </c>
      <c r="BJ167" s="14" t="s">
        <v>80</v>
      </c>
      <c r="BK167" s="93">
        <f>ROUND(I167*H167,2)</f>
        <v>0</v>
      </c>
      <c r="BL167" s="14" t="s">
        <v>218</v>
      </c>
      <c r="BM167" s="166" t="s">
        <v>2708</v>
      </c>
    </row>
    <row r="168" spans="1:65" s="12" customFormat="1" ht="22.9" customHeight="1">
      <c r="B168" s="145"/>
      <c r="D168" s="146" t="s">
        <v>69</v>
      </c>
      <c r="E168" s="154" t="s">
        <v>999</v>
      </c>
      <c r="F168" s="154" t="s">
        <v>1000</v>
      </c>
      <c r="I168" s="148"/>
      <c r="J168" s="904">
        <f>BK168</f>
        <v>0</v>
      </c>
      <c r="L168" s="145"/>
      <c r="M168" s="149"/>
      <c r="N168" s="150"/>
      <c r="O168" s="150"/>
      <c r="P168" s="151">
        <f>P169</f>
        <v>0</v>
      </c>
      <c r="Q168" s="150"/>
      <c r="R168" s="151">
        <f>R169</f>
        <v>0</v>
      </c>
      <c r="S168" s="150"/>
      <c r="T168" s="152">
        <f>T169</f>
        <v>0</v>
      </c>
      <c r="AR168" s="146" t="s">
        <v>80</v>
      </c>
      <c r="AT168" s="153" t="s">
        <v>69</v>
      </c>
      <c r="AU168" s="153" t="s">
        <v>77</v>
      </c>
      <c r="AY168" s="146" t="s">
        <v>153</v>
      </c>
      <c r="BK168" s="902">
        <f>BK169</f>
        <v>0</v>
      </c>
    </row>
    <row r="169" spans="1:65" s="2" customFormat="1" ht="16.5" customHeight="1">
      <c r="A169" s="896"/>
      <c r="B169" s="129"/>
      <c r="C169" s="155" t="s">
        <v>222</v>
      </c>
      <c r="D169" s="155" t="s">
        <v>155</v>
      </c>
      <c r="E169" s="156" t="s">
        <v>1010</v>
      </c>
      <c r="F169" s="157" t="s">
        <v>1011</v>
      </c>
      <c r="G169" s="158" t="s">
        <v>158</v>
      </c>
      <c r="H169" s="159">
        <v>59.765999999999998</v>
      </c>
      <c r="I169" s="901"/>
      <c r="J169" s="900">
        <f>ROUND(I169*H169,2)</f>
        <v>0</v>
      </c>
      <c r="K169" s="161"/>
      <c r="L169" s="29"/>
      <c r="M169" s="162" t="s">
        <v>1</v>
      </c>
      <c r="N169" s="163" t="s">
        <v>36</v>
      </c>
      <c r="O169" s="55"/>
      <c r="P169" s="164">
        <f>O169*H169</f>
        <v>0</v>
      </c>
      <c r="Q169" s="164">
        <v>0</v>
      </c>
      <c r="R169" s="164">
        <f>Q169*H169</f>
        <v>0</v>
      </c>
      <c r="S169" s="164">
        <v>0</v>
      </c>
      <c r="T169" s="165">
        <f>S169*H169</f>
        <v>0</v>
      </c>
      <c r="U169" s="896"/>
      <c r="V169" s="896"/>
      <c r="W169" s="896"/>
      <c r="X169" s="896"/>
      <c r="Y169" s="896"/>
      <c r="Z169" s="896"/>
      <c r="AA169" s="896"/>
      <c r="AB169" s="896"/>
      <c r="AC169" s="896"/>
      <c r="AD169" s="896"/>
      <c r="AE169" s="896"/>
      <c r="AR169" s="166" t="s">
        <v>218</v>
      </c>
      <c r="AT169" s="166" t="s">
        <v>155</v>
      </c>
      <c r="AU169" s="166" t="s">
        <v>80</v>
      </c>
      <c r="AY169" s="14" t="s">
        <v>153</v>
      </c>
      <c r="BE169" s="93">
        <f>IF(N169="základná",J169,0)</f>
        <v>0</v>
      </c>
      <c r="BF169" s="93">
        <f>IF(N169="znížená",J169,0)</f>
        <v>0</v>
      </c>
      <c r="BG169" s="93">
        <f>IF(N169="zákl. prenesená",J169,0)</f>
        <v>0</v>
      </c>
      <c r="BH169" s="93">
        <f>IF(N169="zníž. prenesená",J169,0)</f>
        <v>0</v>
      </c>
      <c r="BI169" s="93">
        <f>IF(N169="nulová",J169,0)</f>
        <v>0</v>
      </c>
      <c r="BJ169" s="14" t="s">
        <v>80</v>
      </c>
      <c r="BK169" s="93">
        <f>ROUND(I169*H169,2)</f>
        <v>0</v>
      </c>
      <c r="BL169" s="14" t="s">
        <v>218</v>
      </c>
      <c r="BM169" s="166" t="s">
        <v>2709</v>
      </c>
    </row>
    <row r="170" spans="1:65" s="12" customFormat="1" ht="22.9" customHeight="1">
      <c r="B170" s="145"/>
      <c r="D170" s="146" t="s">
        <v>69</v>
      </c>
      <c r="E170" s="154" t="s">
        <v>1041</v>
      </c>
      <c r="F170" s="154" t="s">
        <v>1042</v>
      </c>
      <c r="I170" s="148"/>
      <c r="J170" s="904">
        <f>BK170</f>
        <v>0</v>
      </c>
      <c r="L170" s="145"/>
      <c r="M170" s="149"/>
      <c r="N170" s="150"/>
      <c r="O170" s="150"/>
      <c r="P170" s="151">
        <f>SUM(P171:P173)</f>
        <v>0</v>
      </c>
      <c r="Q170" s="150"/>
      <c r="R170" s="151">
        <f>SUM(R171:R173)</f>
        <v>0.12622785</v>
      </c>
      <c r="S170" s="150"/>
      <c r="T170" s="152">
        <f>SUM(T171:T173)</f>
        <v>0</v>
      </c>
      <c r="AR170" s="146" t="s">
        <v>80</v>
      </c>
      <c r="AT170" s="153" t="s">
        <v>69</v>
      </c>
      <c r="AU170" s="153" t="s">
        <v>77</v>
      </c>
      <c r="AY170" s="146" t="s">
        <v>153</v>
      </c>
      <c r="BK170" s="902">
        <f>SUM(BK171:BK173)</f>
        <v>0</v>
      </c>
    </row>
    <row r="171" spans="1:65" s="2" customFormat="1" ht="24.2" customHeight="1">
      <c r="A171" s="896"/>
      <c r="B171" s="129"/>
      <c r="C171" s="155" t="s">
        <v>226</v>
      </c>
      <c r="D171" s="155" t="s">
        <v>155</v>
      </c>
      <c r="E171" s="156" t="s">
        <v>1056</v>
      </c>
      <c r="F171" s="157" t="s">
        <v>1057</v>
      </c>
      <c r="G171" s="158" t="s">
        <v>158</v>
      </c>
      <c r="H171" s="159">
        <v>48.014000000000003</v>
      </c>
      <c r="I171" s="901"/>
      <c r="J171" s="900">
        <f>ROUND(I171*H171,2)</f>
        <v>0</v>
      </c>
      <c r="K171" s="161"/>
      <c r="L171" s="29"/>
      <c r="M171" s="162" t="s">
        <v>1</v>
      </c>
      <c r="N171" s="163" t="s">
        <v>36</v>
      </c>
      <c r="O171" s="55"/>
      <c r="P171" s="164">
        <f>O171*H171</f>
        <v>0</v>
      </c>
      <c r="Q171" s="164">
        <v>0</v>
      </c>
      <c r="R171" s="164">
        <f>Q171*H171</f>
        <v>0</v>
      </c>
      <c r="S171" s="164">
        <v>0</v>
      </c>
      <c r="T171" s="165">
        <f>S171*H171</f>
        <v>0</v>
      </c>
      <c r="U171" s="896"/>
      <c r="V171" s="896"/>
      <c r="W171" s="896"/>
      <c r="X171" s="896"/>
      <c r="Y171" s="896"/>
      <c r="Z171" s="896"/>
      <c r="AA171" s="896"/>
      <c r="AB171" s="896"/>
      <c r="AC171" s="896"/>
      <c r="AD171" s="896"/>
      <c r="AE171" s="896"/>
      <c r="AR171" s="166" t="s">
        <v>218</v>
      </c>
      <c r="AT171" s="166" t="s">
        <v>155</v>
      </c>
      <c r="AU171" s="166" t="s">
        <v>80</v>
      </c>
      <c r="AY171" s="14" t="s">
        <v>153</v>
      </c>
      <c r="BE171" s="93">
        <f>IF(N171="základná",J171,0)</f>
        <v>0</v>
      </c>
      <c r="BF171" s="93">
        <f>IF(N171="znížená",J171,0)</f>
        <v>0</v>
      </c>
      <c r="BG171" s="93">
        <f>IF(N171="zákl. prenesená",J171,0)</f>
        <v>0</v>
      </c>
      <c r="BH171" s="93">
        <f>IF(N171="zníž. prenesená",J171,0)</f>
        <v>0</v>
      </c>
      <c r="BI171" s="93">
        <f>IF(N171="nulová",J171,0)</f>
        <v>0</v>
      </c>
      <c r="BJ171" s="14" t="s">
        <v>80</v>
      </c>
      <c r="BK171" s="93">
        <f>ROUND(I171*H171,2)</f>
        <v>0</v>
      </c>
      <c r="BL171" s="14" t="s">
        <v>218</v>
      </c>
      <c r="BM171" s="166" t="s">
        <v>2710</v>
      </c>
    </row>
    <row r="172" spans="1:65" s="2" customFormat="1" ht="16.5" customHeight="1">
      <c r="A172" s="896"/>
      <c r="B172" s="129"/>
      <c r="C172" s="167" t="s">
        <v>230</v>
      </c>
      <c r="D172" s="167" t="s">
        <v>189</v>
      </c>
      <c r="E172" s="168" t="s">
        <v>1060</v>
      </c>
      <c r="F172" s="169" t="s">
        <v>1061</v>
      </c>
      <c r="G172" s="170" t="s">
        <v>158</v>
      </c>
      <c r="H172" s="171">
        <v>52.814999999999998</v>
      </c>
      <c r="I172" s="906"/>
      <c r="J172" s="905">
        <f>ROUND(I172*H172,2)</f>
        <v>0</v>
      </c>
      <c r="K172" s="172"/>
      <c r="L172" s="173"/>
      <c r="M172" s="174" t="s">
        <v>1</v>
      </c>
      <c r="N172" s="175" t="s">
        <v>36</v>
      </c>
      <c r="O172" s="55"/>
      <c r="P172" s="164">
        <f>O172*H172</f>
        <v>0</v>
      </c>
      <c r="Q172" s="164">
        <v>2.3900000000000002E-3</v>
      </c>
      <c r="R172" s="164">
        <f>Q172*H172</f>
        <v>0.12622785</v>
      </c>
      <c r="S172" s="164">
        <v>0</v>
      </c>
      <c r="T172" s="165">
        <f>S172*H172</f>
        <v>0</v>
      </c>
      <c r="U172" s="896"/>
      <c r="V172" s="896"/>
      <c r="W172" s="896"/>
      <c r="X172" s="896"/>
      <c r="Y172" s="896"/>
      <c r="Z172" s="896"/>
      <c r="AA172" s="896"/>
      <c r="AB172" s="896"/>
      <c r="AC172" s="896"/>
      <c r="AD172" s="896"/>
      <c r="AE172" s="896"/>
      <c r="AR172" s="166" t="s">
        <v>284</v>
      </c>
      <c r="AT172" s="166" t="s">
        <v>189</v>
      </c>
      <c r="AU172" s="166" t="s">
        <v>80</v>
      </c>
      <c r="AY172" s="14" t="s">
        <v>153</v>
      </c>
      <c r="BE172" s="93">
        <f>IF(N172="základná",J172,0)</f>
        <v>0</v>
      </c>
      <c r="BF172" s="93">
        <f>IF(N172="znížená",J172,0)</f>
        <v>0</v>
      </c>
      <c r="BG172" s="93">
        <f>IF(N172="zákl. prenesená",J172,0)</f>
        <v>0</v>
      </c>
      <c r="BH172" s="93">
        <f>IF(N172="zníž. prenesená",J172,0)</f>
        <v>0</v>
      </c>
      <c r="BI172" s="93">
        <f>IF(N172="nulová",J172,0)</f>
        <v>0</v>
      </c>
      <c r="BJ172" s="14" t="s">
        <v>80</v>
      </c>
      <c r="BK172" s="93">
        <f>ROUND(I172*H172,2)</f>
        <v>0</v>
      </c>
      <c r="BL172" s="14" t="s">
        <v>218</v>
      </c>
      <c r="BM172" s="166" t="s">
        <v>2711</v>
      </c>
    </row>
    <row r="173" spans="1:65" s="2" customFormat="1" ht="24.2" customHeight="1">
      <c r="A173" s="896"/>
      <c r="B173" s="129"/>
      <c r="C173" s="155" t="s">
        <v>7</v>
      </c>
      <c r="D173" s="155" t="s">
        <v>155</v>
      </c>
      <c r="E173" s="156" t="s">
        <v>1100</v>
      </c>
      <c r="F173" s="157" t="s">
        <v>1101</v>
      </c>
      <c r="G173" s="158" t="s">
        <v>997</v>
      </c>
      <c r="H173" s="160"/>
      <c r="I173" s="901"/>
      <c r="J173" s="900">
        <f>ROUND(I173*H173,2)</f>
        <v>0</v>
      </c>
      <c r="K173" s="161"/>
      <c r="L173" s="29"/>
      <c r="M173" s="162" t="s">
        <v>1</v>
      </c>
      <c r="N173" s="163" t="s">
        <v>36</v>
      </c>
      <c r="O173" s="55"/>
      <c r="P173" s="164">
        <f>O173*H173</f>
        <v>0</v>
      </c>
      <c r="Q173" s="164">
        <v>0</v>
      </c>
      <c r="R173" s="164">
        <f>Q173*H173</f>
        <v>0</v>
      </c>
      <c r="S173" s="164">
        <v>0</v>
      </c>
      <c r="T173" s="165">
        <f>S173*H173</f>
        <v>0</v>
      </c>
      <c r="U173" s="896"/>
      <c r="V173" s="896"/>
      <c r="W173" s="896"/>
      <c r="X173" s="896"/>
      <c r="Y173" s="896"/>
      <c r="Z173" s="896"/>
      <c r="AA173" s="896"/>
      <c r="AB173" s="896"/>
      <c r="AC173" s="896"/>
      <c r="AD173" s="896"/>
      <c r="AE173" s="896"/>
      <c r="AR173" s="166" t="s">
        <v>218</v>
      </c>
      <c r="AT173" s="166" t="s">
        <v>155</v>
      </c>
      <c r="AU173" s="166" t="s">
        <v>80</v>
      </c>
      <c r="AY173" s="14" t="s">
        <v>153</v>
      </c>
      <c r="BE173" s="93">
        <f>IF(N173="základná",J173,0)</f>
        <v>0</v>
      </c>
      <c r="BF173" s="93">
        <f>IF(N173="znížená",J173,0)</f>
        <v>0</v>
      </c>
      <c r="BG173" s="93">
        <f>IF(N173="zákl. prenesená",J173,0)</f>
        <v>0</v>
      </c>
      <c r="BH173" s="93">
        <f>IF(N173="zníž. prenesená",J173,0)</f>
        <v>0</v>
      </c>
      <c r="BI173" s="93">
        <f>IF(N173="nulová",J173,0)</f>
        <v>0</v>
      </c>
      <c r="BJ173" s="14" t="s">
        <v>80</v>
      </c>
      <c r="BK173" s="93">
        <f>ROUND(I173*H173,2)</f>
        <v>0</v>
      </c>
      <c r="BL173" s="14" t="s">
        <v>218</v>
      </c>
      <c r="BM173" s="166" t="s">
        <v>2712</v>
      </c>
    </row>
    <row r="174" spans="1:65" s="12" customFormat="1" ht="22.9" customHeight="1">
      <c r="B174" s="145"/>
      <c r="D174" s="146" t="s">
        <v>69</v>
      </c>
      <c r="E174" s="154" t="s">
        <v>1109</v>
      </c>
      <c r="F174" s="154" t="s">
        <v>2405</v>
      </c>
      <c r="I174" s="148"/>
      <c r="J174" s="904">
        <f>BK174</f>
        <v>0</v>
      </c>
      <c r="L174" s="145"/>
      <c r="M174" s="149"/>
      <c r="N174" s="150"/>
      <c r="O174" s="150"/>
      <c r="P174" s="151">
        <f>SUM(P175:P176)</f>
        <v>0</v>
      </c>
      <c r="Q174" s="150"/>
      <c r="R174" s="151">
        <f>SUM(R175:R176)</f>
        <v>0.33484999999999998</v>
      </c>
      <c r="S174" s="150"/>
      <c r="T174" s="152">
        <f>SUM(T175:T176)</f>
        <v>0</v>
      </c>
      <c r="AR174" s="146" t="s">
        <v>80</v>
      </c>
      <c r="AT174" s="153" t="s">
        <v>69</v>
      </c>
      <c r="AU174" s="153" t="s">
        <v>77</v>
      </c>
      <c r="AY174" s="146" t="s">
        <v>153</v>
      </c>
      <c r="BK174" s="902">
        <f>SUM(BK175:BK176)</f>
        <v>0</v>
      </c>
    </row>
    <row r="175" spans="1:65" s="2" customFormat="1" ht="24.2" customHeight="1">
      <c r="A175" s="896"/>
      <c r="B175" s="129"/>
      <c r="C175" s="155" t="s">
        <v>237</v>
      </c>
      <c r="D175" s="155" t="s">
        <v>155</v>
      </c>
      <c r="E175" s="156" t="s">
        <v>1112</v>
      </c>
      <c r="F175" s="157" t="s">
        <v>1113</v>
      </c>
      <c r="G175" s="158" t="s">
        <v>266</v>
      </c>
      <c r="H175" s="159">
        <v>5</v>
      </c>
      <c r="I175" s="901"/>
      <c r="J175" s="900">
        <f>ROUND(I175*H175,2)</f>
        <v>0</v>
      </c>
      <c r="K175" s="161"/>
      <c r="L175" s="29"/>
      <c r="M175" s="162" t="s">
        <v>1</v>
      </c>
      <c r="N175" s="163" t="s">
        <v>36</v>
      </c>
      <c r="O175" s="55"/>
      <c r="P175" s="164">
        <f>O175*H175</f>
        <v>0</v>
      </c>
      <c r="Q175" s="164">
        <v>6.6970000000000002E-2</v>
      </c>
      <c r="R175" s="164">
        <f>Q175*H175</f>
        <v>0.33484999999999998</v>
      </c>
      <c r="S175" s="164">
        <v>0</v>
      </c>
      <c r="T175" s="165">
        <f>S175*H175</f>
        <v>0</v>
      </c>
      <c r="U175" s="896"/>
      <c r="V175" s="896"/>
      <c r="W175" s="896"/>
      <c r="X175" s="896"/>
      <c r="Y175" s="896"/>
      <c r="Z175" s="896"/>
      <c r="AA175" s="896"/>
      <c r="AB175" s="896"/>
      <c r="AC175" s="896"/>
      <c r="AD175" s="896"/>
      <c r="AE175" s="896"/>
      <c r="AR175" s="166" t="s">
        <v>218</v>
      </c>
      <c r="AT175" s="166" t="s">
        <v>155</v>
      </c>
      <c r="AU175" s="166" t="s">
        <v>80</v>
      </c>
      <c r="AY175" s="14" t="s">
        <v>153</v>
      </c>
      <c r="BE175" s="93">
        <f>IF(N175="základná",J175,0)</f>
        <v>0</v>
      </c>
      <c r="BF175" s="93">
        <f>IF(N175="znížená",J175,0)</f>
        <v>0</v>
      </c>
      <c r="BG175" s="93">
        <f>IF(N175="zákl. prenesená",J175,0)</f>
        <v>0</v>
      </c>
      <c r="BH175" s="93">
        <f>IF(N175="zníž. prenesená",J175,0)</f>
        <v>0</v>
      </c>
      <c r="BI175" s="93">
        <f>IF(N175="nulová",J175,0)</f>
        <v>0</v>
      </c>
      <c r="BJ175" s="14" t="s">
        <v>80</v>
      </c>
      <c r="BK175" s="93">
        <f>ROUND(I175*H175,2)</f>
        <v>0</v>
      </c>
      <c r="BL175" s="14" t="s">
        <v>218</v>
      </c>
      <c r="BM175" s="166" t="s">
        <v>2713</v>
      </c>
    </row>
    <row r="176" spans="1:65" s="2" customFormat="1" ht="24.2" customHeight="1">
      <c r="A176" s="896"/>
      <c r="B176" s="129"/>
      <c r="C176" s="155" t="s">
        <v>241</v>
      </c>
      <c r="D176" s="155" t="s">
        <v>155</v>
      </c>
      <c r="E176" s="156" t="s">
        <v>1120</v>
      </c>
      <c r="F176" s="157" t="s">
        <v>1121</v>
      </c>
      <c r="G176" s="158" t="s">
        <v>997</v>
      </c>
      <c r="H176" s="160"/>
      <c r="I176" s="901"/>
      <c r="J176" s="900">
        <f>ROUND(I176*H176,2)</f>
        <v>0</v>
      </c>
      <c r="K176" s="161"/>
      <c r="L176" s="29"/>
      <c r="M176" s="162" t="s">
        <v>1</v>
      </c>
      <c r="N176" s="163" t="s">
        <v>36</v>
      </c>
      <c r="O176" s="55"/>
      <c r="P176" s="164">
        <f>O176*H176</f>
        <v>0</v>
      </c>
      <c r="Q176" s="164">
        <v>0</v>
      </c>
      <c r="R176" s="164">
        <f>Q176*H176</f>
        <v>0</v>
      </c>
      <c r="S176" s="164">
        <v>0</v>
      </c>
      <c r="T176" s="165">
        <f>S176*H176</f>
        <v>0</v>
      </c>
      <c r="U176" s="896"/>
      <c r="V176" s="896"/>
      <c r="W176" s="896"/>
      <c r="X176" s="896"/>
      <c r="Y176" s="896"/>
      <c r="Z176" s="896"/>
      <c r="AA176" s="896"/>
      <c r="AB176" s="896"/>
      <c r="AC176" s="896"/>
      <c r="AD176" s="896"/>
      <c r="AE176" s="896"/>
      <c r="AR176" s="166" t="s">
        <v>218</v>
      </c>
      <c r="AT176" s="166" t="s">
        <v>155</v>
      </c>
      <c r="AU176" s="166" t="s">
        <v>80</v>
      </c>
      <c r="AY176" s="14" t="s">
        <v>153</v>
      </c>
      <c r="BE176" s="93">
        <f>IF(N176="základná",J176,0)</f>
        <v>0</v>
      </c>
      <c r="BF176" s="93">
        <f>IF(N176="znížená",J176,0)</f>
        <v>0</v>
      </c>
      <c r="BG176" s="93">
        <f>IF(N176="zákl. prenesená",J176,0)</f>
        <v>0</v>
      </c>
      <c r="BH176" s="93">
        <f>IF(N176="zníž. prenesená",J176,0)</f>
        <v>0</v>
      </c>
      <c r="BI176" s="93">
        <f>IF(N176="nulová",J176,0)</f>
        <v>0</v>
      </c>
      <c r="BJ176" s="14" t="s">
        <v>80</v>
      </c>
      <c r="BK176" s="93">
        <f>ROUND(I176*H176,2)</f>
        <v>0</v>
      </c>
      <c r="BL176" s="14" t="s">
        <v>218</v>
      </c>
      <c r="BM176" s="166" t="s">
        <v>2714</v>
      </c>
    </row>
    <row r="177" spans="1:65" s="12" customFormat="1" ht="22.9" customHeight="1">
      <c r="B177" s="145"/>
      <c r="D177" s="146" t="s">
        <v>69</v>
      </c>
      <c r="E177" s="154" t="s">
        <v>1137</v>
      </c>
      <c r="F177" s="154" t="s">
        <v>1138</v>
      </c>
      <c r="I177" s="148"/>
      <c r="J177" s="904">
        <f>BK177</f>
        <v>0</v>
      </c>
      <c r="L177" s="145"/>
      <c r="M177" s="149"/>
      <c r="N177" s="150"/>
      <c r="O177" s="150"/>
      <c r="P177" s="151">
        <f>SUM(P178:P187)</f>
        <v>0</v>
      </c>
      <c r="Q177" s="150"/>
      <c r="R177" s="151">
        <f>SUM(R178:R187)</f>
        <v>2.5127151199999997</v>
      </c>
      <c r="S177" s="150"/>
      <c r="T177" s="152">
        <f>SUM(T178:T187)</f>
        <v>0</v>
      </c>
      <c r="AR177" s="146" t="s">
        <v>80</v>
      </c>
      <c r="AT177" s="153" t="s">
        <v>69</v>
      </c>
      <c r="AU177" s="153" t="s">
        <v>77</v>
      </c>
      <c r="AY177" s="146" t="s">
        <v>153</v>
      </c>
      <c r="BK177" s="902">
        <f>SUM(BK178:BK187)</f>
        <v>0</v>
      </c>
    </row>
    <row r="178" spans="1:65" s="2" customFormat="1" ht="37.9" customHeight="1">
      <c r="A178" s="896"/>
      <c r="B178" s="129"/>
      <c r="C178" s="155" t="s">
        <v>246</v>
      </c>
      <c r="D178" s="155" t="s">
        <v>155</v>
      </c>
      <c r="E178" s="156" t="s">
        <v>1160</v>
      </c>
      <c r="F178" s="157" t="s">
        <v>1161</v>
      </c>
      <c r="G178" s="158" t="s">
        <v>158</v>
      </c>
      <c r="H178" s="159">
        <v>30.087</v>
      </c>
      <c r="I178" s="901"/>
      <c r="J178" s="900">
        <f t="shared" ref="J178:J187" si="15">ROUND(I178*H178,2)</f>
        <v>0</v>
      </c>
      <c r="K178" s="161"/>
      <c r="L178" s="29"/>
      <c r="M178" s="162" t="s">
        <v>1</v>
      </c>
      <c r="N178" s="163" t="s">
        <v>36</v>
      </c>
      <c r="O178" s="55"/>
      <c r="P178" s="164">
        <f t="shared" ref="P178:P187" si="16">O178*H178</f>
        <v>0</v>
      </c>
      <c r="Q178" s="164">
        <v>2.1520000000000001E-2</v>
      </c>
      <c r="R178" s="164">
        <f t="shared" ref="R178:R187" si="17">Q178*H178</f>
        <v>0.64747224000000003</v>
      </c>
      <c r="S178" s="164">
        <v>0</v>
      </c>
      <c r="T178" s="165">
        <f t="shared" ref="T178:T187" si="18">S178*H178</f>
        <v>0</v>
      </c>
      <c r="U178" s="896"/>
      <c r="V178" s="896"/>
      <c r="W178" s="896"/>
      <c r="X178" s="896"/>
      <c r="Y178" s="896"/>
      <c r="Z178" s="896"/>
      <c r="AA178" s="896"/>
      <c r="AB178" s="896"/>
      <c r="AC178" s="896"/>
      <c r="AD178" s="896"/>
      <c r="AE178" s="896"/>
      <c r="AR178" s="166" t="s">
        <v>218</v>
      </c>
      <c r="AT178" s="166" t="s">
        <v>155</v>
      </c>
      <c r="AU178" s="166" t="s">
        <v>80</v>
      </c>
      <c r="AY178" s="14" t="s">
        <v>153</v>
      </c>
      <c r="BE178" s="93">
        <f t="shared" ref="BE178:BE187" si="19">IF(N178="základná",J178,0)</f>
        <v>0</v>
      </c>
      <c r="BF178" s="93">
        <f t="shared" ref="BF178:BF187" si="20">IF(N178="znížená",J178,0)</f>
        <v>0</v>
      </c>
      <c r="BG178" s="93">
        <f t="shared" ref="BG178:BG187" si="21">IF(N178="zákl. prenesená",J178,0)</f>
        <v>0</v>
      </c>
      <c r="BH178" s="93">
        <f t="shared" ref="BH178:BH187" si="22">IF(N178="zníž. prenesená",J178,0)</f>
        <v>0</v>
      </c>
      <c r="BI178" s="93">
        <f t="shared" ref="BI178:BI187" si="23">IF(N178="nulová",J178,0)</f>
        <v>0</v>
      </c>
      <c r="BJ178" s="14" t="s">
        <v>80</v>
      </c>
      <c r="BK178" s="93">
        <f t="shared" ref="BK178:BK187" si="24">ROUND(I178*H178,2)</f>
        <v>0</v>
      </c>
      <c r="BL178" s="14" t="s">
        <v>218</v>
      </c>
      <c r="BM178" s="166" t="s">
        <v>2715</v>
      </c>
    </row>
    <row r="179" spans="1:65" s="2" customFormat="1" ht="44.25" customHeight="1">
      <c r="A179" s="896"/>
      <c r="B179" s="129"/>
      <c r="C179" s="155" t="s">
        <v>251</v>
      </c>
      <c r="D179" s="155" t="s">
        <v>155</v>
      </c>
      <c r="E179" s="156" t="s">
        <v>1164</v>
      </c>
      <c r="F179" s="157" t="s">
        <v>1165</v>
      </c>
      <c r="G179" s="158" t="s">
        <v>158</v>
      </c>
      <c r="H179" s="159">
        <v>33.896999999999998</v>
      </c>
      <c r="I179" s="901"/>
      <c r="J179" s="900">
        <f t="shared" si="15"/>
        <v>0</v>
      </c>
      <c r="K179" s="161"/>
      <c r="L179" s="29"/>
      <c r="M179" s="162" t="s">
        <v>1</v>
      </c>
      <c r="N179" s="163" t="s">
        <v>36</v>
      </c>
      <c r="O179" s="55"/>
      <c r="P179" s="164">
        <f t="shared" si="16"/>
        <v>0</v>
      </c>
      <c r="Q179" s="164">
        <v>2.1520000000000001E-2</v>
      </c>
      <c r="R179" s="164">
        <f t="shared" si="17"/>
        <v>0.72946343999999996</v>
      </c>
      <c r="S179" s="164">
        <v>0</v>
      </c>
      <c r="T179" s="165">
        <f t="shared" si="18"/>
        <v>0</v>
      </c>
      <c r="U179" s="896"/>
      <c r="V179" s="896"/>
      <c r="W179" s="896"/>
      <c r="X179" s="896"/>
      <c r="Y179" s="896"/>
      <c r="Z179" s="896"/>
      <c r="AA179" s="896"/>
      <c r="AB179" s="896"/>
      <c r="AC179" s="896"/>
      <c r="AD179" s="896"/>
      <c r="AE179" s="896"/>
      <c r="AR179" s="166" t="s">
        <v>218</v>
      </c>
      <c r="AT179" s="166" t="s">
        <v>155</v>
      </c>
      <c r="AU179" s="166" t="s">
        <v>80</v>
      </c>
      <c r="AY179" s="14" t="s">
        <v>153</v>
      </c>
      <c r="BE179" s="93">
        <f t="shared" si="19"/>
        <v>0</v>
      </c>
      <c r="BF179" s="93">
        <f t="shared" si="20"/>
        <v>0</v>
      </c>
      <c r="BG179" s="93">
        <f t="shared" si="21"/>
        <v>0</v>
      </c>
      <c r="BH179" s="93">
        <f t="shared" si="22"/>
        <v>0</v>
      </c>
      <c r="BI179" s="93">
        <f t="shared" si="23"/>
        <v>0</v>
      </c>
      <c r="BJ179" s="14" t="s">
        <v>80</v>
      </c>
      <c r="BK179" s="93">
        <f t="shared" si="24"/>
        <v>0</v>
      </c>
      <c r="BL179" s="14" t="s">
        <v>218</v>
      </c>
      <c r="BM179" s="166" t="s">
        <v>2716</v>
      </c>
    </row>
    <row r="180" spans="1:65" s="2" customFormat="1" ht="37.9" customHeight="1">
      <c r="A180" s="896"/>
      <c r="B180" s="129"/>
      <c r="C180" s="155" t="s">
        <v>255</v>
      </c>
      <c r="D180" s="155" t="s">
        <v>155</v>
      </c>
      <c r="E180" s="156" t="s">
        <v>1168</v>
      </c>
      <c r="F180" s="157" t="s">
        <v>1169</v>
      </c>
      <c r="G180" s="158" t="s">
        <v>158</v>
      </c>
      <c r="H180" s="159">
        <v>15.147</v>
      </c>
      <c r="I180" s="901"/>
      <c r="J180" s="900">
        <f t="shared" si="15"/>
        <v>0</v>
      </c>
      <c r="K180" s="161"/>
      <c r="L180" s="29"/>
      <c r="M180" s="162" t="s">
        <v>1</v>
      </c>
      <c r="N180" s="163" t="s">
        <v>36</v>
      </c>
      <c r="O180" s="55"/>
      <c r="P180" s="164">
        <f t="shared" si="16"/>
        <v>0</v>
      </c>
      <c r="Q180" s="164">
        <v>2.1520000000000001E-2</v>
      </c>
      <c r="R180" s="164">
        <f t="shared" si="17"/>
        <v>0.32596343999999999</v>
      </c>
      <c r="S180" s="164">
        <v>0</v>
      </c>
      <c r="T180" s="165">
        <f t="shared" si="18"/>
        <v>0</v>
      </c>
      <c r="U180" s="896"/>
      <c r="V180" s="896"/>
      <c r="W180" s="896"/>
      <c r="X180" s="896"/>
      <c r="Y180" s="896"/>
      <c r="Z180" s="896"/>
      <c r="AA180" s="896"/>
      <c r="AB180" s="896"/>
      <c r="AC180" s="896"/>
      <c r="AD180" s="896"/>
      <c r="AE180" s="896"/>
      <c r="AR180" s="166" t="s">
        <v>218</v>
      </c>
      <c r="AT180" s="166" t="s">
        <v>155</v>
      </c>
      <c r="AU180" s="166" t="s">
        <v>80</v>
      </c>
      <c r="AY180" s="14" t="s">
        <v>153</v>
      </c>
      <c r="BE180" s="93">
        <f t="shared" si="19"/>
        <v>0</v>
      </c>
      <c r="BF180" s="93">
        <f t="shared" si="20"/>
        <v>0</v>
      </c>
      <c r="BG180" s="93">
        <f t="shared" si="21"/>
        <v>0</v>
      </c>
      <c r="BH180" s="93">
        <f t="shared" si="22"/>
        <v>0</v>
      </c>
      <c r="BI180" s="93">
        <f t="shared" si="23"/>
        <v>0</v>
      </c>
      <c r="BJ180" s="14" t="s">
        <v>80</v>
      </c>
      <c r="BK180" s="93">
        <f t="shared" si="24"/>
        <v>0</v>
      </c>
      <c r="BL180" s="14" t="s">
        <v>218</v>
      </c>
      <c r="BM180" s="166" t="s">
        <v>2717</v>
      </c>
    </row>
    <row r="181" spans="1:65" s="2" customFormat="1" ht="37.9" customHeight="1">
      <c r="A181" s="896"/>
      <c r="B181" s="129"/>
      <c r="C181" s="155" t="s">
        <v>259</v>
      </c>
      <c r="D181" s="155" t="s">
        <v>155</v>
      </c>
      <c r="E181" s="156" t="s">
        <v>1176</v>
      </c>
      <c r="F181" s="157" t="s">
        <v>1177</v>
      </c>
      <c r="G181" s="158" t="s">
        <v>158</v>
      </c>
      <c r="H181" s="159">
        <v>2.7</v>
      </c>
      <c r="I181" s="901"/>
      <c r="J181" s="900">
        <f t="shared" si="15"/>
        <v>0</v>
      </c>
      <c r="K181" s="161"/>
      <c r="L181" s="29"/>
      <c r="M181" s="162" t="s">
        <v>1</v>
      </c>
      <c r="N181" s="163" t="s">
        <v>36</v>
      </c>
      <c r="O181" s="55"/>
      <c r="P181" s="164">
        <f t="shared" si="16"/>
        <v>0</v>
      </c>
      <c r="Q181" s="164">
        <v>2.1520000000000001E-2</v>
      </c>
      <c r="R181" s="164">
        <f t="shared" si="17"/>
        <v>5.810400000000001E-2</v>
      </c>
      <c r="S181" s="164">
        <v>0</v>
      </c>
      <c r="T181" s="165">
        <f t="shared" si="18"/>
        <v>0</v>
      </c>
      <c r="U181" s="896"/>
      <c r="V181" s="896"/>
      <c r="W181" s="896"/>
      <c r="X181" s="896"/>
      <c r="Y181" s="896"/>
      <c r="Z181" s="896"/>
      <c r="AA181" s="896"/>
      <c r="AB181" s="896"/>
      <c r="AC181" s="896"/>
      <c r="AD181" s="896"/>
      <c r="AE181" s="896"/>
      <c r="AR181" s="166" t="s">
        <v>218</v>
      </c>
      <c r="AT181" s="166" t="s">
        <v>155</v>
      </c>
      <c r="AU181" s="166" t="s">
        <v>80</v>
      </c>
      <c r="AY181" s="14" t="s">
        <v>153</v>
      </c>
      <c r="BE181" s="93">
        <f t="shared" si="19"/>
        <v>0</v>
      </c>
      <c r="BF181" s="93">
        <f t="shared" si="20"/>
        <v>0</v>
      </c>
      <c r="BG181" s="93">
        <f t="shared" si="21"/>
        <v>0</v>
      </c>
      <c r="BH181" s="93">
        <f t="shared" si="22"/>
        <v>0</v>
      </c>
      <c r="BI181" s="93">
        <f t="shared" si="23"/>
        <v>0</v>
      </c>
      <c r="BJ181" s="14" t="s">
        <v>80</v>
      </c>
      <c r="BK181" s="93">
        <f t="shared" si="24"/>
        <v>0</v>
      </c>
      <c r="BL181" s="14" t="s">
        <v>218</v>
      </c>
      <c r="BM181" s="166" t="s">
        <v>2718</v>
      </c>
    </row>
    <row r="182" spans="1:65" s="2" customFormat="1" ht="44.25" customHeight="1">
      <c r="A182" s="896"/>
      <c r="B182" s="129"/>
      <c r="C182" s="155" t="s">
        <v>263</v>
      </c>
      <c r="D182" s="155" t="s">
        <v>155</v>
      </c>
      <c r="E182" s="156" t="s">
        <v>1180</v>
      </c>
      <c r="F182" s="157" t="s">
        <v>1181</v>
      </c>
      <c r="G182" s="158" t="s">
        <v>158</v>
      </c>
      <c r="H182" s="159">
        <v>4.7549999999999999</v>
      </c>
      <c r="I182" s="901"/>
      <c r="J182" s="900">
        <f t="shared" si="15"/>
        <v>0</v>
      </c>
      <c r="K182" s="161"/>
      <c r="L182" s="29"/>
      <c r="M182" s="162" t="s">
        <v>1</v>
      </c>
      <c r="N182" s="163" t="s">
        <v>36</v>
      </c>
      <c r="O182" s="55"/>
      <c r="P182" s="164">
        <f t="shared" si="16"/>
        <v>0</v>
      </c>
      <c r="Q182" s="164">
        <v>2.1520000000000001E-2</v>
      </c>
      <c r="R182" s="164">
        <f t="shared" si="17"/>
        <v>0.1023276</v>
      </c>
      <c r="S182" s="164">
        <v>0</v>
      </c>
      <c r="T182" s="165">
        <f t="shared" si="18"/>
        <v>0</v>
      </c>
      <c r="U182" s="896"/>
      <c r="V182" s="896"/>
      <c r="W182" s="896"/>
      <c r="X182" s="896"/>
      <c r="Y182" s="896"/>
      <c r="Z182" s="896"/>
      <c r="AA182" s="896"/>
      <c r="AB182" s="896"/>
      <c r="AC182" s="896"/>
      <c r="AD182" s="896"/>
      <c r="AE182" s="896"/>
      <c r="AR182" s="166" t="s">
        <v>218</v>
      </c>
      <c r="AT182" s="166" t="s">
        <v>155</v>
      </c>
      <c r="AU182" s="166" t="s">
        <v>80</v>
      </c>
      <c r="AY182" s="14" t="s">
        <v>153</v>
      </c>
      <c r="BE182" s="93">
        <f t="shared" si="19"/>
        <v>0</v>
      </c>
      <c r="BF182" s="93">
        <f t="shared" si="20"/>
        <v>0</v>
      </c>
      <c r="BG182" s="93">
        <f t="shared" si="21"/>
        <v>0</v>
      </c>
      <c r="BH182" s="93">
        <f t="shared" si="22"/>
        <v>0</v>
      </c>
      <c r="BI182" s="93">
        <f t="shared" si="23"/>
        <v>0</v>
      </c>
      <c r="BJ182" s="14" t="s">
        <v>80</v>
      </c>
      <c r="BK182" s="93">
        <f t="shared" si="24"/>
        <v>0</v>
      </c>
      <c r="BL182" s="14" t="s">
        <v>218</v>
      </c>
      <c r="BM182" s="166" t="s">
        <v>2719</v>
      </c>
    </row>
    <row r="183" spans="1:65" s="2" customFormat="1" ht="37.9" customHeight="1">
      <c r="A183" s="896"/>
      <c r="B183" s="129"/>
      <c r="C183" s="155" t="s">
        <v>268</v>
      </c>
      <c r="D183" s="155" t="s">
        <v>155</v>
      </c>
      <c r="E183" s="156" t="s">
        <v>1184</v>
      </c>
      <c r="F183" s="157" t="s">
        <v>1185</v>
      </c>
      <c r="G183" s="158" t="s">
        <v>158</v>
      </c>
      <c r="H183" s="159">
        <v>1.7330000000000001</v>
      </c>
      <c r="I183" s="901"/>
      <c r="J183" s="900">
        <f t="shared" si="15"/>
        <v>0</v>
      </c>
      <c r="K183" s="161"/>
      <c r="L183" s="29"/>
      <c r="M183" s="162" t="s">
        <v>1</v>
      </c>
      <c r="N183" s="163" t="s">
        <v>36</v>
      </c>
      <c r="O183" s="55"/>
      <c r="P183" s="164">
        <f t="shared" si="16"/>
        <v>0</v>
      </c>
      <c r="Q183" s="164">
        <v>2.1520000000000001E-2</v>
      </c>
      <c r="R183" s="164">
        <f t="shared" si="17"/>
        <v>3.7294160000000007E-2</v>
      </c>
      <c r="S183" s="164">
        <v>0</v>
      </c>
      <c r="T183" s="165">
        <f t="shared" si="18"/>
        <v>0</v>
      </c>
      <c r="U183" s="896"/>
      <c r="V183" s="896"/>
      <c r="W183" s="896"/>
      <c r="X183" s="896"/>
      <c r="Y183" s="896"/>
      <c r="Z183" s="896"/>
      <c r="AA183" s="896"/>
      <c r="AB183" s="896"/>
      <c r="AC183" s="896"/>
      <c r="AD183" s="896"/>
      <c r="AE183" s="896"/>
      <c r="AR183" s="166" t="s">
        <v>218</v>
      </c>
      <c r="AT183" s="166" t="s">
        <v>155</v>
      </c>
      <c r="AU183" s="166" t="s">
        <v>80</v>
      </c>
      <c r="AY183" s="14" t="s">
        <v>153</v>
      </c>
      <c r="BE183" s="93">
        <f t="shared" si="19"/>
        <v>0</v>
      </c>
      <c r="BF183" s="93">
        <f t="shared" si="20"/>
        <v>0</v>
      </c>
      <c r="BG183" s="93">
        <f t="shared" si="21"/>
        <v>0</v>
      </c>
      <c r="BH183" s="93">
        <f t="shared" si="22"/>
        <v>0</v>
      </c>
      <c r="BI183" s="93">
        <f t="shared" si="23"/>
        <v>0</v>
      </c>
      <c r="BJ183" s="14" t="s">
        <v>80</v>
      </c>
      <c r="BK183" s="93">
        <f t="shared" si="24"/>
        <v>0</v>
      </c>
      <c r="BL183" s="14" t="s">
        <v>218</v>
      </c>
      <c r="BM183" s="166" t="s">
        <v>2720</v>
      </c>
    </row>
    <row r="184" spans="1:65" s="2" customFormat="1" ht="37.9" customHeight="1">
      <c r="A184" s="896"/>
      <c r="B184" s="129"/>
      <c r="C184" s="155" t="s">
        <v>272</v>
      </c>
      <c r="D184" s="155" t="s">
        <v>155</v>
      </c>
      <c r="E184" s="156" t="s">
        <v>1188</v>
      </c>
      <c r="F184" s="157" t="s">
        <v>1189</v>
      </c>
      <c r="G184" s="158" t="s">
        <v>158</v>
      </c>
      <c r="H184" s="159">
        <v>27.143999999999998</v>
      </c>
      <c r="I184" s="901"/>
      <c r="J184" s="900">
        <f t="shared" si="15"/>
        <v>0</v>
      </c>
      <c r="K184" s="161"/>
      <c r="L184" s="29"/>
      <c r="M184" s="162" t="s">
        <v>1</v>
      </c>
      <c r="N184" s="163" t="s">
        <v>36</v>
      </c>
      <c r="O184" s="55"/>
      <c r="P184" s="164">
        <f t="shared" si="16"/>
        <v>0</v>
      </c>
      <c r="Q184" s="164">
        <v>1.259E-2</v>
      </c>
      <c r="R184" s="164">
        <f t="shared" si="17"/>
        <v>0.34174295999999998</v>
      </c>
      <c r="S184" s="164">
        <v>0</v>
      </c>
      <c r="T184" s="165">
        <f t="shared" si="18"/>
        <v>0</v>
      </c>
      <c r="U184" s="896"/>
      <c r="V184" s="896"/>
      <c r="W184" s="896"/>
      <c r="X184" s="896"/>
      <c r="Y184" s="896"/>
      <c r="Z184" s="896"/>
      <c r="AA184" s="896"/>
      <c r="AB184" s="896"/>
      <c r="AC184" s="896"/>
      <c r="AD184" s="896"/>
      <c r="AE184" s="896"/>
      <c r="AR184" s="166" t="s">
        <v>218</v>
      </c>
      <c r="AT184" s="166" t="s">
        <v>155</v>
      </c>
      <c r="AU184" s="166" t="s">
        <v>80</v>
      </c>
      <c r="AY184" s="14" t="s">
        <v>153</v>
      </c>
      <c r="BE184" s="93">
        <f t="shared" si="19"/>
        <v>0</v>
      </c>
      <c r="BF184" s="93">
        <f t="shared" si="20"/>
        <v>0</v>
      </c>
      <c r="BG184" s="93">
        <f t="shared" si="21"/>
        <v>0</v>
      </c>
      <c r="BH184" s="93">
        <f t="shared" si="22"/>
        <v>0</v>
      </c>
      <c r="BI184" s="93">
        <f t="shared" si="23"/>
        <v>0</v>
      </c>
      <c r="BJ184" s="14" t="s">
        <v>80</v>
      </c>
      <c r="BK184" s="93">
        <f t="shared" si="24"/>
        <v>0</v>
      </c>
      <c r="BL184" s="14" t="s">
        <v>218</v>
      </c>
      <c r="BM184" s="166" t="s">
        <v>2721</v>
      </c>
    </row>
    <row r="185" spans="1:65" s="2" customFormat="1" ht="24.2" customHeight="1">
      <c r="A185" s="896"/>
      <c r="B185" s="129"/>
      <c r="C185" s="155" t="s">
        <v>276</v>
      </c>
      <c r="D185" s="155" t="s">
        <v>155</v>
      </c>
      <c r="E185" s="156" t="s">
        <v>1196</v>
      </c>
      <c r="F185" s="157" t="s">
        <v>1197</v>
      </c>
      <c r="G185" s="158" t="s">
        <v>158</v>
      </c>
      <c r="H185" s="159">
        <v>32.622</v>
      </c>
      <c r="I185" s="901"/>
      <c r="J185" s="900">
        <f t="shared" si="15"/>
        <v>0</v>
      </c>
      <c r="K185" s="161"/>
      <c r="L185" s="29"/>
      <c r="M185" s="162" t="s">
        <v>1</v>
      </c>
      <c r="N185" s="163" t="s">
        <v>36</v>
      </c>
      <c r="O185" s="55"/>
      <c r="P185" s="164">
        <f t="shared" si="16"/>
        <v>0</v>
      </c>
      <c r="Q185" s="164">
        <v>8.1200000000000005E-3</v>
      </c>
      <c r="R185" s="164">
        <f t="shared" si="17"/>
        <v>0.26489064000000001</v>
      </c>
      <c r="S185" s="164">
        <v>0</v>
      </c>
      <c r="T185" s="165">
        <f t="shared" si="18"/>
        <v>0</v>
      </c>
      <c r="U185" s="896"/>
      <c r="V185" s="896"/>
      <c r="W185" s="896"/>
      <c r="X185" s="896"/>
      <c r="Y185" s="896"/>
      <c r="Z185" s="896"/>
      <c r="AA185" s="896"/>
      <c r="AB185" s="896"/>
      <c r="AC185" s="896"/>
      <c r="AD185" s="896"/>
      <c r="AE185" s="896"/>
      <c r="AR185" s="166" t="s">
        <v>218</v>
      </c>
      <c r="AT185" s="166" t="s">
        <v>155</v>
      </c>
      <c r="AU185" s="166" t="s">
        <v>80</v>
      </c>
      <c r="AY185" s="14" t="s">
        <v>153</v>
      </c>
      <c r="BE185" s="93">
        <f t="shared" si="19"/>
        <v>0</v>
      </c>
      <c r="BF185" s="93">
        <f t="shared" si="20"/>
        <v>0</v>
      </c>
      <c r="BG185" s="93">
        <f t="shared" si="21"/>
        <v>0</v>
      </c>
      <c r="BH185" s="93">
        <f t="shared" si="22"/>
        <v>0</v>
      </c>
      <c r="BI185" s="93">
        <f t="shared" si="23"/>
        <v>0</v>
      </c>
      <c r="BJ185" s="14" t="s">
        <v>80</v>
      </c>
      <c r="BK185" s="93">
        <f t="shared" si="24"/>
        <v>0</v>
      </c>
      <c r="BL185" s="14" t="s">
        <v>218</v>
      </c>
      <c r="BM185" s="166" t="s">
        <v>2722</v>
      </c>
    </row>
    <row r="186" spans="1:65" s="2" customFormat="1" ht="37.9" customHeight="1">
      <c r="A186" s="896"/>
      <c r="B186" s="129"/>
      <c r="C186" s="155" t="s">
        <v>280</v>
      </c>
      <c r="D186" s="155" t="s">
        <v>155</v>
      </c>
      <c r="E186" s="156" t="s">
        <v>1200</v>
      </c>
      <c r="F186" s="157" t="s">
        <v>1201</v>
      </c>
      <c r="G186" s="158" t="s">
        <v>158</v>
      </c>
      <c r="H186" s="159">
        <v>0.67200000000000004</v>
      </c>
      <c r="I186" s="901"/>
      <c r="J186" s="900">
        <f t="shared" si="15"/>
        <v>0</v>
      </c>
      <c r="K186" s="161"/>
      <c r="L186" s="29"/>
      <c r="M186" s="162" t="s">
        <v>1</v>
      </c>
      <c r="N186" s="163" t="s">
        <v>36</v>
      </c>
      <c r="O186" s="55"/>
      <c r="P186" s="164">
        <f t="shared" si="16"/>
        <v>0</v>
      </c>
      <c r="Q186" s="164">
        <v>8.1200000000000005E-3</v>
      </c>
      <c r="R186" s="164">
        <f t="shared" si="17"/>
        <v>5.4566400000000004E-3</v>
      </c>
      <c r="S186" s="164">
        <v>0</v>
      </c>
      <c r="T186" s="165">
        <f t="shared" si="18"/>
        <v>0</v>
      </c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96"/>
      <c r="AR186" s="166" t="s">
        <v>218</v>
      </c>
      <c r="AT186" s="166" t="s">
        <v>155</v>
      </c>
      <c r="AU186" s="166" t="s">
        <v>80</v>
      </c>
      <c r="AY186" s="14" t="s">
        <v>153</v>
      </c>
      <c r="BE186" s="93">
        <f t="shared" si="19"/>
        <v>0</v>
      </c>
      <c r="BF186" s="93">
        <f t="shared" si="20"/>
        <v>0</v>
      </c>
      <c r="BG186" s="93">
        <f t="shared" si="21"/>
        <v>0</v>
      </c>
      <c r="BH186" s="93">
        <f t="shared" si="22"/>
        <v>0</v>
      </c>
      <c r="BI186" s="93">
        <f t="shared" si="23"/>
        <v>0</v>
      </c>
      <c r="BJ186" s="14" t="s">
        <v>80</v>
      </c>
      <c r="BK186" s="93">
        <f t="shared" si="24"/>
        <v>0</v>
      </c>
      <c r="BL186" s="14" t="s">
        <v>218</v>
      </c>
      <c r="BM186" s="166" t="s">
        <v>2723</v>
      </c>
    </row>
    <row r="187" spans="1:65" s="2" customFormat="1" ht="24.2" customHeight="1">
      <c r="A187" s="896"/>
      <c r="B187" s="129"/>
      <c r="C187" s="155" t="s">
        <v>284</v>
      </c>
      <c r="D187" s="155" t="s">
        <v>155</v>
      </c>
      <c r="E187" s="156" t="s">
        <v>1204</v>
      </c>
      <c r="F187" s="157" t="s">
        <v>1205</v>
      </c>
      <c r="G187" s="158" t="s">
        <v>997</v>
      </c>
      <c r="H187" s="160"/>
      <c r="I187" s="901"/>
      <c r="J187" s="900">
        <f t="shared" si="15"/>
        <v>0</v>
      </c>
      <c r="K187" s="161"/>
      <c r="L187" s="29"/>
      <c r="M187" s="162" t="s">
        <v>1</v>
      </c>
      <c r="N187" s="163" t="s">
        <v>36</v>
      </c>
      <c r="O187" s="55"/>
      <c r="P187" s="164">
        <f t="shared" si="16"/>
        <v>0</v>
      </c>
      <c r="Q187" s="164">
        <v>0</v>
      </c>
      <c r="R187" s="164">
        <f t="shared" si="17"/>
        <v>0</v>
      </c>
      <c r="S187" s="164">
        <v>0</v>
      </c>
      <c r="T187" s="165">
        <f t="shared" si="18"/>
        <v>0</v>
      </c>
      <c r="U187" s="896"/>
      <c r="V187" s="896"/>
      <c r="W187" s="896"/>
      <c r="X187" s="896"/>
      <c r="Y187" s="896"/>
      <c r="Z187" s="896"/>
      <c r="AA187" s="896"/>
      <c r="AB187" s="896"/>
      <c r="AC187" s="896"/>
      <c r="AD187" s="896"/>
      <c r="AE187" s="896"/>
      <c r="AR187" s="166" t="s">
        <v>218</v>
      </c>
      <c r="AT187" s="166" t="s">
        <v>155</v>
      </c>
      <c r="AU187" s="166" t="s">
        <v>80</v>
      </c>
      <c r="AY187" s="14" t="s">
        <v>153</v>
      </c>
      <c r="BE187" s="93">
        <f t="shared" si="19"/>
        <v>0</v>
      </c>
      <c r="BF187" s="93">
        <f t="shared" si="20"/>
        <v>0</v>
      </c>
      <c r="BG187" s="93">
        <f t="shared" si="21"/>
        <v>0</v>
      </c>
      <c r="BH187" s="93">
        <f t="shared" si="22"/>
        <v>0</v>
      </c>
      <c r="BI187" s="93">
        <f t="shared" si="23"/>
        <v>0</v>
      </c>
      <c r="BJ187" s="14" t="s">
        <v>80</v>
      </c>
      <c r="BK187" s="93">
        <f t="shared" si="24"/>
        <v>0</v>
      </c>
      <c r="BL187" s="14" t="s">
        <v>218</v>
      </c>
      <c r="BM187" s="166" t="s">
        <v>2724</v>
      </c>
    </row>
    <row r="188" spans="1:65" s="12" customFormat="1" ht="22.9" customHeight="1">
      <c r="B188" s="145"/>
      <c r="D188" s="146" t="s">
        <v>69</v>
      </c>
      <c r="E188" s="154" t="s">
        <v>1277</v>
      </c>
      <c r="F188" s="154" t="s">
        <v>1278</v>
      </c>
      <c r="I188" s="148"/>
      <c r="J188" s="904">
        <f>BK188</f>
        <v>0</v>
      </c>
      <c r="L188" s="145"/>
      <c r="M188" s="149"/>
      <c r="N188" s="150"/>
      <c r="O188" s="150"/>
      <c r="P188" s="151">
        <f>SUM(P189:P190)</f>
        <v>0</v>
      </c>
      <c r="Q188" s="150"/>
      <c r="R188" s="151">
        <f>SUM(R189:R190)</f>
        <v>0</v>
      </c>
      <c r="S188" s="150"/>
      <c r="T188" s="152">
        <f>SUM(T189:T190)</f>
        <v>0</v>
      </c>
      <c r="AR188" s="146" t="s">
        <v>80</v>
      </c>
      <c r="AT188" s="153" t="s">
        <v>69</v>
      </c>
      <c r="AU188" s="153" t="s">
        <v>77</v>
      </c>
      <c r="AY188" s="146" t="s">
        <v>153</v>
      </c>
      <c r="BK188" s="902">
        <f>SUM(BK189:BK190)</f>
        <v>0</v>
      </c>
    </row>
    <row r="189" spans="1:65" s="2" customFormat="1" ht="37.9" customHeight="1">
      <c r="A189" s="896"/>
      <c r="B189" s="129"/>
      <c r="C189" s="155" t="s">
        <v>288</v>
      </c>
      <c r="D189" s="155" t="s">
        <v>155</v>
      </c>
      <c r="E189" s="156" t="s">
        <v>2725</v>
      </c>
      <c r="F189" s="157" t="s">
        <v>2726</v>
      </c>
      <c r="G189" s="158" t="s">
        <v>266</v>
      </c>
      <c r="H189" s="159">
        <v>1</v>
      </c>
      <c r="I189" s="901"/>
      <c r="J189" s="900">
        <f>ROUND(I189*H189,2)</f>
        <v>0</v>
      </c>
      <c r="K189" s="161"/>
      <c r="L189" s="29"/>
      <c r="M189" s="162" t="s">
        <v>1</v>
      </c>
      <c r="N189" s="163" t="s">
        <v>36</v>
      </c>
      <c r="O189" s="55"/>
      <c r="P189" s="164">
        <f>O189*H189</f>
        <v>0</v>
      </c>
      <c r="Q189" s="164">
        <v>0</v>
      </c>
      <c r="R189" s="164">
        <f>Q189*H189</f>
        <v>0</v>
      </c>
      <c r="S189" s="164">
        <v>0</v>
      </c>
      <c r="T189" s="165">
        <f>S189*H189</f>
        <v>0</v>
      </c>
      <c r="U189" s="896"/>
      <c r="V189" s="896"/>
      <c r="W189" s="896"/>
      <c r="X189" s="896"/>
      <c r="Y189" s="896"/>
      <c r="Z189" s="896"/>
      <c r="AA189" s="896"/>
      <c r="AB189" s="896"/>
      <c r="AC189" s="896"/>
      <c r="AD189" s="896"/>
      <c r="AE189" s="896"/>
      <c r="AR189" s="166" t="s">
        <v>218</v>
      </c>
      <c r="AT189" s="166" t="s">
        <v>155</v>
      </c>
      <c r="AU189" s="166" t="s">
        <v>80</v>
      </c>
      <c r="AY189" s="14" t="s">
        <v>153</v>
      </c>
      <c r="BE189" s="93">
        <f>IF(N189="základná",J189,0)</f>
        <v>0</v>
      </c>
      <c r="BF189" s="93">
        <f>IF(N189="znížená",J189,0)</f>
        <v>0</v>
      </c>
      <c r="BG189" s="93">
        <f>IF(N189="zákl. prenesená",J189,0)</f>
        <v>0</v>
      </c>
      <c r="BH189" s="93">
        <f>IF(N189="zníž. prenesená",J189,0)</f>
        <v>0</v>
      </c>
      <c r="BI189" s="93">
        <f>IF(N189="nulová",J189,0)</f>
        <v>0</v>
      </c>
      <c r="BJ189" s="14" t="s">
        <v>80</v>
      </c>
      <c r="BK189" s="93">
        <f>ROUND(I189*H189,2)</f>
        <v>0</v>
      </c>
      <c r="BL189" s="14" t="s">
        <v>218</v>
      </c>
      <c r="BM189" s="166" t="s">
        <v>2727</v>
      </c>
    </row>
    <row r="190" spans="1:65" s="2" customFormat="1" ht="37.9" customHeight="1">
      <c r="A190" s="896"/>
      <c r="B190" s="129"/>
      <c r="C190" s="155" t="s">
        <v>292</v>
      </c>
      <c r="D190" s="155" t="s">
        <v>155</v>
      </c>
      <c r="E190" s="156" t="s">
        <v>2728</v>
      </c>
      <c r="F190" s="157" t="s">
        <v>2636</v>
      </c>
      <c r="G190" s="158" t="s">
        <v>266</v>
      </c>
      <c r="H190" s="159">
        <v>1</v>
      </c>
      <c r="I190" s="901"/>
      <c r="J190" s="900">
        <f>ROUND(I190*H190,2)</f>
        <v>0</v>
      </c>
      <c r="K190" s="161"/>
      <c r="L190" s="29"/>
      <c r="M190" s="162" t="s">
        <v>1</v>
      </c>
      <c r="N190" s="163" t="s">
        <v>36</v>
      </c>
      <c r="O190" s="55"/>
      <c r="P190" s="164">
        <f>O190*H190</f>
        <v>0</v>
      </c>
      <c r="Q190" s="164">
        <v>0</v>
      </c>
      <c r="R190" s="164">
        <f>Q190*H190</f>
        <v>0</v>
      </c>
      <c r="S190" s="164">
        <v>0</v>
      </c>
      <c r="T190" s="165">
        <f>S190*H190</f>
        <v>0</v>
      </c>
      <c r="U190" s="896"/>
      <c r="V190" s="896"/>
      <c r="W190" s="896"/>
      <c r="X190" s="896"/>
      <c r="Y190" s="896"/>
      <c r="Z190" s="896"/>
      <c r="AA190" s="896"/>
      <c r="AB190" s="896"/>
      <c r="AC190" s="896"/>
      <c r="AD190" s="896"/>
      <c r="AE190" s="896"/>
      <c r="AR190" s="166" t="s">
        <v>218</v>
      </c>
      <c r="AT190" s="166" t="s">
        <v>155</v>
      </c>
      <c r="AU190" s="166" t="s">
        <v>80</v>
      </c>
      <c r="AY190" s="14" t="s">
        <v>153</v>
      </c>
      <c r="BE190" s="93">
        <f>IF(N190="základná",J190,0)</f>
        <v>0</v>
      </c>
      <c r="BF190" s="93">
        <f>IF(N190="znížená",J190,0)</f>
        <v>0</v>
      </c>
      <c r="BG190" s="93">
        <f>IF(N190="zákl. prenesená",J190,0)</f>
        <v>0</v>
      </c>
      <c r="BH190" s="93">
        <f>IF(N190="zníž. prenesená",J190,0)</f>
        <v>0</v>
      </c>
      <c r="BI190" s="93">
        <f>IF(N190="nulová",J190,0)</f>
        <v>0</v>
      </c>
      <c r="BJ190" s="14" t="s">
        <v>80</v>
      </c>
      <c r="BK190" s="93">
        <f>ROUND(I190*H190,2)</f>
        <v>0</v>
      </c>
      <c r="BL190" s="14" t="s">
        <v>218</v>
      </c>
      <c r="BM190" s="166" t="s">
        <v>2729</v>
      </c>
    </row>
    <row r="191" spans="1:65" s="12" customFormat="1" ht="22.9" customHeight="1">
      <c r="B191" s="145"/>
      <c r="D191" s="146" t="s">
        <v>69</v>
      </c>
      <c r="E191" s="154" t="s">
        <v>1745</v>
      </c>
      <c r="F191" s="154" t="s">
        <v>1746</v>
      </c>
      <c r="I191" s="148"/>
      <c r="J191" s="904">
        <f>BK191</f>
        <v>0</v>
      </c>
      <c r="L191" s="145"/>
      <c r="M191" s="149"/>
      <c r="N191" s="150"/>
      <c r="O191" s="150"/>
      <c r="P191" s="151">
        <f>SUM(P192:P194)</f>
        <v>0</v>
      </c>
      <c r="Q191" s="150"/>
      <c r="R191" s="151">
        <f>SUM(R192:R194)</f>
        <v>0.75011810000000001</v>
      </c>
      <c r="S191" s="150"/>
      <c r="T191" s="152">
        <f>SUM(T192:T194)</f>
        <v>0</v>
      </c>
      <c r="AR191" s="146" t="s">
        <v>80</v>
      </c>
      <c r="AT191" s="153" t="s">
        <v>69</v>
      </c>
      <c r="AU191" s="153" t="s">
        <v>77</v>
      </c>
      <c r="AY191" s="146" t="s">
        <v>153</v>
      </c>
      <c r="BK191" s="902">
        <f>SUM(BK192:BK194)</f>
        <v>0</v>
      </c>
    </row>
    <row r="192" spans="1:65" s="2" customFormat="1" ht="24.2" customHeight="1">
      <c r="A192" s="896"/>
      <c r="B192" s="129"/>
      <c r="C192" s="155" t="s">
        <v>296</v>
      </c>
      <c r="D192" s="155" t="s">
        <v>155</v>
      </c>
      <c r="E192" s="156" t="s">
        <v>1752</v>
      </c>
      <c r="F192" s="157" t="s">
        <v>1753</v>
      </c>
      <c r="G192" s="158" t="s">
        <v>158</v>
      </c>
      <c r="H192" s="159">
        <v>48.014000000000003</v>
      </c>
      <c r="I192" s="901"/>
      <c r="J192" s="900">
        <f>ROUND(I192*H192,2)</f>
        <v>0</v>
      </c>
      <c r="K192" s="161"/>
      <c r="L192" s="29"/>
      <c r="M192" s="162" t="s">
        <v>1</v>
      </c>
      <c r="N192" s="163" t="s">
        <v>36</v>
      </c>
      <c r="O192" s="55"/>
      <c r="P192" s="164">
        <f>O192*H192</f>
        <v>0</v>
      </c>
      <c r="Q192" s="164">
        <v>3.8500000000000001E-3</v>
      </c>
      <c r="R192" s="164">
        <f>Q192*H192</f>
        <v>0.18485390000000002</v>
      </c>
      <c r="S192" s="164">
        <v>0</v>
      </c>
      <c r="T192" s="165">
        <f>S192*H192</f>
        <v>0</v>
      </c>
      <c r="U192" s="896"/>
      <c r="V192" s="896"/>
      <c r="W192" s="896"/>
      <c r="X192" s="896"/>
      <c r="Y192" s="896"/>
      <c r="Z192" s="896"/>
      <c r="AA192" s="896"/>
      <c r="AB192" s="896"/>
      <c r="AC192" s="896"/>
      <c r="AD192" s="896"/>
      <c r="AE192" s="896"/>
      <c r="AR192" s="166" t="s">
        <v>218</v>
      </c>
      <c r="AT192" s="166" t="s">
        <v>155</v>
      </c>
      <c r="AU192" s="166" t="s">
        <v>80</v>
      </c>
      <c r="AY192" s="14" t="s">
        <v>153</v>
      </c>
      <c r="BE192" s="93">
        <f>IF(N192="základná",J192,0)</f>
        <v>0</v>
      </c>
      <c r="BF192" s="93">
        <f>IF(N192="znížená",J192,0)</f>
        <v>0</v>
      </c>
      <c r="BG192" s="93">
        <f>IF(N192="zákl. prenesená",J192,0)</f>
        <v>0</v>
      </c>
      <c r="BH192" s="93">
        <f>IF(N192="zníž. prenesená",J192,0)</f>
        <v>0</v>
      </c>
      <c r="BI192" s="93">
        <f>IF(N192="nulová",J192,0)</f>
        <v>0</v>
      </c>
      <c r="BJ192" s="14" t="s">
        <v>80</v>
      </c>
      <c r="BK192" s="93">
        <f>ROUND(I192*H192,2)</f>
        <v>0</v>
      </c>
      <c r="BL192" s="14" t="s">
        <v>218</v>
      </c>
      <c r="BM192" s="166" t="s">
        <v>2730</v>
      </c>
    </row>
    <row r="193" spans="1:65" s="2" customFormat="1" ht="24.2" customHeight="1">
      <c r="A193" s="896"/>
      <c r="B193" s="129"/>
      <c r="C193" s="167" t="s">
        <v>300</v>
      </c>
      <c r="D193" s="167" t="s">
        <v>189</v>
      </c>
      <c r="E193" s="168" t="s">
        <v>1756</v>
      </c>
      <c r="F193" s="169" t="s">
        <v>1757</v>
      </c>
      <c r="G193" s="170" t="s">
        <v>158</v>
      </c>
      <c r="H193" s="171">
        <v>49.935000000000002</v>
      </c>
      <c r="I193" s="906"/>
      <c r="J193" s="905">
        <f>ROUND(I193*H193,2)</f>
        <v>0</v>
      </c>
      <c r="K193" s="172"/>
      <c r="L193" s="173"/>
      <c r="M193" s="174" t="s">
        <v>1</v>
      </c>
      <c r="N193" s="175" t="s">
        <v>36</v>
      </c>
      <c r="O193" s="55"/>
      <c r="P193" s="164">
        <f>O193*H193</f>
        <v>0</v>
      </c>
      <c r="Q193" s="164">
        <v>1.132E-2</v>
      </c>
      <c r="R193" s="164">
        <f>Q193*H193</f>
        <v>0.56526419999999999</v>
      </c>
      <c r="S193" s="164">
        <v>0</v>
      </c>
      <c r="T193" s="165">
        <f>S193*H193</f>
        <v>0</v>
      </c>
      <c r="U193" s="896"/>
      <c r="V193" s="896"/>
      <c r="W193" s="896"/>
      <c r="X193" s="896"/>
      <c r="Y193" s="896"/>
      <c r="Z193" s="896"/>
      <c r="AA193" s="896"/>
      <c r="AB193" s="896"/>
      <c r="AC193" s="896"/>
      <c r="AD193" s="896"/>
      <c r="AE193" s="896"/>
      <c r="AR193" s="166" t="s">
        <v>284</v>
      </c>
      <c r="AT193" s="166" t="s">
        <v>189</v>
      </c>
      <c r="AU193" s="166" t="s">
        <v>80</v>
      </c>
      <c r="AY193" s="14" t="s">
        <v>153</v>
      </c>
      <c r="BE193" s="93">
        <f>IF(N193="základná",J193,0)</f>
        <v>0</v>
      </c>
      <c r="BF193" s="93">
        <f>IF(N193="znížená",J193,0)</f>
        <v>0</v>
      </c>
      <c r="BG193" s="93">
        <f>IF(N193="zákl. prenesená",J193,0)</f>
        <v>0</v>
      </c>
      <c r="BH193" s="93">
        <f>IF(N193="zníž. prenesená",J193,0)</f>
        <v>0</v>
      </c>
      <c r="BI193" s="93">
        <f>IF(N193="nulová",J193,0)</f>
        <v>0</v>
      </c>
      <c r="BJ193" s="14" t="s">
        <v>80</v>
      </c>
      <c r="BK193" s="93">
        <f>ROUND(I193*H193,2)</f>
        <v>0</v>
      </c>
      <c r="BL193" s="14" t="s">
        <v>218</v>
      </c>
      <c r="BM193" s="166" t="s">
        <v>2731</v>
      </c>
    </row>
    <row r="194" spans="1:65" s="2" customFormat="1" ht="24.2" customHeight="1">
      <c r="A194" s="896"/>
      <c r="B194" s="129"/>
      <c r="C194" s="155" t="s">
        <v>304</v>
      </c>
      <c r="D194" s="155" t="s">
        <v>155</v>
      </c>
      <c r="E194" s="156" t="s">
        <v>1760</v>
      </c>
      <c r="F194" s="157" t="s">
        <v>1761</v>
      </c>
      <c r="G194" s="158" t="s">
        <v>997</v>
      </c>
      <c r="H194" s="160"/>
      <c r="I194" s="901"/>
      <c r="J194" s="900">
        <f>ROUND(I194*H194,2)</f>
        <v>0</v>
      </c>
      <c r="K194" s="161"/>
      <c r="L194" s="29"/>
      <c r="M194" s="162" t="s">
        <v>1</v>
      </c>
      <c r="N194" s="163" t="s">
        <v>36</v>
      </c>
      <c r="O194" s="55"/>
      <c r="P194" s="164">
        <f>O194*H194</f>
        <v>0</v>
      </c>
      <c r="Q194" s="164">
        <v>0</v>
      </c>
      <c r="R194" s="164">
        <f>Q194*H194</f>
        <v>0</v>
      </c>
      <c r="S194" s="164">
        <v>0</v>
      </c>
      <c r="T194" s="165">
        <f>S194*H194</f>
        <v>0</v>
      </c>
      <c r="U194" s="896"/>
      <c r="V194" s="896"/>
      <c r="W194" s="896"/>
      <c r="X194" s="896"/>
      <c r="Y194" s="896"/>
      <c r="Z194" s="896"/>
      <c r="AA194" s="896"/>
      <c r="AB194" s="896"/>
      <c r="AC194" s="896"/>
      <c r="AD194" s="896"/>
      <c r="AE194" s="896"/>
      <c r="AR194" s="166" t="s">
        <v>218</v>
      </c>
      <c r="AT194" s="166" t="s">
        <v>155</v>
      </c>
      <c r="AU194" s="166" t="s">
        <v>80</v>
      </c>
      <c r="AY194" s="14" t="s">
        <v>153</v>
      </c>
      <c r="BE194" s="93">
        <f>IF(N194="základná",J194,0)</f>
        <v>0</v>
      </c>
      <c r="BF194" s="93">
        <f>IF(N194="znížená",J194,0)</f>
        <v>0</v>
      </c>
      <c r="BG194" s="93">
        <f>IF(N194="zákl. prenesená",J194,0)</f>
        <v>0</v>
      </c>
      <c r="BH194" s="93">
        <f>IF(N194="zníž. prenesená",J194,0)</f>
        <v>0</v>
      </c>
      <c r="BI194" s="93">
        <f>IF(N194="nulová",J194,0)</f>
        <v>0</v>
      </c>
      <c r="BJ194" s="14" t="s">
        <v>80</v>
      </c>
      <c r="BK194" s="93">
        <f>ROUND(I194*H194,2)</f>
        <v>0</v>
      </c>
      <c r="BL194" s="14" t="s">
        <v>218</v>
      </c>
      <c r="BM194" s="166" t="s">
        <v>2732</v>
      </c>
    </row>
    <row r="195" spans="1:65" s="12" customFormat="1" ht="22.9" customHeight="1">
      <c r="B195" s="145"/>
      <c r="D195" s="146" t="s">
        <v>69</v>
      </c>
      <c r="E195" s="154" t="s">
        <v>1777</v>
      </c>
      <c r="F195" s="154" t="s">
        <v>1778</v>
      </c>
      <c r="I195" s="148"/>
      <c r="J195" s="904">
        <f>BK195</f>
        <v>0</v>
      </c>
      <c r="L195" s="145"/>
      <c r="M195" s="149"/>
      <c r="N195" s="150"/>
      <c r="O195" s="150"/>
      <c r="P195" s="151">
        <f>SUM(P196:P198)</f>
        <v>0</v>
      </c>
      <c r="Q195" s="150"/>
      <c r="R195" s="151">
        <f>SUM(R196:R198)</f>
        <v>0.42791084000000001</v>
      </c>
      <c r="S195" s="150"/>
      <c r="T195" s="152">
        <f>SUM(T196:T198)</f>
        <v>0</v>
      </c>
      <c r="AR195" s="146" t="s">
        <v>80</v>
      </c>
      <c r="AT195" s="153" t="s">
        <v>69</v>
      </c>
      <c r="AU195" s="153" t="s">
        <v>77</v>
      </c>
      <c r="AY195" s="146" t="s">
        <v>153</v>
      </c>
      <c r="BK195" s="902">
        <f>SUM(BK196:BK198)</f>
        <v>0</v>
      </c>
    </row>
    <row r="196" spans="1:65" s="2" customFormat="1" ht="37.9" customHeight="1">
      <c r="A196" s="896"/>
      <c r="B196" s="129"/>
      <c r="C196" s="155" t="s">
        <v>308</v>
      </c>
      <c r="D196" s="155" t="s">
        <v>155</v>
      </c>
      <c r="E196" s="156" t="s">
        <v>1780</v>
      </c>
      <c r="F196" s="157" t="s">
        <v>1781</v>
      </c>
      <c r="G196" s="158" t="s">
        <v>158</v>
      </c>
      <c r="H196" s="159">
        <v>96.786000000000001</v>
      </c>
      <c r="I196" s="901"/>
      <c r="J196" s="900">
        <f>ROUND(I196*H196,2)</f>
        <v>0</v>
      </c>
      <c r="K196" s="161"/>
      <c r="L196" s="29"/>
      <c r="M196" s="162" t="s">
        <v>1</v>
      </c>
      <c r="N196" s="163" t="s">
        <v>36</v>
      </c>
      <c r="O196" s="55"/>
      <c r="P196" s="164">
        <f>O196*H196</f>
        <v>0</v>
      </c>
      <c r="Q196" s="164">
        <v>3.3500000000000001E-3</v>
      </c>
      <c r="R196" s="164">
        <f>Q196*H196</f>
        <v>0.3242331</v>
      </c>
      <c r="S196" s="164">
        <v>0</v>
      </c>
      <c r="T196" s="165">
        <f>S196*H196</f>
        <v>0</v>
      </c>
      <c r="U196" s="896"/>
      <c r="V196" s="896"/>
      <c r="W196" s="896"/>
      <c r="X196" s="896"/>
      <c r="Y196" s="896"/>
      <c r="Z196" s="896"/>
      <c r="AA196" s="896"/>
      <c r="AB196" s="896"/>
      <c r="AC196" s="896"/>
      <c r="AD196" s="896"/>
      <c r="AE196" s="896"/>
      <c r="AR196" s="166" t="s">
        <v>218</v>
      </c>
      <c r="AT196" s="166" t="s">
        <v>155</v>
      </c>
      <c r="AU196" s="166" t="s">
        <v>80</v>
      </c>
      <c r="AY196" s="14" t="s">
        <v>153</v>
      </c>
      <c r="BE196" s="93">
        <f>IF(N196="základná",J196,0)</f>
        <v>0</v>
      </c>
      <c r="BF196" s="93">
        <f>IF(N196="znížená",J196,0)</f>
        <v>0</v>
      </c>
      <c r="BG196" s="93">
        <f>IF(N196="zákl. prenesená",J196,0)</f>
        <v>0</v>
      </c>
      <c r="BH196" s="93">
        <f>IF(N196="zníž. prenesená",J196,0)</f>
        <v>0</v>
      </c>
      <c r="BI196" s="93">
        <f>IF(N196="nulová",J196,0)</f>
        <v>0</v>
      </c>
      <c r="BJ196" s="14" t="s">
        <v>80</v>
      </c>
      <c r="BK196" s="93">
        <f>ROUND(I196*H196,2)</f>
        <v>0</v>
      </c>
      <c r="BL196" s="14" t="s">
        <v>218</v>
      </c>
      <c r="BM196" s="166" t="s">
        <v>2733</v>
      </c>
    </row>
    <row r="197" spans="1:65" s="2" customFormat="1" ht="24.2" customHeight="1">
      <c r="A197" s="896"/>
      <c r="B197" s="129"/>
      <c r="C197" s="167" t="s">
        <v>312</v>
      </c>
      <c r="D197" s="167" t="s">
        <v>189</v>
      </c>
      <c r="E197" s="168" t="s">
        <v>1784</v>
      </c>
      <c r="F197" s="169" t="s">
        <v>1785</v>
      </c>
      <c r="G197" s="170" t="s">
        <v>158</v>
      </c>
      <c r="H197" s="171">
        <v>100.658</v>
      </c>
      <c r="I197" s="906"/>
      <c r="J197" s="905">
        <f>ROUND(I197*H197,2)</f>
        <v>0</v>
      </c>
      <c r="K197" s="172"/>
      <c r="L197" s="173"/>
      <c r="M197" s="174" t="s">
        <v>1</v>
      </c>
      <c r="N197" s="175" t="s">
        <v>36</v>
      </c>
      <c r="O197" s="55"/>
      <c r="P197" s="164">
        <f>O197*H197</f>
        <v>0</v>
      </c>
      <c r="Q197" s="164">
        <v>1.0300000000000001E-3</v>
      </c>
      <c r="R197" s="164">
        <f>Q197*H197</f>
        <v>0.10367774000000002</v>
      </c>
      <c r="S197" s="164">
        <v>0</v>
      </c>
      <c r="T197" s="165">
        <f>S197*H197</f>
        <v>0</v>
      </c>
      <c r="U197" s="896"/>
      <c r="V197" s="896"/>
      <c r="W197" s="896"/>
      <c r="X197" s="896"/>
      <c r="Y197" s="896"/>
      <c r="Z197" s="896"/>
      <c r="AA197" s="896"/>
      <c r="AB197" s="896"/>
      <c r="AC197" s="896"/>
      <c r="AD197" s="896"/>
      <c r="AE197" s="896"/>
      <c r="AR197" s="166" t="s">
        <v>284</v>
      </c>
      <c r="AT197" s="166" t="s">
        <v>189</v>
      </c>
      <c r="AU197" s="166" t="s">
        <v>80</v>
      </c>
      <c r="AY197" s="14" t="s">
        <v>153</v>
      </c>
      <c r="BE197" s="93">
        <f>IF(N197="základná",J197,0)</f>
        <v>0</v>
      </c>
      <c r="BF197" s="93">
        <f>IF(N197="znížená",J197,0)</f>
        <v>0</v>
      </c>
      <c r="BG197" s="93">
        <f>IF(N197="zákl. prenesená",J197,0)</f>
        <v>0</v>
      </c>
      <c r="BH197" s="93">
        <f>IF(N197="zníž. prenesená",J197,0)</f>
        <v>0</v>
      </c>
      <c r="BI197" s="93">
        <f>IF(N197="nulová",J197,0)</f>
        <v>0</v>
      </c>
      <c r="BJ197" s="14" t="s">
        <v>80</v>
      </c>
      <c r="BK197" s="93">
        <f>ROUND(I197*H197,2)</f>
        <v>0</v>
      </c>
      <c r="BL197" s="14" t="s">
        <v>218</v>
      </c>
      <c r="BM197" s="166" t="s">
        <v>2734</v>
      </c>
    </row>
    <row r="198" spans="1:65" s="2" customFormat="1" ht="24.2" customHeight="1">
      <c r="A198" s="896"/>
      <c r="B198" s="129"/>
      <c r="C198" s="155" t="s">
        <v>316</v>
      </c>
      <c r="D198" s="155" t="s">
        <v>155</v>
      </c>
      <c r="E198" s="156" t="s">
        <v>1788</v>
      </c>
      <c r="F198" s="157" t="s">
        <v>1789</v>
      </c>
      <c r="G198" s="158" t="s">
        <v>997</v>
      </c>
      <c r="H198" s="160"/>
      <c r="I198" s="901"/>
      <c r="J198" s="900">
        <f>ROUND(I198*H198,2)</f>
        <v>0</v>
      </c>
      <c r="K198" s="161"/>
      <c r="L198" s="29"/>
      <c r="M198" s="162" t="s">
        <v>1</v>
      </c>
      <c r="N198" s="163" t="s">
        <v>36</v>
      </c>
      <c r="O198" s="55"/>
      <c r="P198" s="164">
        <f>O198*H198</f>
        <v>0</v>
      </c>
      <c r="Q198" s="164">
        <v>0</v>
      </c>
      <c r="R198" s="164">
        <f>Q198*H198</f>
        <v>0</v>
      </c>
      <c r="S198" s="164">
        <v>0</v>
      </c>
      <c r="T198" s="165">
        <f>S198*H198</f>
        <v>0</v>
      </c>
      <c r="U198" s="896"/>
      <c r="V198" s="896"/>
      <c r="W198" s="896"/>
      <c r="X198" s="896"/>
      <c r="Y198" s="896"/>
      <c r="Z198" s="896"/>
      <c r="AA198" s="896"/>
      <c r="AB198" s="896"/>
      <c r="AC198" s="896"/>
      <c r="AD198" s="896"/>
      <c r="AE198" s="896"/>
      <c r="AR198" s="166" t="s">
        <v>218</v>
      </c>
      <c r="AT198" s="166" t="s">
        <v>155</v>
      </c>
      <c r="AU198" s="166" t="s">
        <v>80</v>
      </c>
      <c r="AY198" s="14" t="s">
        <v>153</v>
      </c>
      <c r="BE198" s="93">
        <f>IF(N198="základná",J198,0)</f>
        <v>0</v>
      </c>
      <c r="BF198" s="93">
        <f>IF(N198="znížená",J198,0)</f>
        <v>0</v>
      </c>
      <c r="BG198" s="93">
        <f>IF(N198="zákl. prenesená",J198,0)</f>
        <v>0</v>
      </c>
      <c r="BH198" s="93">
        <f>IF(N198="zníž. prenesená",J198,0)</f>
        <v>0</v>
      </c>
      <c r="BI198" s="93">
        <f>IF(N198="nulová",J198,0)</f>
        <v>0</v>
      </c>
      <c r="BJ198" s="14" t="s">
        <v>80</v>
      </c>
      <c r="BK198" s="93">
        <f>ROUND(I198*H198,2)</f>
        <v>0</v>
      </c>
      <c r="BL198" s="14" t="s">
        <v>218</v>
      </c>
      <c r="BM198" s="166" t="s">
        <v>2735</v>
      </c>
    </row>
    <row r="199" spans="1:65" s="12" customFormat="1" ht="22.9" customHeight="1">
      <c r="B199" s="145"/>
      <c r="D199" s="146" t="s">
        <v>69</v>
      </c>
      <c r="E199" s="154" t="s">
        <v>1791</v>
      </c>
      <c r="F199" s="154" t="s">
        <v>1792</v>
      </c>
      <c r="I199" s="148"/>
      <c r="J199" s="904">
        <f>BK199</f>
        <v>0</v>
      </c>
      <c r="L199" s="145"/>
      <c r="M199" s="149"/>
      <c r="N199" s="150"/>
      <c r="O199" s="150"/>
      <c r="P199" s="151">
        <f>SUM(P200:P201)</f>
        <v>0</v>
      </c>
      <c r="Q199" s="150"/>
      <c r="R199" s="151">
        <f>SUM(R200:R201)</f>
        <v>1.7071079999999999E-2</v>
      </c>
      <c r="S199" s="150"/>
      <c r="T199" s="152">
        <f>SUM(T200:T201)</f>
        <v>0</v>
      </c>
      <c r="AR199" s="146" t="s">
        <v>80</v>
      </c>
      <c r="AT199" s="153" t="s">
        <v>69</v>
      </c>
      <c r="AU199" s="153" t="s">
        <v>77</v>
      </c>
      <c r="AY199" s="146" t="s">
        <v>153</v>
      </c>
      <c r="BK199" s="902">
        <f>SUM(BK200:BK201)</f>
        <v>0</v>
      </c>
    </row>
    <row r="200" spans="1:65" s="2" customFormat="1" ht="24.2" customHeight="1">
      <c r="A200" s="896"/>
      <c r="B200" s="129"/>
      <c r="C200" s="155" t="s">
        <v>320</v>
      </c>
      <c r="D200" s="155" t="s">
        <v>155</v>
      </c>
      <c r="E200" s="156" t="s">
        <v>1794</v>
      </c>
      <c r="F200" s="157" t="s">
        <v>1795</v>
      </c>
      <c r="G200" s="158" t="s">
        <v>158</v>
      </c>
      <c r="H200" s="159">
        <v>55.067999999999998</v>
      </c>
      <c r="I200" s="901"/>
      <c r="J200" s="900">
        <f>ROUND(I200*H200,2)</f>
        <v>0</v>
      </c>
      <c r="K200" s="161"/>
      <c r="L200" s="29"/>
      <c r="M200" s="162" t="s">
        <v>1</v>
      </c>
      <c r="N200" s="163" t="s">
        <v>36</v>
      </c>
      <c r="O200" s="55"/>
      <c r="P200" s="164">
        <f>O200*H200</f>
        <v>0</v>
      </c>
      <c r="Q200" s="164">
        <v>1E-4</v>
      </c>
      <c r="R200" s="164">
        <f>Q200*H200</f>
        <v>5.5068000000000001E-3</v>
      </c>
      <c r="S200" s="164">
        <v>0</v>
      </c>
      <c r="T200" s="165">
        <f>S200*H200</f>
        <v>0</v>
      </c>
      <c r="U200" s="896"/>
      <c r="V200" s="896"/>
      <c r="W200" s="896"/>
      <c r="X200" s="896"/>
      <c r="Y200" s="896"/>
      <c r="Z200" s="896"/>
      <c r="AA200" s="896"/>
      <c r="AB200" s="896"/>
      <c r="AC200" s="896"/>
      <c r="AD200" s="896"/>
      <c r="AE200" s="896"/>
      <c r="AR200" s="166" t="s">
        <v>218</v>
      </c>
      <c r="AT200" s="166" t="s">
        <v>155</v>
      </c>
      <c r="AU200" s="166" t="s">
        <v>80</v>
      </c>
      <c r="AY200" s="14" t="s">
        <v>153</v>
      </c>
      <c r="BE200" s="93">
        <f>IF(N200="základná",J200,0)</f>
        <v>0</v>
      </c>
      <c r="BF200" s="93">
        <f>IF(N200="znížená",J200,0)</f>
        <v>0</v>
      </c>
      <c r="BG200" s="93">
        <f>IF(N200="zákl. prenesená",J200,0)</f>
        <v>0</v>
      </c>
      <c r="BH200" s="93">
        <f>IF(N200="zníž. prenesená",J200,0)</f>
        <v>0</v>
      </c>
      <c r="BI200" s="93">
        <f>IF(N200="nulová",J200,0)</f>
        <v>0</v>
      </c>
      <c r="BJ200" s="14" t="s">
        <v>80</v>
      </c>
      <c r="BK200" s="93">
        <f>ROUND(I200*H200,2)</f>
        <v>0</v>
      </c>
      <c r="BL200" s="14" t="s">
        <v>218</v>
      </c>
      <c r="BM200" s="166" t="s">
        <v>2736</v>
      </c>
    </row>
    <row r="201" spans="1:65" s="2" customFormat="1" ht="37.9" customHeight="1">
      <c r="A201" s="896"/>
      <c r="B201" s="129"/>
      <c r="C201" s="155" t="s">
        <v>324</v>
      </c>
      <c r="D201" s="155" t="s">
        <v>155</v>
      </c>
      <c r="E201" s="156" t="s">
        <v>1798</v>
      </c>
      <c r="F201" s="157" t="s">
        <v>1799</v>
      </c>
      <c r="G201" s="158" t="s">
        <v>158</v>
      </c>
      <c r="H201" s="159">
        <v>55.067999999999998</v>
      </c>
      <c r="I201" s="901"/>
      <c r="J201" s="900">
        <f>ROUND(I201*H201,2)</f>
        <v>0</v>
      </c>
      <c r="K201" s="161"/>
      <c r="L201" s="29"/>
      <c r="M201" s="162" t="s">
        <v>1</v>
      </c>
      <c r="N201" s="163" t="s">
        <v>36</v>
      </c>
      <c r="O201" s="55"/>
      <c r="P201" s="164">
        <f>O201*H201</f>
        <v>0</v>
      </c>
      <c r="Q201" s="164">
        <v>2.1000000000000001E-4</v>
      </c>
      <c r="R201" s="164">
        <f>Q201*H201</f>
        <v>1.156428E-2</v>
      </c>
      <c r="S201" s="164">
        <v>0</v>
      </c>
      <c r="T201" s="165">
        <f>S201*H201</f>
        <v>0</v>
      </c>
      <c r="U201" s="896"/>
      <c r="V201" s="896"/>
      <c r="W201" s="896"/>
      <c r="X201" s="896"/>
      <c r="Y201" s="896"/>
      <c r="Z201" s="896"/>
      <c r="AA201" s="896"/>
      <c r="AB201" s="896"/>
      <c r="AC201" s="896"/>
      <c r="AD201" s="896"/>
      <c r="AE201" s="896"/>
      <c r="AR201" s="166" t="s">
        <v>218</v>
      </c>
      <c r="AT201" s="166" t="s">
        <v>155</v>
      </c>
      <c r="AU201" s="166" t="s">
        <v>80</v>
      </c>
      <c r="AY201" s="14" t="s">
        <v>153</v>
      </c>
      <c r="BE201" s="93">
        <f>IF(N201="základná",J201,0)</f>
        <v>0</v>
      </c>
      <c r="BF201" s="93">
        <f>IF(N201="znížená",J201,0)</f>
        <v>0</v>
      </c>
      <c r="BG201" s="93">
        <f>IF(N201="zákl. prenesená",J201,0)</f>
        <v>0</v>
      </c>
      <c r="BH201" s="93">
        <f>IF(N201="zníž. prenesená",J201,0)</f>
        <v>0</v>
      </c>
      <c r="BI201" s="93">
        <f>IF(N201="nulová",J201,0)</f>
        <v>0</v>
      </c>
      <c r="BJ201" s="14" t="s">
        <v>80</v>
      </c>
      <c r="BK201" s="93">
        <f>ROUND(I201*H201,2)</f>
        <v>0</v>
      </c>
      <c r="BL201" s="14" t="s">
        <v>218</v>
      </c>
      <c r="BM201" s="166" t="s">
        <v>2737</v>
      </c>
    </row>
    <row r="202" spans="1:65" s="12" customFormat="1" ht="25.9" customHeight="1">
      <c r="B202" s="145"/>
      <c r="D202" s="146" t="s">
        <v>69</v>
      </c>
      <c r="E202" s="147" t="s">
        <v>1801</v>
      </c>
      <c r="F202" s="147" t="s">
        <v>1802</v>
      </c>
      <c r="I202" s="148"/>
      <c r="J202" s="903">
        <f>BK202</f>
        <v>0</v>
      </c>
      <c r="L202" s="145"/>
      <c r="M202" s="149"/>
      <c r="N202" s="150"/>
      <c r="O202" s="150"/>
      <c r="P202" s="151">
        <f>P203</f>
        <v>0</v>
      </c>
      <c r="Q202" s="150"/>
      <c r="R202" s="151">
        <f>R203</f>
        <v>0</v>
      </c>
      <c r="S202" s="150"/>
      <c r="T202" s="152">
        <f>T203</f>
        <v>0</v>
      </c>
      <c r="AR202" s="146" t="s">
        <v>159</v>
      </c>
      <c r="AT202" s="153" t="s">
        <v>69</v>
      </c>
      <c r="AU202" s="153" t="s">
        <v>70</v>
      </c>
      <c r="AY202" s="146" t="s">
        <v>153</v>
      </c>
      <c r="BK202" s="902">
        <f>BK203</f>
        <v>0</v>
      </c>
    </row>
    <row r="203" spans="1:65" s="2" customFormat="1" ht="16.5" customHeight="1">
      <c r="A203" s="896"/>
      <c r="B203" s="129"/>
      <c r="C203" s="155" t="s">
        <v>328</v>
      </c>
      <c r="D203" s="155" t="s">
        <v>155</v>
      </c>
      <c r="E203" s="156" t="s">
        <v>1804</v>
      </c>
      <c r="F203" s="157" t="s">
        <v>2580</v>
      </c>
      <c r="G203" s="158" t="s">
        <v>158</v>
      </c>
      <c r="H203" s="159">
        <v>48.014000000000003</v>
      </c>
      <c r="I203" s="901"/>
      <c r="J203" s="900">
        <f>ROUND(I203*H203,2)</f>
        <v>0</v>
      </c>
      <c r="K203" s="161"/>
      <c r="L203" s="29"/>
      <c r="M203" s="176" t="s">
        <v>1</v>
      </c>
      <c r="N203" s="177" t="s">
        <v>36</v>
      </c>
      <c r="O203" s="178"/>
      <c r="P203" s="179">
        <f>O203*H203</f>
        <v>0</v>
      </c>
      <c r="Q203" s="179">
        <v>0</v>
      </c>
      <c r="R203" s="179">
        <f>Q203*H203</f>
        <v>0</v>
      </c>
      <c r="S203" s="179">
        <v>0</v>
      </c>
      <c r="T203" s="180">
        <f>S203*H203</f>
        <v>0</v>
      </c>
      <c r="U203" s="896"/>
      <c r="V203" s="896"/>
      <c r="W203" s="896"/>
      <c r="X203" s="896"/>
      <c r="Y203" s="896"/>
      <c r="Z203" s="896"/>
      <c r="AA203" s="896"/>
      <c r="AB203" s="896"/>
      <c r="AC203" s="896"/>
      <c r="AD203" s="896"/>
      <c r="AE203" s="896"/>
      <c r="AR203" s="166" t="s">
        <v>1806</v>
      </c>
      <c r="AT203" s="166" t="s">
        <v>155</v>
      </c>
      <c r="AU203" s="166" t="s">
        <v>77</v>
      </c>
      <c r="AY203" s="14" t="s">
        <v>153</v>
      </c>
      <c r="BE203" s="93">
        <f>IF(N203="základná",J203,0)</f>
        <v>0</v>
      </c>
      <c r="BF203" s="93">
        <f>IF(N203="znížená",J203,0)</f>
        <v>0</v>
      </c>
      <c r="BG203" s="93">
        <f>IF(N203="zákl. prenesená",J203,0)</f>
        <v>0</v>
      </c>
      <c r="BH203" s="93">
        <f>IF(N203="zníž. prenesená",J203,0)</f>
        <v>0</v>
      </c>
      <c r="BI203" s="93">
        <f>IF(N203="nulová",J203,0)</f>
        <v>0</v>
      </c>
      <c r="BJ203" s="14" t="s">
        <v>80</v>
      </c>
      <c r="BK203" s="93">
        <f>ROUND(I203*H203,2)</f>
        <v>0</v>
      </c>
      <c r="BL203" s="14" t="s">
        <v>1806</v>
      </c>
      <c r="BM203" s="166" t="s">
        <v>2738</v>
      </c>
    </row>
    <row r="204" spans="1:65" s="2" customFormat="1" ht="6.95" customHeight="1">
      <c r="A204" s="896"/>
      <c r="B204" s="45"/>
      <c r="C204" s="46"/>
      <c r="D204" s="46"/>
      <c r="E204" s="46"/>
      <c r="F204" s="46"/>
      <c r="G204" s="46"/>
      <c r="H204" s="46"/>
      <c r="I204" s="46"/>
      <c r="J204" s="46"/>
      <c r="K204" s="46"/>
      <c r="L204" s="29"/>
      <c r="M204" s="896"/>
      <c r="O204" s="896"/>
      <c r="P204" s="896"/>
      <c r="Q204" s="896"/>
      <c r="R204" s="896"/>
      <c r="S204" s="896"/>
      <c r="T204" s="896"/>
      <c r="U204" s="896"/>
      <c r="V204" s="896"/>
      <c r="W204" s="896"/>
      <c r="X204" s="896"/>
      <c r="Y204" s="896"/>
      <c r="Z204" s="896"/>
      <c r="AA204" s="896"/>
      <c r="AB204" s="896"/>
      <c r="AC204" s="896"/>
      <c r="AD204" s="896"/>
      <c r="AE204" s="896"/>
    </row>
  </sheetData>
  <autoFilter ref="C144:K203" xr:uid="{00000000-0009-0000-0000-000004000000}"/>
  <mergeCells count="17">
    <mergeCell ref="E20:H20"/>
    <mergeCell ref="E29:H29"/>
    <mergeCell ref="E137:H137"/>
    <mergeCell ref="L2:V2"/>
    <mergeCell ref="D119:F119"/>
    <mergeCell ref="D120:F120"/>
    <mergeCell ref="D121:F121"/>
    <mergeCell ref="E133:H133"/>
    <mergeCell ref="E135:H135"/>
    <mergeCell ref="E85:H85"/>
    <mergeCell ref="E87:H87"/>
    <mergeCell ref="E89:H89"/>
    <mergeCell ref="D117:F117"/>
    <mergeCell ref="D118:F11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69"/>
  <sheetViews>
    <sheetView showGridLines="0" topLeftCell="A25" zoomScaleNormal="100" workbookViewId="0">
      <selection activeCell="K57" sqref="K57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2827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>
      <c r="A8" s="250"/>
      <c r="D8" s="210"/>
      <c r="F8" s="212"/>
    </row>
    <row r="9" spans="1:10">
      <c r="A9" s="250" t="s">
        <v>2819</v>
      </c>
      <c r="B9" s="196" t="s">
        <v>2818</v>
      </c>
      <c r="C9" s="195" t="s">
        <v>2817</v>
      </c>
      <c r="D9" s="210"/>
      <c r="F9" s="212"/>
    </row>
    <row r="10" spans="1:10" s="248" customFormat="1" ht="13.5" thickBot="1">
      <c r="B10" s="249"/>
    </row>
    <row r="11" spans="1:10">
      <c r="D11" s="210"/>
      <c r="F11" s="212"/>
    </row>
    <row r="12" spans="1:10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0">
      <c r="C13" s="239"/>
      <c r="D13" s="238"/>
      <c r="F13" s="212"/>
    </row>
    <row r="14" spans="1:10">
      <c r="C14" s="213" t="str">
        <f>CONCATENATE(A5," ",B5," ",C5)</f>
        <v>I. C 721 A01 VNÚTORNÁ KANALIZÁCIA</v>
      </c>
      <c r="D14" s="210"/>
      <c r="F14" s="212"/>
    </row>
    <row r="15" spans="1:10">
      <c r="A15" s="197">
        <v>1</v>
      </c>
      <c r="B15" s="211" t="s">
        <v>2746</v>
      </c>
      <c r="C15" s="195" t="s">
        <v>2814</v>
      </c>
      <c r="D15" s="217" t="s">
        <v>2815</v>
      </c>
      <c r="E15" s="193" t="s">
        <v>244</v>
      </c>
      <c r="F15" s="212">
        <v>1</v>
      </c>
      <c r="G15" s="944"/>
      <c r="H15" s="944"/>
      <c r="I15" s="944"/>
      <c r="J15" s="237"/>
    </row>
    <row r="16" spans="1:10">
      <c r="A16" s="197">
        <v>2</v>
      </c>
      <c r="B16" s="211" t="s">
        <v>2746</v>
      </c>
      <c r="C16" s="195" t="s">
        <v>2814</v>
      </c>
      <c r="D16" s="217" t="s">
        <v>2813</v>
      </c>
      <c r="E16" s="193" t="s">
        <v>244</v>
      </c>
      <c r="F16" s="212">
        <v>4</v>
      </c>
      <c r="G16" s="944"/>
      <c r="H16" s="944"/>
      <c r="I16" s="944"/>
      <c r="J16" s="237"/>
    </row>
    <row r="17" spans="1:9">
      <c r="A17" s="197">
        <v>3</v>
      </c>
      <c r="B17" s="211" t="s">
        <v>2746</v>
      </c>
      <c r="C17" s="195" t="s">
        <v>2811</v>
      </c>
      <c r="D17" s="217" t="s">
        <v>2812</v>
      </c>
      <c r="E17" s="193" t="s">
        <v>244</v>
      </c>
      <c r="F17" s="212">
        <v>3</v>
      </c>
      <c r="G17" s="944"/>
      <c r="H17" s="944"/>
      <c r="I17" s="944"/>
    </row>
    <row r="18" spans="1:9">
      <c r="A18" s="197">
        <v>4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2</v>
      </c>
      <c r="G18" s="944"/>
      <c r="H18" s="944"/>
      <c r="I18" s="944"/>
    </row>
    <row r="19" spans="1:9" s="233" customFormat="1">
      <c r="A19" s="197">
        <v>5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F17</f>
        <v>3</v>
      </c>
      <c r="G19" s="944"/>
      <c r="H19" s="944"/>
      <c r="I19" s="944"/>
    </row>
    <row r="20" spans="1:9" s="233" customFormat="1">
      <c r="A20" s="197">
        <v>6</v>
      </c>
      <c r="B20" s="220" t="s">
        <v>2807</v>
      </c>
      <c r="C20" s="219" t="s">
        <v>2806</v>
      </c>
      <c r="D20" s="218" t="s">
        <v>2747</v>
      </c>
      <c r="E20" s="235" t="s">
        <v>244</v>
      </c>
      <c r="F20" s="234">
        <f>F18</f>
        <v>2</v>
      </c>
      <c r="G20" s="944"/>
      <c r="H20" s="944"/>
      <c r="I20" s="944"/>
    </row>
    <row r="21" spans="1:9">
      <c r="A21" s="197">
        <v>7</v>
      </c>
      <c r="B21" s="211" t="s">
        <v>2746</v>
      </c>
      <c r="C21" s="195" t="s">
        <v>2805</v>
      </c>
      <c r="D21" s="217"/>
      <c r="E21" s="193" t="s">
        <v>266</v>
      </c>
      <c r="F21" s="212">
        <v>1</v>
      </c>
      <c r="G21" s="944"/>
      <c r="H21" s="944"/>
      <c r="I21" s="944"/>
    </row>
    <row r="22" spans="1:9" s="233" customFormat="1">
      <c r="A22" s="197">
        <v>8</v>
      </c>
      <c r="B22" s="220" t="s">
        <v>2804</v>
      </c>
      <c r="C22" s="219" t="s">
        <v>2803</v>
      </c>
      <c r="D22" s="218" t="s">
        <v>2747</v>
      </c>
      <c r="E22" s="235" t="s">
        <v>266</v>
      </c>
      <c r="F22" s="234">
        <f>F21</f>
        <v>1</v>
      </c>
      <c r="G22" s="944"/>
      <c r="H22" s="944"/>
      <c r="I22" s="944"/>
    </row>
    <row r="23" spans="1:9" s="233" customFormat="1" ht="25.5">
      <c r="A23" s="197">
        <v>9</v>
      </c>
      <c r="B23" s="220" t="s">
        <v>2802</v>
      </c>
      <c r="C23" s="219" t="s">
        <v>2799</v>
      </c>
      <c r="D23" s="218" t="s">
        <v>2801</v>
      </c>
      <c r="E23" s="235" t="s">
        <v>266</v>
      </c>
      <c r="F23" s="234">
        <v>2</v>
      </c>
      <c r="G23" s="944"/>
      <c r="H23" s="944"/>
      <c r="I23" s="944"/>
    </row>
    <row r="24" spans="1:9" s="233" customFormat="1" ht="25.5">
      <c r="A24" s="197">
        <v>10</v>
      </c>
      <c r="B24" s="220" t="s">
        <v>2800</v>
      </c>
      <c r="C24" s="219" t="s">
        <v>2799</v>
      </c>
      <c r="D24" s="218" t="s">
        <v>2798</v>
      </c>
      <c r="E24" s="235" t="s">
        <v>266</v>
      </c>
      <c r="F24" s="234">
        <v>1</v>
      </c>
      <c r="G24" s="944"/>
      <c r="H24" s="944"/>
      <c r="I24" s="944"/>
    </row>
    <row r="25" spans="1:9" s="233" customFormat="1">
      <c r="A25" s="197">
        <v>11</v>
      </c>
      <c r="B25" s="220" t="s">
        <v>2797</v>
      </c>
      <c r="C25" s="219" t="s">
        <v>2796</v>
      </c>
      <c r="D25" s="218" t="s">
        <v>2795</v>
      </c>
      <c r="E25" s="235" t="s">
        <v>244</v>
      </c>
      <c r="F25" s="234">
        <f>SUM(F15:F16)</f>
        <v>5</v>
      </c>
      <c r="G25" s="944"/>
      <c r="H25" s="944"/>
      <c r="I25" s="944"/>
    </row>
    <row r="26" spans="1:9" s="233" customFormat="1" ht="13.5" thickBot="1">
      <c r="A26" s="197">
        <v>12</v>
      </c>
      <c r="B26" s="220" t="s">
        <v>2794</v>
      </c>
      <c r="C26" s="219" t="s">
        <v>2793</v>
      </c>
      <c r="D26" s="218" t="s">
        <v>2792</v>
      </c>
      <c r="E26" s="235" t="s">
        <v>244</v>
      </c>
      <c r="F26" s="234">
        <f>SUM(F17:F18)</f>
        <v>5</v>
      </c>
      <c r="G26" s="944"/>
      <c r="H26" s="944"/>
      <c r="I26" s="944"/>
    </row>
    <row r="27" spans="1:9" s="221" customFormat="1">
      <c r="A27" s="229"/>
      <c r="B27" s="228" t="s">
        <v>2757</v>
      </c>
      <c r="C27" s="227"/>
      <c r="D27" s="226"/>
      <c r="E27" s="225"/>
      <c r="F27" s="224"/>
    </row>
    <row r="28" spans="1:9">
      <c r="A28" s="197">
        <v>13</v>
      </c>
      <c r="B28" s="220" t="s">
        <v>2791</v>
      </c>
      <c r="C28" s="219" t="s">
        <v>2790</v>
      </c>
      <c r="D28" s="218" t="s">
        <v>2754</v>
      </c>
      <c r="E28" s="193" t="s">
        <v>997</v>
      </c>
      <c r="F28" s="216">
        <v>1</v>
      </c>
      <c r="G28" s="948"/>
      <c r="H28" s="948"/>
      <c r="I28" s="948"/>
    </row>
    <row r="29" spans="1:9" ht="26.25" thickBot="1">
      <c r="A29" s="197">
        <v>14</v>
      </c>
      <c r="B29" s="211" t="s">
        <v>2789</v>
      </c>
      <c r="C29" s="195" t="s">
        <v>2752</v>
      </c>
      <c r="D29" s="217" t="s">
        <v>2751</v>
      </c>
      <c r="E29" s="193" t="s">
        <v>997</v>
      </c>
      <c r="F29" s="216">
        <v>1</v>
      </c>
      <c r="G29" s="944"/>
      <c r="H29" s="949"/>
      <c r="I29" s="946"/>
    </row>
    <row r="30" spans="1:9" s="199" customFormat="1">
      <c r="A30" s="215"/>
      <c r="B30" s="206" t="str">
        <f>CONCATENATE("CELKOM ",C5," :")</f>
        <v>CELKOM VNÚTORNÁ KANALIZÁCIA :</v>
      </c>
      <c r="C30" s="205"/>
      <c r="D30" s="214"/>
      <c r="E30" s="203"/>
      <c r="F30" s="202"/>
      <c r="G30" s="201"/>
      <c r="H30" s="200"/>
    </row>
    <row r="31" spans="1:9">
      <c r="D31" s="217"/>
      <c r="F31" s="212"/>
      <c r="H31" s="208"/>
    </row>
    <row r="32" spans="1:9">
      <c r="C32" s="213" t="str">
        <f>CONCATENATE(A7," ",B7," ",C7)</f>
        <v>II. C 721 A05 ZARIAĎOVACIE PREDMETY</v>
      </c>
      <c r="D32" s="217"/>
      <c r="F32" s="212"/>
      <c r="H32" s="208"/>
    </row>
    <row r="33" spans="1:9">
      <c r="A33" s="197">
        <v>1</v>
      </c>
      <c r="B33" s="211" t="s">
        <v>2746</v>
      </c>
      <c r="C33" s="195" t="s">
        <v>2788</v>
      </c>
      <c r="D33" s="231" t="s">
        <v>2784</v>
      </c>
      <c r="E33" s="193" t="s">
        <v>266</v>
      </c>
      <c r="F33" s="209">
        <v>1</v>
      </c>
      <c r="G33" s="944"/>
      <c r="H33" s="944"/>
      <c r="I33" s="944"/>
    </row>
    <row r="34" spans="1:9">
      <c r="A34" s="197">
        <v>2</v>
      </c>
      <c r="B34" s="211" t="s">
        <v>2746</v>
      </c>
      <c r="C34" s="195" t="s">
        <v>2787</v>
      </c>
      <c r="D34" s="231" t="s">
        <v>2784</v>
      </c>
      <c r="E34" s="193" t="s">
        <v>266</v>
      </c>
      <c r="F34" s="209">
        <f>F33</f>
        <v>1</v>
      </c>
      <c r="G34" s="944"/>
      <c r="H34" s="944"/>
      <c r="I34" s="944"/>
    </row>
    <row r="35" spans="1:9">
      <c r="A35" s="197">
        <v>3</v>
      </c>
      <c r="B35" s="211" t="s">
        <v>2746</v>
      </c>
      <c r="C35" s="195" t="s">
        <v>2786</v>
      </c>
      <c r="D35" s="231" t="s">
        <v>2784</v>
      </c>
      <c r="E35" s="193" t="s">
        <v>266</v>
      </c>
      <c r="F35" s="209">
        <f>F33</f>
        <v>1</v>
      </c>
      <c r="G35" s="944"/>
      <c r="H35" s="944"/>
      <c r="I35" s="944"/>
    </row>
    <row r="36" spans="1:9">
      <c r="A36" s="197">
        <v>4</v>
      </c>
      <c r="B36" s="211" t="s">
        <v>2746</v>
      </c>
      <c r="C36" s="195" t="s">
        <v>2785</v>
      </c>
      <c r="D36" s="231" t="s">
        <v>2784</v>
      </c>
      <c r="E36" s="193" t="s">
        <v>266</v>
      </c>
      <c r="F36" s="209">
        <f>F33</f>
        <v>1</v>
      </c>
      <c r="G36" s="944"/>
      <c r="H36" s="944"/>
      <c r="I36" s="944"/>
    </row>
    <row r="37" spans="1:9" ht="25.5">
      <c r="A37" s="197">
        <v>5</v>
      </c>
      <c r="B37" s="211" t="s">
        <v>2783</v>
      </c>
      <c r="C37" s="195" t="s">
        <v>2782</v>
      </c>
      <c r="D37" s="217"/>
      <c r="E37" s="193" t="s">
        <v>266</v>
      </c>
      <c r="F37" s="209">
        <f>F33</f>
        <v>1</v>
      </c>
      <c r="G37" s="944"/>
      <c r="H37" s="944"/>
      <c r="I37" s="944"/>
    </row>
    <row r="38" spans="1:9">
      <c r="A38" s="197">
        <v>6</v>
      </c>
      <c r="B38" s="211" t="s">
        <v>2781</v>
      </c>
      <c r="C38" s="195" t="s">
        <v>2780</v>
      </c>
      <c r="D38" s="217"/>
      <c r="E38" s="193" t="s">
        <v>266</v>
      </c>
      <c r="F38" s="209">
        <f>F35</f>
        <v>1</v>
      </c>
      <c r="G38" s="944"/>
      <c r="H38" s="944"/>
      <c r="I38" s="944"/>
    </row>
    <row r="39" spans="1:9">
      <c r="A39" s="197">
        <v>7</v>
      </c>
      <c r="B39" s="211" t="s">
        <v>2779</v>
      </c>
      <c r="C39" s="195" t="s">
        <v>2778</v>
      </c>
      <c r="D39" s="217"/>
      <c r="E39" s="193" t="s">
        <v>266</v>
      </c>
      <c r="F39" s="209">
        <f>F33</f>
        <v>1</v>
      </c>
      <c r="G39" s="944"/>
      <c r="H39" s="944"/>
      <c r="I39" s="944"/>
    </row>
    <row r="40" spans="1:9">
      <c r="A40" s="197">
        <v>8</v>
      </c>
      <c r="B40" s="211" t="s">
        <v>2777</v>
      </c>
      <c r="C40" s="195" t="s">
        <v>2776</v>
      </c>
      <c r="D40" s="217"/>
      <c r="E40" s="193" t="s">
        <v>266</v>
      </c>
      <c r="F40" s="209">
        <f>F34</f>
        <v>1</v>
      </c>
      <c r="G40" s="944"/>
      <c r="H40" s="944"/>
      <c r="I40" s="944"/>
    </row>
    <row r="41" spans="1:9">
      <c r="A41" s="197">
        <v>9</v>
      </c>
      <c r="B41" s="211" t="s">
        <v>2746</v>
      </c>
      <c r="C41" s="195" t="s">
        <v>2775</v>
      </c>
      <c r="D41" s="231" t="s">
        <v>2768</v>
      </c>
      <c r="E41" s="193" t="s">
        <v>266</v>
      </c>
      <c r="F41" s="209">
        <v>1</v>
      </c>
      <c r="G41" s="944"/>
      <c r="H41" s="944"/>
      <c r="I41" s="944"/>
    </row>
    <row r="42" spans="1:9">
      <c r="A42" s="197">
        <v>10</v>
      </c>
      <c r="B42" s="211" t="s">
        <v>2774</v>
      </c>
      <c r="C42" s="195" t="s">
        <v>2773</v>
      </c>
      <c r="D42" s="231"/>
      <c r="E42" s="193" t="s">
        <v>266</v>
      </c>
      <c r="F42" s="209">
        <f>SUM(F41:F41)</f>
        <v>1</v>
      </c>
      <c r="G42" s="944"/>
      <c r="H42" s="944"/>
      <c r="I42" s="944"/>
    </row>
    <row r="43" spans="1:9">
      <c r="A43" s="197">
        <v>11</v>
      </c>
      <c r="B43" s="232" t="s">
        <v>2746</v>
      </c>
      <c r="C43" s="195" t="s">
        <v>2772</v>
      </c>
      <c r="D43" s="231" t="s">
        <v>2763</v>
      </c>
      <c r="E43" s="193" t="s">
        <v>266</v>
      </c>
      <c r="F43" s="209">
        <v>1</v>
      </c>
      <c r="G43" s="944"/>
      <c r="H43" s="944"/>
      <c r="I43" s="944"/>
    </row>
    <row r="44" spans="1:9">
      <c r="A44" s="197">
        <v>12</v>
      </c>
      <c r="B44" s="211" t="s">
        <v>2771</v>
      </c>
      <c r="C44" s="230" t="s">
        <v>2770</v>
      </c>
      <c r="D44" s="217"/>
      <c r="E44" s="193" t="s">
        <v>266</v>
      </c>
      <c r="F44" s="209">
        <f>F43</f>
        <v>1</v>
      </c>
      <c r="G44" s="944"/>
      <c r="H44" s="944"/>
      <c r="I44" s="944"/>
    </row>
    <row r="45" spans="1:9">
      <c r="A45" s="197">
        <v>13</v>
      </c>
      <c r="B45" s="211" t="s">
        <v>2746</v>
      </c>
      <c r="C45" s="195" t="s">
        <v>2769</v>
      </c>
      <c r="D45" s="231" t="s">
        <v>2768</v>
      </c>
      <c r="E45" s="193" t="s">
        <v>266</v>
      </c>
      <c r="F45" s="209">
        <v>1</v>
      </c>
      <c r="G45" s="944"/>
      <c r="H45" s="944"/>
      <c r="I45" s="944"/>
    </row>
    <row r="46" spans="1:9">
      <c r="A46" s="197">
        <v>14</v>
      </c>
      <c r="B46" s="211" t="s">
        <v>2767</v>
      </c>
      <c r="C46" s="195" t="s">
        <v>2766</v>
      </c>
      <c r="D46" s="217" t="s">
        <v>2765</v>
      </c>
      <c r="E46" s="193" t="s">
        <v>266</v>
      </c>
      <c r="F46" s="209">
        <f>SUM(F45:F45)</f>
        <v>1</v>
      </c>
      <c r="G46" s="944"/>
      <c r="H46" s="944"/>
      <c r="I46" s="944"/>
    </row>
    <row r="47" spans="1:9">
      <c r="A47" s="197">
        <v>15</v>
      </c>
      <c r="B47" s="211" t="s">
        <v>2746</v>
      </c>
      <c r="C47" s="195" t="s">
        <v>2764</v>
      </c>
      <c r="D47" s="231" t="s">
        <v>2763</v>
      </c>
      <c r="E47" s="193" t="s">
        <v>266</v>
      </c>
      <c r="F47" s="209">
        <v>1</v>
      </c>
      <c r="G47" s="944"/>
      <c r="H47" s="944"/>
      <c r="I47" s="944"/>
    </row>
    <row r="48" spans="1:9">
      <c r="A48" s="197">
        <v>16</v>
      </c>
      <c r="B48" s="211" t="s">
        <v>2762</v>
      </c>
      <c r="C48" s="230" t="s">
        <v>2761</v>
      </c>
      <c r="D48" s="217" t="s">
        <v>2760</v>
      </c>
      <c r="E48" s="193" t="s">
        <v>266</v>
      </c>
      <c r="F48" s="209">
        <f>F47</f>
        <v>1</v>
      </c>
      <c r="G48" s="944"/>
      <c r="H48" s="944"/>
      <c r="I48" s="944"/>
    </row>
    <row r="49" spans="1:254">
      <c r="A49" s="197">
        <v>17</v>
      </c>
      <c r="B49" s="211" t="s">
        <v>2746</v>
      </c>
      <c r="C49" s="195" t="s">
        <v>2759</v>
      </c>
      <c r="D49" s="217"/>
      <c r="E49" s="193" t="s">
        <v>266</v>
      </c>
      <c r="F49" s="209">
        <v>1</v>
      </c>
      <c r="G49" s="944"/>
      <c r="H49" s="944"/>
      <c r="I49" s="944"/>
    </row>
    <row r="50" spans="1:254" ht="13.5" thickBot="1">
      <c r="A50" s="197">
        <v>18</v>
      </c>
      <c r="B50" s="211" t="s">
        <v>2746</v>
      </c>
      <c r="C50" s="195" t="s">
        <v>2758</v>
      </c>
      <c r="D50" s="217"/>
      <c r="E50" s="193" t="s">
        <v>266</v>
      </c>
      <c r="F50" s="209">
        <f>SUM(F49:F49)</f>
        <v>1</v>
      </c>
      <c r="G50" s="944"/>
      <c r="H50" s="944"/>
      <c r="I50" s="944"/>
    </row>
    <row r="51" spans="1:254" s="198" customFormat="1">
      <c r="A51" s="229"/>
      <c r="B51" s="228" t="s">
        <v>2757</v>
      </c>
      <c r="C51" s="227"/>
      <c r="D51" s="226"/>
      <c r="E51" s="225"/>
      <c r="F51" s="224"/>
      <c r="G51" s="950"/>
      <c r="H51" s="950"/>
      <c r="I51" s="950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1"/>
      <c r="BN51" s="221"/>
      <c r="BO51" s="221"/>
      <c r="BP51" s="221"/>
      <c r="BQ51" s="221"/>
      <c r="BR51" s="221"/>
      <c r="BS51" s="221"/>
      <c r="BT51" s="221"/>
      <c r="BU51" s="221"/>
      <c r="BV51" s="221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21"/>
      <c r="CK51" s="221"/>
      <c r="CL51" s="221"/>
      <c r="CM51" s="221"/>
      <c r="CN51" s="221"/>
      <c r="CO51" s="221"/>
      <c r="CP51" s="221"/>
      <c r="CQ51" s="221"/>
      <c r="CR51" s="221"/>
      <c r="CS51" s="221"/>
      <c r="CT51" s="221"/>
      <c r="CU51" s="221"/>
      <c r="CV51" s="221"/>
      <c r="CW51" s="221"/>
      <c r="CX51" s="221"/>
      <c r="CY51" s="221"/>
      <c r="CZ51" s="221"/>
      <c r="DA51" s="221"/>
      <c r="DB51" s="221"/>
      <c r="DC51" s="221"/>
      <c r="DD51" s="221"/>
      <c r="DE51" s="221"/>
      <c r="DF51" s="221"/>
      <c r="DG51" s="221"/>
      <c r="DH51" s="221"/>
      <c r="DI51" s="221"/>
      <c r="DJ51" s="221"/>
      <c r="DK51" s="221"/>
      <c r="DL51" s="221"/>
      <c r="DM51" s="221"/>
      <c r="DN51" s="221"/>
      <c r="DO51" s="221"/>
      <c r="DP51" s="221"/>
      <c r="DQ51" s="221"/>
      <c r="DR51" s="221"/>
      <c r="DS51" s="221"/>
      <c r="DT51" s="221"/>
      <c r="DU51" s="221"/>
      <c r="DV51" s="221"/>
      <c r="DW51" s="221"/>
      <c r="DX51" s="221"/>
      <c r="DY51" s="221"/>
      <c r="DZ51" s="221"/>
      <c r="EA51" s="221"/>
      <c r="EB51" s="221"/>
      <c r="EC51" s="221"/>
      <c r="ED51" s="221"/>
      <c r="EE51" s="221"/>
      <c r="EF51" s="221"/>
      <c r="EG51" s="221"/>
      <c r="EH51" s="221"/>
      <c r="EI51" s="221"/>
      <c r="EJ51" s="221"/>
      <c r="EK51" s="221"/>
      <c r="EL51" s="221"/>
      <c r="EM51" s="221"/>
      <c r="EN51" s="221"/>
      <c r="EO51" s="221"/>
      <c r="EP51" s="221"/>
      <c r="EQ51" s="221"/>
      <c r="ER51" s="221"/>
      <c r="ES51" s="221"/>
      <c r="ET51" s="221"/>
      <c r="EU51" s="221"/>
      <c r="EV51" s="221"/>
      <c r="EW51" s="221"/>
      <c r="EX51" s="221"/>
      <c r="EY51" s="221"/>
      <c r="EZ51" s="221"/>
      <c r="FA51" s="221"/>
      <c r="FB51" s="221"/>
      <c r="FC51" s="221"/>
      <c r="FD51" s="221"/>
      <c r="FE51" s="221"/>
      <c r="FF51" s="221"/>
      <c r="FG51" s="221"/>
      <c r="FH51" s="221"/>
      <c r="FI51" s="221"/>
      <c r="FJ51" s="221"/>
      <c r="FK51" s="221"/>
      <c r="FL51" s="221"/>
      <c r="FM51" s="221"/>
      <c r="FN51" s="221"/>
      <c r="FO51" s="221"/>
      <c r="FP51" s="221"/>
      <c r="FQ51" s="221"/>
      <c r="FR51" s="221"/>
      <c r="FS51" s="221"/>
      <c r="FT51" s="221"/>
      <c r="FU51" s="221"/>
      <c r="FV51" s="221"/>
      <c r="FW51" s="221"/>
      <c r="FX51" s="221"/>
      <c r="FY51" s="221"/>
      <c r="FZ51" s="221"/>
      <c r="GA51" s="221"/>
      <c r="GB51" s="221"/>
      <c r="GC51" s="221"/>
      <c r="GD51" s="221"/>
      <c r="GE51" s="221"/>
      <c r="GF51" s="221"/>
      <c r="GG51" s="221"/>
      <c r="GH51" s="221"/>
      <c r="GI51" s="221"/>
      <c r="GJ51" s="221"/>
      <c r="GK51" s="221"/>
      <c r="GL51" s="221"/>
      <c r="GM51" s="221"/>
      <c r="GN51" s="221"/>
      <c r="GO51" s="221"/>
      <c r="GP51" s="221"/>
      <c r="GQ51" s="221"/>
      <c r="GR51" s="221"/>
      <c r="GS51" s="221"/>
      <c r="GT51" s="221"/>
      <c r="GU51" s="221"/>
      <c r="GV51" s="221"/>
      <c r="GW51" s="221"/>
      <c r="GX51" s="221"/>
      <c r="GY51" s="221"/>
      <c r="GZ51" s="221"/>
      <c r="HA51" s="221"/>
      <c r="HB51" s="221"/>
      <c r="HC51" s="221"/>
      <c r="HD51" s="221"/>
      <c r="HE51" s="221"/>
      <c r="HF51" s="221"/>
      <c r="HG51" s="221"/>
      <c r="HH51" s="221"/>
      <c r="HI51" s="221"/>
      <c r="HJ51" s="221"/>
      <c r="HK51" s="221"/>
      <c r="HL51" s="221"/>
      <c r="HM51" s="221"/>
      <c r="HN51" s="221"/>
      <c r="HO51" s="221"/>
      <c r="HP51" s="221"/>
      <c r="HQ51" s="221"/>
      <c r="HR51" s="221"/>
      <c r="HS51" s="221"/>
      <c r="HT51" s="221"/>
      <c r="HU51" s="221"/>
      <c r="HV51" s="221"/>
      <c r="HW51" s="221"/>
      <c r="HX51" s="221"/>
      <c r="HY51" s="221"/>
      <c r="HZ51" s="221"/>
      <c r="IA51" s="221"/>
      <c r="IB51" s="221"/>
      <c r="IC51" s="221"/>
      <c r="ID51" s="221"/>
      <c r="IE51" s="221"/>
      <c r="IF51" s="221"/>
      <c r="IG51" s="221"/>
      <c r="IH51" s="221"/>
      <c r="II51" s="221"/>
      <c r="IJ51" s="221"/>
      <c r="IK51" s="221"/>
      <c r="IL51" s="221"/>
      <c r="IM51" s="221"/>
      <c r="IN51" s="221"/>
      <c r="IO51" s="221"/>
      <c r="IP51" s="221"/>
      <c r="IQ51" s="221"/>
      <c r="IR51" s="221"/>
      <c r="IS51" s="221"/>
      <c r="IT51" s="221"/>
    </row>
    <row r="52" spans="1:254">
      <c r="A52" s="197">
        <v>19</v>
      </c>
      <c r="B52" s="220" t="s">
        <v>2756</v>
      </c>
      <c r="C52" s="219" t="s">
        <v>2755</v>
      </c>
      <c r="D52" s="218" t="s">
        <v>2754</v>
      </c>
      <c r="E52" s="193" t="s">
        <v>997</v>
      </c>
      <c r="F52" s="216">
        <v>0.3</v>
      </c>
      <c r="G52" s="948"/>
      <c r="H52" s="948"/>
      <c r="I52" s="948"/>
    </row>
    <row r="53" spans="1:254" ht="26.25" thickBot="1">
      <c r="A53" s="197">
        <v>20</v>
      </c>
      <c r="B53" s="211" t="s">
        <v>2753</v>
      </c>
      <c r="C53" s="195" t="s">
        <v>2752</v>
      </c>
      <c r="D53" s="217" t="s">
        <v>2751</v>
      </c>
      <c r="E53" s="193" t="s">
        <v>997</v>
      </c>
      <c r="F53" s="216">
        <v>0.3</v>
      </c>
      <c r="G53" s="948"/>
      <c r="H53" s="948"/>
      <c r="I53" s="948"/>
    </row>
    <row r="54" spans="1:254" s="199" customFormat="1">
      <c r="A54" s="215"/>
      <c r="B54" s="206" t="str">
        <f>CONCATENATE("CELKOM ",C7," :")</f>
        <v>CELKOM ZARIAĎOVACIE PREDMETY :</v>
      </c>
      <c r="C54" s="205"/>
      <c r="D54" s="214"/>
      <c r="E54" s="203"/>
      <c r="F54" s="202"/>
      <c r="G54" s="201"/>
      <c r="H54" s="200"/>
    </row>
    <row r="55" spans="1:254" ht="12.75" customHeight="1">
      <c r="C55" s="213" t="str">
        <f>CONCATENATE(A9," ",B9," ",C9)</f>
        <v>III. C 721 C01 OPRAVY VNÚTORNEJ KANALIZÁCIE</v>
      </c>
      <c r="D55" s="210"/>
      <c r="F55" s="212"/>
      <c r="G55" s="944"/>
      <c r="H55" s="944"/>
      <c r="I55" s="944"/>
    </row>
    <row r="56" spans="1:254">
      <c r="A56" s="197">
        <v>1</v>
      </c>
      <c r="B56" s="211" t="s">
        <v>2750</v>
      </c>
      <c r="C56" s="195" t="s">
        <v>2749</v>
      </c>
      <c r="D56" s="210"/>
      <c r="E56" s="193" t="s">
        <v>266</v>
      </c>
      <c r="F56" s="209">
        <v>1</v>
      </c>
      <c r="G56" s="944"/>
      <c r="H56" s="944"/>
      <c r="I56" s="944"/>
    </row>
    <row r="57" spans="1:254">
      <c r="A57" s="197">
        <v>2</v>
      </c>
      <c r="B57" s="211" t="s">
        <v>2746</v>
      </c>
      <c r="C57" s="195" t="s">
        <v>2748</v>
      </c>
      <c r="D57" s="210" t="s">
        <v>2747</v>
      </c>
      <c r="E57" s="193" t="s">
        <v>266</v>
      </c>
      <c r="F57" s="209">
        <v>1</v>
      </c>
      <c r="G57" s="944"/>
      <c r="H57" s="944"/>
      <c r="I57" s="944"/>
    </row>
    <row r="58" spans="1:254" ht="13.5" thickBot="1">
      <c r="A58" s="197">
        <v>3</v>
      </c>
      <c r="B58" s="211" t="s">
        <v>2746</v>
      </c>
      <c r="C58" s="195" t="s">
        <v>2745</v>
      </c>
      <c r="D58" s="210" t="s">
        <v>2744</v>
      </c>
      <c r="E58" s="193" t="s">
        <v>266</v>
      </c>
      <c r="F58" s="209">
        <v>1</v>
      </c>
      <c r="G58" s="944"/>
      <c r="H58" s="944"/>
      <c r="I58" s="944"/>
    </row>
    <row r="59" spans="1:254" s="198" customFormat="1">
      <c r="A59" s="199"/>
      <c r="B59" s="206" t="str">
        <f>CONCATENATE("CELKOM ",C9," :")</f>
        <v>CELKOM OPRAVY VNÚTORNEJ KANALIZÁCIE :</v>
      </c>
      <c r="C59" s="205"/>
      <c r="D59" s="204"/>
      <c r="E59" s="203"/>
      <c r="F59" s="202"/>
      <c r="G59" s="201"/>
      <c r="H59" s="200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199"/>
      <c r="CY59" s="199"/>
      <c r="CZ59" s="199"/>
      <c r="DA59" s="199"/>
      <c r="DB59" s="199"/>
      <c r="DC59" s="199"/>
      <c r="DD59" s="199"/>
      <c r="DE59" s="199"/>
      <c r="DF59" s="199"/>
      <c r="DG59" s="199"/>
      <c r="DH59" s="199"/>
      <c r="DI59" s="199"/>
      <c r="DJ59" s="199"/>
      <c r="DK59" s="199"/>
      <c r="DL59" s="199"/>
      <c r="DM59" s="199"/>
      <c r="DN59" s="199"/>
      <c r="DO59" s="199"/>
      <c r="DP59" s="199"/>
      <c r="DQ59" s="199"/>
      <c r="DR59" s="199"/>
      <c r="DS59" s="199"/>
      <c r="DT59" s="199"/>
      <c r="DU59" s="199"/>
      <c r="DV59" s="199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</row>
    <row r="60" spans="1:254" ht="16.5">
      <c r="B60" s="910" t="s">
        <v>3933</v>
      </c>
    </row>
    <row r="61" spans="1:254">
      <c r="B61" t="s">
        <v>3925</v>
      </c>
    </row>
    <row r="62" spans="1:254">
      <c r="B62"/>
    </row>
    <row r="63" spans="1:254">
      <c r="B63" t="s">
        <v>3926</v>
      </c>
    </row>
    <row r="64" spans="1:254">
      <c r="B64"/>
    </row>
    <row r="65" spans="2:2">
      <c r="B65" t="s">
        <v>3927</v>
      </c>
    </row>
    <row r="66" spans="2:2">
      <c r="B66"/>
    </row>
    <row r="67" spans="2:2">
      <c r="B67" t="s">
        <v>3928</v>
      </c>
    </row>
    <row r="68" spans="2:2">
      <c r="B68"/>
    </row>
    <row r="69" spans="2:2">
      <c r="B69" t="s">
        <v>3929</v>
      </c>
    </row>
  </sheetData>
  <conditionalFormatting sqref="F57:F58 F19:F20 F23:F26 F36:F40 F49">
    <cfRule type="cellIs" dxfId="423" priority="18" stopIfTrue="1" operator="equal">
      <formula>0</formula>
    </cfRule>
  </conditionalFormatting>
  <conditionalFormatting sqref="F29">
    <cfRule type="cellIs" dxfId="422" priority="17" stopIfTrue="1" operator="equal">
      <formula>0</formula>
    </cfRule>
  </conditionalFormatting>
  <conditionalFormatting sqref="F28">
    <cfRule type="cellIs" dxfId="421" priority="16" stopIfTrue="1" operator="equal">
      <formula>0</formula>
    </cfRule>
  </conditionalFormatting>
  <conditionalFormatting sqref="F53">
    <cfRule type="cellIs" dxfId="420" priority="15" stopIfTrue="1" operator="equal">
      <formula>0</formula>
    </cfRule>
  </conditionalFormatting>
  <conditionalFormatting sqref="F52">
    <cfRule type="cellIs" dxfId="419" priority="14" stopIfTrue="1" operator="equal">
      <formula>0</formula>
    </cfRule>
  </conditionalFormatting>
  <conditionalFormatting sqref="F50">
    <cfRule type="cellIs" dxfId="418" priority="13" stopIfTrue="1" operator="equal">
      <formula>0</formula>
    </cfRule>
  </conditionalFormatting>
  <conditionalFormatting sqref="F33:F35">
    <cfRule type="cellIs" dxfId="417" priority="12" stopIfTrue="1" operator="equal">
      <formula>0</formula>
    </cfRule>
  </conditionalFormatting>
  <conditionalFormatting sqref="F42">
    <cfRule type="cellIs" dxfId="416" priority="11" stopIfTrue="1" operator="equal">
      <formula>0</formula>
    </cfRule>
  </conditionalFormatting>
  <conditionalFormatting sqref="F15:F16">
    <cfRule type="cellIs" dxfId="415" priority="10" stopIfTrue="1" operator="equal">
      <formula>0</formula>
    </cfRule>
  </conditionalFormatting>
  <conditionalFormatting sqref="F17">
    <cfRule type="cellIs" dxfId="414" priority="9" stopIfTrue="1" operator="equal">
      <formula>0</formula>
    </cfRule>
  </conditionalFormatting>
  <conditionalFormatting sqref="F18">
    <cfRule type="cellIs" dxfId="413" priority="8" stopIfTrue="1" operator="equal">
      <formula>0</formula>
    </cfRule>
  </conditionalFormatting>
  <conditionalFormatting sqref="F22">
    <cfRule type="cellIs" dxfId="412" priority="7" stopIfTrue="1" operator="equal">
      <formula>0</formula>
    </cfRule>
  </conditionalFormatting>
  <conditionalFormatting sqref="F21">
    <cfRule type="cellIs" dxfId="411" priority="6" stopIfTrue="1" operator="equal">
      <formula>0</formula>
    </cfRule>
  </conditionalFormatting>
  <conditionalFormatting sqref="F41">
    <cfRule type="cellIs" dxfId="410" priority="5" stopIfTrue="1" operator="equal">
      <formula>0</formula>
    </cfRule>
  </conditionalFormatting>
  <conditionalFormatting sqref="F43:F44">
    <cfRule type="cellIs" dxfId="409" priority="4" stopIfTrue="1" operator="equal">
      <formula>0</formula>
    </cfRule>
  </conditionalFormatting>
  <conditionalFormatting sqref="F45:F46">
    <cfRule type="cellIs" dxfId="408" priority="3" stopIfTrue="1" operator="equal">
      <formula>0</formula>
    </cfRule>
  </conditionalFormatting>
  <conditionalFormatting sqref="F47:F48">
    <cfRule type="cellIs" dxfId="407" priority="2" stopIfTrue="1" operator="equal">
      <formula>0</formula>
    </cfRule>
  </conditionalFormatting>
  <conditionalFormatting sqref="F56">
    <cfRule type="cellIs" dxfId="406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70"/>
  <sheetViews>
    <sheetView showGridLines="0" topLeftCell="A31" zoomScaleNormal="100" workbookViewId="0">
      <selection activeCell="J57" sqref="J57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2828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>
      <c r="A8" s="250"/>
      <c r="D8" s="210"/>
      <c r="F8" s="212"/>
    </row>
    <row r="9" spans="1:10">
      <c r="A9" s="250" t="s">
        <v>2819</v>
      </c>
      <c r="B9" s="196" t="s">
        <v>2818</v>
      </c>
      <c r="C9" s="195" t="s">
        <v>2817</v>
      </c>
      <c r="D9" s="210"/>
      <c r="F9" s="212"/>
    </row>
    <row r="10" spans="1:10" s="248" customFormat="1" ht="13.5" thickBot="1">
      <c r="B10" s="249"/>
    </row>
    <row r="11" spans="1:10">
      <c r="D11" s="210"/>
      <c r="F11" s="212"/>
    </row>
    <row r="12" spans="1:10" s="198" customFormat="1">
      <c r="A12" s="247"/>
      <c r="B12" s="246" t="s">
        <v>2816</v>
      </c>
      <c r="C12" s="245"/>
      <c r="D12" s="244"/>
      <c r="E12" s="243"/>
      <c r="F12" s="242"/>
      <c r="G12" s="241"/>
      <c r="H12" s="240"/>
    </row>
    <row r="13" spans="1:10">
      <c r="C13" s="239"/>
      <c r="D13" s="238"/>
      <c r="F13" s="212"/>
    </row>
    <row r="14" spans="1:10">
      <c r="C14" s="213" t="str">
        <f>CONCATENATE(A5," ",B5," ",C5)</f>
        <v>I. C 721 A01 VNÚTORNÁ KANALIZÁCIA</v>
      </c>
      <c r="D14" s="210"/>
      <c r="F14" s="212"/>
    </row>
    <row r="15" spans="1:10">
      <c r="A15" s="197">
        <v>1</v>
      </c>
      <c r="B15" s="211" t="s">
        <v>2746</v>
      </c>
      <c r="C15" s="195" t="s">
        <v>2814</v>
      </c>
      <c r="D15" s="217" t="s">
        <v>2815</v>
      </c>
      <c r="E15" s="193" t="s">
        <v>244</v>
      </c>
      <c r="F15" s="212">
        <v>1</v>
      </c>
      <c r="G15" s="944"/>
      <c r="H15" s="944"/>
      <c r="I15" s="944"/>
      <c r="J15" s="237"/>
    </row>
    <row r="16" spans="1:10">
      <c r="A16" s="197">
        <v>2</v>
      </c>
      <c r="B16" s="211" t="s">
        <v>2746</v>
      </c>
      <c r="C16" s="195" t="s">
        <v>2814</v>
      </c>
      <c r="D16" s="217" t="s">
        <v>2813</v>
      </c>
      <c r="E16" s="193" t="s">
        <v>244</v>
      </c>
      <c r="F16" s="212">
        <v>4</v>
      </c>
      <c r="G16" s="944"/>
      <c r="H16" s="944"/>
      <c r="I16" s="944"/>
      <c r="J16" s="237"/>
    </row>
    <row r="17" spans="1:9">
      <c r="A17" s="197">
        <v>3</v>
      </c>
      <c r="B17" s="211" t="s">
        <v>2746</v>
      </c>
      <c r="C17" s="195" t="s">
        <v>2811</v>
      </c>
      <c r="D17" s="217" t="s">
        <v>2812</v>
      </c>
      <c r="E17" s="193" t="s">
        <v>244</v>
      </c>
      <c r="F17" s="212">
        <v>3</v>
      </c>
      <c r="G17" s="944"/>
      <c r="H17" s="944"/>
      <c r="I17" s="944"/>
    </row>
    <row r="18" spans="1:9">
      <c r="A18" s="197">
        <v>4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2</v>
      </c>
      <c r="G18" s="944"/>
      <c r="H18" s="944"/>
      <c r="I18" s="944"/>
    </row>
    <row r="19" spans="1:9" s="233" customFormat="1">
      <c r="A19" s="197">
        <v>5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F17</f>
        <v>3</v>
      </c>
      <c r="G19" s="944"/>
      <c r="H19" s="944"/>
      <c r="I19" s="944"/>
    </row>
    <row r="20" spans="1:9" s="233" customFormat="1">
      <c r="A20" s="197">
        <v>6</v>
      </c>
      <c r="B20" s="220" t="s">
        <v>2807</v>
      </c>
      <c r="C20" s="219" t="s">
        <v>2806</v>
      </c>
      <c r="D20" s="218" t="s">
        <v>2747</v>
      </c>
      <c r="E20" s="235" t="s">
        <v>244</v>
      </c>
      <c r="F20" s="234">
        <f>F18</f>
        <v>2</v>
      </c>
      <c r="G20" s="944"/>
      <c r="H20" s="944"/>
      <c r="I20" s="944"/>
    </row>
    <row r="21" spans="1:9">
      <c r="A21" s="197">
        <v>7</v>
      </c>
      <c r="B21" s="211" t="s">
        <v>2746</v>
      </c>
      <c r="C21" s="195" t="s">
        <v>2805</v>
      </c>
      <c r="D21" s="217"/>
      <c r="E21" s="193" t="s">
        <v>266</v>
      </c>
      <c r="F21" s="212">
        <v>1</v>
      </c>
      <c r="G21" s="944"/>
      <c r="H21" s="944"/>
      <c r="I21" s="944"/>
    </row>
    <row r="22" spans="1:9" s="233" customFormat="1">
      <c r="A22" s="197">
        <v>8</v>
      </c>
      <c r="B22" s="220" t="s">
        <v>2804</v>
      </c>
      <c r="C22" s="219" t="s">
        <v>2803</v>
      </c>
      <c r="D22" s="218" t="s">
        <v>2747</v>
      </c>
      <c r="E22" s="235" t="s">
        <v>266</v>
      </c>
      <c r="F22" s="234">
        <f>F21</f>
        <v>1</v>
      </c>
      <c r="G22" s="944"/>
      <c r="H22" s="944"/>
      <c r="I22" s="944"/>
    </row>
    <row r="23" spans="1:9" s="233" customFormat="1" ht="25.5">
      <c r="A23" s="197">
        <v>9</v>
      </c>
      <c r="B23" s="220" t="s">
        <v>2802</v>
      </c>
      <c r="C23" s="219" t="s">
        <v>2799</v>
      </c>
      <c r="D23" s="218" t="s">
        <v>2801</v>
      </c>
      <c r="E23" s="235" t="s">
        <v>266</v>
      </c>
      <c r="F23" s="234">
        <v>2</v>
      </c>
      <c r="G23" s="944"/>
      <c r="H23" s="944"/>
      <c r="I23" s="944"/>
    </row>
    <row r="24" spans="1:9" s="233" customFormat="1" ht="25.5">
      <c r="A24" s="197">
        <v>10</v>
      </c>
      <c r="B24" s="220" t="s">
        <v>2800</v>
      </c>
      <c r="C24" s="219" t="s">
        <v>2799</v>
      </c>
      <c r="D24" s="218" t="s">
        <v>2798</v>
      </c>
      <c r="E24" s="235" t="s">
        <v>266</v>
      </c>
      <c r="F24" s="234">
        <v>1</v>
      </c>
      <c r="G24" s="944"/>
      <c r="H24" s="944"/>
      <c r="I24" s="944"/>
    </row>
    <row r="25" spans="1:9" s="233" customFormat="1">
      <c r="A25" s="197">
        <v>11</v>
      </c>
      <c r="B25" s="220" t="s">
        <v>2797</v>
      </c>
      <c r="C25" s="219" t="s">
        <v>2796</v>
      </c>
      <c r="D25" s="218" t="s">
        <v>2795</v>
      </c>
      <c r="E25" s="235" t="s">
        <v>244</v>
      </c>
      <c r="F25" s="234">
        <f>SUM(F15:F16)</f>
        <v>5</v>
      </c>
      <c r="G25" s="944"/>
      <c r="H25" s="944"/>
      <c r="I25" s="944"/>
    </row>
    <row r="26" spans="1:9" s="233" customFormat="1" ht="13.5" thickBot="1">
      <c r="A26" s="197">
        <v>12</v>
      </c>
      <c r="B26" s="220" t="s">
        <v>2794</v>
      </c>
      <c r="C26" s="219" t="s">
        <v>2793</v>
      </c>
      <c r="D26" s="218" t="s">
        <v>2792</v>
      </c>
      <c r="E26" s="235" t="s">
        <v>244</v>
      </c>
      <c r="F26" s="234">
        <f>SUM(F17:F18)</f>
        <v>5</v>
      </c>
      <c r="G26" s="944"/>
      <c r="H26" s="944"/>
      <c r="I26" s="944"/>
    </row>
    <row r="27" spans="1:9" s="221" customFormat="1">
      <c r="A27" s="229"/>
      <c r="B27" s="228" t="s">
        <v>2757</v>
      </c>
      <c r="C27" s="227"/>
      <c r="D27" s="226"/>
      <c r="E27" s="225"/>
      <c r="F27" s="224"/>
      <c r="G27" s="950"/>
      <c r="H27" s="950"/>
      <c r="I27" s="950"/>
    </row>
    <row r="28" spans="1:9">
      <c r="A28" s="197">
        <v>13</v>
      </c>
      <c r="B28" s="220" t="s">
        <v>2791</v>
      </c>
      <c r="C28" s="219" t="s">
        <v>2790</v>
      </c>
      <c r="D28" s="218" t="s">
        <v>2754</v>
      </c>
      <c r="E28" s="193" t="s">
        <v>997</v>
      </c>
      <c r="F28" s="216">
        <v>1</v>
      </c>
      <c r="G28" s="948"/>
      <c r="H28" s="948"/>
      <c r="I28" s="948"/>
    </row>
    <row r="29" spans="1:9" ht="26.25" thickBot="1">
      <c r="A29" s="197">
        <v>14</v>
      </c>
      <c r="B29" s="211" t="s">
        <v>2789</v>
      </c>
      <c r="C29" s="195" t="s">
        <v>2752</v>
      </c>
      <c r="D29" s="217" t="s">
        <v>2751</v>
      </c>
      <c r="E29" s="193" t="s">
        <v>997</v>
      </c>
      <c r="F29" s="216">
        <v>1</v>
      </c>
      <c r="G29" s="948"/>
      <c r="H29" s="948"/>
      <c r="I29" s="948"/>
    </row>
    <row r="30" spans="1:9" s="199" customFormat="1">
      <c r="A30" s="215"/>
      <c r="B30" s="206" t="str">
        <f>CONCATENATE("CELKOM ",C5," :")</f>
        <v>CELKOM VNÚTORNÁ KANALIZÁCIA :</v>
      </c>
      <c r="C30" s="205"/>
      <c r="D30" s="214"/>
      <c r="E30" s="203"/>
      <c r="F30" s="202"/>
      <c r="G30" s="201"/>
      <c r="H30" s="200"/>
    </row>
    <row r="31" spans="1:9">
      <c r="D31" s="217"/>
      <c r="F31" s="212"/>
      <c r="G31" s="944"/>
      <c r="H31" s="944"/>
      <c r="I31" s="944"/>
    </row>
    <row r="32" spans="1:9">
      <c r="C32" s="213" t="str">
        <f>CONCATENATE(A7," ",B7," ",C7)</f>
        <v>II. C 721 A05 ZARIAĎOVACIE PREDMETY</v>
      </c>
      <c r="D32" s="217"/>
      <c r="F32" s="212"/>
      <c r="G32" s="944"/>
      <c r="H32" s="944"/>
      <c r="I32" s="944"/>
    </row>
    <row r="33" spans="1:9">
      <c r="A33" s="197">
        <v>1</v>
      </c>
      <c r="B33" s="211" t="s">
        <v>2746</v>
      </c>
      <c r="C33" s="195" t="s">
        <v>2788</v>
      </c>
      <c r="D33" s="231" t="s">
        <v>2784</v>
      </c>
      <c r="E33" s="193" t="s">
        <v>266</v>
      </c>
      <c r="F33" s="209">
        <v>1</v>
      </c>
      <c r="G33" s="944"/>
      <c r="H33" s="944"/>
      <c r="I33" s="944"/>
    </row>
    <row r="34" spans="1:9">
      <c r="A34" s="197">
        <v>2</v>
      </c>
      <c r="B34" s="211" t="s">
        <v>2746</v>
      </c>
      <c r="C34" s="195" t="s">
        <v>2787</v>
      </c>
      <c r="D34" s="231" t="s">
        <v>2784</v>
      </c>
      <c r="E34" s="193" t="s">
        <v>266</v>
      </c>
      <c r="F34" s="209">
        <f>F33</f>
        <v>1</v>
      </c>
      <c r="G34" s="944"/>
      <c r="H34" s="944"/>
      <c r="I34" s="944"/>
    </row>
    <row r="35" spans="1:9">
      <c r="A35" s="197">
        <v>3</v>
      </c>
      <c r="B35" s="211" t="s">
        <v>2746</v>
      </c>
      <c r="C35" s="195" t="s">
        <v>2786</v>
      </c>
      <c r="D35" s="231" t="s">
        <v>2784</v>
      </c>
      <c r="E35" s="193" t="s">
        <v>266</v>
      </c>
      <c r="F35" s="209">
        <f>F33</f>
        <v>1</v>
      </c>
      <c r="G35" s="944"/>
      <c r="H35" s="944"/>
      <c r="I35" s="944"/>
    </row>
    <row r="36" spans="1:9">
      <c r="A36" s="197">
        <v>4</v>
      </c>
      <c r="B36" s="211" t="s">
        <v>2746</v>
      </c>
      <c r="C36" s="195" t="s">
        <v>2785</v>
      </c>
      <c r="D36" s="231" t="s">
        <v>2784</v>
      </c>
      <c r="E36" s="193" t="s">
        <v>266</v>
      </c>
      <c r="F36" s="209">
        <f>F33</f>
        <v>1</v>
      </c>
      <c r="G36" s="944"/>
      <c r="H36" s="944"/>
      <c r="I36" s="944"/>
    </row>
    <row r="37" spans="1:9" ht="25.5">
      <c r="A37" s="197">
        <v>5</v>
      </c>
      <c r="B37" s="211" t="s">
        <v>2783</v>
      </c>
      <c r="C37" s="195" t="s">
        <v>2782</v>
      </c>
      <c r="D37" s="217"/>
      <c r="E37" s="193" t="s">
        <v>266</v>
      </c>
      <c r="F37" s="209">
        <f>F33</f>
        <v>1</v>
      </c>
      <c r="G37" s="944"/>
      <c r="H37" s="944"/>
      <c r="I37" s="944"/>
    </row>
    <row r="38" spans="1:9">
      <c r="A38" s="197">
        <v>6</v>
      </c>
      <c r="B38" s="211" t="s">
        <v>2781</v>
      </c>
      <c r="C38" s="195" t="s">
        <v>2780</v>
      </c>
      <c r="D38" s="217"/>
      <c r="E38" s="193" t="s">
        <v>266</v>
      </c>
      <c r="F38" s="209">
        <f>F35</f>
        <v>1</v>
      </c>
      <c r="G38" s="944"/>
      <c r="H38" s="944"/>
      <c r="I38" s="944"/>
    </row>
    <row r="39" spans="1:9">
      <c r="A39" s="197">
        <v>7</v>
      </c>
      <c r="B39" s="211" t="s">
        <v>2779</v>
      </c>
      <c r="C39" s="195" t="s">
        <v>2778</v>
      </c>
      <c r="D39" s="217"/>
      <c r="E39" s="193" t="s">
        <v>266</v>
      </c>
      <c r="F39" s="209">
        <f>F33</f>
        <v>1</v>
      </c>
      <c r="G39" s="944"/>
      <c r="H39" s="944"/>
      <c r="I39" s="944"/>
    </row>
    <row r="40" spans="1:9">
      <c r="A40" s="197">
        <v>8</v>
      </c>
      <c r="B40" s="211" t="s">
        <v>2777</v>
      </c>
      <c r="C40" s="195" t="s">
        <v>2776</v>
      </c>
      <c r="D40" s="217"/>
      <c r="E40" s="193" t="s">
        <v>266</v>
      </c>
      <c r="F40" s="209">
        <f>F34</f>
        <v>1</v>
      </c>
      <c r="G40" s="944"/>
      <c r="H40" s="944"/>
      <c r="I40" s="944"/>
    </row>
    <row r="41" spans="1:9">
      <c r="A41" s="197">
        <v>9</v>
      </c>
      <c r="B41" s="211" t="s">
        <v>2746</v>
      </c>
      <c r="C41" s="195" t="s">
        <v>2775</v>
      </c>
      <c r="D41" s="231" t="s">
        <v>2768</v>
      </c>
      <c r="E41" s="193" t="s">
        <v>266</v>
      </c>
      <c r="F41" s="209">
        <v>1</v>
      </c>
      <c r="G41" s="944"/>
      <c r="H41" s="944"/>
      <c r="I41" s="944"/>
    </row>
    <row r="42" spans="1:9">
      <c r="A42" s="197">
        <v>10</v>
      </c>
      <c r="B42" s="211" t="s">
        <v>2774</v>
      </c>
      <c r="C42" s="195" t="s">
        <v>2773</v>
      </c>
      <c r="D42" s="231"/>
      <c r="E42" s="193" t="s">
        <v>266</v>
      </c>
      <c r="F42" s="209">
        <f>SUM(F41:F41)</f>
        <v>1</v>
      </c>
      <c r="G42" s="944"/>
      <c r="H42" s="944"/>
      <c r="I42" s="944"/>
    </row>
    <row r="43" spans="1:9">
      <c r="A43" s="197">
        <v>11</v>
      </c>
      <c r="B43" s="232" t="s">
        <v>2746</v>
      </c>
      <c r="C43" s="195" t="s">
        <v>2772</v>
      </c>
      <c r="D43" s="231" t="s">
        <v>2763</v>
      </c>
      <c r="E43" s="193" t="s">
        <v>266</v>
      </c>
      <c r="F43" s="209">
        <v>1</v>
      </c>
      <c r="G43" s="944"/>
      <c r="H43" s="944"/>
      <c r="I43" s="944"/>
    </row>
    <row r="44" spans="1:9">
      <c r="A44" s="197">
        <v>12</v>
      </c>
      <c r="B44" s="211" t="s">
        <v>2771</v>
      </c>
      <c r="C44" s="230" t="s">
        <v>2770</v>
      </c>
      <c r="D44" s="217"/>
      <c r="E44" s="193" t="s">
        <v>266</v>
      </c>
      <c r="F44" s="209">
        <f>F43</f>
        <v>1</v>
      </c>
      <c r="G44" s="944"/>
      <c r="H44" s="944"/>
      <c r="I44" s="944"/>
    </row>
    <row r="45" spans="1:9">
      <c r="A45" s="197">
        <v>13</v>
      </c>
      <c r="B45" s="211" t="s">
        <v>2746</v>
      </c>
      <c r="C45" s="195" t="s">
        <v>2769</v>
      </c>
      <c r="D45" s="231" t="s">
        <v>2768</v>
      </c>
      <c r="E45" s="193" t="s">
        <v>266</v>
      </c>
      <c r="F45" s="209">
        <v>1</v>
      </c>
      <c r="G45" s="944"/>
      <c r="H45" s="944"/>
      <c r="I45" s="944"/>
    </row>
    <row r="46" spans="1:9">
      <c r="A46" s="197">
        <v>14</v>
      </c>
      <c r="B46" s="211" t="s">
        <v>2767</v>
      </c>
      <c r="C46" s="195" t="s">
        <v>2766</v>
      </c>
      <c r="D46" s="217" t="s">
        <v>2765</v>
      </c>
      <c r="E46" s="193" t="s">
        <v>266</v>
      </c>
      <c r="F46" s="209">
        <f>SUM(F45:F45)</f>
        <v>1</v>
      </c>
      <c r="G46" s="944"/>
      <c r="H46" s="944"/>
      <c r="I46" s="944"/>
    </row>
    <row r="47" spans="1:9">
      <c r="A47" s="197">
        <v>15</v>
      </c>
      <c r="B47" s="211" t="s">
        <v>2746</v>
      </c>
      <c r="C47" s="195" t="s">
        <v>2764</v>
      </c>
      <c r="D47" s="231" t="s">
        <v>2763</v>
      </c>
      <c r="E47" s="193" t="s">
        <v>266</v>
      </c>
      <c r="F47" s="209">
        <v>1</v>
      </c>
      <c r="G47" s="944"/>
      <c r="H47" s="944"/>
      <c r="I47" s="944"/>
    </row>
    <row r="48" spans="1:9">
      <c r="A48" s="197">
        <v>16</v>
      </c>
      <c r="B48" s="211" t="s">
        <v>2762</v>
      </c>
      <c r="C48" s="230" t="s">
        <v>2761</v>
      </c>
      <c r="D48" s="217" t="s">
        <v>2760</v>
      </c>
      <c r="E48" s="193" t="s">
        <v>266</v>
      </c>
      <c r="F48" s="209">
        <f>F47</f>
        <v>1</v>
      </c>
      <c r="G48" s="944"/>
      <c r="H48" s="944"/>
      <c r="I48" s="944"/>
    </row>
    <row r="49" spans="1:254">
      <c r="A49" s="197">
        <v>17</v>
      </c>
      <c r="B49" s="211" t="s">
        <v>2746</v>
      </c>
      <c r="C49" s="195" t="s">
        <v>2759</v>
      </c>
      <c r="D49" s="217"/>
      <c r="E49" s="193" t="s">
        <v>266</v>
      </c>
      <c r="F49" s="209">
        <v>1</v>
      </c>
      <c r="G49" s="944"/>
      <c r="H49" s="944"/>
      <c r="I49" s="944"/>
    </row>
    <row r="50" spans="1:254" ht="13.5" thickBot="1">
      <c r="A50" s="197">
        <v>18</v>
      </c>
      <c r="B50" s="211" t="s">
        <v>2746</v>
      </c>
      <c r="C50" s="195" t="s">
        <v>2758</v>
      </c>
      <c r="D50" s="217"/>
      <c r="E50" s="193" t="s">
        <v>266</v>
      </c>
      <c r="F50" s="209">
        <f>SUM(F49:F49)</f>
        <v>1</v>
      </c>
      <c r="G50" s="944"/>
      <c r="H50" s="944"/>
      <c r="I50" s="944"/>
    </row>
    <row r="51" spans="1:254" s="198" customFormat="1">
      <c r="A51" s="229"/>
      <c r="B51" s="228" t="s">
        <v>2757</v>
      </c>
      <c r="C51" s="227"/>
      <c r="D51" s="226"/>
      <c r="E51" s="225"/>
      <c r="F51" s="224"/>
      <c r="G51" s="950"/>
      <c r="H51" s="950"/>
      <c r="I51" s="950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1"/>
      <c r="BN51" s="221"/>
      <c r="BO51" s="221"/>
      <c r="BP51" s="221"/>
      <c r="BQ51" s="221"/>
      <c r="BR51" s="221"/>
      <c r="BS51" s="221"/>
      <c r="BT51" s="221"/>
      <c r="BU51" s="221"/>
      <c r="BV51" s="221"/>
      <c r="BW51" s="221"/>
      <c r="BX51" s="221"/>
      <c r="BY51" s="221"/>
      <c r="BZ51" s="221"/>
      <c r="CA51" s="221"/>
      <c r="CB51" s="221"/>
      <c r="CC51" s="221"/>
      <c r="CD51" s="221"/>
      <c r="CE51" s="221"/>
      <c r="CF51" s="221"/>
      <c r="CG51" s="221"/>
      <c r="CH51" s="221"/>
      <c r="CI51" s="221"/>
      <c r="CJ51" s="221"/>
      <c r="CK51" s="221"/>
      <c r="CL51" s="221"/>
      <c r="CM51" s="221"/>
      <c r="CN51" s="221"/>
      <c r="CO51" s="221"/>
      <c r="CP51" s="221"/>
      <c r="CQ51" s="221"/>
      <c r="CR51" s="221"/>
      <c r="CS51" s="221"/>
      <c r="CT51" s="221"/>
      <c r="CU51" s="221"/>
      <c r="CV51" s="221"/>
      <c r="CW51" s="221"/>
      <c r="CX51" s="221"/>
      <c r="CY51" s="221"/>
      <c r="CZ51" s="221"/>
      <c r="DA51" s="221"/>
      <c r="DB51" s="221"/>
      <c r="DC51" s="221"/>
      <c r="DD51" s="221"/>
      <c r="DE51" s="221"/>
      <c r="DF51" s="221"/>
      <c r="DG51" s="221"/>
      <c r="DH51" s="221"/>
      <c r="DI51" s="221"/>
      <c r="DJ51" s="221"/>
      <c r="DK51" s="221"/>
      <c r="DL51" s="221"/>
      <c r="DM51" s="221"/>
      <c r="DN51" s="221"/>
      <c r="DO51" s="221"/>
      <c r="DP51" s="221"/>
      <c r="DQ51" s="221"/>
      <c r="DR51" s="221"/>
      <c r="DS51" s="221"/>
      <c r="DT51" s="221"/>
      <c r="DU51" s="221"/>
      <c r="DV51" s="221"/>
      <c r="DW51" s="221"/>
      <c r="DX51" s="221"/>
      <c r="DY51" s="221"/>
      <c r="DZ51" s="221"/>
      <c r="EA51" s="221"/>
      <c r="EB51" s="221"/>
      <c r="EC51" s="221"/>
      <c r="ED51" s="221"/>
      <c r="EE51" s="221"/>
      <c r="EF51" s="221"/>
      <c r="EG51" s="221"/>
      <c r="EH51" s="221"/>
      <c r="EI51" s="221"/>
      <c r="EJ51" s="221"/>
      <c r="EK51" s="221"/>
      <c r="EL51" s="221"/>
      <c r="EM51" s="221"/>
      <c r="EN51" s="221"/>
      <c r="EO51" s="221"/>
      <c r="EP51" s="221"/>
      <c r="EQ51" s="221"/>
      <c r="ER51" s="221"/>
      <c r="ES51" s="221"/>
      <c r="ET51" s="221"/>
      <c r="EU51" s="221"/>
      <c r="EV51" s="221"/>
      <c r="EW51" s="221"/>
      <c r="EX51" s="221"/>
      <c r="EY51" s="221"/>
      <c r="EZ51" s="221"/>
      <c r="FA51" s="221"/>
      <c r="FB51" s="221"/>
      <c r="FC51" s="221"/>
      <c r="FD51" s="221"/>
      <c r="FE51" s="221"/>
      <c r="FF51" s="221"/>
      <c r="FG51" s="221"/>
      <c r="FH51" s="221"/>
      <c r="FI51" s="221"/>
      <c r="FJ51" s="221"/>
      <c r="FK51" s="221"/>
      <c r="FL51" s="221"/>
      <c r="FM51" s="221"/>
      <c r="FN51" s="221"/>
      <c r="FO51" s="221"/>
      <c r="FP51" s="221"/>
      <c r="FQ51" s="221"/>
      <c r="FR51" s="221"/>
      <c r="FS51" s="221"/>
      <c r="FT51" s="221"/>
      <c r="FU51" s="221"/>
      <c r="FV51" s="221"/>
      <c r="FW51" s="221"/>
      <c r="FX51" s="221"/>
      <c r="FY51" s="221"/>
      <c r="FZ51" s="221"/>
      <c r="GA51" s="221"/>
      <c r="GB51" s="221"/>
      <c r="GC51" s="221"/>
      <c r="GD51" s="221"/>
      <c r="GE51" s="221"/>
      <c r="GF51" s="221"/>
      <c r="GG51" s="221"/>
      <c r="GH51" s="221"/>
      <c r="GI51" s="221"/>
      <c r="GJ51" s="221"/>
      <c r="GK51" s="221"/>
      <c r="GL51" s="221"/>
      <c r="GM51" s="221"/>
      <c r="GN51" s="221"/>
      <c r="GO51" s="221"/>
      <c r="GP51" s="221"/>
      <c r="GQ51" s="221"/>
      <c r="GR51" s="221"/>
      <c r="GS51" s="221"/>
      <c r="GT51" s="221"/>
      <c r="GU51" s="221"/>
      <c r="GV51" s="221"/>
      <c r="GW51" s="221"/>
      <c r="GX51" s="221"/>
      <c r="GY51" s="221"/>
      <c r="GZ51" s="221"/>
      <c r="HA51" s="221"/>
      <c r="HB51" s="221"/>
      <c r="HC51" s="221"/>
      <c r="HD51" s="221"/>
      <c r="HE51" s="221"/>
      <c r="HF51" s="221"/>
      <c r="HG51" s="221"/>
      <c r="HH51" s="221"/>
      <c r="HI51" s="221"/>
      <c r="HJ51" s="221"/>
      <c r="HK51" s="221"/>
      <c r="HL51" s="221"/>
      <c r="HM51" s="221"/>
      <c r="HN51" s="221"/>
      <c r="HO51" s="221"/>
      <c r="HP51" s="221"/>
      <c r="HQ51" s="221"/>
      <c r="HR51" s="221"/>
      <c r="HS51" s="221"/>
      <c r="HT51" s="221"/>
      <c r="HU51" s="221"/>
      <c r="HV51" s="221"/>
      <c r="HW51" s="221"/>
      <c r="HX51" s="221"/>
      <c r="HY51" s="221"/>
      <c r="HZ51" s="221"/>
      <c r="IA51" s="221"/>
      <c r="IB51" s="221"/>
      <c r="IC51" s="221"/>
      <c r="ID51" s="221"/>
      <c r="IE51" s="221"/>
      <c r="IF51" s="221"/>
      <c r="IG51" s="221"/>
      <c r="IH51" s="221"/>
      <c r="II51" s="221"/>
      <c r="IJ51" s="221"/>
      <c r="IK51" s="221"/>
      <c r="IL51" s="221"/>
      <c r="IM51" s="221"/>
      <c r="IN51" s="221"/>
      <c r="IO51" s="221"/>
      <c r="IP51" s="221"/>
      <c r="IQ51" s="221"/>
      <c r="IR51" s="221"/>
      <c r="IS51" s="221"/>
      <c r="IT51" s="221"/>
    </row>
    <row r="52" spans="1:254">
      <c r="A52" s="197">
        <v>19</v>
      </c>
      <c r="B52" s="220" t="s">
        <v>2756</v>
      </c>
      <c r="C52" s="219" t="s">
        <v>2755</v>
      </c>
      <c r="D52" s="218" t="s">
        <v>2754</v>
      </c>
      <c r="E52" s="193" t="s">
        <v>997</v>
      </c>
      <c r="F52" s="216">
        <v>0.3</v>
      </c>
      <c r="G52" s="948"/>
      <c r="H52" s="948"/>
      <c r="I52" s="948"/>
    </row>
    <row r="53" spans="1:254" ht="26.25" thickBot="1">
      <c r="A53" s="197">
        <v>20</v>
      </c>
      <c r="B53" s="211" t="s">
        <v>2753</v>
      </c>
      <c r="C53" s="195" t="s">
        <v>2752</v>
      </c>
      <c r="D53" s="217" t="s">
        <v>2751</v>
      </c>
      <c r="E53" s="193" t="s">
        <v>997</v>
      </c>
      <c r="F53" s="216">
        <v>0.3</v>
      </c>
      <c r="G53" s="948"/>
      <c r="H53" s="948"/>
      <c r="I53" s="948"/>
    </row>
    <row r="54" spans="1:254" s="199" customFormat="1">
      <c r="A54" s="215"/>
      <c r="B54" s="206" t="str">
        <f>CONCATENATE("CELKOM ",C7," :")</f>
        <v>CELKOM ZARIAĎOVACIE PREDMETY :</v>
      </c>
      <c r="C54" s="205"/>
      <c r="D54" s="214"/>
      <c r="E54" s="203"/>
      <c r="F54" s="202"/>
      <c r="G54" s="201"/>
      <c r="H54" s="200"/>
    </row>
    <row r="55" spans="1:254" ht="12.75" customHeight="1">
      <c r="C55" s="213" t="str">
        <f>CONCATENATE(A9," ",B9," ",C9)</f>
        <v>III. C 721 C01 OPRAVY VNÚTORNEJ KANALIZÁCIE</v>
      </c>
      <c r="D55" s="210"/>
      <c r="F55" s="212"/>
      <c r="G55" s="944"/>
      <c r="H55" s="944"/>
      <c r="I55" s="944"/>
    </row>
    <row r="56" spans="1:254">
      <c r="A56" s="197">
        <v>1</v>
      </c>
      <c r="B56" s="211" t="s">
        <v>2750</v>
      </c>
      <c r="C56" s="195" t="s">
        <v>2749</v>
      </c>
      <c r="D56" s="210"/>
      <c r="E56" s="193" t="s">
        <v>266</v>
      </c>
      <c r="F56" s="209">
        <v>1</v>
      </c>
      <c r="G56" s="944"/>
      <c r="H56" s="944"/>
      <c r="I56" s="944"/>
    </row>
    <row r="57" spans="1:254">
      <c r="A57" s="197">
        <v>2</v>
      </c>
      <c r="B57" s="211" t="s">
        <v>2746</v>
      </c>
      <c r="C57" s="195" t="s">
        <v>2748</v>
      </c>
      <c r="D57" s="210" t="s">
        <v>2747</v>
      </c>
      <c r="E57" s="193" t="s">
        <v>266</v>
      </c>
      <c r="F57" s="209">
        <v>1</v>
      </c>
      <c r="G57" s="944"/>
      <c r="H57" s="944"/>
      <c r="I57" s="944"/>
    </row>
    <row r="58" spans="1:254" ht="13.5" thickBot="1">
      <c r="A58" s="197">
        <v>3</v>
      </c>
      <c r="B58" s="211" t="s">
        <v>2746</v>
      </c>
      <c r="C58" s="195" t="s">
        <v>2745</v>
      </c>
      <c r="D58" s="210" t="s">
        <v>2744</v>
      </c>
      <c r="E58" s="193" t="s">
        <v>266</v>
      </c>
      <c r="F58" s="209">
        <v>1</v>
      </c>
      <c r="G58" s="944"/>
      <c r="H58" s="944"/>
      <c r="I58" s="944"/>
    </row>
    <row r="59" spans="1:254" s="198" customFormat="1">
      <c r="A59" s="199"/>
      <c r="B59" s="206" t="str">
        <f>CONCATENATE("CELKOM ",C9," :")</f>
        <v>CELKOM OPRAVY VNÚTORNEJ KANALIZÁCIE :</v>
      </c>
      <c r="C59" s="205"/>
      <c r="D59" s="204"/>
      <c r="E59" s="203"/>
      <c r="F59" s="202"/>
      <c r="G59" s="201"/>
      <c r="H59" s="200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199"/>
      <c r="CY59" s="199"/>
      <c r="CZ59" s="199"/>
      <c r="DA59" s="199"/>
      <c r="DB59" s="199"/>
      <c r="DC59" s="199"/>
      <c r="DD59" s="199"/>
      <c r="DE59" s="199"/>
      <c r="DF59" s="199"/>
      <c r="DG59" s="199"/>
      <c r="DH59" s="199"/>
      <c r="DI59" s="199"/>
      <c r="DJ59" s="199"/>
      <c r="DK59" s="199"/>
      <c r="DL59" s="199"/>
      <c r="DM59" s="199"/>
      <c r="DN59" s="199"/>
      <c r="DO59" s="199"/>
      <c r="DP59" s="199"/>
      <c r="DQ59" s="199"/>
      <c r="DR59" s="199"/>
      <c r="DS59" s="199"/>
      <c r="DT59" s="199"/>
      <c r="DU59" s="199"/>
      <c r="DV59" s="199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</row>
    <row r="61" spans="1:254" ht="16.5">
      <c r="B61" s="910" t="s">
        <v>3933</v>
      </c>
    </row>
    <row r="62" spans="1:254">
      <c r="B62" t="s">
        <v>3925</v>
      </c>
    </row>
    <row r="63" spans="1:254">
      <c r="B63"/>
    </row>
    <row r="64" spans="1:254">
      <c r="B64" t="s">
        <v>3926</v>
      </c>
    </row>
    <row r="65" spans="2:2">
      <c r="B65"/>
    </row>
    <row r="66" spans="2:2">
      <c r="B66" t="s">
        <v>3927</v>
      </c>
    </row>
    <row r="67" spans="2:2">
      <c r="B67"/>
    </row>
    <row r="68" spans="2:2">
      <c r="B68" t="s">
        <v>3928</v>
      </c>
    </row>
    <row r="69" spans="2:2">
      <c r="B69"/>
    </row>
    <row r="70" spans="2:2">
      <c r="B70" t="s">
        <v>3929</v>
      </c>
    </row>
  </sheetData>
  <conditionalFormatting sqref="F57:F58 F19:F20 F23:F26 F36:F40 F49">
    <cfRule type="cellIs" dxfId="405" priority="18" stopIfTrue="1" operator="equal">
      <formula>0</formula>
    </cfRule>
  </conditionalFormatting>
  <conditionalFormatting sqref="F29">
    <cfRule type="cellIs" dxfId="404" priority="17" stopIfTrue="1" operator="equal">
      <formula>0</formula>
    </cfRule>
  </conditionalFormatting>
  <conditionalFormatting sqref="F28">
    <cfRule type="cellIs" dxfId="403" priority="16" stopIfTrue="1" operator="equal">
      <formula>0</formula>
    </cfRule>
  </conditionalFormatting>
  <conditionalFormatting sqref="F53">
    <cfRule type="cellIs" dxfId="402" priority="15" stopIfTrue="1" operator="equal">
      <formula>0</formula>
    </cfRule>
  </conditionalFormatting>
  <conditionalFormatting sqref="F52">
    <cfRule type="cellIs" dxfId="401" priority="14" stopIfTrue="1" operator="equal">
      <formula>0</formula>
    </cfRule>
  </conditionalFormatting>
  <conditionalFormatting sqref="F50">
    <cfRule type="cellIs" dxfId="400" priority="13" stopIfTrue="1" operator="equal">
      <formula>0</formula>
    </cfRule>
  </conditionalFormatting>
  <conditionalFormatting sqref="F33:F35">
    <cfRule type="cellIs" dxfId="399" priority="12" stopIfTrue="1" operator="equal">
      <formula>0</formula>
    </cfRule>
  </conditionalFormatting>
  <conditionalFormatting sqref="F42">
    <cfRule type="cellIs" dxfId="398" priority="11" stopIfTrue="1" operator="equal">
      <formula>0</formula>
    </cfRule>
  </conditionalFormatting>
  <conditionalFormatting sqref="F15:F16">
    <cfRule type="cellIs" dxfId="397" priority="10" stopIfTrue="1" operator="equal">
      <formula>0</formula>
    </cfRule>
  </conditionalFormatting>
  <conditionalFormatting sqref="F17">
    <cfRule type="cellIs" dxfId="396" priority="9" stopIfTrue="1" operator="equal">
      <formula>0</formula>
    </cfRule>
  </conditionalFormatting>
  <conditionalFormatting sqref="F18">
    <cfRule type="cellIs" dxfId="395" priority="8" stopIfTrue="1" operator="equal">
      <formula>0</formula>
    </cfRule>
  </conditionalFormatting>
  <conditionalFormatting sqref="F22">
    <cfRule type="cellIs" dxfId="394" priority="7" stopIfTrue="1" operator="equal">
      <formula>0</formula>
    </cfRule>
  </conditionalFormatting>
  <conditionalFormatting sqref="F21">
    <cfRule type="cellIs" dxfId="393" priority="6" stopIfTrue="1" operator="equal">
      <formula>0</formula>
    </cfRule>
  </conditionalFormatting>
  <conditionalFormatting sqref="F41">
    <cfRule type="cellIs" dxfId="392" priority="5" stopIfTrue="1" operator="equal">
      <formula>0</formula>
    </cfRule>
  </conditionalFormatting>
  <conditionalFormatting sqref="F43:F44">
    <cfRule type="cellIs" dxfId="391" priority="4" stopIfTrue="1" operator="equal">
      <formula>0</formula>
    </cfRule>
  </conditionalFormatting>
  <conditionalFormatting sqref="F45:F46">
    <cfRule type="cellIs" dxfId="390" priority="3" stopIfTrue="1" operator="equal">
      <formula>0</formula>
    </cfRule>
  </conditionalFormatting>
  <conditionalFormatting sqref="F47:F48">
    <cfRule type="cellIs" dxfId="389" priority="2" stopIfTrue="1" operator="equal">
      <formula>0</formula>
    </cfRule>
  </conditionalFormatting>
  <conditionalFormatting sqref="F56">
    <cfRule type="cellIs" dxfId="388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T68"/>
  <sheetViews>
    <sheetView showGridLines="0" topLeftCell="A44" zoomScaleNormal="100" workbookViewId="0">
      <selection activeCell="L66" sqref="L66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2864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26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24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12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12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7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16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12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7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16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3</v>
      </c>
      <c r="G22" s="944"/>
      <c r="H22" s="944"/>
      <c r="I22" s="944"/>
    </row>
    <row r="23" spans="1:9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3</v>
      </c>
      <c r="G23" s="944"/>
      <c r="H23" s="944"/>
      <c r="I23" s="944"/>
    </row>
    <row r="24" spans="1:9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5</v>
      </c>
      <c r="G24" s="944"/>
      <c r="H24" s="944"/>
      <c r="I24" s="944"/>
    </row>
    <row r="25" spans="1:9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5</v>
      </c>
      <c r="G25" s="944"/>
      <c r="H25" s="944"/>
      <c r="I25" s="944"/>
    </row>
    <row r="26" spans="1:9">
      <c r="A26" s="197">
        <v>14</v>
      </c>
      <c r="B26" s="211" t="s">
        <v>2746</v>
      </c>
      <c r="C26" s="195" t="s">
        <v>2857</v>
      </c>
      <c r="D26" s="217" t="s">
        <v>2856</v>
      </c>
      <c r="E26" s="256" t="s">
        <v>244</v>
      </c>
      <c r="F26" s="212">
        <v>8</v>
      </c>
      <c r="G26" s="944"/>
      <c r="H26" s="944"/>
      <c r="I26" s="944"/>
    </row>
    <row r="27" spans="1:9" s="233" customFormat="1">
      <c r="A27" s="197">
        <v>15</v>
      </c>
      <c r="B27" s="211" t="s">
        <v>2746</v>
      </c>
      <c r="C27" s="219" t="s">
        <v>2855</v>
      </c>
      <c r="D27" s="218"/>
      <c r="E27" s="235" t="s">
        <v>244</v>
      </c>
      <c r="F27" s="234">
        <f>F26</f>
        <v>8</v>
      </c>
      <c r="G27" s="944"/>
      <c r="H27" s="944"/>
      <c r="I27" s="944"/>
    </row>
    <row r="28" spans="1:9" s="233" customFormat="1" ht="25.5">
      <c r="A28" s="197">
        <v>16</v>
      </c>
      <c r="B28" s="220" t="s">
        <v>2802</v>
      </c>
      <c r="C28" s="219" t="s">
        <v>2799</v>
      </c>
      <c r="D28" s="218" t="s">
        <v>2801</v>
      </c>
      <c r="E28" s="235" t="s">
        <v>266</v>
      </c>
      <c r="F28" s="234">
        <v>15</v>
      </c>
      <c r="G28" s="944"/>
      <c r="H28" s="944"/>
      <c r="I28" s="944"/>
    </row>
    <row r="29" spans="1:9" s="233" customFormat="1" ht="25.5">
      <c r="A29" s="197">
        <v>17</v>
      </c>
      <c r="B29" s="220" t="s">
        <v>2800</v>
      </c>
      <c r="C29" s="219" t="s">
        <v>2799</v>
      </c>
      <c r="D29" s="218" t="s">
        <v>2798</v>
      </c>
      <c r="E29" s="235" t="s">
        <v>266</v>
      </c>
      <c r="F29" s="234">
        <v>11</v>
      </c>
      <c r="G29" s="944"/>
      <c r="H29" s="944"/>
      <c r="I29" s="944"/>
    </row>
    <row r="30" spans="1:9">
      <c r="A30" s="197">
        <v>18</v>
      </c>
      <c r="B30" s="211" t="s">
        <v>2746</v>
      </c>
      <c r="C30" s="195" t="s">
        <v>2854</v>
      </c>
      <c r="D30" s="231" t="s">
        <v>2853</v>
      </c>
      <c r="E30" s="193" t="s">
        <v>266</v>
      </c>
      <c r="F30" s="212">
        <v>1</v>
      </c>
      <c r="G30" s="944"/>
      <c r="H30" s="944"/>
      <c r="I30" s="944"/>
    </row>
    <row r="31" spans="1:9" s="233" customFormat="1">
      <c r="A31" s="197">
        <v>19</v>
      </c>
      <c r="B31" s="220" t="s">
        <v>2852</v>
      </c>
      <c r="C31" s="219" t="s">
        <v>2851</v>
      </c>
      <c r="D31" s="218" t="s">
        <v>2808</v>
      </c>
      <c r="E31" s="235" t="s">
        <v>266</v>
      </c>
      <c r="F31" s="234">
        <f>F30</f>
        <v>1</v>
      </c>
      <c r="G31" s="944"/>
      <c r="H31" s="944"/>
      <c r="I31" s="944"/>
    </row>
    <row r="32" spans="1:9">
      <c r="A32" s="197">
        <v>20</v>
      </c>
      <c r="B32" s="211" t="s">
        <v>2746</v>
      </c>
      <c r="C32" s="195" t="s">
        <v>2850</v>
      </c>
      <c r="D32" s="217" t="s">
        <v>2849</v>
      </c>
      <c r="E32" s="193" t="s">
        <v>266</v>
      </c>
      <c r="F32" s="212">
        <v>2</v>
      </c>
      <c r="G32" s="944"/>
      <c r="H32" s="944"/>
      <c r="I32" s="944"/>
    </row>
    <row r="33" spans="1:9" s="233" customFormat="1">
      <c r="A33" s="197">
        <v>21</v>
      </c>
      <c r="B33" s="220" t="s">
        <v>2848</v>
      </c>
      <c r="C33" s="219" t="s">
        <v>2847</v>
      </c>
      <c r="D33" s="218" t="s">
        <v>2747</v>
      </c>
      <c r="E33" s="235" t="s">
        <v>266</v>
      </c>
      <c r="F33" s="234">
        <v>2</v>
      </c>
      <c r="G33" s="944"/>
      <c r="H33" s="944"/>
      <c r="I33" s="944"/>
    </row>
    <row r="34" spans="1:9" s="233" customFormat="1">
      <c r="A34" s="197">
        <v>22</v>
      </c>
      <c r="B34" s="220" t="s">
        <v>2797</v>
      </c>
      <c r="C34" s="219" t="s">
        <v>2796</v>
      </c>
      <c r="D34" s="218" t="s">
        <v>2795</v>
      </c>
      <c r="E34" s="235" t="s">
        <v>244</v>
      </c>
      <c r="F34" s="234">
        <f>SUM(F13:F14)</f>
        <v>50</v>
      </c>
      <c r="G34" s="944"/>
      <c r="H34" s="944"/>
      <c r="I34" s="944"/>
    </row>
    <row r="35" spans="1:9" s="233" customFormat="1">
      <c r="A35" s="197">
        <v>23</v>
      </c>
      <c r="B35" s="220" t="s">
        <v>2846</v>
      </c>
      <c r="C35" s="219" t="s">
        <v>2796</v>
      </c>
      <c r="D35" s="218" t="s">
        <v>2845</v>
      </c>
      <c r="E35" s="235" t="s">
        <v>244</v>
      </c>
      <c r="F35" s="234">
        <f>SUM(F15)</f>
        <v>12</v>
      </c>
      <c r="G35" s="944"/>
      <c r="H35" s="944"/>
      <c r="I35" s="944"/>
    </row>
    <row r="36" spans="1:9" s="233" customFormat="1" ht="13.5" thickBot="1">
      <c r="A36" s="197">
        <v>24</v>
      </c>
      <c r="B36" s="220" t="s">
        <v>2794</v>
      </c>
      <c r="C36" s="219" t="s">
        <v>2793</v>
      </c>
      <c r="D36" s="218" t="s">
        <v>2792</v>
      </c>
      <c r="E36" s="235" t="s">
        <v>244</v>
      </c>
      <c r="F36" s="234">
        <f>SUM(F16:F18,F26)</f>
        <v>43</v>
      </c>
      <c r="G36" s="944"/>
      <c r="H36" s="944"/>
      <c r="I36" s="944"/>
    </row>
    <row r="37" spans="1:9" s="221" customFormat="1">
      <c r="A37" s="229"/>
      <c r="B37" s="228" t="s">
        <v>2757</v>
      </c>
      <c r="C37" s="227"/>
      <c r="D37" s="226"/>
      <c r="E37" s="225"/>
      <c r="F37" s="224"/>
      <c r="G37" s="950"/>
      <c r="H37" s="950"/>
      <c r="I37" s="950"/>
    </row>
    <row r="38" spans="1:9">
      <c r="A38" s="197">
        <v>25</v>
      </c>
      <c r="B38" s="220" t="s">
        <v>2791</v>
      </c>
      <c r="C38" s="219" t="s">
        <v>2790</v>
      </c>
      <c r="D38" s="218" t="s">
        <v>2754</v>
      </c>
      <c r="E38" s="193" t="s">
        <v>997</v>
      </c>
      <c r="F38" s="216">
        <v>1</v>
      </c>
      <c r="G38" s="948"/>
      <c r="H38" s="948"/>
      <c r="I38" s="948"/>
    </row>
    <row r="39" spans="1:9" ht="26.25" thickBot="1">
      <c r="A39" s="197">
        <v>26</v>
      </c>
      <c r="B39" s="211" t="s">
        <v>2789</v>
      </c>
      <c r="C39" s="195" t="s">
        <v>2752</v>
      </c>
      <c r="D39" s="217" t="s">
        <v>2751</v>
      </c>
      <c r="E39" s="193" t="s">
        <v>997</v>
      </c>
      <c r="F39" s="216">
        <v>1</v>
      </c>
      <c r="G39" s="948"/>
      <c r="H39" s="948"/>
      <c r="I39" s="948"/>
    </row>
    <row r="40" spans="1:9" s="199" customFormat="1">
      <c r="A40" s="215"/>
      <c r="B40" s="206" t="str">
        <f>CONCATENATE("CELKOM ",C5," :")</f>
        <v>CELKOM VNÚTORNÁ KANALIZÁCIA :</v>
      </c>
      <c r="C40" s="205"/>
      <c r="D40" s="214"/>
      <c r="E40" s="203"/>
      <c r="F40" s="202"/>
      <c r="G40" s="201"/>
      <c r="H40" s="200"/>
    </row>
    <row r="41" spans="1:9">
      <c r="D41" s="217"/>
      <c r="F41" s="212"/>
      <c r="G41" s="944"/>
      <c r="H41" s="944"/>
      <c r="I41" s="944"/>
    </row>
    <row r="42" spans="1:9">
      <c r="C42" s="213" t="str">
        <f>CONCATENATE(A7," ",B7," ",C7)</f>
        <v>II. C 721 A05 ZARIAĎOVACIE PREDMETY</v>
      </c>
      <c r="D42" s="217"/>
      <c r="F42" s="212"/>
      <c r="G42" s="944"/>
      <c r="H42" s="944"/>
      <c r="I42" s="944"/>
    </row>
    <row r="43" spans="1:9">
      <c r="A43" s="197">
        <v>1</v>
      </c>
      <c r="B43" s="211" t="s">
        <v>2746</v>
      </c>
      <c r="C43" s="195" t="s">
        <v>2788</v>
      </c>
      <c r="D43" s="231" t="s">
        <v>2784</v>
      </c>
      <c r="E43" s="193" t="s">
        <v>266</v>
      </c>
      <c r="F43" s="209">
        <v>11</v>
      </c>
      <c r="G43" s="944"/>
      <c r="H43" s="944"/>
      <c r="I43" s="944"/>
    </row>
    <row r="44" spans="1:9">
      <c r="A44" s="197">
        <v>2</v>
      </c>
      <c r="B44" s="211" t="s">
        <v>2746</v>
      </c>
      <c r="C44" s="195" t="s">
        <v>2787</v>
      </c>
      <c r="D44" s="231" t="s">
        <v>2784</v>
      </c>
      <c r="E44" s="193" t="s">
        <v>266</v>
      </c>
      <c r="F44" s="209">
        <f>F43</f>
        <v>11</v>
      </c>
      <c r="G44" s="944"/>
      <c r="H44" s="944"/>
      <c r="I44" s="944"/>
    </row>
    <row r="45" spans="1:9">
      <c r="A45" s="197">
        <v>3</v>
      </c>
      <c r="B45" s="211" t="s">
        <v>2746</v>
      </c>
      <c r="C45" s="195" t="s">
        <v>2786</v>
      </c>
      <c r="D45" s="231" t="s">
        <v>2784</v>
      </c>
      <c r="E45" s="193" t="s">
        <v>266</v>
      </c>
      <c r="F45" s="209">
        <f>F43</f>
        <v>11</v>
      </c>
      <c r="G45" s="944"/>
      <c r="H45" s="944"/>
      <c r="I45" s="944"/>
    </row>
    <row r="46" spans="1:9">
      <c r="A46" s="197">
        <v>4</v>
      </c>
      <c r="B46" s="211" t="s">
        <v>2746</v>
      </c>
      <c r="C46" s="195" t="s">
        <v>2785</v>
      </c>
      <c r="D46" s="231" t="s">
        <v>2784</v>
      </c>
      <c r="E46" s="193" t="s">
        <v>266</v>
      </c>
      <c r="F46" s="209">
        <f>F43</f>
        <v>11</v>
      </c>
      <c r="G46" s="944"/>
      <c r="H46" s="944"/>
      <c r="I46" s="944"/>
    </row>
    <row r="47" spans="1:9" ht="25.5">
      <c r="A47" s="197">
        <v>5</v>
      </c>
      <c r="B47" s="211" t="s">
        <v>2783</v>
      </c>
      <c r="C47" s="195" t="s">
        <v>2782</v>
      </c>
      <c r="D47" s="217"/>
      <c r="E47" s="193" t="s">
        <v>266</v>
      </c>
      <c r="F47" s="209">
        <f>F43</f>
        <v>11</v>
      </c>
      <c r="G47" s="944"/>
      <c r="H47" s="944"/>
      <c r="I47" s="944"/>
    </row>
    <row r="48" spans="1:9">
      <c r="A48" s="197">
        <v>6</v>
      </c>
      <c r="B48" s="211" t="s">
        <v>2781</v>
      </c>
      <c r="C48" s="195" t="s">
        <v>2780</v>
      </c>
      <c r="D48" s="217"/>
      <c r="E48" s="193" t="s">
        <v>266</v>
      </c>
      <c r="F48" s="209">
        <f>F45</f>
        <v>11</v>
      </c>
      <c r="G48" s="944"/>
      <c r="H48" s="944"/>
      <c r="I48" s="944"/>
    </row>
    <row r="49" spans="1:9">
      <c r="A49" s="197">
        <v>7</v>
      </c>
      <c r="B49" s="211" t="s">
        <v>2779</v>
      </c>
      <c r="C49" s="195" t="s">
        <v>2778</v>
      </c>
      <c r="D49" s="217"/>
      <c r="E49" s="193" t="s">
        <v>266</v>
      </c>
      <c r="F49" s="209">
        <f>F43</f>
        <v>11</v>
      </c>
      <c r="G49" s="944"/>
      <c r="H49" s="944"/>
      <c r="I49" s="944"/>
    </row>
    <row r="50" spans="1:9">
      <c r="A50" s="197">
        <v>8</v>
      </c>
      <c r="B50" s="211" t="s">
        <v>2777</v>
      </c>
      <c r="C50" s="195" t="s">
        <v>2776</v>
      </c>
      <c r="D50" s="217"/>
      <c r="E50" s="193" t="s">
        <v>266</v>
      </c>
      <c r="F50" s="209">
        <f>F44</f>
        <v>11</v>
      </c>
      <c r="G50" s="944"/>
      <c r="H50" s="944"/>
      <c r="I50" s="944"/>
    </row>
    <row r="51" spans="1:9" ht="12.75" customHeight="1">
      <c r="A51" s="197">
        <v>9</v>
      </c>
      <c r="B51" s="232" t="s">
        <v>2746</v>
      </c>
      <c r="C51" s="195" t="s">
        <v>2844</v>
      </c>
      <c r="D51" s="231" t="s">
        <v>2843</v>
      </c>
      <c r="E51" s="193" t="s">
        <v>266</v>
      </c>
      <c r="F51" s="209">
        <v>6</v>
      </c>
      <c r="G51" s="944"/>
      <c r="H51" s="944"/>
      <c r="I51" s="944"/>
    </row>
    <row r="52" spans="1:9">
      <c r="A52" s="197">
        <v>10</v>
      </c>
      <c r="B52" s="211" t="s">
        <v>2842</v>
      </c>
      <c r="C52" s="195" t="s">
        <v>2841</v>
      </c>
      <c r="D52" s="254"/>
      <c r="E52" s="193" t="s">
        <v>266</v>
      </c>
      <c r="F52" s="209">
        <f>F51</f>
        <v>6</v>
      </c>
      <c r="G52" s="944"/>
      <c r="H52" s="944"/>
      <c r="I52" s="944"/>
    </row>
    <row r="53" spans="1:9">
      <c r="A53" s="197">
        <v>11</v>
      </c>
      <c r="B53" s="211" t="s">
        <v>2746</v>
      </c>
      <c r="C53" s="195" t="s">
        <v>2775</v>
      </c>
      <c r="D53" s="231" t="s">
        <v>2840</v>
      </c>
      <c r="E53" s="193" t="s">
        <v>266</v>
      </c>
      <c r="F53" s="209">
        <v>8</v>
      </c>
      <c r="G53" s="944"/>
      <c r="H53" s="944"/>
      <c r="I53" s="944"/>
    </row>
    <row r="54" spans="1:9">
      <c r="A54" s="197">
        <v>12</v>
      </c>
      <c r="B54" s="211" t="s">
        <v>2774</v>
      </c>
      <c r="C54" s="195" t="s">
        <v>2773</v>
      </c>
      <c r="D54" s="231"/>
      <c r="E54" s="193" t="s">
        <v>266</v>
      </c>
      <c r="F54" s="209">
        <f>SUM(F53:F53)</f>
        <v>8</v>
      </c>
      <c r="G54" s="944"/>
      <c r="H54" s="944"/>
      <c r="I54" s="944"/>
    </row>
    <row r="55" spans="1:9">
      <c r="A55" s="197">
        <v>13</v>
      </c>
      <c r="B55" s="211" t="s">
        <v>2746</v>
      </c>
      <c r="C55" s="195" t="s">
        <v>2839</v>
      </c>
      <c r="D55" s="231" t="s">
        <v>2833</v>
      </c>
      <c r="E55" s="193" t="s">
        <v>266</v>
      </c>
      <c r="F55" s="209">
        <v>1</v>
      </c>
      <c r="G55" s="944"/>
      <c r="H55" s="944"/>
      <c r="I55" s="944"/>
    </row>
    <row r="56" spans="1:9">
      <c r="A56" s="197">
        <v>14</v>
      </c>
      <c r="B56" s="211" t="s">
        <v>2838</v>
      </c>
      <c r="C56" s="195" t="s">
        <v>2837</v>
      </c>
      <c r="D56" s="217"/>
      <c r="E56" s="193" t="s">
        <v>266</v>
      </c>
      <c r="F56" s="209">
        <f>F55</f>
        <v>1</v>
      </c>
      <c r="G56" s="944"/>
      <c r="H56" s="944"/>
      <c r="I56" s="944"/>
    </row>
    <row r="57" spans="1:9">
      <c r="A57" s="197">
        <v>15</v>
      </c>
      <c r="B57" s="211" t="s">
        <v>2746</v>
      </c>
      <c r="C57" s="195" t="s">
        <v>2769</v>
      </c>
      <c r="D57" s="231" t="s">
        <v>2768</v>
      </c>
      <c r="E57" s="193" t="s">
        <v>266</v>
      </c>
      <c r="F57" s="209">
        <v>7</v>
      </c>
      <c r="G57" s="944"/>
      <c r="H57" s="944"/>
      <c r="I57" s="944"/>
    </row>
    <row r="58" spans="1:9" ht="25.5">
      <c r="A58" s="197">
        <v>16</v>
      </c>
      <c r="B58" s="211" t="s">
        <v>2746</v>
      </c>
      <c r="C58" s="195" t="s">
        <v>2836</v>
      </c>
      <c r="D58" s="231" t="s">
        <v>2835</v>
      </c>
      <c r="E58" s="193" t="s">
        <v>266</v>
      </c>
      <c r="F58" s="209">
        <v>1</v>
      </c>
      <c r="G58" s="944"/>
      <c r="H58" s="944"/>
      <c r="I58" s="944"/>
    </row>
    <row r="59" spans="1:9">
      <c r="A59" s="197">
        <v>17</v>
      </c>
      <c r="B59" s="211" t="s">
        <v>2767</v>
      </c>
      <c r="C59" s="195" t="s">
        <v>2766</v>
      </c>
      <c r="D59" s="217" t="s">
        <v>2765</v>
      </c>
      <c r="E59" s="193" t="s">
        <v>266</v>
      </c>
      <c r="F59" s="209">
        <f>SUM(F57:F58)</f>
        <v>8</v>
      </c>
      <c r="G59" s="944"/>
      <c r="H59" s="944"/>
      <c r="I59" s="944"/>
    </row>
    <row r="60" spans="1:9">
      <c r="A60" s="197">
        <v>18</v>
      </c>
      <c r="B60" s="232" t="s">
        <v>2746</v>
      </c>
      <c r="C60" s="230" t="s">
        <v>2834</v>
      </c>
      <c r="D60" s="231" t="s">
        <v>2833</v>
      </c>
      <c r="E60" s="193" t="s">
        <v>266</v>
      </c>
      <c r="F60" s="209">
        <v>1</v>
      </c>
      <c r="G60" s="944"/>
      <c r="H60" s="944"/>
      <c r="I60" s="944"/>
    </row>
    <row r="61" spans="1:9">
      <c r="A61" s="197">
        <v>19</v>
      </c>
      <c r="B61" s="211" t="s">
        <v>2832</v>
      </c>
      <c r="C61" s="230" t="s">
        <v>2831</v>
      </c>
      <c r="D61" s="217" t="s">
        <v>2760</v>
      </c>
      <c r="E61" s="193" t="s">
        <v>266</v>
      </c>
      <c r="F61" s="209">
        <f>F60</f>
        <v>1</v>
      </c>
      <c r="G61" s="944"/>
      <c r="H61" s="944"/>
      <c r="I61" s="944"/>
    </row>
    <row r="62" spans="1:9">
      <c r="A62" s="197">
        <v>20</v>
      </c>
      <c r="B62" s="211" t="s">
        <v>2830</v>
      </c>
      <c r="C62" s="195" t="s">
        <v>2829</v>
      </c>
      <c r="D62" s="217" t="s">
        <v>2765</v>
      </c>
      <c r="E62" s="193" t="s">
        <v>266</v>
      </c>
      <c r="F62" s="209">
        <f>F51</f>
        <v>6</v>
      </c>
      <c r="G62" s="944"/>
      <c r="H62" s="944"/>
      <c r="I62" s="944"/>
    </row>
    <row r="63" spans="1:9">
      <c r="A63" s="197">
        <v>21</v>
      </c>
      <c r="B63" s="211" t="s">
        <v>2746</v>
      </c>
      <c r="C63" s="195" t="s">
        <v>2759</v>
      </c>
      <c r="D63" s="217"/>
      <c r="E63" s="193" t="s">
        <v>266</v>
      </c>
      <c r="F63" s="209">
        <v>8</v>
      </c>
      <c r="G63" s="944"/>
      <c r="H63" s="944"/>
      <c r="I63" s="944"/>
    </row>
    <row r="64" spans="1:9" ht="13.5" thickBot="1">
      <c r="A64" s="197">
        <v>22</v>
      </c>
      <c r="B64" s="211" t="s">
        <v>2746</v>
      </c>
      <c r="C64" s="195" t="s">
        <v>2758</v>
      </c>
      <c r="D64" s="217"/>
      <c r="E64" s="193" t="s">
        <v>266</v>
      </c>
      <c r="F64" s="209">
        <f>SUM(F63:F63)</f>
        <v>8</v>
      </c>
      <c r="G64" s="944"/>
      <c r="H64" s="944"/>
      <c r="I64" s="944"/>
    </row>
    <row r="65" spans="1:254" s="198" customFormat="1">
      <c r="A65" s="229"/>
      <c r="B65" s="228" t="s">
        <v>2757</v>
      </c>
      <c r="C65" s="227"/>
      <c r="D65" s="226"/>
      <c r="E65" s="225"/>
      <c r="F65" s="224"/>
      <c r="G65" s="950"/>
      <c r="H65" s="950"/>
      <c r="I65" s="950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1"/>
      <c r="BY65" s="221"/>
      <c r="BZ65" s="221"/>
      <c r="CA65" s="221"/>
      <c r="CB65" s="221"/>
      <c r="CC65" s="221"/>
      <c r="CD65" s="221"/>
      <c r="CE65" s="221"/>
      <c r="CF65" s="221"/>
      <c r="CG65" s="221"/>
      <c r="CH65" s="221"/>
      <c r="CI65" s="221"/>
      <c r="CJ65" s="221"/>
      <c r="CK65" s="221"/>
      <c r="CL65" s="221"/>
      <c r="CM65" s="221"/>
      <c r="CN65" s="221"/>
      <c r="CO65" s="221"/>
      <c r="CP65" s="221"/>
      <c r="CQ65" s="221"/>
      <c r="CR65" s="221"/>
      <c r="CS65" s="221"/>
      <c r="CT65" s="221"/>
      <c r="CU65" s="221"/>
      <c r="CV65" s="221"/>
      <c r="CW65" s="221"/>
      <c r="CX65" s="221"/>
      <c r="CY65" s="221"/>
      <c r="CZ65" s="221"/>
      <c r="DA65" s="221"/>
      <c r="DB65" s="221"/>
      <c r="DC65" s="221"/>
      <c r="DD65" s="221"/>
      <c r="DE65" s="221"/>
      <c r="DF65" s="221"/>
      <c r="DG65" s="221"/>
      <c r="DH65" s="221"/>
      <c r="DI65" s="221"/>
      <c r="DJ65" s="221"/>
      <c r="DK65" s="221"/>
      <c r="DL65" s="221"/>
      <c r="DM65" s="221"/>
      <c r="DN65" s="221"/>
      <c r="DO65" s="221"/>
      <c r="DP65" s="221"/>
      <c r="DQ65" s="221"/>
      <c r="DR65" s="221"/>
      <c r="DS65" s="221"/>
      <c r="DT65" s="221"/>
      <c r="DU65" s="221"/>
      <c r="DV65" s="221"/>
      <c r="DW65" s="221"/>
      <c r="DX65" s="221"/>
      <c r="DY65" s="221"/>
      <c r="DZ65" s="221"/>
      <c r="EA65" s="221"/>
      <c r="EB65" s="221"/>
      <c r="EC65" s="221"/>
      <c r="ED65" s="221"/>
      <c r="EE65" s="221"/>
      <c r="EF65" s="221"/>
      <c r="EG65" s="221"/>
      <c r="EH65" s="221"/>
      <c r="EI65" s="221"/>
      <c r="EJ65" s="221"/>
      <c r="EK65" s="221"/>
      <c r="EL65" s="221"/>
      <c r="EM65" s="221"/>
      <c r="EN65" s="221"/>
      <c r="EO65" s="221"/>
      <c r="EP65" s="221"/>
      <c r="EQ65" s="221"/>
      <c r="ER65" s="221"/>
      <c r="ES65" s="221"/>
      <c r="ET65" s="221"/>
      <c r="EU65" s="221"/>
      <c r="EV65" s="221"/>
      <c r="EW65" s="221"/>
      <c r="EX65" s="221"/>
      <c r="EY65" s="221"/>
      <c r="EZ65" s="221"/>
      <c r="FA65" s="221"/>
      <c r="FB65" s="221"/>
      <c r="FC65" s="221"/>
      <c r="FD65" s="221"/>
      <c r="FE65" s="221"/>
      <c r="FF65" s="221"/>
      <c r="FG65" s="221"/>
      <c r="FH65" s="221"/>
      <c r="FI65" s="221"/>
      <c r="FJ65" s="221"/>
      <c r="FK65" s="221"/>
      <c r="FL65" s="221"/>
      <c r="FM65" s="221"/>
      <c r="FN65" s="221"/>
      <c r="FO65" s="221"/>
      <c r="FP65" s="221"/>
      <c r="FQ65" s="221"/>
      <c r="FR65" s="221"/>
      <c r="FS65" s="221"/>
      <c r="FT65" s="221"/>
      <c r="FU65" s="221"/>
      <c r="FV65" s="221"/>
      <c r="FW65" s="221"/>
      <c r="FX65" s="221"/>
      <c r="FY65" s="221"/>
      <c r="FZ65" s="221"/>
      <c r="GA65" s="221"/>
      <c r="GB65" s="221"/>
      <c r="GC65" s="221"/>
      <c r="GD65" s="221"/>
      <c r="GE65" s="221"/>
      <c r="GF65" s="221"/>
      <c r="GG65" s="221"/>
      <c r="GH65" s="221"/>
      <c r="GI65" s="221"/>
      <c r="GJ65" s="221"/>
      <c r="GK65" s="221"/>
      <c r="GL65" s="221"/>
      <c r="GM65" s="221"/>
      <c r="GN65" s="221"/>
      <c r="GO65" s="221"/>
      <c r="GP65" s="221"/>
      <c r="GQ65" s="221"/>
      <c r="GR65" s="221"/>
      <c r="GS65" s="221"/>
      <c r="GT65" s="221"/>
      <c r="GU65" s="221"/>
      <c r="GV65" s="221"/>
      <c r="GW65" s="221"/>
      <c r="GX65" s="221"/>
      <c r="GY65" s="221"/>
      <c r="GZ65" s="221"/>
      <c r="HA65" s="221"/>
      <c r="HB65" s="221"/>
      <c r="HC65" s="221"/>
      <c r="HD65" s="221"/>
      <c r="HE65" s="221"/>
      <c r="HF65" s="221"/>
      <c r="HG65" s="221"/>
      <c r="HH65" s="221"/>
      <c r="HI65" s="221"/>
      <c r="HJ65" s="221"/>
      <c r="HK65" s="221"/>
      <c r="HL65" s="221"/>
      <c r="HM65" s="221"/>
      <c r="HN65" s="221"/>
      <c r="HO65" s="221"/>
      <c r="HP65" s="221"/>
      <c r="HQ65" s="221"/>
      <c r="HR65" s="221"/>
      <c r="HS65" s="221"/>
      <c r="HT65" s="221"/>
      <c r="HU65" s="221"/>
      <c r="HV65" s="221"/>
      <c r="HW65" s="221"/>
      <c r="HX65" s="221"/>
      <c r="HY65" s="221"/>
      <c r="HZ65" s="221"/>
      <c r="IA65" s="221"/>
      <c r="IB65" s="221"/>
      <c r="IC65" s="221"/>
      <c r="ID65" s="221"/>
      <c r="IE65" s="221"/>
      <c r="IF65" s="221"/>
      <c r="IG65" s="221"/>
      <c r="IH65" s="221"/>
      <c r="II65" s="221"/>
      <c r="IJ65" s="221"/>
      <c r="IK65" s="221"/>
      <c r="IL65" s="221"/>
      <c r="IM65" s="221"/>
      <c r="IN65" s="221"/>
      <c r="IO65" s="221"/>
      <c r="IP65" s="221"/>
      <c r="IQ65" s="221"/>
      <c r="IR65" s="221"/>
      <c r="IS65" s="221"/>
      <c r="IT65" s="221"/>
    </row>
    <row r="66" spans="1:254">
      <c r="A66" s="197">
        <v>23</v>
      </c>
      <c r="B66" s="220" t="s">
        <v>2756</v>
      </c>
      <c r="C66" s="219" t="s">
        <v>2755</v>
      </c>
      <c r="D66" s="218" t="s">
        <v>2754</v>
      </c>
      <c r="E66" s="193" t="s">
        <v>997</v>
      </c>
      <c r="F66" s="216">
        <v>0.3</v>
      </c>
      <c r="G66" s="948"/>
      <c r="H66" s="948"/>
      <c r="I66" s="948"/>
    </row>
    <row r="67" spans="1:254" ht="26.25" thickBot="1">
      <c r="A67" s="197">
        <v>24</v>
      </c>
      <c r="B67" s="211" t="s">
        <v>2753</v>
      </c>
      <c r="C67" s="195" t="s">
        <v>2752</v>
      </c>
      <c r="D67" s="217" t="s">
        <v>2751</v>
      </c>
      <c r="E67" s="193" t="s">
        <v>997</v>
      </c>
      <c r="F67" s="216">
        <v>0.3</v>
      </c>
      <c r="G67" s="948"/>
      <c r="H67" s="948"/>
      <c r="I67" s="948"/>
    </row>
    <row r="68" spans="1:254" s="199" customFormat="1">
      <c r="A68" s="215"/>
      <c r="B68" s="206" t="str">
        <f>CONCATENATE("CELKOM ",C7," :")</f>
        <v>CELKOM ZARIAĎOVACIE PREDMETY :</v>
      </c>
      <c r="C68" s="205"/>
      <c r="D68" s="214"/>
      <c r="E68" s="203"/>
      <c r="F68" s="202"/>
      <c r="G68" s="201"/>
      <c r="H68" s="200"/>
    </row>
  </sheetData>
  <conditionalFormatting sqref="F28:F29 F31 F19:F21 F33:F36 F46:F50 F63">
    <cfRule type="cellIs" dxfId="387" priority="27" stopIfTrue="1" operator="equal">
      <formula>0</formula>
    </cfRule>
  </conditionalFormatting>
  <conditionalFormatting sqref="F27">
    <cfRule type="cellIs" dxfId="386" priority="26" stopIfTrue="1" operator="equal">
      <formula>0</formula>
    </cfRule>
  </conditionalFormatting>
  <conditionalFormatting sqref="F39">
    <cfRule type="cellIs" dxfId="385" priority="25" stopIfTrue="1" operator="equal">
      <formula>0</formula>
    </cfRule>
  </conditionalFormatting>
  <conditionalFormatting sqref="F38">
    <cfRule type="cellIs" dxfId="384" priority="24" stopIfTrue="1" operator="equal">
      <formula>0</formula>
    </cfRule>
  </conditionalFormatting>
  <conditionalFormatting sqref="F32">
    <cfRule type="cellIs" dxfId="383" priority="23" stopIfTrue="1" operator="equal">
      <formula>0</formula>
    </cfRule>
  </conditionalFormatting>
  <conditionalFormatting sqref="F67">
    <cfRule type="cellIs" dxfId="382" priority="22" stopIfTrue="1" operator="equal">
      <formula>0</formula>
    </cfRule>
  </conditionalFormatting>
  <conditionalFormatting sqref="F66">
    <cfRule type="cellIs" dxfId="381" priority="21" stopIfTrue="1" operator="equal">
      <formula>0</formula>
    </cfRule>
  </conditionalFormatting>
  <conditionalFormatting sqref="F30">
    <cfRule type="cellIs" dxfId="380" priority="20" stopIfTrue="1" operator="equal">
      <formula>0</formula>
    </cfRule>
  </conditionalFormatting>
  <conditionalFormatting sqref="F64">
    <cfRule type="cellIs" dxfId="379" priority="19" stopIfTrue="1" operator="equal">
      <formula>0</formula>
    </cfRule>
  </conditionalFormatting>
  <conditionalFormatting sqref="F43:F45">
    <cfRule type="cellIs" dxfId="378" priority="18" stopIfTrue="1" operator="equal">
      <formula>0</formula>
    </cfRule>
  </conditionalFormatting>
  <conditionalFormatting sqref="F54">
    <cfRule type="cellIs" dxfId="377" priority="17" stopIfTrue="1" operator="equal">
      <formula>0</formula>
    </cfRule>
  </conditionalFormatting>
  <conditionalFormatting sqref="F13:F15">
    <cfRule type="cellIs" dxfId="376" priority="16" stopIfTrue="1" operator="equal">
      <formula>0</formula>
    </cfRule>
  </conditionalFormatting>
  <conditionalFormatting sqref="F16">
    <cfRule type="cellIs" dxfId="375" priority="15" stopIfTrue="1" operator="equal">
      <formula>0</formula>
    </cfRule>
  </conditionalFormatting>
  <conditionalFormatting sqref="F17">
    <cfRule type="cellIs" dxfId="374" priority="14" stopIfTrue="1" operator="equal">
      <formula>0</formula>
    </cfRule>
  </conditionalFormatting>
  <conditionalFormatting sqref="F18">
    <cfRule type="cellIs" dxfId="373" priority="13" stopIfTrue="1" operator="equal">
      <formula>0</formula>
    </cfRule>
  </conditionalFormatting>
  <conditionalFormatting sqref="F23 F25">
    <cfRule type="cellIs" dxfId="372" priority="12" stopIfTrue="1" operator="equal">
      <formula>0</formula>
    </cfRule>
  </conditionalFormatting>
  <conditionalFormatting sqref="F22">
    <cfRule type="cellIs" dxfId="371" priority="11" stopIfTrue="1" operator="equal">
      <formula>0</formula>
    </cfRule>
  </conditionalFormatting>
  <conditionalFormatting sqref="F24">
    <cfRule type="cellIs" dxfId="370" priority="10" stopIfTrue="1" operator="equal">
      <formula>0</formula>
    </cfRule>
  </conditionalFormatting>
  <conditionalFormatting sqref="F26">
    <cfRule type="cellIs" dxfId="369" priority="9" stopIfTrue="1" operator="equal">
      <formula>0</formula>
    </cfRule>
  </conditionalFormatting>
  <conditionalFormatting sqref="F52">
    <cfRule type="cellIs" dxfId="368" priority="8" stopIfTrue="1" operator="equal">
      <formula>0</formula>
    </cfRule>
  </conditionalFormatting>
  <conditionalFormatting sqref="F51">
    <cfRule type="cellIs" dxfId="367" priority="7" stopIfTrue="1" operator="equal">
      <formula>0</formula>
    </cfRule>
  </conditionalFormatting>
  <conditionalFormatting sqref="F53">
    <cfRule type="cellIs" dxfId="366" priority="6" stopIfTrue="1" operator="equal">
      <formula>0</formula>
    </cfRule>
  </conditionalFormatting>
  <conditionalFormatting sqref="F55:F56">
    <cfRule type="cellIs" dxfId="365" priority="5" stopIfTrue="1" operator="equal">
      <formula>0</formula>
    </cfRule>
  </conditionalFormatting>
  <conditionalFormatting sqref="F57 F59">
    <cfRule type="cellIs" dxfId="364" priority="4" stopIfTrue="1" operator="equal">
      <formula>0</formula>
    </cfRule>
  </conditionalFormatting>
  <conditionalFormatting sqref="F58">
    <cfRule type="cellIs" dxfId="363" priority="3" stopIfTrue="1" operator="equal">
      <formula>0</formula>
    </cfRule>
  </conditionalFormatting>
  <conditionalFormatting sqref="F62">
    <cfRule type="cellIs" dxfId="362" priority="2" stopIfTrue="1" operator="equal">
      <formula>0</formula>
    </cfRule>
  </conditionalFormatting>
  <conditionalFormatting sqref="F60:F61">
    <cfRule type="cellIs" dxfId="361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T75"/>
  <sheetViews>
    <sheetView showGridLines="0" topLeftCell="A42" zoomScaleNormal="100" workbookViewId="0">
      <selection activeCell="M67" sqref="M67"/>
    </sheetView>
  </sheetViews>
  <sheetFormatPr defaultColWidth="9.33203125" defaultRowHeight="12.75"/>
  <cols>
    <col min="1" max="1" width="3.1640625" style="197" customWidth="1"/>
    <col min="2" max="2" width="14.83203125" style="196" customWidth="1"/>
    <col min="3" max="3" width="49.83203125" style="195" customWidth="1"/>
    <col min="4" max="4" width="10.1640625" style="194" customWidth="1"/>
    <col min="5" max="5" width="4.33203125" style="193" customWidth="1"/>
    <col min="6" max="6" width="9" style="192" customWidth="1"/>
    <col min="7" max="7" width="11.83203125" style="191" customWidth="1"/>
    <col min="8" max="8" width="11.33203125" style="190" customWidth="1"/>
    <col min="9" max="12" width="9.33203125" style="189"/>
    <col min="13" max="13" width="4.6640625" style="189" customWidth="1"/>
    <col min="14" max="16384" width="9.33203125" style="189"/>
  </cols>
  <sheetData>
    <row r="1" spans="1:10">
      <c r="C1" s="253" t="s">
        <v>2869</v>
      </c>
      <c r="D1" s="244"/>
      <c r="E1" s="243"/>
      <c r="F1" s="212"/>
    </row>
    <row r="2" spans="1:10">
      <c r="D2" s="210"/>
      <c r="F2" s="212"/>
    </row>
    <row r="3" spans="1:10">
      <c r="B3" s="252"/>
      <c r="C3" s="251" t="s">
        <v>2826</v>
      </c>
      <c r="D3" s="210"/>
      <c r="F3" s="212"/>
      <c r="G3" s="189"/>
      <c r="H3" s="189"/>
    </row>
    <row r="4" spans="1:10">
      <c r="D4" s="210"/>
      <c r="F4" s="212"/>
    </row>
    <row r="5" spans="1:10">
      <c r="A5" s="250" t="s">
        <v>2825</v>
      </c>
      <c r="B5" s="196" t="s">
        <v>2824</v>
      </c>
      <c r="C5" s="195" t="s">
        <v>2823</v>
      </c>
      <c r="D5" s="210"/>
      <c r="F5" s="212"/>
    </row>
    <row r="6" spans="1:10">
      <c r="A6" s="250"/>
      <c r="D6" s="210"/>
      <c r="F6" s="212"/>
    </row>
    <row r="7" spans="1:10">
      <c r="A7" s="250" t="s">
        <v>2822</v>
      </c>
      <c r="B7" s="196" t="s">
        <v>2821</v>
      </c>
      <c r="C7" s="195" t="s">
        <v>2820</v>
      </c>
      <c r="D7" s="210"/>
      <c r="F7" s="212"/>
    </row>
    <row r="8" spans="1:10" s="248" customFormat="1" ht="13.5" thickBot="1">
      <c r="B8" s="249"/>
    </row>
    <row r="9" spans="1:10">
      <c r="D9" s="210"/>
      <c r="F9" s="212"/>
    </row>
    <row r="10" spans="1:10" s="198" customFormat="1">
      <c r="A10" s="247"/>
      <c r="B10" s="246" t="s">
        <v>2816</v>
      </c>
      <c r="C10" s="245"/>
      <c r="D10" s="244"/>
      <c r="E10" s="243"/>
      <c r="F10" s="242"/>
      <c r="G10" s="241"/>
      <c r="H10" s="240"/>
    </row>
    <row r="11" spans="1:10">
      <c r="C11" s="239"/>
      <c r="D11" s="238"/>
      <c r="F11" s="212"/>
      <c r="G11" s="944"/>
      <c r="H11" s="944"/>
      <c r="I11" s="944"/>
    </row>
    <row r="12" spans="1:10">
      <c r="C12" s="213" t="str">
        <f>CONCATENATE(A5," ",B5," ",C5)</f>
        <v>I. C 721 A01 VNÚTORNÁ KANALIZÁCIA</v>
      </c>
      <c r="D12" s="210"/>
      <c r="F12" s="212"/>
      <c r="G12" s="944"/>
      <c r="H12" s="944"/>
      <c r="I12" s="944"/>
    </row>
    <row r="13" spans="1:10">
      <c r="A13" s="197">
        <v>1</v>
      </c>
      <c r="B13" s="211" t="s">
        <v>2746</v>
      </c>
      <c r="C13" s="195" t="s">
        <v>2814</v>
      </c>
      <c r="D13" s="217" t="s">
        <v>2815</v>
      </c>
      <c r="E13" s="193" t="s">
        <v>244</v>
      </c>
      <c r="F13" s="212">
        <v>35</v>
      </c>
      <c r="G13" s="944"/>
      <c r="H13" s="944"/>
      <c r="I13" s="944"/>
      <c r="J13" s="237"/>
    </row>
    <row r="14" spans="1:10">
      <c r="A14" s="197">
        <v>2</v>
      </c>
      <c r="B14" s="211" t="s">
        <v>2746</v>
      </c>
      <c r="C14" s="195" t="s">
        <v>2814</v>
      </c>
      <c r="D14" s="217" t="s">
        <v>2813</v>
      </c>
      <c r="E14" s="193" t="s">
        <v>244</v>
      </c>
      <c r="F14" s="212">
        <v>15</v>
      </c>
      <c r="G14" s="944"/>
      <c r="H14" s="944"/>
      <c r="I14" s="944"/>
      <c r="J14" s="237"/>
    </row>
    <row r="15" spans="1:10">
      <c r="A15" s="197">
        <v>3</v>
      </c>
      <c r="B15" s="211" t="s">
        <v>2746</v>
      </c>
      <c r="C15" s="195" t="s">
        <v>2814</v>
      </c>
      <c r="D15" s="217" t="s">
        <v>2863</v>
      </c>
      <c r="E15" s="193" t="s">
        <v>244</v>
      </c>
      <c r="F15" s="212">
        <v>8</v>
      </c>
      <c r="G15" s="944"/>
      <c r="H15" s="944"/>
      <c r="I15" s="944"/>
      <c r="J15" s="237"/>
    </row>
    <row r="16" spans="1:10">
      <c r="A16" s="197">
        <v>4</v>
      </c>
      <c r="B16" s="211" t="s">
        <v>2746</v>
      </c>
      <c r="C16" s="195" t="s">
        <v>2811</v>
      </c>
      <c r="D16" s="217" t="s">
        <v>2812</v>
      </c>
      <c r="E16" s="193" t="s">
        <v>244</v>
      </c>
      <c r="F16" s="212">
        <v>17</v>
      </c>
      <c r="G16" s="944"/>
      <c r="H16" s="944"/>
      <c r="I16" s="944"/>
    </row>
    <row r="17" spans="1:9">
      <c r="A17" s="197">
        <v>5</v>
      </c>
      <c r="B17" s="211" t="s">
        <v>2746</v>
      </c>
      <c r="C17" s="195" t="s">
        <v>2811</v>
      </c>
      <c r="D17" s="217" t="s">
        <v>2862</v>
      </c>
      <c r="E17" s="193" t="s">
        <v>244</v>
      </c>
      <c r="F17" s="212">
        <v>8</v>
      </c>
      <c r="G17" s="944"/>
      <c r="H17" s="944"/>
      <c r="I17" s="944"/>
    </row>
    <row r="18" spans="1:9">
      <c r="A18" s="197">
        <v>6</v>
      </c>
      <c r="B18" s="211" t="s">
        <v>2746</v>
      </c>
      <c r="C18" s="195" t="s">
        <v>2811</v>
      </c>
      <c r="D18" s="217" t="s">
        <v>2810</v>
      </c>
      <c r="E18" s="193" t="s">
        <v>244</v>
      </c>
      <c r="F18" s="212">
        <v>4</v>
      </c>
      <c r="G18" s="944"/>
      <c r="H18" s="944"/>
      <c r="I18" s="944"/>
    </row>
    <row r="19" spans="1:9" s="233" customFormat="1">
      <c r="A19" s="197">
        <v>7</v>
      </c>
      <c r="B19" s="220" t="s">
        <v>2809</v>
      </c>
      <c r="C19" s="219" t="s">
        <v>2806</v>
      </c>
      <c r="D19" s="218" t="s">
        <v>2808</v>
      </c>
      <c r="E19" s="235" t="s">
        <v>244</v>
      </c>
      <c r="F19" s="234">
        <f>F16</f>
        <v>17</v>
      </c>
      <c r="G19" s="944"/>
      <c r="H19" s="944"/>
      <c r="I19" s="944"/>
    </row>
    <row r="20" spans="1:9" s="233" customFormat="1">
      <c r="A20" s="197">
        <v>8</v>
      </c>
      <c r="B20" s="220" t="s">
        <v>2861</v>
      </c>
      <c r="C20" s="219" t="s">
        <v>2806</v>
      </c>
      <c r="D20" s="218" t="s">
        <v>2858</v>
      </c>
      <c r="E20" s="235" t="s">
        <v>244</v>
      </c>
      <c r="F20" s="234">
        <f>F17</f>
        <v>8</v>
      </c>
      <c r="G20" s="944"/>
      <c r="H20" s="944"/>
      <c r="I20" s="944"/>
    </row>
    <row r="21" spans="1:9" s="233" customFormat="1">
      <c r="A21" s="197">
        <v>9</v>
      </c>
      <c r="B21" s="220" t="s">
        <v>2807</v>
      </c>
      <c r="C21" s="219" t="s">
        <v>2806</v>
      </c>
      <c r="D21" s="218" t="s">
        <v>2747</v>
      </c>
      <c r="E21" s="235" t="s">
        <v>244</v>
      </c>
      <c r="F21" s="234">
        <f>F18</f>
        <v>4</v>
      </c>
      <c r="G21" s="944"/>
      <c r="H21" s="944"/>
      <c r="I21" s="944"/>
    </row>
    <row r="22" spans="1:9">
      <c r="A22" s="197">
        <v>10</v>
      </c>
      <c r="B22" s="211" t="s">
        <v>2746</v>
      </c>
      <c r="C22" s="195" t="s">
        <v>2860</v>
      </c>
      <c r="D22" s="217"/>
      <c r="E22" s="193" t="s">
        <v>266</v>
      </c>
      <c r="F22" s="212">
        <v>1</v>
      </c>
      <c r="G22" s="944"/>
      <c r="H22" s="944"/>
      <c r="I22" s="944"/>
    </row>
    <row r="23" spans="1:9" s="233" customFormat="1">
      <c r="A23" s="197">
        <v>11</v>
      </c>
      <c r="B23" s="220" t="s">
        <v>2859</v>
      </c>
      <c r="C23" s="219" t="s">
        <v>2803</v>
      </c>
      <c r="D23" s="218" t="s">
        <v>2858</v>
      </c>
      <c r="E23" s="235" t="s">
        <v>266</v>
      </c>
      <c r="F23" s="234">
        <f>F22</f>
        <v>1</v>
      </c>
      <c r="G23" s="944"/>
      <c r="H23" s="944"/>
      <c r="I23" s="944"/>
    </row>
    <row r="24" spans="1:9">
      <c r="A24" s="197">
        <v>12</v>
      </c>
      <c r="B24" s="211" t="s">
        <v>2746</v>
      </c>
      <c r="C24" s="195" t="s">
        <v>2805</v>
      </c>
      <c r="D24" s="217"/>
      <c r="E24" s="193" t="s">
        <v>266</v>
      </c>
      <c r="F24" s="212">
        <v>2</v>
      </c>
      <c r="G24" s="944"/>
      <c r="H24" s="944"/>
      <c r="I24" s="944"/>
    </row>
    <row r="25" spans="1:9" s="233" customFormat="1">
      <c r="A25" s="197">
        <v>13</v>
      </c>
      <c r="B25" s="220" t="s">
        <v>2804</v>
      </c>
      <c r="C25" s="219" t="s">
        <v>2803</v>
      </c>
      <c r="D25" s="218" t="s">
        <v>2747</v>
      </c>
      <c r="E25" s="235" t="s">
        <v>266</v>
      </c>
      <c r="F25" s="234">
        <f>F24</f>
        <v>2</v>
      </c>
      <c r="G25" s="944"/>
      <c r="H25" s="944"/>
      <c r="I25" s="944"/>
    </row>
    <row r="26" spans="1:9" s="233" customFormat="1" ht="25.5">
      <c r="A26" s="197">
        <v>14</v>
      </c>
      <c r="B26" s="220" t="s">
        <v>2802</v>
      </c>
      <c r="C26" s="219" t="s">
        <v>2799</v>
      </c>
      <c r="D26" s="218" t="s">
        <v>2801</v>
      </c>
      <c r="E26" s="235" t="s">
        <v>266</v>
      </c>
      <c r="F26" s="234">
        <v>11</v>
      </c>
      <c r="G26" s="944"/>
      <c r="H26" s="944"/>
      <c r="I26" s="944"/>
    </row>
    <row r="27" spans="1:9" s="233" customFormat="1" ht="25.5">
      <c r="A27" s="197">
        <v>15</v>
      </c>
      <c r="B27" s="220" t="s">
        <v>2800</v>
      </c>
      <c r="C27" s="219" t="s">
        <v>2799</v>
      </c>
      <c r="D27" s="218" t="s">
        <v>2798</v>
      </c>
      <c r="E27" s="235" t="s">
        <v>266</v>
      </c>
      <c r="F27" s="234">
        <v>1</v>
      </c>
      <c r="G27" s="944"/>
      <c r="H27" s="944"/>
      <c r="I27" s="944"/>
    </row>
    <row r="28" spans="1:9">
      <c r="A28" s="197">
        <v>16</v>
      </c>
      <c r="B28" s="211" t="s">
        <v>2746</v>
      </c>
      <c r="C28" s="195" t="s">
        <v>2854</v>
      </c>
      <c r="D28" s="231" t="s">
        <v>2853</v>
      </c>
      <c r="E28" s="193" t="s">
        <v>266</v>
      </c>
      <c r="F28" s="212">
        <v>3</v>
      </c>
      <c r="G28" s="944"/>
      <c r="H28" s="944"/>
      <c r="I28" s="944"/>
    </row>
    <row r="29" spans="1:9" s="233" customFormat="1">
      <c r="A29" s="197">
        <v>17</v>
      </c>
      <c r="B29" s="220" t="s">
        <v>2852</v>
      </c>
      <c r="C29" s="219" t="s">
        <v>2851</v>
      </c>
      <c r="D29" s="218" t="s">
        <v>2808</v>
      </c>
      <c r="E29" s="235" t="s">
        <v>266</v>
      </c>
      <c r="F29" s="234">
        <f>F28</f>
        <v>3</v>
      </c>
      <c r="G29" s="944"/>
      <c r="H29" s="944"/>
      <c r="I29" s="944"/>
    </row>
    <row r="30" spans="1:9">
      <c r="A30" s="197">
        <v>18</v>
      </c>
      <c r="B30" s="211" t="s">
        <v>2746</v>
      </c>
      <c r="C30" s="195" t="s">
        <v>2850</v>
      </c>
      <c r="D30" s="217" t="s">
        <v>2849</v>
      </c>
      <c r="E30" s="193" t="s">
        <v>266</v>
      </c>
      <c r="F30" s="212">
        <v>2</v>
      </c>
      <c r="G30" s="944"/>
      <c r="H30" s="944"/>
      <c r="I30" s="944"/>
    </row>
    <row r="31" spans="1:9" s="233" customFormat="1">
      <c r="A31" s="197">
        <v>19</v>
      </c>
      <c r="B31" s="220" t="s">
        <v>2868</v>
      </c>
      <c r="C31" s="219" t="s">
        <v>2847</v>
      </c>
      <c r="D31" s="218" t="s">
        <v>2858</v>
      </c>
      <c r="E31" s="235" t="s">
        <v>266</v>
      </c>
      <c r="F31" s="234">
        <v>1</v>
      </c>
      <c r="G31" s="944"/>
      <c r="H31" s="944"/>
      <c r="I31" s="944"/>
    </row>
    <row r="32" spans="1:9" s="233" customFormat="1">
      <c r="A32" s="197">
        <v>20</v>
      </c>
      <c r="B32" s="220" t="s">
        <v>2848</v>
      </c>
      <c r="C32" s="219" t="s">
        <v>2847</v>
      </c>
      <c r="D32" s="218" t="s">
        <v>2747</v>
      </c>
      <c r="E32" s="235" t="s">
        <v>266</v>
      </c>
      <c r="F32" s="234">
        <v>1</v>
      </c>
      <c r="G32" s="944"/>
      <c r="H32" s="944"/>
      <c r="I32" s="944"/>
    </row>
    <row r="33" spans="1:9" s="233" customFormat="1">
      <c r="A33" s="197">
        <v>21</v>
      </c>
      <c r="B33" s="220" t="s">
        <v>2746</v>
      </c>
      <c r="C33" s="219" t="s">
        <v>2867</v>
      </c>
      <c r="D33" s="218"/>
      <c r="E33" s="235" t="s">
        <v>266</v>
      </c>
      <c r="F33" s="234">
        <v>1</v>
      </c>
      <c r="G33" s="944"/>
      <c r="H33" s="944"/>
      <c r="I33" s="944"/>
    </row>
    <row r="34" spans="1:9" s="233" customFormat="1">
      <c r="A34" s="197">
        <v>22</v>
      </c>
      <c r="B34" s="220" t="s">
        <v>2797</v>
      </c>
      <c r="C34" s="219" t="s">
        <v>2796</v>
      </c>
      <c r="D34" s="218" t="s">
        <v>2795</v>
      </c>
      <c r="E34" s="235" t="s">
        <v>244</v>
      </c>
      <c r="F34" s="234">
        <f>SUM(F13:F14)</f>
        <v>50</v>
      </c>
      <c r="G34" s="944"/>
      <c r="H34" s="944"/>
      <c r="I34" s="944"/>
    </row>
    <row r="35" spans="1:9" s="233" customFormat="1">
      <c r="A35" s="197">
        <v>23</v>
      </c>
      <c r="B35" s="220" t="s">
        <v>2846</v>
      </c>
      <c r="C35" s="219" t="s">
        <v>2796</v>
      </c>
      <c r="D35" s="218" t="s">
        <v>2845</v>
      </c>
      <c r="E35" s="235" t="s">
        <v>244</v>
      </c>
      <c r="F35" s="234">
        <f>SUM(F15)</f>
        <v>8</v>
      </c>
      <c r="G35" s="944"/>
      <c r="H35" s="944"/>
      <c r="I35" s="944"/>
    </row>
    <row r="36" spans="1:9" s="233" customFormat="1" ht="13.5" thickBot="1">
      <c r="A36" s="197">
        <v>24</v>
      </c>
      <c r="B36" s="220" t="s">
        <v>2794</v>
      </c>
      <c r="C36" s="219" t="s">
        <v>2793</v>
      </c>
      <c r="D36" s="218" t="s">
        <v>2792</v>
      </c>
      <c r="E36" s="235" t="s">
        <v>244</v>
      </c>
      <c r="F36" s="234">
        <f>SUM(F16:F18)</f>
        <v>29</v>
      </c>
      <c r="G36" s="944"/>
      <c r="H36" s="944"/>
      <c r="I36" s="944"/>
    </row>
    <row r="37" spans="1:9" s="221" customFormat="1">
      <c r="A37" s="229"/>
      <c r="B37" s="228" t="s">
        <v>2757</v>
      </c>
      <c r="C37" s="227"/>
      <c r="D37" s="226"/>
      <c r="E37" s="225"/>
      <c r="F37" s="224"/>
      <c r="G37" s="950"/>
      <c r="H37" s="950"/>
      <c r="I37" s="950"/>
    </row>
    <row r="38" spans="1:9">
      <c r="A38" s="197">
        <v>25</v>
      </c>
      <c r="B38" s="220" t="s">
        <v>2791</v>
      </c>
      <c r="C38" s="219" t="s">
        <v>2790</v>
      </c>
      <c r="D38" s="218" t="s">
        <v>2754</v>
      </c>
      <c r="E38" s="193" t="s">
        <v>997</v>
      </c>
      <c r="F38" s="216">
        <v>1</v>
      </c>
      <c r="G38" s="948"/>
      <c r="H38" s="948"/>
      <c r="I38" s="948"/>
    </row>
    <row r="39" spans="1:9" ht="26.25" thickBot="1">
      <c r="A39" s="197">
        <v>26</v>
      </c>
      <c r="B39" s="211" t="s">
        <v>2789</v>
      </c>
      <c r="C39" s="195" t="s">
        <v>2752</v>
      </c>
      <c r="D39" s="217" t="s">
        <v>2751</v>
      </c>
      <c r="E39" s="193" t="s">
        <v>997</v>
      </c>
      <c r="F39" s="216">
        <v>1</v>
      </c>
      <c r="G39" s="948"/>
      <c r="H39" s="948"/>
      <c r="I39" s="948"/>
    </row>
    <row r="40" spans="1:9" s="199" customFormat="1">
      <c r="A40" s="215"/>
      <c r="B40" s="206" t="str">
        <f>CONCATENATE("CELKOM ",C5," :")</f>
        <v>CELKOM VNÚTORNÁ KANALIZÁCIA :</v>
      </c>
      <c r="C40" s="205"/>
      <c r="D40" s="214"/>
      <c r="E40" s="203"/>
      <c r="F40" s="202"/>
      <c r="G40" s="201"/>
      <c r="H40" s="200"/>
    </row>
    <row r="41" spans="1:9">
      <c r="D41" s="217"/>
      <c r="F41" s="212"/>
      <c r="G41" s="944"/>
      <c r="H41" s="944"/>
      <c r="I41" s="944"/>
    </row>
    <row r="42" spans="1:9">
      <c r="C42" s="213" t="str">
        <f>CONCATENATE(A7," ",B7," ",C7)</f>
        <v>II. C 721 A05 ZARIAĎOVACIE PREDMETY</v>
      </c>
      <c r="D42" s="217"/>
      <c r="F42" s="212"/>
      <c r="G42" s="944"/>
      <c r="H42" s="944"/>
      <c r="I42" s="944"/>
    </row>
    <row r="43" spans="1:9">
      <c r="A43" s="197">
        <v>1</v>
      </c>
      <c r="B43" s="211" t="s">
        <v>2746</v>
      </c>
      <c r="C43" s="195" t="s">
        <v>2788</v>
      </c>
      <c r="D43" s="231" t="s">
        <v>2784</v>
      </c>
      <c r="E43" s="193" t="s">
        <v>266</v>
      </c>
      <c r="F43" s="209">
        <v>1</v>
      </c>
      <c r="G43" s="944"/>
      <c r="H43" s="944"/>
      <c r="I43" s="944"/>
    </row>
    <row r="44" spans="1:9">
      <c r="A44" s="197">
        <v>2</v>
      </c>
      <c r="B44" s="211" t="s">
        <v>2746</v>
      </c>
      <c r="C44" s="195" t="s">
        <v>2787</v>
      </c>
      <c r="D44" s="231" t="s">
        <v>2784</v>
      </c>
      <c r="E44" s="193" t="s">
        <v>266</v>
      </c>
      <c r="F44" s="209">
        <f>F43</f>
        <v>1</v>
      </c>
      <c r="G44" s="944"/>
      <c r="H44" s="944"/>
      <c r="I44" s="944"/>
    </row>
    <row r="45" spans="1:9">
      <c r="A45" s="197">
        <v>3</v>
      </c>
      <c r="B45" s="211" t="s">
        <v>2746</v>
      </c>
      <c r="C45" s="195" t="s">
        <v>2786</v>
      </c>
      <c r="D45" s="231" t="s">
        <v>2784</v>
      </c>
      <c r="E45" s="193" t="s">
        <v>266</v>
      </c>
      <c r="F45" s="209">
        <f>F43</f>
        <v>1</v>
      </c>
      <c r="G45" s="944"/>
      <c r="H45" s="944"/>
      <c r="I45" s="944"/>
    </row>
    <row r="46" spans="1:9">
      <c r="A46" s="197">
        <v>4</v>
      </c>
      <c r="B46" s="211" t="s">
        <v>2746</v>
      </c>
      <c r="C46" s="195" t="s">
        <v>2785</v>
      </c>
      <c r="D46" s="231" t="s">
        <v>2784</v>
      </c>
      <c r="E46" s="193" t="s">
        <v>266</v>
      </c>
      <c r="F46" s="209">
        <f>F43</f>
        <v>1</v>
      </c>
      <c r="G46" s="944"/>
      <c r="H46" s="944"/>
      <c r="I46" s="944"/>
    </row>
    <row r="47" spans="1:9" ht="25.5">
      <c r="A47" s="197">
        <v>5</v>
      </c>
      <c r="B47" s="211" t="s">
        <v>2783</v>
      </c>
      <c r="C47" s="195" t="s">
        <v>2782</v>
      </c>
      <c r="D47" s="217"/>
      <c r="E47" s="193" t="s">
        <v>266</v>
      </c>
      <c r="F47" s="209">
        <f>F43</f>
        <v>1</v>
      </c>
      <c r="G47" s="944"/>
      <c r="H47" s="944"/>
      <c r="I47" s="944"/>
    </row>
    <row r="48" spans="1:9">
      <c r="A48" s="197">
        <v>6</v>
      </c>
      <c r="B48" s="211" t="s">
        <v>2781</v>
      </c>
      <c r="C48" s="195" t="s">
        <v>2780</v>
      </c>
      <c r="D48" s="217"/>
      <c r="E48" s="193" t="s">
        <v>266</v>
      </c>
      <c r="F48" s="209">
        <f>F45</f>
        <v>1</v>
      </c>
      <c r="G48" s="944"/>
      <c r="H48" s="944"/>
      <c r="I48" s="944"/>
    </row>
    <row r="49" spans="1:9">
      <c r="A49" s="197">
        <v>7</v>
      </c>
      <c r="B49" s="211" t="s">
        <v>2779</v>
      </c>
      <c r="C49" s="195" t="s">
        <v>2778</v>
      </c>
      <c r="D49" s="217"/>
      <c r="E49" s="193" t="s">
        <v>266</v>
      </c>
      <c r="F49" s="209">
        <f>F43</f>
        <v>1</v>
      </c>
      <c r="G49" s="944"/>
      <c r="H49" s="944"/>
      <c r="I49" s="944"/>
    </row>
    <row r="50" spans="1:9">
      <c r="A50" s="197">
        <v>8</v>
      </c>
      <c r="B50" s="211" t="s">
        <v>2777</v>
      </c>
      <c r="C50" s="195" t="s">
        <v>2776</v>
      </c>
      <c r="D50" s="217"/>
      <c r="E50" s="193" t="s">
        <v>266</v>
      </c>
      <c r="F50" s="209">
        <f>F44</f>
        <v>1</v>
      </c>
      <c r="G50" s="944"/>
      <c r="H50" s="944"/>
      <c r="I50" s="944"/>
    </row>
    <row r="51" spans="1:9">
      <c r="A51" s="197">
        <v>9</v>
      </c>
      <c r="B51" s="211" t="s">
        <v>2746</v>
      </c>
      <c r="C51" s="195" t="s">
        <v>2775</v>
      </c>
      <c r="D51" s="231" t="s">
        <v>2768</v>
      </c>
      <c r="E51" s="193" t="s">
        <v>266</v>
      </c>
      <c r="F51" s="209">
        <v>1</v>
      </c>
      <c r="G51" s="944"/>
      <c r="H51" s="944"/>
      <c r="I51" s="944"/>
    </row>
    <row r="52" spans="1:9">
      <c r="A52" s="197">
        <v>10</v>
      </c>
      <c r="B52" s="211" t="s">
        <v>2774</v>
      </c>
      <c r="C52" s="195" t="s">
        <v>2773</v>
      </c>
      <c r="D52" s="231"/>
      <c r="E52" s="193" t="s">
        <v>266</v>
      </c>
      <c r="F52" s="209">
        <f>SUM(F51:F51)</f>
        <v>1</v>
      </c>
      <c r="G52" s="944"/>
      <c r="H52" s="944"/>
      <c r="I52" s="944"/>
    </row>
    <row r="53" spans="1:9">
      <c r="A53" s="197">
        <v>11</v>
      </c>
      <c r="B53" s="211" t="s">
        <v>2746</v>
      </c>
      <c r="C53" s="195" t="s">
        <v>2839</v>
      </c>
      <c r="D53" s="231" t="s">
        <v>2833</v>
      </c>
      <c r="E53" s="193" t="s">
        <v>266</v>
      </c>
      <c r="F53" s="209">
        <v>1</v>
      </c>
      <c r="G53" s="944"/>
      <c r="H53" s="944"/>
      <c r="I53" s="944"/>
    </row>
    <row r="54" spans="1:9">
      <c r="A54" s="197">
        <v>12</v>
      </c>
      <c r="B54" s="211" t="s">
        <v>2838</v>
      </c>
      <c r="C54" s="195" t="s">
        <v>2837</v>
      </c>
      <c r="D54" s="217"/>
      <c r="E54" s="193" t="s">
        <v>266</v>
      </c>
      <c r="F54" s="209">
        <f>F53</f>
        <v>1</v>
      </c>
      <c r="G54" s="944"/>
      <c r="H54" s="944"/>
      <c r="I54" s="944"/>
    </row>
    <row r="55" spans="1:9">
      <c r="A55" s="197">
        <v>13</v>
      </c>
      <c r="B55" s="232" t="s">
        <v>2746</v>
      </c>
      <c r="C55" s="195" t="s">
        <v>2772</v>
      </c>
      <c r="D55" s="231" t="s">
        <v>2865</v>
      </c>
      <c r="E55" s="193" t="s">
        <v>266</v>
      </c>
      <c r="F55" s="209">
        <v>7</v>
      </c>
      <c r="G55" s="944"/>
      <c r="H55" s="944"/>
      <c r="I55" s="944"/>
    </row>
    <row r="56" spans="1:9">
      <c r="A56" s="197">
        <v>14</v>
      </c>
      <c r="B56" s="211" t="s">
        <v>2771</v>
      </c>
      <c r="C56" s="230" t="s">
        <v>2770</v>
      </c>
      <c r="D56" s="217"/>
      <c r="E56" s="193" t="s">
        <v>266</v>
      </c>
      <c r="F56" s="209">
        <f>F55</f>
        <v>7</v>
      </c>
      <c r="G56" s="944"/>
      <c r="H56" s="944"/>
      <c r="I56" s="944"/>
    </row>
    <row r="57" spans="1:9">
      <c r="A57" s="197">
        <v>15</v>
      </c>
      <c r="B57" s="211" t="s">
        <v>2746</v>
      </c>
      <c r="C57" s="195" t="s">
        <v>2769</v>
      </c>
      <c r="D57" s="231" t="s">
        <v>2866</v>
      </c>
      <c r="E57" s="193" t="s">
        <v>266</v>
      </c>
      <c r="F57" s="209">
        <v>3</v>
      </c>
      <c r="G57" s="944"/>
      <c r="H57" s="944"/>
      <c r="I57" s="944"/>
    </row>
    <row r="58" spans="1:9">
      <c r="A58" s="197">
        <v>16</v>
      </c>
      <c r="B58" s="211" t="s">
        <v>2767</v>
      </c>
      <c r="C58" s="195" t="s">
        <v>2766</v>
      </c>
      <c r="D58" s="217" t="s">
        <v>2765</v>
      </c>
      <c r="E58" s="193" t="s">
        <v>266</v>
      </c>
      <c r="F58" s="209">
        <f>SUM(F57:F57)</f>
        <v>3</v>
      </c>
      <c r="G58" s="944"/>
      <c r="H58" s="944"/>
      <c r="I58" s="944"/>
    </row>
    <row r="59" spans="1:9">
      <c r="A59" s="197">
        <v>17</v>
      </c>
      <c r="B59" s="211" t="s">
        <v>2746</v>
      </c>
      <c r="C59" s="195" t="s">
        <v>2764</v>
      </c>
      <c r="D59" s="231" t="s">
        <v>2865</v>
      </c>
      <c r="E59" s="193" t="s">
        <v>266</v>
      </c>
      <c r="F59" s="209">
        <v>7</v>
      </c>
      <c r="G59" s="944"/>
      <c r="H59" s="944"/>
      <c r="I59" s="944"/>
    </row>
    <row r="60" spans="1:9">
      <c r="A60" s="197">
        <v>18</v>
      </c>
      <c r="B60" s="211" t="s">
        <v>2762</v>
      </c>
      <c r="C60" s="230" t="s">
        <v>2761</v>
      </c>
      <c r="D60" s="217" t="s">
        <v>2760</v>
      </c>
      <c r="E60" s="193" t="s">
        <v>266</v>
      </c>
      <c r="F60" s="209">
        <f>F59</f>
        <v>7</v>
      </c>
      <c r="G60" s="944"/>
      <c r="H60" s="944"/>
      <c r="I60" s="944"/>
    </row>
    <row r="61" spans="1:9">
      <c r="A61" s="197">
        <v>19</v>
      </c>
      <c r="B61" s="232" t="s">
        <v>2746</v>
      </c>
      <c r="C61" s="230" t="s">
        <v>2834</v>
      </c>
      <c r="D61" s="231" t="s">
        <v>2833</v>
      </c>
      <c r="E61" s="193" t="s">
        <v>266</v>
      </c>
      <c r="F61" s="209">
        <v>1</v>
      </c>
      <c r="G61" s="944"/>
      <c r="H61" s="944"/>
      <c r="I61" s="944"/>
    </row>
    <row r="62" spans="1:9">
      <c r="A62" s="197">
        <v>20</v>
      </c>
      <c r="B62" s="211" t="s">
        <v>2832</v>
      </c>
      <c r="C62" s="230" t="s">
        <v>2831</v>
      </c>
      <c r="D62" s="217" t="s">
        <v>2760</v>
      </c>
      <c r="E62" s="193" t="s">
        <v>266</v>
      </c>
      <c r="F62" s="209">
        <f>F61</f>
        <v>1</v>
      </c>
      <c r="G62" s="944"/>
      <c r="H62" s="944"/>
      <c r="I62" s="944"/>
    </row>
    <row r="63" spans="1:9">
      <c r="A63" s="197">
        <v>21</v>
      </c>
      <c r="B63" s="211" t="s">
        <v>2746</v>
      </c>
      <c r="C63" s="195" t="s">
        <v>2759</v>
      </c>
      <c r="D63" s="217"/>
      <c r="E63" s="193" t="s">
        <v>266</v>
      </c>
      <c r="F63" s="209">
        <v>3</v>
      </c>
      <c r="G63" s="944"/>
      <c r="H63" s="944"/>
      <c r="I63" s="944"/>
    </row>
    <row r="64" spans="1:9" ht="13.5" thickBot="1">
      <c r="A64" s="197">
        <v>22</v>
      </c>
      <c r="B64" s="211" t="s">
        <v>2746</v>
      </c>
      <c r="C64" s="195" t="s">
        <v>2758</v>
      </c>
      <c r="D64" s="217"/>
      <c r="E64" s="193" t="s">
        <v>266</v>
      </c>
      <c r="F64" s="209">
        <f>SUM(F63:F63)</f>
        <v>3</v>
      </c>
      <c r="G64" s="944"/>
      <c r="H64" s="944"/>
      <c r="I64" s="944"/>
    </row>
    <row r="65" spans="1:254" s="198" customFormat="1">
      <c r="A65" s="229"/>
      <c r="B65" s="228" t="s">
        <v>2757</v>
      </c>
      <c r="C65" s="227"/>
      <c r="D65" s="226"/>
      <c r="E65" s="225"/>
      <c r="F65" s="224"/>
      <c r="G65" s="950"/>
      <c r="H65" s="950"/>
      <c r="I65" s="950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1"/>
      <c r="BY65" s="221"/>
      <c r="BZ65" s="221"/>
      <c r="CA65" s="221"/>
      <c r="CB65" s="221"/>
      <c r="CC65" s="221"/>
      <c r="CD65" s="221"/>
      <c r="CE65" s="221"/>
      <c r="CF65" s="221"/>
      <c r="CG65" s="221"/>
      <c r="CH65" s="221"/>
      <c r="CI65" s="221"/>
      <c r="CJ65" s="221"/>
      <c r="CK65" s="221"/>
      <c r="CL65" s="221"/>
      <c r="CM65" s="221"/>
      <c r="CN65" s="221"/>
      <c r="CO65" s="221"/>
      <c r="CP65" s="221"/>
      <c r="CQ65" s="221"/>
      <c r="CR65" s="221"/>
      <c r="CS65" s="221"/>
      <c r="CT65" s="221"/>
      <c r="CU65" s="221"/>
      <c r="CV65" s="221"/>
      <c r="CW65" s="221"/>
      <c r="CX65" s="221"/>
      <c r="CY65" s="221"/>
      <c r="CZ65" s="221"/>
      <c r="DA65" s="221"/>
      <c r="DB65" s="221"/>
      <c r="DC65" s="221"/>
      <c r="DD65" s="221"/>
      <c r="DE65" s="221"/>
      <c r="DF65" s="221"/>
      <c r="DG65" s="221"/>
      <c r="DH65" s="221"/>
      <c r="DI65" s="221"/>
      <c r="DJ65" s="221"/>
      <c r="DK65" s="221"/>
      <c r="DL65" s="221"/>
      <c r="DM65" s="221"/>
      <c r="DN65" s="221"/>
      <c r="DO65" s="221"/>
      <c r="DP65" s="221"/>
      <c r="DQ65" s="221"/>
      <c r="DR65" s="221"/>
      <c r="DS65" s="221"/>
      <c r="DT65" s="221"/>
      <c r="DU65" s="221"/>
      <c r="DV65" s="221"/>
      <c r="DW65" s="221"/>
      <c r="DX65" s="221"/>
      <c r="DY65" s="221"/>
      <c r="DZ65" s="221"/>
      <c r="EA65" s="221"/>
      <c r="EB65" s="221"/>
      <c r="EC65" s="221"/>
      <c r="ED65" s="221"/>
      <c r="EE65" s="221"/>
      <c r="EF65" s="221"/>
      <c r="EG65" s="221"/>
      <c r="EH65" s="221"/>
      <c r="EI65" s="221"/>
      <c r="EJ65" s="221"/>
      <c r="EK65" s="221"/>
      <c r="EL65" s="221"/>
      <c r="EM65" s="221"/>
      <c r="EN65" s="221"/>
      <c r="EO65" s="221"/>
      <c r="EP65" s="221"/>
      <c r="EQ65" s="221"/>
      <c r="ER65" s="221"/>
      <c r="ES65" s="221"/>
      <c r="ET65" s="221"/>
      <c r="EU65" s="221"/>
      <c r="EV65" s="221"/>
      <c r="EW65" s="221"/>
      <c r="EX65" s="221"/>
      <c r="EY65" s="221"/>
      <c r="EZ65" s="221"/>
      <c r="FA65" s="221"/>
      <c r="FB65" s="221"/>
      <c r="FC65" s="221"/>
      <c r="FD65" s="221"/>
      <c r="FE65" s="221"/>
      <c r="FF65" s="221"/>
      <c r="FG65" s="221"/>
      <c r="FH65" s="221"/>
      <c r="FI65" s="221"/>
      <c r="FJ65" s="221"/>
      <c r="FK65" s="221"/>
      <c r="FL65" s="221"/>
      <c r="FM65" s="221"/>
      <c r="FN65" s="221"/>
      <c r="FO65" s="221"/>
      <c r="FP65" s="221"/>
      <c r="FQ65" s="221"/>
      <c r="FR65" s="221"/>
      <c r="FS65" s="221"/>
      <c r="FT65" s="221"/>
      <c r="FU65" s="221"/>
      <c r="FV65" s="221"/>
      <c r="FW65" s="221"/>
      <c r="FX65" s="221"/>
      <c r="FY65" s="221"/>
      <c r="FZ65" s="221"/>
      <c r="GA65" s="221"/>
      <c r="GB65" s="221"/>
      <c r="GC65" s="221"/>
      <c r="GD65" s="221"/>
      <c r="GE65" s="221"/>
      <c r="GF65" s="221"/>
      <c r="GG65" s="221"/>
      <c r="GH65" s="221"/>
      <c r="GI65" s="221"/>
      <c r="GJ65" s="221"/>
      <c r="GK65" s="221"/>
      <c r="GL65" s="221"/>
      <c r="GM65" s="221"/>
      <c r="GN65" s="221"/>
      <c r="GO65" s="221"/>
      <c r="GP65" s="221"/>
      <c r="GQ65" s="221"/>
      <c r="GR65" s="221"/>
      <c r="GS65" s="221"/>
      <c r="GT65" s="221"/>
      <c r="GU65" s="221"/>
      <c r="GV65" s="221"/>
      <c r="GW65" s="221"/>
      <c r="GX65" s="221"/>
      <c r="GY65" s="221"/>
      <c r="GZ65" s="221"/>
      <c r="HA65" s="221"/>
      <c r="HB65" s="221"/>
      <c r="HC65" s="221"/>
      <c r="HD65" s="221"/>
      <c r="HE65" s="221"/>
      <c r="HF65" s="221"/>
      <c r="HG65" s="221"/>
      <c r="HH65" s="221"/>
      <c r="HI65" s="221"/>
      <c r="HJ65" s="221"/>
      <c r="HK65" s="221"/>
      <c r="HL65" s="221"/>
      <c r="HM65" s="221"/>
      <c r="HN65" s="221"/>
      <c r="HO65" s="221"/>
      <c r="HP65" s="221"/>
      <c r="HQ65" s="221"/>
      <c r="HR65" s="221"/>
      <c r="HS65" s="221"/>
      <c r="HT65" s="221"/>
      <c r="HU65" s="221"/>
      <c r="HV65" s="221"/>
      <c r="HW65" s="221"/>
      <c r="HX65" s="221"/>
      <c r="HY65" s="221"/>
      <c r="HZ65" s="221"/>
      <c r="IA65" s="221"/>
      <c r="IB65" s="221"/>
      <c r="IC65" s="221"/>
      <c r="ID65" s="221"/>
      <c r="IE65" s="221"/>
      <c r="IF65" s="221"/>
      <c r="IG65" s="221"/>
      <c r="IH65" s="221"/>
      <c r="II65" s="221"/>
      <c r="IJ65" s="221"/>
      <c r="IK65" s="221"/>
      <c r="IL65" s="221"/>
      <c r="IM65" s="221"/>
      <c r="IN65" s="221"/>
      <c r="IO65" s="221"/>
      <c r="IP65" s="221"/>
      <c r="IQ65" s="221"/>
      <c r="IR65" s="221"/>
      <c r="IS65" s="221"/>
      <c r="IT65" s="221"/>
    </row>
    <row r="66" spans="1:254">
      <c r="A66" s="197">
        <v>23</v>
      </c>
      <c r="B66" s="220" t="s">
        <v>2756</v>
      </c>
      <c r="C66" s="219" t="s">
        <v>2755</v>
      </c>
      <c r="D66" s="218" t="s">
        <v>2754</v>
      </c>
      <c r="E66" s="193" t="s">
        <v>997</v>
      </c>
      <c r="F66" s="216">
        <v>0.3</v>
      </c>
      <c r="G66" s="948"/>
      <c r="H66" s="948"/>
      <c r="I66" s="948"/>
      <c r="J66" s="951"/>
    </row>
    <row r="67" spans="1:254" ht="26.25" thickBot="1">
      <c r="A67" s="197">
        <v>24</v>
      </c>
      <c r="B67" s="211" t="s">
        <v>2753</v>
      </c>
      <c r="C67" s="195" t="s">
        <v>2752</v>
      </c>
      <c r="D67" s="217" t="s">
        <v>2751</v>
      </c>
      <c r="E67" s="193" t="s">
        <v>997</v>
      </c>
      <c r="F67" s="216">
        <v>0.3</v>
      </c>
      <c r="G67" s="948"/>
      <c r="H67" s="948"/>
      <c r="I67" s="948"/>
    </row>
    <row r="68" spans="1:254" s="199" customFormat="1">
      <c r="A68" s="215"/>
      <c r="B68" s="206" t="str">
        <f>CONCATENATE("CELKOM ",C7," :")</f>
        <v>CELKOM ZARIAĎOVACIE PREDMETY :</v>
      </c>
      <c r="C68" s="205"/>
      <c r="D68" s="214"/>
      <c r="E68" s="203"/>
      <c r="F68" s="202"/>
      <c r="G68" s="201"/>
      <c r="H68" s="200"/>
    </row>
    <row r="70" spans="1:254" ht="16.5">
      <c r="B70" s="910" t="s">
        <v>3933</v>
      </c>
    </row>
    <row r="71" spans="1:254">
      <c r="B71" t="s">
        <v>3930</v>
      </c>
    </row>
    <row r="72" spans="1:254">
      <c r="B72"/>
    </row>
    <row r="73" spans="1:254">
      <c r="B73" t="s">
        <v>3931</v>
      </c>
    </row>
    <row r="74" spans="1:254">
      <c r="B74"/>
    </row>
    <row r="75" spans="1:254">
      <c r="B75" t="s">
        <v>3932</v>
      </c>
    </row>
  </sheetData>
  <conditionalFormatting sqref="F26:F27 F29 F19:F21 F46:F50 F63">
    <cfRule type="cellIs" dxfId="360" priority="24" stopIfTrue="1" operator="equal">
      <formula>0</formula>
    </cfRule>
  </conditionalFormatting>
  <conditionalFormatting sqref="F31:F36">
    <cfRule type="cellIs" dxfId="359" priority="23" stopIfTrue="1" operator="equal">
      <formula>0</formula>
    </cfRule>
  </conditionalFormatting>
  <conditionalFormatting sqref="F39">
    <cfRule type="cellIs" dxfId="358" priority="22" stopIfTrue="1" operator="equal">
      <formula>0</formula>
    </cfRule>
  </conditionalFormatting>
  <conditionalFormatting sqref="F38">
    <cfRule type="cellIs" dxfId="357" priority="21" stopIfTrue="1" operator="equal">
      <formula>0</formula>
    </cfRule>
  </conditionalFormatting>
  <conditionalFormatting sqref="F30">
    <cfRule type="cellIs" dxfId="356" priority="20" stopIfTrue="1" operator="equal">
      <formula>0</formula>
    </cfRule>
  </conditionalFormatting>
  <conditionalFormatting sqref="F67">
    <cfRule type="cellIs" dxfId="355" priority="19" stopIfTrue="1" operator="equal">
      <formula>0</formula>
    </cfRule>
  </conditionalFormatting>
  <conditionalFormatting sqref="F66">
    <cfRule type="cellIs" dxfId="354" priority="18" stopIfTrue="1" operator="equal">
      <formula>0</formula>
    </cfRule>
  </conditionalFormatting>
  <conditionalFormatting sqref="F28">
    <cfRule type="cellIs" dxfId="353" priority="17" stopIfTrue="1" operator="equal">
      <formula>0</formula>
    </cfRule>
  </conditionalFormatting>
  <conditionalFormatting sqref="F64">
    <cfRule type="cellIs" dxfId="352" priority="16" stopIfTrue="1" operator="equal">
      <formula>0</formula>
    </cfRule>
  </conditionalFormatting>
  <conditionalFormatting sqref="F43:F45">
    <cfRule type="cellIs" dxfId="351" priority="15" stopIfTrue="1" operator="equal">
      <formula>0</formula>
    </cfRule>
  </conditionalFormatting>
  <conditionalFormatting sqref="F52">
    <cfRule type="cellIs" dxfId="350" priority="14" stopIfTrue="1" operator="equal">
      <formula>0</formula>
    </cfRule>
  </conditionalFormatting>
  <conditionalFormatting sqref="F13:F15">
    <cfRule type="cellIs" dxfId="349" priority="13" stopIfTrue="1" operator="equal">
      <formula>0</formula>
    </cfRule>
  </conditionalFormatting>
  <conditionalFormatting sqref="F16">
    <cfRule type="cellIs" dxfId="348" priority="12" stopIfTrue="1" operator="equal">
      <formula>0</formula>
    </cfRule>
  </conditionalFormatting>
  <conditionalFormatting sqref="F17">
    <cfRule type="cellIs" dxfId="347" priority="11" stopIfTrue="1" operator="equal">
      <formula>0</formula>
    </cfRule>
  </conditionalFormatting>
  <conditionalFormatting sqref="F18">
    <cfRule type="cellIs" dxfId="346" priority="10" stopIfTrue="1" operator="equal">
      <formula>0</formula>
    </cfRule>
  </conditionalFormatting>
  <conditionalFormatting sqref="F23 F25">
    <cfRule type="cellIs" dxfId="345" priority="9" stopIfTrue="1" operator="equal">
      <formula>0</formula>
    </cfRule>
  </conditionalFormatting>
  <conditionalFormatting sqref="F22">
    <cfRule type="cellIs" dxfId="344" priority="8" stopIfTrue="1" operator="equal">
      <formula>0</formula>
    </cfRule>
  </conditionalFormatting>
  <conditionalFormatting sqref="F24">
    <cfRule type="cellIs" dxfId="343" priority="7" stopIfTrue="1" operator="equal">
      <formula>0</formula>
    </cfRule>
  </conditionalFormatting>
  <conditionalFormatting sqref="F51">
    <cfRule type="cellIs" dxfId="342" priority="6" stopIfTrue="1" operator="equal">
      <formula>0</formula>
    </cfRule>
  </conditionalFormatting>
  <conditionalFormatting sqref="F53:F54">
    <cfRule type="cellIs" dxfId="341" priority="5" stopIfTrue="1" operator="equal">
      <formula>0</formula>
    </cfRule>
  </conditionalFormatting>
  <conditionalFormatting sqref="F55:F56">
    <cfRule type="cellIs" dxfId="340" priority="4" stopIfTrue="1" operator="equal">
      <formula>0</formula>
    </cfRule>
  </conditionalFormatting>
  <conditionalFormatting sqref="F57:F58">
    <cfRule type="cellIs" dxfId="339" priority="3" stopIfTrue="1" operator="equal">
      <formula>0</formula>
    </cfRule>
  </conditionalFormatting>
  <conditionalFormatting sqref="F59:F60">
    <cfRule type="cellIs" dxfId="338" priority="2" stopIfTrue="1" operator="equal">
      <formula>0</formula>
    </cfRule>
  </conditionalFormatting>
  <conditionalFormatting sqref="F61:F62">
    <cfRule type="cellIs" dxfId="337" priority="1" stopIfTrue="1" operator="equal">
      <formula>0</formula>
    </cfRule>
  </conditionalFormatting>
  <printOptions horizontalCentered="1" gridLinesSet="0"/>
  <pageMargins left="0.59055118110236227" right="0" top="0.98425196850393704" bottom="0.39370078740157483" header="0" footer="0"/>
  <pageSetup paperSize="9" firstPageNumber="2" orientation="portrait" useFirstPageNumber="1" horizontalDpi="360" verticalDpi="360" r:id="rId1"/>
  <headerFooter alignWithMargins="0">
    <oddHeader>&amp;L&amp;G&amp;C&amp;8
kpt. Nálepku 277/11, 073 01 SOBRANCE, tel.: 0908/998792, 0907/448557, jovanhi20@gmail.com
_____________________________________________________________________________________________________________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45</vt:i4>
      </vt:variant>
      <vt:variant>
        <vt:lpstr>Pomenované rozsahy</vt:lpstr>
      </vt:variant>
      <vt:variant>
        <vt:i4>36</vt:i4>
      </vt:variant>
    </vt:vector>
  </HeadingPairs>
  <TitlesOfParts>
    <vt:vector size="81" baseType="lpstr">
      <vt:lpstr>Rekapitulácia stavby</vt:lpstr>
      <vt:lpstr>002 - SO 10.1-2.etapa</vt:lpstr>
      <vt:lpstr>003 - SO 10.1-3.etapa</vt:lpstr>
      <vt:lpstr>005 - SO 10.1- 2.etapa ca...</vt:lpstr>
      <vt:lpstr>006 - SO 10.1- 3.etapa ca...</vt:lpstr>
      <vt:lpstr>7-ZTI -A1</vt:lpstr>
      <vt:lpstr>8-ZTI-A2</vt:lpstr>
      <vt:lpstr>9-ZTI-B1</vt:lpstr>
      <vt:lpstr>10-ZTI-B2</vt:lpstr>
      <vt:lpstr>11-ZTI-B3</vt:lpstr>
      <vt:lpstr>12-ZTI-B4</vt:lpstr>
      <vt:lpstr>13-ZTI-D1</vt:lpstr>
      <vt:lpstr>14-ZTI-D2</vt:lpstr>
      <vt:lpstr>15-ZTI-D3</vt:lpstr>
      <vt:lpstr>16-ZTI-D4</vt:lpstr>
      <vt:lpstr>17-ZTI-KONTAJNERY</vt:lpstr>
      <vt:lpstr>18-ZTI-LSS</vt:lpstr>
      <vt:lpstr>19-Vodovod-A1</vt:lpstr>
      <vt:lpstr>20-Vodovod-A2</vt:lpstr>
      <vt:lpstr>21-Vodovod-B1</vt:lpstr>
      <vt:lpstr>22-Vodovod-B2</vt:lpstr>
      <vt:lpstr>23-Vodovod-B3</vt:lpstr>
      <vt:lpstr>24-Vodovod-B4</vt:lpstr>
      <vt:lpstr>25-Vodovod-D1</vt:lpstr>
      <vt:lpstr>26-Vodovod-D2</vt:lpstr>
      <vt:lpstr>27-Vodovod-D3</vt:lpstr>
      <vt:lpstr>28-Vodovod-D4</vt:lpstr>
      <vt:lpstr>29-Vod.Pripojka-B1</vt:lpstr>
      <vt:lpstr>30-VZT</vt:lpstr>
      <vt:lpstr>31- Eli stena prenos vozy</vt:lpstr>
      <vt:lpstr>32-ELI_presuny kontajnerov</vt:lpstr>
      <vt:lpstr>33-Bleskozvod</vt:lpstr>
      <vt:lpstr>34-Silnoprúd ihrisko</vt:lpstr>
      <vt:lpstr>35-Osvet.ihriska a tribún</vt:lpstr>
      <vt:lpstr>36- Silnoprúd promenáda</vt:lpstr>
      <vt:lpstr>37-Eli vstavkov</vt:lpstr>
      <vt:lpstr>38-Gastro B+D</vt:lpstr>
      <vt:lpstr>39-Núdzové osvetlenie</vt:lpstr>
      <vt:lpstr>40 -EPS</vt:lpstr>
      <vt:lpstr>41-EZS</vt:lpstr>
      <vt:lpstr>42-HSP </vt:lpstr>
      <vt:lpstr>43-ŠK </vt:lpstr>
      <vt:lpstr>44-TV</vt:lpstr>
      <vt:lpstr>45- TV eli stena</vt:lpstr>
      <vt:lpstr>46- ŠK_presun kontajnerov</vt:lpstr>
      <vt:lpstr>'22-Vodovod-B2'!_Hlk518992994</vt:lpstr>
      <vt:lpstr>'26-Vodovod-D2'!_Hlk518992994</vt:lpstr>
      <vt:lpstr>'002 - SO 10.1-2.etapa'!Názvy_tlače</vt:lpstr>
      <vt:lpstr>'003 - SO 10.1-3.etapa'!Názvy_tlače</vt:lpstr>
      <vt:lpstr>'005 - SO 10.1- 2.etapa ca...'!Názvy_tlače</vt:lpstr>
      <vt:lpstr>'006 - SO 10.1- 3.etapa ca...'!Názvy_tlače</vt:lpstr>
      <vt:lpstr>'Rekapitulácia stavby'!Názvy_tlače</vt:lpstr>
      <vt:lpstr>'002 - SO 10.1-2.etapa'!Oblasť_tlače</vt:lpstr>
      <vt:lpstr>'003 - SO 10.1-3.etapa'!Oblasť_tlače</vt:lpstr>
      <vt:lpstr>'005 - SO 10.1- 2.etapa ca...'!Oblasť_tlače</vt:lpstr>
      <vt:lpstr>'006 - SO 10.1- 3.etapa ca...'!Oblasť_tlače</vt:lpstr>
      <vt:lpstr>'10-ZTI-B2'!Oblasť_tlače</vt:lpstr>
      <vt:lpstr>'11-ZTI-B3'!Oblasť_tlače</vt:lpstr>
      <vt:lpstr>'12-ZTI-B4'!Oblasť_tlače</vt:lpstr>
      <vt:lpstr>'13-ZTI-D1'!Oblasť_tlače</vt:lpstr>
      <vt:lpstr>'14-ZTI-D2'!Oblasť_tlače</vt:lpstr>
      <vt:lpstr>'15-ZTI-D3'!Oblasť_tlače</vt:lpstr>
      <vt:lpstr>'16-ZTI-D4'!Oblasť_tlače</vt:lpstr>
      <vt:lpstr>'17-ZTI-KONTAJNERY'!Oblasť_tlače</vt:lpstr>
      <vt:lpstr>'18-ZTI-LSS'!Oblasť_tlače</vt:lpstr>
      <vt:lpstr>'19-Vodovod-A1'!Oblasť_tlače</vt:lpstr>
      <vt:lpstr>'20-Vodovod-A2'!Oblasť_tlače</vt:lpstr>
      <vt:lpstr>'21-Vodovod-B1'!Oblasť_tlače</vt:lpstr>
      <vt:lpstr>'22-Vodovod-B2'!Oblasť_tlače</vt:lpstr>
      <vt:lpstr>'23-Vodovod-B3'!Oblasť_tlače</vt:lpstr>
      <vt:lpstr>'24-Vodovod-B4'!Oblasť_tlače</vt:lpstr>
      <vt:lpstr>'25-Vodovod-D1'!Oblasť_tlače</vt:lpstr>
      <vt:lpstr>'26-Vodovod-D2'!Oblasť_tlače</vt:lpstr>
      <vt:lpstr>'27-Vodovod-D3'!Oblasť_tlače</vt:lpstr>
      <vt:lpstr>'28-Vodovod-D4'!Oblasť_tlače</vt:lpstr>
      <vt:lpstr>'29-Vod.Pripojka-B1'!Oblasť_tlače</vt:lpstr>
      <vt:lpstr>'45- TV eli stena'!Oblasť_tlače</vt:lpstr>
      <vt:lpstr>'7-ZTI -A1'!Oblasť_tlače</vt:lpstr>
      <vt:lpstr>'8-ZTI-A2'!Oblasť_tlače</vt:lpstr>
      <vt:lpstr>'9-ZTI-B1'!Oblasť_tlače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Ivo2014</dc:creator>
  <cp:lastModifiedBy>lcencerova</cp:lastModifiedBy>
  <dcterms:created xsi:type="dcterms:W3CDTF">2022-06-13T07:53:24Z</dcterms:created>
  <dcterms:modified xsi:type="dcterms:W3CDTF">2022-08-23T13:52:07Z</dcterms:modified>
</cp:coreProperties>
</file>