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001 0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'001 001 Pol'!$A$1:$X$96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86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2" i="12"/>
  <c r="M12" i="12" s="1"/>
  <c r="I12" i="12"/>
  <c r="K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G17" i="12"/>
  <c r="I17" i="12"/>
  <c r="K17" i="12"/>
  <c r="M17" i="12"/>
  <c r="O17" i="12"/>
  <c r="O16" i="12" s="1"/>
  <c r="Q17" i="12"/>
  <c r="Q16" i="12" s="1"/>
  <c r="V17" i="12"/>
  <c r="V16" i="12" s="1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I21" i="12"/>
  <c r="K21" i="12"/>
  <c r="O21" i="12"/>
  <c r="Q21" i="12"/>
  <c r="V21" i="12"/>
  <c r="G22" i="12"/>
  <c r="G21" i="12" s="1"/>
  <c r="I22" i="12"/>
  <c r="K22" i="12"/>
  <c r="O22" i="12"/>
  <c r="Q22" i="12"/>
  <c r="V22" i="12"/>
  <c r="G24" i="12"/>
  <c r="I24" i="12"/>
  <c r="K24" i="12"/>
  <c r="M24" i="12"/>
  <c r="O24" i="12"/>
  <c r="Q24" i="12"/>
  <c r="V24" i="12"/>
  <c r="K25" i="12"/>
  <c r="G26" i="12"/>
  <c r="I26" i="12"/>
  <c r="K26" i="12"/>
  <c r="M26" i="12"/>
  <c r="O26" i="12"/>
  <c r="O25" i="12" s="1"/>
  <c r="Q26" i="12"/>
  <c r="Q25" i="12" s="1"/>
  <c r="V26" i="12"/>
  <c r="V25" i="12" s="1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G38" i="12"/>
  <c r="I38" i="12"/>
  <c r="K38" i="12"/>
  <c r="M38" i="12"/>
  <c r="O38" i="12"/>
  <c r="Q38" i="12"/>
  <c r="V38" i="12"/>
  <c r="G40" i="12"/>
  <c r="G25" i="12" s="1"/>
  <c r="I40" i="12"/>
  <c r="I25" i="12" s="1"/>
  <c r="K40" i="12"/>
  <c r="O40" i="12"/>
  <c r="Q40" i="12"/>
  <c r="V40" i="12"/>
  <c r="G42" i="12"/>
  <c r="I42" i="12"/>
  <c r="K42" i="12"/>
  <c r="M42" i="12"/>
  <c r="O42" i="12"/>
  <c r="Q42" i="12"/>
  <c r="V42" i="12"/>
  <c r="G44" i="12"/>
  <c r="I44" i="12"/>
  <c r="K44" i="12"/>
  <c r="M44" i="12"/>
  <c r="G45" i="12"/>
  <c r="I45" i="12"/>
  <c r="K45" i="12"/>
  <c r="M45" i="12"/>
  <c r="O45" i="12"/>
  <c r="O44" i="12" s="1"/>
  <c r="Q45" i="12"/>
  <c r="Q44" i="12" s="1"/>
  <c r="V45" i="12"/>
  <c r="V44" i="12" s="1"/>
  <c r="I47" i="12"/>
  <c r="K47" i="12"/>
  <c r="O47" i="12"/>
  <c r="Q47" i="12"/>
  <c r="G48" i="12"/>
  <c r="I48" i="12"/>
  <c r="K48" i="12"/>
  <c r="M48" i="12"/>
  <c r="O48" i="12"/>
  <c r="Q48" i="12"/>
  <c r="V48" i="12"/>
  <c r="V47" i="12" s="1"/>
  <c r="G51" i="12"/>
  <c r="I51" i="12"/>
  <c r="K51" i="12"/>
  <c r="M51" i="12"/>
  <c r="O51" i="12"/>
  <c r="Q51" i="12"/>
  <c r="V51" i="12"/>
  <c r="G52" i="12"/>
  <c r="G47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7" i="12"/>
  <c r="I57" i="12"/>
  <c r="K57" i="12"/>
  <c r="G58" i="12"/>
  <c r="I58" i="12"/>
  <c r="K58" i="12"/>
  <c r="M58" i="12"/>
  <c r="M57" i="12" s="1"/>
  <c r="O58" i="12"/>
  <c r="O57" i="12" s="1"/>
  <c r="Q58" i="12"/>
  <c r="Q57" i="12" s="1"/>
  <c r="V58" i="12"/>
  <c r="V57" i="12" s="1"/>
  <c r="G60" i="12"/>
  <c r="I60" i="12"/>
  <c r="K60" i="12"/>
  <c r="M60" i="12"/>
  <c r="O60" i="12"/>
  <c r="Q60" i="12"/>
  <c r="V60" i="12"/>
  <c r="G66" i="12"/>
  <c r="G65" i="12" s="1"/>
  <c r="I66" i="12"/>
  <c r="I65" i="12" s="1"/>
  <c r="K66" i="12"/>
  <c r="K65" i="12" s="1"/>
  <c r="M66" i="12"/>
  <c r="M65" i="12" s="1"/>
  <c r="O66" i="12"/>
  <c r="O65" i="12" s="1"/>
  <c r="Q66" i="12"/>
  <c r="Q65" i="12" s="1"/>
  <c r="V66" i="12"/>
  <c r="V65" i="12" s="1"/>
  <c r="G68" i="12"/>
  <c r="G67" i="12" s="1"/>
  <c r="I68" i="12"/>
  <c r="I67" i="12" s="1"/>
  <c r="K68" i="12"/>
  <c r="K67" i="12" s="1"/>
  <c r="M68" i="12"/>
  <c r="O68" i="12"/>
  <c r="O67" i="12" s="1"/>
  <c r="Q68" i="12"/>
  <c r="Q67" i="12" s="1"/>
  <c r="V68" i="12"/>
  <c r="V67" i="12" s="1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I74" i="12"/>
  <c r="K74" i="12"/>
  <c r="M74" i="12"/>
  <c r="G75" i="12"/>
  <c r="I75" i="12"/>
  <c r="K75" i="12"/>
  <c r="M75" i="12"/>
  <c r="O75" i="12"/>
  <c r="O74" i="12" s="1"/>
  <c r="Q75" i="12"/>
  <c r="Q74" i="12" s="1"/>
  <c r="V75" i="12"/>
  <c r="V74" i="12" s="1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Q79" i="12"/>
  <c r="V79" i="12"/>
  <c r="G80" i="12"/>
  <c r="M80" i="12" s="1"/>
  <c r="M79" i="12" s="1"/>
  <c r="I80" i="12"/>
  <c r="K80" i="12"/>
  <c r="O80" i="12"/>
  <c r="Q80" i="12"/>
  <c r="V80" i="12"/>
  <c r="G81" i="12"/>
  <c r="I81" i="12"/>
  <c r="K81" i="12"/>
  <c r="M81" i="12"/>
  <c r="O81" i="12"/>
  <c r="Q81" i="12"/>
  <c r="V81" i="12"/>
  <c r="G82" i="12"/>
  <c r="M82" i="12" s="1"/>
  <c r="I82" i="12"/>
  <c r="I79" i="12" s="1"/>
  <c r="K82" i="12"/>
  <c r="K79" i="12" s="1"/>
  <c r="O82" i="12"/>
  <c r="Q82" i="12"/>
  <c r="V82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O79" i="12" s="1"/>
  <c r="Q84" i="12"/>
  <c r="V84" i="12"/>
  <c r="AE86" i="12"/>
  <c r="I20" i="1"/>
  <c r="I19" i="1"/>
  <c r="I18" i="1"/>
  <c r="I17" i="1"/>
  <c r="I16" i="1"/>
  <c r="I60" i="1"/>
  <c r="J54" i="1" s="1"/>
  <c r="F42" i="1"/>
  <c r="G23" i="1" s="1"/>
  <c r="G42" i="1"/>
  <c r="H41" i="1"/>
  <c r="I41" i="1" s="1"/>
  <c r="H40" i="1"/>
  <c r="I40" i="1" s="1"/>
  <c r="H39" i="1"/>
  <c r="H42" i="1" s="1"/>
  <c r="J59" i="1" l="1"/>
  <c r="J58" i="1"/>
  <c r="J57" i="1"/>
  <c r="J56" i="1"/>
  <c r="J49" i="1"/>
  <c r="J50" i="1"/>
  <c r="J51" i="1"/>
  <c r="J55" i="1"/>
  <c r="J52" i="1"/>
  <c r="J53" i="1"/>
  <c r="G28" i="1"/>
  <c r="G25" i="1"/>
  <c r="A25" i="1" s="1"/>
  <c r="A26" i="1" s="1"/>
  <c r="G26" i="1" s="1"/>
  <c r="A23" i="1"/>
  <c r="A24" i="1" s="1"/>
  <c r="G24" i="1" s="1"/>
  <c r="M67" i="12"/>
  <c r="M8" i="12"/>
  <c r="G79" i="12"/>
  <c r="AF86" i="12"/>
  <c r="M52" i="12"/>
  <c r="M47" i="12" s="1"/>
  <c r="M22" i="12"/>
  <c r="M21" i="12" s="1"/>
  <c r="M40" i="12"/>
  <c r="M25" i="12" s="1"/>
  <c r="I39" i="1"/>
  <c r="I42" i="1" s="1"/>
  <c r="I21" i="1"/>
  <c r="J28" i="1"/>
  <c r="J26" i="1"/>
  <c r="G38" i="1"/>
  <c r="F38" i="1"/>
  <c r="H32" i="1"/>
  <c r="J23" i="1"/>
  <c r="J24" i="1"/>
  <c r="J25" i="1"/>
  <c r="J27" i="1"/>
  <c r="E24" i="1"/>
  <c r="E26" i="1"/>
  <c r="J60" i="1" l="1"/>
  <c r="A27" i="1"/>
  <c r="A29" i="1" s="1"/>
  <c r="G29" i="1" s="1"/>
  <c r="G27" i="1" s="1"/>
  <c r="J41" i="1"/>
  <c r="J39" i="1"/>
  <c r="J42" i="1" s="1"/>
  <c r="J40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Manda Libor, DiS.</author>
  </authors>
  <commentList>
    <comment ref="S6" authorId="0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<sst xmlns="http://schemas.openxmlformats.org/spreadsheetml/2006/main" count="507" uniqueCount="230">
  <si>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</si>
  <si>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</si>
  <si>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</si>
  <si>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</si>
  <si>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</si>
  <si>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</si>
  <si>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</si>
  <si>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</si>
  <si>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</si>
  <si>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</si>
  <si>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</si>
  <si>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</si>
  <si>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</si>
  <si>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</si>
  <si>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</si>
  <si>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</si>
  <si>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</si>
  <si>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</si>
  <si>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</si>
  <si>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</si>
  <si>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</si>
  <si>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</si>
  <si>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</si>
  <si>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</si>
  <si>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</si>
  <si>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</si>
  <si>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</si>
  <si>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</si>
  <si>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</si>
  <si>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</si>
  <si>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</si>
  <si>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</si>
  <si>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</si>
  <si>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</si>
  <si>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</si>
  <si>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</si>
  <si>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</si>
  <si>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</si>
  <si>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</si>
  <si>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</si>
  <si>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</si>
  <si>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</si>
  <si>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</si>
  <si>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001</t>
  </si>
  <si>
    <t>Fasáda MŠ Havřice</t>
  </si>
  <si>
    <t>č.p. 1 Havřice</t>
  </si>
  <si>
    <t>Objekt:</t>
  </si>
  <si>
    <t>Rozpočet:</t>
  </si>
  <si>
    <t>004</t>
  </si>
  <si>
    <t>MŠ Havřice - oprava fasády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</si>
  <si>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</si>
  <si>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</si>
  <si>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</si>
  <si>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</si>
  <si>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</si>
  <si>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</si>
  <si>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</si>
  <si>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</si>
  <si>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</si>
  <si>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</si>
  <si>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</si>
  <si>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</si>
  <si>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</si>
  <si>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</si>
  <si>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</si>
  <si>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</si>
  <si>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</si>
  <si>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</si>
  <si>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</si>
  <si>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</si>
  <si>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</si>
  <si>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</si>
  <si>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</si>
  <si>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</si>
  <si>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</si>
  <si>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</si>
  <si>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</si>
  <si>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</si>
  <si>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</si>
  <si>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</si>
  <si>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</si>
  <si>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</si>
  <si>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</si>
  <si>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</si>
  <si>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</si>
  <si>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</si>
  <si>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</si>
  <si>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</si>
  <si>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</si>
  <si>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</si>
  <si>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</si>
  <si>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</si>
  <si>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</si>
  <si>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</si>
  <si>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</si>
  <si>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</si>
  <si>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</si>
  <si>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</si>
  <si>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</si>
  <si>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</si>
  <si>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</si>
  <si>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</si>
  <si>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</si>
  <si>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</si>
  <si>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</si>
  <si>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</si>
  <si>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</si>
  <si>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113106231R00</t>
  </si>
  <si>
    <t>Rozebrání dlažeb ze zámkové dlažby v kamenivu</t>
  </si>
  <si>
    <t>m2</t>
  </si>
  <si>
    <t>RTS 19/ I</t>
  </si>
  <si>
    <t>Práce</t>
  </si>
  <si>
    <t>POL1_</t>
  </si>
  <si>
    <t>ZD vjezd : 5,4*2*0,4</t>
  </si>
  <si>
    <t>VV</t>
  </si>
  <si>
    <t>ZD plocha : (8,7+2,1+2,8+2,1+10,6+4,8)*0,4</t>
  </si>
  <si>
    <t>113107310R00</t>
  </si>
  <si>
    <t>Odstranění podkladu pl. 50 m2,kam.těžené tl.10 cm</t>
  </si>
  <si>
    <t>Kalkul</t>
  </si>
  <si>
    <t>okap chodník před budovou : 13,8*0,4</t>
  </si>
  <si>
    <t>113107515R00</t>
  </si>
  <si>
    <t>Odstranění podkladu pl. 50 m2,kam.drcené tl.15 cm</t>
  </si>
  <si>
    <t>Odkaz na mn. položky pořadí 1 : 16,76000</t>
  </si>
  <si>
    <t>564751111R00</t>
  </si>
  <si>
    <t>Podklad z kameniva drceného vel.0-32 mm,tl. 15 cm</t>
  </si>
  <si>
    <t>596215021R00</t>
  </si>
  <si>
    <t>Kladení zámkové dlažby tl. 6 cm do drtě tl. 4 cm</t>
  </si>
  <si>
    <t>Odkaz na mn. položky pořadí 3 : 16,76000</t>
  </si>
  <si>
    <t>59245020R</t>
  </si>
  <si>
    <t>Dlažba zámková H-PROFIL - znovupoužití z rozebrané komunikace</t>
  </si>
  <si>
    <t>SPCM</t>
  </si>
  <si>
    <t>Indiv</t>
  </si>
  <si>
    <t>Specifikace</t>
  </si>
  <si>
    <t>POL3_</t>
  </si>
  <si>
    <t>602015187RT7</t>
  </si>
  <si>
    <t>Omítka stěn tenkovrstvá silikonová zrno 2mm zatíraná, zrnitost 2,0 mm</t>
  </si>
  <si>
    <t>Odkaz na mn. položky pořadí 15 : 48,28000</t>
  </si>
  <si>
    <t>602016195R00</t>
  </si>
  <si>
    <t>Penetrace hloubková stěn PROFI Silikat-Tiefengrund</t>
  </si>
  <si>
    <t>620991121R00</t>
  </si>
  <si>
    <t>Zakrývání výplní vnějších otvorů z lešení</t>
  </si>
  <si>
    <t>okení otvory : 1,5*2*5</t>
  </si>
  <si>
    <t>622412312RT1</t>
  </si>
  <si>
    <t>Nátěr stěn vnějších, slož.1-2 , Weber, minerální weberton silikát na hladký povrch, vč. penetrace</t>
  </si>
  <si>
    <t>nátěr soklové části : 11,2+24,48+9,66</t>
  </si>
  <si>
    <t>622412313R00</t>
  </si>
  <si>
    <t>Nátěr stěn vnějších, slož.1-2 , Weber, silikonový vč. penetrace</t>
  </si>
  <si>
    <t>vjezd : (5,6*5,5*2)+(3,5*2,5)</t>
  </si>
  <si>
    <t>vnitroblok : (8,5*5,5)+((2,15+10,8)*2,5)+(4,8*2,2)</t>
  </si>
  <si>
    <t>zahrada : (4,8+6,5)*3</t>
  </si>
  <si>
    <t>622422111R00</t>
  </si>
  <si>
    <t>Oprava vnějších omítek vápen. hladk. II, do 10 %</t>
  </si>
  <si>
    <t>Odkaz na mn. položky pořadí 11 : 193,93500</t>
  </si>
  <si>
    <t>622432111R00</t>
  </si>
  <si>
    <t>Omítka stěn weber-pas marmolit jemnozrnná vč. penetrace</t>
  </si>
  <si>
    <t>přední fasáda : 14,2*0,7</t>
  </si>
  <si>
    <t>622434113RT1</t>
  </si>
  <si>
    <t xml:space="preserve">Omítkový sanační systém Cemix, vnější, 3vrst. vrstvy: Cemix 044, Cemix 024, Cemix 034  </t>
  </si>
  <si>
    <t>nová omítka : 12+60,34</t>
  </si>
  <si>
    <t>622481211RT2</t>
  </si>
  <si>
    <t>Montáž výztužné sítě (perlinky) do stěrky-stěny včetně výztužné sítě a stěrkového tmelu Baumit</t>
  </si>
  <si>
    <t>přední fasáda : 14,2*3,4</t>
  </si>
  <si>
    <t>622904112R00</t>
  </si>
  <si>
    <t>Očištění fasád tlakovou vodou složitost 1 - 2</t>
  </si>
  <si>
    <t>Odkaz na mn. položky pořadí 8 : 244,61500</t>
  </si>
  <si>
    <t>639571210R00</t>
  </si>
  <si>
    <t>Kačírek pro okapový chodník tl. 100 mm</t>
  </si>
  <si>
    <t>Kačírek : 5,52</t>
  </si>
  <si>
    <t>941941041R00</t>
  </si>
  <si>
    <t>Montáž lešení leh.řad.s podlahami,š.1,2 m, H 10 m</t>
  </si>
  <si>
    <t>vjezd : (5,6*5*2)+(3,5*5)</t>
  </si>
  <si>
    <t>vnitroblok : 12*5</t>
  </si>
  <si>
    <t>941941291R00</t>
  </si>
  <si>
    <t>Příplatek za každý měsíc použití lešení k pol.1041</t>
  </si>
  <si>
    <t>941941841R00</t>
  </si>
  <si>
    <t>Demontáž lešení leh.řad.s podlahami,š.1,2 m,H 10 m</t>
  </si>
  <si>
    <t>941955001R00</t>
  </si>
  <si>
    <t>Lešení lehké pomocné, výška podlahy do 1,2 m</t>
  </si>
  <si>
    <t>zahrada : (4,8+6,5)*2</t>
  </si>
  <si>
    <t>vnitroblok : 12*2</t>
  </si>
  <si>
    <t>Venkovní fasáda : 46</t>
  </si>
  <si>
    <t>978013191R00</t>
  </si>
  <si>
    <t>Otlučení omítek vnitřních stěn v rozsahu do 100 %</t>
  </si>
  <si>
    <t>Sklep : 2*6</t>
  </si>
  <si>
    <t>978015291R00</t>
  </si>
  <si>
    <t>Otlučení omítek vnějších MVC v složit.1-4 do 100 %</t>
  </si>
  <si>
    <t>sokl vjezd : 5,6*1*2</t>
  </si>
  <si>
    <t>sokl vnitroblok : (8,5+4,8+2,5+10,6+4,2)*0,8</t>
  </si>
  <si>
    <t>zahrada : 5*3</t>
  </si>
  <si>
    <t>přední fasáda : 13,8*0,7</t>
  </si>
  <si>
    <t>999281105R00</t>
  </si>
  <si>
    <t>Přesun hmot pro opravy a údržbu do výšky 6 m</t>
  </si>
  <si>
    <t>t</t>
  </si>
  <si>
    <t>Přesun hmot</t>
  </si>
  <si>
    <t>POL7_</t>
  </si>
  <si>
    <t>711172559R00</t>
  </si>
  <si>
    <t>Izolace proti vlhkosti svislá, fólií, volně</t>
  </si>
  <si>
    <t>sokl vjezd : 5,6*0,3*2</t>
  </si>
  <si>
    <t>sokl vnitroblok : (8,5+4,8+2,5+10,6+4,2)*0,3</t>
  </si>
  <si>
    <t>zahrada : 5*0,3</t>
  </si>
  <si>
    <t>28323113R</t>
  </si>
  <si>
    <t>Fólie nopová DEKDREN T20 tl. 1,0 mm š. 2000 mm</t>
  </si>
  <si>
    <t>998711101R00</t>
  </si>
  <si>
    <t>Přesun hmot pro izolace proti vodě, výšky do 6 m</t>
  </si>
  <si>
    <t>767995105R00</t>
  </si>
  <si>
    <t>Zpětná montáž montáž kov. atypických konstr. do 100 kg stříška u hlavního vstupu</t>
  </si>
  <si>
    <t>kg</t>
  </si>
  <si>
    <t>767999802R00</t>
  </si>
  <si>
    <t>Demontáž doplňků staveb o hmotnosti do 100 kg</t>
  </si>
  <si>
    <t>stříška u hlavního vstupu</t>
  </si>
  <si>
    <t>POP</t>
  </si>
  <si>
    <t>998767201R00</t>
  </si>
  <si>
    <t>Přesun hmot pro zámečnické konstr., výšky do 6 m</t>
  </si>
  <si>
    <t>979082212R00</t>
  </si>
  <si>
    <t>Vodorovná doprava suti po suchu do 50 m</t>
  </si>
  <si>
    <t>Přesun suti</t>
  </si>
  <si>
    <t>POL8_</t>
  </si>
  <si>
    <t>979082213R00</t>
  </si>
  <si>
    <t>Vodorovná doprava suti po suchu do 1 km</t>
  </si>
  <si>
    <t>979082219R00</t>
  </si>
  <si>
    <t>Příplatek za dopravu suti po suchu za další 1 km</t>
  </si>
  <si>
    <t>979990001R00</t>
  </si>
  <si>
    <t>Poplatek za skládku stavební suti</t>
  </si>
  <si>
    <t>RTS 18/ II</t>
  </si>
  <si>
    <t>979088212R00</t>
  </si>
  <si>
    <t>Nakládání suti na dopravní prostředky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</si>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</sst>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0" t="s">
        <v>4</v>
      </c>
      <c r="C1" s="91"/>
      <c r="D1" s="91"/>
      <c r="E1" s="91"/>
      <c r="F1" s="91"/>
      <c r="G1" s="91"/>
      <c r="H1" s="91"/>
      <c r="I1" s="91"/>
      <c r="J1" s="92"/>
    </row>
    <row r="2" spans="1:15" ht="36" customHeight="1" x14ac:dyDescent="0.2">
      <c r="A2" s="3"/>
      <c r="B2" s="105" t="s">
        <v>24</v>
      </c>
      <c r="C2" s="106"/>
      <c r="D2" s="107" t="s">
        <v>48</v>
      </c>
      <c r="E2" s="108" t="s">
        <v>49</v>
      </c>
      <c r="F2" s="109"/>
      <c r="G2" s="109"/>
      <c r="H2" s="109"/>
      <c r="I2" s="109"/>
      <c r="J2" s="110"/>
      <c r="O2" s="2"/>
    </row>
    <row r="3" spans="1:15" ht="27" customHeight="1" x14ac:dyDescent="0.2">
      <c r="A3" s="3"/>
      <c r="B3" s="111" t="s">
        <v>46</v>
      </c>
      <c r="C3" s="106"/>
      <c r="D3" s="112" t="s">
        <v>43</v>
      </c>
      <c r="E3" s="113" t="s">
        <v>45</v>
      </c>
      <c r="F3" s="114"/>
      <c r="G3" s="114"/>
      <c r="H3" s="114"/>
      <c r="I3" s="114"/>
      <c r="J3" s="115"/>
    </row>
    <row r="4" spans="1:15" ht="23.25" customHeight="1" x14ac:dyDescent="0.2">
      <c r="A4" s="104">
        <v>367</v>
      </c>
      <c r="B4" s="116" t="s">
        <v>47</v>
      </c>
      <c r="C4" s="117"/>
      <c r="D4" s="118" t="s">
        <v>43</v>
      </c>
      <c r="E4" s="119" t="s">
        <v>44</v>
      </c>
      <c r="F4" s="120"/>
      <c r="G4" s="120"/>
      <c r="H4" s="120"/>
      <c r="I4" s="120"/>
      <c r="J4" s="121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2"/>
      <c r="E11" s="122"/>
      <c r="F11" s="122"/>
      <c r="G11" s="122"/>
      <c r="H11" s="26" t="s">
        <v>42</v>
      </c>
      <c r="I11" s="127"/>
      <c r="J11" s="10"/>
    </row>
    <row r="12" spans="1:15" ht="15.75" customHeight="1" x14ac:dyDescent="0.2">
      <c r="A12" s="3"/>
      <c r="B12" s="39"/>
      <c r="C12" s="24"/>
      <c r="D12" s="123"/>
      <c r="E12" s="123"/>
      <c r="F12" s="123"/>
      <c r="G12" s="123"/>
      <c r="H12" s="26" t="s">
        <v>36</v>
      </c>
      <c r="I12" s="127"/>
      <c r="J12" s="10"/>
    </row>
    <row r="13" spans="1:15" ht="15.75" customHeight="1" x14ac:dyDescent="0.2">
      <c r="A13" s="3"/>
      <c r="B13" s="40"/>
      <c r="C13" s="25"/>
      <c r="D13" s="126"/>
      <c r="E13" s="124"/>
      <c r="F13" s="125"/>
      <c r="G13" s="125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96"/>
      <c r="F15" s="96"/>
      <c r="G15" s="97"/>
      <c r="H15" s="97"/>
      <c r="I15" s="97" t="s">
        <v>31</v>
      </c>
      <c r="J15" s="98"/>
    </row>
    <row r="16" spans="1:15" ht="23.25" customHeight="1" x14ac:dyDescent="0.2">
      <c r="A16" s="190" t="s">
        <v>26</v>
      </c>
      <c r="B16" s="55" t="s">
        <v>26</v>
      </c>
      <c r="C16" s="56"/>
      <c r="D16" s="57"/>
      <c r="E16" s="83"/>
      <c r="F16" s="84"/>
      <c r="G16" s="83"/>
      <c r="H16" s="84"/>
      <c r="I16" s="83">
        <f>SUMIF(F49:F59,A16,I49:I59)+SUMIF(F49:F59,"PSU",I49:I59)</f>
        <v>0</v>
      </c>
      <c r="J16" s="85"/>
    </row>
    <row r="17" spans="1:10" ht="23.25" customHeight="1" x14ac:dyDescent="0.2">
      <c r="A17" s="190" t="s">
        <v>27</v>
      </c>
      <c r="B17" s="55" t="s">
        <v>27</v>
      </c>
      <c r="C17" s="56"/>
      <c r="D17" s="57"/>
      <c r="E17" s="83"/>
      <c r="F17" s="84"/>
      <c r="G17" s="83"/>
      <c r="H17" s="84"/>
      <c r="I17" s="83">
        <f>SUMIF(F49:F59,A17,I49:I59)</f>
        <v>0</v>
      </c>
      <c r="J17" s="85"/>
    </row>
    <row r="18" spans="1:10" ht="23.25" customHeight="1" x14ac:dyDescent="0.2">
      <c r="A18" s="190" t="s">
        <v>28</v>
      </c>
      <c r="B18" s="55" t="s">
        <v>28</v>
      </c>
      <c r="C18" s="56"/>
      <c r="D18" s="57"/>
      <c r="E18" s="83"/>
      <c r="F18" s="84"/>
      <c r="G18" s="83"/>
      <c r="H18" s="84"/>
      <c r="I18" s="83">
        <f>SUMIF(F49:F59,A18,I49:I59)</f>
        <v>0</v>
      </c>
      <c r="J18" s="85"/>
    </row>
    <row r="19" spans="1:10" ht="23.25" customHeight="1" x14ac:dyDescent="0.2">
      <c r="A19" s="190" t="s">
        <v>78</v>
      </c>
      <c r="B19" s="55" t="s">
        <v>29</v>
      </c>
      <c r="C19" s="56"/>
      <c r="D19" s="57"/>
      <c r="E19" s="83"/>
      <c r="F19" s="84"/>
      <c r="G19" s="83"/>
      <c r="H19" s="84"/>
      <c r="I19" s="83">
        <f>SUMIF(F49:F59,A19,I49:I59)</f>
        <v>0</v>
      </c>
      <c r="J19" s="85"/>
    </row>
    <row r="20" spans="1:10" ht="23.25" customHeight="1" x14ac:dyDescent="0.2">
      <c r="A20" s="190" t="s">
        <v>79</v>
      </c>
      <c r="B20" s="55" t="s">
        <v>30</v>
      </c>
      <c r="C20" s="56"/>
      <c r="D20" s="57"/>
      <c r="E20" s="83"/>
      <c r="F20" s="84"/>
      <c r="G20" s="83"/>
      <c r="H20" s="84"/>
      <c r="I20" s="83">
        <f>SUMIF(F49:F59,A20,I49:I59)</f>
        <v>0</v>
      </c>
      <c r="J20" s="85"/>
    </row>
    <row r="21" spans="1:10" ht="23.25" customHeight="1" x14ac:dyDescent="0.2">
      <c r="A21" s="3"/>
      <c r="B21" s="72" t="s">
        <v>31</v>
      </c>
      <c r="C21" s="73"/>
      <c r="D21" s="74"/>
      <c r="E21" s="86"/>
      <c r="F21" s="99"/>
      <c r="G21" s="86"/>
      <c r="H21" s="99"/>
      <c r="I21" s="86">
        <f>SUM(I16:J20)</f>
        <v>0</v>
      </c>
      <c r="J21" s="87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79">
        <f>IF(A24&gt;50, ROUNDUP(A23, 0), ROUNDDOWN(A23, 0))</f>
        <v>0</v>
      </c>
      <c r="H24" s="80"/>
      <c r="I24" s="80"/>
      <c r="J24" s="60" t="str">
        <f t="shared" si="0"/>
        <v>CZK</v>
      </c>
    </row>
    <row r="25" spans="1:10" ht="23.25" customHeight="1" x14ac:dyDescent="0.2">
      <c r="A25" s="3">
        <f>ZakladDPHZakl*SazbaDPH2/100</f>
        <v>0</v>
      </c>
      <c r="B25" s="55" t="s">
        <v>15</v>
      </c>
      <c r="C25" s="56"/>
      <c r="D25" s="57"/>
      <c r="E25" s="58">
        <v>21</v>
      </c>
      <c r="F25" s="59" t="s">
        <v>0</v>
      </c>
      <c r="G25" s="81">
        <f>ZakladDPHZaklVypocet</f>
        <v>0</v>
      </c>
      <c r="H25" s="82"/>
      <c r="I25" s="82"/>
      <c r="J25" s="60" t="str">
        <f t="shared" si="0"/>
        <v>CZK</v>
      </c>
    </row>
    <row r="26" spans="1:10" ht="23.25" customHeight="1" x14ac:dyDescent="0.2">
      <c r="A26" s="3">
        <f>(A25-INT(A25))*100</f>
        <v>0</v>
      </c>
      <c r="B26" s="47" t="s">
        <v>16</v>
      </c>
      <c r="C26" s="21"/>
      <c r="D26" s="17"/>
      <c r="E26" s="41">
        <f>SazbaDPH2</f>
        <v>21</v>
      </c>
      <c r="F26" s="42" t="s">
        <v>0</v>
      </c>
      <c r="G26" s="93">
        <f>IF(A26&gt;50, ROUNDUP(A25, 0), ROUNDDOWN(A25, 0))</f>
        <v>0</v>
      </c>
      <c r="H26" s="94"/>
      <c r="I26" s="94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6" t="s">
        <v>5</v>
      </c>
      <c r="C27" s="19"/>
      <c r="D27" s="22"/>
      <c r="E27" s="19"/>
      <c r="F27" s="20"/>
      <c r="G27" s="95">
        <f>CenaCelkem-(ZakladDPHSni+DPHSni+ZakladDPHZakl+DPHZakl)</f>
        <v>0</v>
      </c>
      <c r="H27" s="95"/>
      <c r="I27" s="95"/>
      <c r="J27" s="61" t="str">
        <f t="shared" si="0"/>
        <v>CZK</v>
      </c>
    </row>
    <row r="28" spans="1:10" ht="27.75" hidden="1" customHeight="1" thickBot="1" x14ac:dyDescent="0.25">
      <c r="A28" s="3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3" t="s">
        <v>37</v>
      </c>
      <c r="C29" s="169"/>
      <c r="D29" s="169"/>
      <c r="E29" s="169"/>
      <c r="F29" s="169"/>
      <c r="G29" s="170">
        <f>IF(A29&gt;50, ROUNDUP(A27, 0), ROUNDDOWN(A27, 0))</f>
        <v>0</v>
      </c>
      <c r="H29" s="170"/>
      <c r="I29" s="170"/>
      <c r="J29" s="171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43532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8"/>
      <c r="E34" s="89"/>
      <c r="F34" s="29"/>
      <c r="G34" s="88"/>
      <c r="H34" s="89"/>
      <c r="I34" s="89"/>
      <c r="J34" s="36"/>
    </row>
    <row r="35" spans="1:10" ht="12.75" customHeight="1" x14ac:dyDescent="0.2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133" t="s">
        <v>17</v>
      </c>
      <c r="C37" s="134"/>
      <c r="D37" s="134"/>
      <c r="E37" s="134"/>
      <c r="F37" s="135"/>
      <c r="G37" s="135"/>
      <c r="H37" s="135"/>
      <c r="I37" s="135"/>
      <c r="J37" s="134"/>
    </row>
    <row r="38" spans="1:10" ht="25.5" hidden="1" customHeight="1" x14ac:dyDescent="0.2">
      <c r="A38" s="132" t="s">
        <v>39</v>
      </c>
      <c r="B38" s="136" t="s">
        <v>18</v>
      </c>
      <c r="C38" s="137" t="s">
        <v>6</v>
      </c>
      <c r="D38" s="138"/>
      <c r="E38" s="138"/>
      <c r="F38" s="139" t="str">
        <f>B23</f>
        <v>Základ pro sníženou DPH</v>
      </c>
      <c r="G38" s="139" t="str">
        <f>B25</f>
        <v>Základ pro základní DPH</v>
      </c>
      <c r="H38" s="140" t="s">
        <v>19</v>
      </c>
      <c r="I38" s="140" t="s">
        <v>1</v>
      </c>
      <c r="J38" s="141" t="s">
        <v>0</v>
      </c>
    </row>
    <row r="39" spans="1:10" ht="25.5" hidden="1" customHeight="1" x14ac:dyDescent="0.2">
      <c r="A39" s="132">
        <v>1</v>
      </c>
      <c r="B39" s="142" t="s">
        <v>50</v>
      </c>
      <c r="C39" s="143"/>
      <c r="D39" s="144"/>
      <c r="E39" s="144"/>
      <c r="F39" s="145">
        <f>'001 001 Pol'!AE86</f>
        <v>0</v>
      </c>
      <c r="G39" s="146">
        <f>'001 001 Pol'!AF86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 x14ac:dyDescent="0.2">
      <c r="A40" s="132">
        <v>2</v>
      </c>
      <c r="B40" s="149" t="s">
        <v>43</v>
      </c>
      <c r="C40" s="150" t="s">
        <v>45</v>
      </c>
      <c r="D40" s="151"/>
      <c r="E40" s="151"/>
      <c r="F40" s="152">
        <f>'001 001 Pol'!AE86</f>
        <v>0</v>
      </c>
      <c r="G40" s="153">
        <f>'001 001 Pol'!AF86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hidden="1" customHeight="1" x14ac:dyDescent="0.2">
      <c r="A41" s="132">
        <v>3</v>
      </c>
      <c r="B41" s="155" t="s">
        <v>43</v>
      </c>
      <c r="C41" s="143" t="s">
        <v>44</v>
      </c>
      <c r="D41" s="144"/>
      <c r="E41" s="144"/>
      <c r="F41" s="156">
        <f>'001 001 Pol'!AE86</f>
        <v>0</v>
      </c>
      <c r="G41" s="147">
        <f>'001 001 Pol'!AF86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hidden="1" customHeight="1" x14ac:dyDescent="0.2">
      <c r="A42" s="132"/>
      <c r="B42" s="157" t="s">
        <v>51</v>
      </c>
      <c r="C42" s="158"/>
      <c r="D42" s="158"/>
      <c r="E42" s="159"/>
      <c r="F42" s="160">
        <f>SUMIF(A39:A41,"=1",F39:F41)</f>
        <v>0</v>
      </c>
      <c r="G42" s="161">
        <f>SUMIF(A39:A41,"=1",G39:G41)</f>
        <v>0</v>
      </c>
      <c r="H42" s="161">
        <f>SUMIF(A39:A41,"=1",H39:H41)</f>
        <v>0</v>
      </c>
      <c r="I42" s="161">
        <f>SUMIF(A39:A41,"=1",I39:I41)</f>
        <v>0</v>
      </c>
      <c r="J42" s="162">
        <f>SUMIF(A39:A41,"=1",J39:J41)</f>
        <v>0</v>
      </c>
    </row>
    <row r="46" spans="1:10" ht="15.75" x14ac:dyDescent="0.25">
      <c r="B46" s="172" t="s">
        <v>53</v>
      </c>
    </row>
    <row r="48" spans="1:10" ht="25.5" customHeight="1" x14ac:dyDescent="0.2">
      <c r="A48" s="173"/>
      <c r="B48" s="176" t="s">
        <v>18</v>
      </c>
      <c r="C48" s="176" t="s">
        <v>6</v>
      </c>
      <c r="D48" s="177"/>
      <c r="E48" s="177"/>
      <c r="F48" s="178" t="s">
        <v>54</v>
      </c>
      <c r="G48" s="178"/>
      <c r="H48" s="178"/>
      <c r="I48" s="178" t="s">
        <v>31</v>
      </c>
      <c r="J48" s="178" t="s">
        <v>0</v>
      </c>
    </row>
    <row r="49" spans="1:10" ht="25.5" customHeight="1" x14ac:dyDescent="0.2">
      <c r="A49" s="174"/>
      <c r="B49" s="179" t="s">
        <v>55</v>
      </c>
      <c r="C49" s="180" t="s">
        <v>56</v>
      </c>
      <c r="D49" s="181"/>
      <c r="E49" s="181"/>
      <c r="F49" s="186" t="s">
        <v>26</v>
      </c>
      <c r="G49" s="187"/>
      <c r="H49" s="187"/>
      <c r="I49" s="187">
        <f>'001 001 Pol'!G8</f>
        <v>0</v>
      </c>
      <c r="J49" s="184" t="str">
        <f>IF(I60=0,"",I49/I60*100)</f>
        <v/>
      </c>
    </row>
    <row r="50" spans="1:10" ht="25.5" customHeight="1" x14ac:dyDescent="0.2">
      <c r="A50" s="174"/>
      <c r="B50" s="179" t="s">
        <v>57</v>
      </c>
      <c r="C50" s="180" t="s">
        <v>58</v>
      </c>
      <c r="D50" s="181"/>
      <c r="E50" s="181"/>
      <c r="F50" s="186" t="s">
        <v>26</v>
      </c>
      <c r="G50" s="187"/>
      <c r="H50" s="187"/>
      <c r="I50" s="187">
        <f>'001 001 Pol'!G16</f>
        <v>0</v>
      </c>
      <c r="J50" s="184" t="str">
        <f>IF(I60=0,"",I50/I60*100)</f>
        <v/>
      </c>
    </row>
    <row r="51" spans="1:10" ht="25.5" customHeight="1" x14ac:dyDescent="0.2">
      <c r="A51" s="174"/>
      <c r="B51" s="179" t="s">
        <v>59</v>
      </c>
      <c r="C51" s="180" t="s">
        <v>60</v>
      </c>
      <c r="D51" s="181"/>
      <c r="E51" s="181"/>
      <c r="F51" s="186" t="s">
        <v>26</v>
      </c>
      <c r="G51" s="187"/>
      <c r="H51" s="187"/>
      <c r="I51" s="187">
        <f>'001 001 Pol'!G21</f>
        <v>0</v>
      </c>
      <c r="J51" s="184" t="str">
        <f>IF(I60=0,"",I51/I60*100)</f>
        <v/>
      </c>
    </row>
    <row r="52" spans="1:10" ht="25.5" customHeight="1" x14ac:dyDescent="0.2">
      <c r="A52" s="174"/>
      <c r="B52" s="179" t="s">
        <v>61</v>
      </c>
      <c r="C52" s="180" t="s">
        <v>62</v>
      </c>
      <c r="D52" s="181"/>
      <c r="E52" s="181"/>
      <c r="F52" s="186" t="s">
        <v>26</v>
      </c>
      <c r="G52" s="187"/>
      <c r="H52" s="187"/>
      <c r="I52" s="187">
        <f>'001 001 Pol'!G25</f>
        <v>0</v>
      </c>
      <c r="J52" s="184" t="str">
        <f>IF(I60=0,"",I52/I60*100)</f>
        <v/>
      </c>
    </row>
    <row r="53" spans="1:10" ht="25.5" customHeight="1" x14ac:dyDescent="0.2">
      <c r="A53" s="174"/>
      <c r="B53" s="179" t="s">
        <v>63</v>
      </c>
      <c r="C53" s="180" t="s">
        <v>64</v>
      </c>
      <c r="D53" s="181"/>
      <c r="E53" s="181"/>
      <c r="F53" s="186" t="s">
        <v>26</v>
      </c>
      <c r="G53" s="187"/>
      <c r="H53" s="187"/>
      <c r="I53" s="187">
        <f>'001 001 Pol'!G44</f>
        <v>0</v>
      </c>
      <c r="J53" s="184" t="str">
        <f>IF(I60=0,"",I53/I60*100)</f>
        <v/>
      </c>
    </row>
    <row r="54" spans="1:10" ht="25.5" customHeight="1" x14ac:dyDescent="0.2">
      <c r="A54" s="174"/>
      <c r="B54" s="179" t="s">
        <v>65</v>
      </c>
      <c r="C54" s="180" t="s">
        <v>66</v>
      </c>
      <c r="D54" s="181"/>
      <c r="E54" s="181"/>
      <c r="F54" s="186" t="s">
        <v>26</v>
      </c>
      <c r="G54" s="187"/>
      <c r="H54" s="187"/>
      <c r="I54" s="187">
        <f>'001 001 Pol'!G47</f>
        <v>0</v>
      </c>
      <c r="J54" s="184" t="str">
        <f>IF(I60=0,"",I54/I60*100)</f>
        <v/>
      </c>
    </row>
    <row r="55" spans="1:10" ht="25.5" customHeight="1" x14ac:dyDescent="0.2">
      <c r="A55" s="174"/>
      <c r="B55" s="179" t="s">
        <v>67</v>
      </c>
      <c r="C55" s="180" t="s">
        <v>68</v>
      </c>
      <c r="D55" s="181"/>
      <c r="E55" s="181"/>
      <c r="F55" s="186" t="s">
        <v>26</v>
      </c>
      <c r="G55" s="187"/>
      <c r="H55" s="187"/>
      <c r="I55" s="187">
        <f>'001 001 Pol'!G57</f>
        <v>0</v>
      </c>
      <c r="J55" s="184" t="str">
        <f>IF(I60=0,"",I55/I60*100)</f>
        <v/>
      </c>
    </row>
    <row r="56" spans="1:10" ht="25.5" customHeight="1" x14ac:dyDescent="0.2">
      <c r="A56" s="174"/>
      <c r="B56" s="179" t="s">
        <v>69</v>
      </c>
      <c r="C56" s="180" t="s">
        <v>70</v>
      </c>
      <c r="D56" s="181"/>
      <c r="E56" s="181"/>
      <c r="F56" s="186" t="s">
        <v>26</v>
      </c>
      <c r="G56" s="187"/>
      <c r="H56" s="187"/>
      <c r="I56" s="187">
        <f>'001 001 Pol'!G65</f>
        <v>0</v>
      </c>
      <c r="J56" s="184" t="str">
        <f>IF(I60=0,"",I56/I60*100)</f>
        <v/>
      </c>
    </row>
    <row r="57" spans="1:10" ht="25.5" customHeight="1" x14ac:dyDescent="0.2">
      <c r="A57" s="174"/>
      <c r="B57" s="179" t="s">
        <v>71</v>
      </c>
      <c r="C57" s="180" t="s">
        <v>72</v>
      </c>
      <c r="D57" s="181"/>
      <c r="E57" s="181"/>
      <c r="F57" s="186" t="s">
        <v>27</v>
      </c>
      <c r="G57" s="187"/>
      <c r="H57" s="187"/>
      <c r="I57" s="187">
        <f>'001 001 Pol'!G67</f>
        <v>0</v>
      </c>
      <c r="J57" s="184" t="str">
        <f>IF(I60=0,"",I57/I60*100)</f>
        <v/>
      </c>
    </row>
    <row r="58" spans="1:10" ht="25.5" customHeight="1" x14ac:dyDescent="0.2">
      <c r="A58" s="174"/>
      <c r="B58" s="179" t="s">
        <v>73</v>
      </c>
      <c r="C58" s="180" t="s">
        <v>74</v>
      </c>
      <c r="D58" s="181"/>
      <c r="E58" s="181"/>
      <c r="F58" s="186" t="s">
        <v>27</v>
      </c>
      <c r="G58" s="187"/>
      <c r="H58" s="187"/>
      <c r="I58" s="187">
        <f>'001 001 Pol'!G74</f>
        <v>0</v>
      </c>
      <c r="J58" s="184" t="str">
        <f>IF(I60=0,"",I58/I60*100)</f>
        <v/>
      </c>
    </row>
    <row r="59" spans="1:10" ht="25.5" customHeight="1" x14ac:dyDescent="0.2">
      <c r="A59" s="174"/>
      <c r="B59" s="179" t="s">
        <v>75</v>
      </c>
      <c r="C59" s="180" t="s">
        <v>76</v>
      </c>
      <c r="D59" s="181"/>
      <c r="E59" s="181"/>
      <c r="F59" s="186" t="s">
        <v>77</v>
      </c>
      <c r="G59" s="187"/>
      <c r="H59" s="187"/>
      <c r="I59" s="187">
        <f>'001 001 Pol'!G79</f>
        <v>0</v>
      </c>
      <c r="J59" s="184" t="str">
        <f>IF(I60=0,"",I59/I60*100)</f>
        <v/>
      </c>
    </row>
    <row r="60" spans="1:10" ht="25.5" customHeight="1" x14ac:dyDescent="0.2">
      <c r="A60" s="175"/>
      <c r="B60" s="182" t="s">
        <v>1</v>
      </c>
      <c r="C60" s="182"/>
      <c r="D60" s="183"/>
      <c r="E60" s="183"/>
      <c r="F60" s="188"/>
      <c r="G60" s="189"/>
      <c r="H60" s="189"/>
      <c r="I60" s="189">
        <f>SUM(I49:I59)</f>
        <v>0</v>
      </c>
      <c r="J60" s="185">
        <f>SUM(J49:J59)</f>
        <v>0</v>
      </c>
    </row>
    <row r="61" spans="1:10" x14ac:dyDescent="0.2">
      <c r="F61" s="130"/>
      <c r="G61" s="129"/>
      <c r="H61" s="130"/>
      <c r="I61" s="129"/>
      <c r="J61" s="131"/>
    </row>
    <row r="62" spans="1:10" x14ac:dyDescent="0.2">
      <c r="F62" s="130"/>
      <c r="G62" s="129"/>
      <c r="H62" s="130"/>
      <c r="I62" s="129"/>
      <c r="J62" s="131"/>
    </row>
    <row r="63" spans="1:10" x14ac:dyDescent="0.2">
      <c r="F63" s="130"/>
      <c r="G63" s="129"/>
      <c r="H63" s="130"/>
      <c r="I63" s="129"/>
      <c r="J63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6" t="s">
        <v>8</v>
      </c>
      <c r="B2" s="75"/>
      <c r="C2" s="102"/>
      <c r="D2" s="102"/>
      <c r="E2" s="102"/>
      <c r="F2" s="102"/>
      <c r="G2" s="103"/>
    </row>
    <row r="3" spans="1:7" ht="24.95" customHeight="1" x14ac:dyDescent="0.2">
      <c r="A3" s="76" t="s">
        <v>9</v>
      </c>
      <c r="B3" s="75"/>
      <c r="C3" s="102"/>
      <c r="D3" s="102"/>
      <c r="E3" s="102"/>
      <c r="F3" s="102"/>
      <c r="G3" s="103"/>
    </row>
    <row r="4" spans="1:7" ht="24.95" customHeight="1" x14ac:dyDescent="0.2">
      <c r="A4" s="76" t="s">
        <v>10</v>
      </c>
      <c r="B4" s="75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1" activePane="bottomLeft" state="frozen"/>
      <selection pane="bottomLeft" activeCell="F20" sqref="F20"/>
    </sheetView>
  </sheetViews>
  <sheetFormatPr defaultRowHeight="12.75" outlineLevelRow="1" x14ac:dyDescent="0.2"/>
  <cols>
    <col min="1" max="1" width="3.42578125" customWidth="1"/>
    <col min="2" max="2" width="12.5703125" style="128" customWidth="1"/>
    <col min="3" max="3" width="38.28515625" style="12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80</v>
      </c>
    </row>
    <row r="2" spans="1:60" ht="24.95" customHeight="1" x14ac:dyDescent="0.2">
      <c r="A2" s="193" t="s">
        <v>8</v>
      </c>
      <c r="B2" s="75" t="s">
        <v>48</v>
      </c>
      <c r="C2" s="196" t="s">
        <v>49</v>
      </c>
      <c r="D2" s="194"/>
      <c r="E2" s="194"/>
      <c r="F2" s="194"/>
      <c r="G2" s="195"/>
      <c r="AG2" t="s">
        <v>81</v>
      </c>
    </row>
    <row r="3" spans="1:60" ht="24.95" customHeight="1" x14ac:dyDescent="0.2">
      <c r="A3" s="193" t="s">
        <v>9</v>
      </c>
      <c r="B3" s="75" t="s">
        <v>43</v>
      </c>
      <c r="C3" s="196" t="s">
        <v>45</v>
      </c>
      <c r="D3" s="194"/>
      <c r="E3" s="194"/>
      <c r="F3" s="194"/>
      <c r="G3" s="195"/>
      <c r="AC3" s="128" t="s">
        <v>81</v>
      </c>
      <c r="AG3" t="s">
        <v>82</v>
      </c>
    </row>
    <row r="4" spans="1:60" ht="24.95" customHeight="1" x14ac:dyDescent="0.2">
      <c r="A4" s="197" t="s">
        <v>10</v>
      </c>
      <c r="B4" s="198" t="s">
        <v>43</v>
      </c>
      <c r="C4" s="199" t="s">
        <v>44</v>
      </c>
      <c r="D4" s="200"/>
      <c r="E4" s="200"/>
      <c r="F4" s="200"/>
      <c r="G4" s="201"/>
      <c r="AG4" t="s">
        <v>83</v>
      </c>
    </row>
    <row r="5" spans="1:60" x14ac:dyDescent="0.2">
      <c r="D5" s="191"/>
    </row>
    <row r="6" spans="1:60" ht="38.25" x14ac:dyDescent="0.2">
      <c r="A6" s="203" t="s">
        <v>84</v>
      </c>
      <c r="B6" s="205" t="s">
        <v>85</v>
      </c>
      <c r="C6" s="205" t="s">
        <v>86</v>
      </c>
      <c r="D6" s="204" t="s">
        <v>87</v>
      </c>
      <c r="E6" s="203" t="s">
        <v>88</v>
      </c>
      <c r="F6" s="202" t="s">
        <v>89</v>
      </c>
      <c r="G6" s="203" t="s">
        <v>31</v>
      </c>
      <c r="H6" s="206" t="s">
        <v>32</v>
      </c>
      <c r="I6" s="206" t="s">
        <v>90</v>
      </c>
      <c r="J6" s="206" t="s">
        <v>33</v>
      </c>
      <c r="K6" s="206" t="s">
        <v>91</v>
      </c>
      <c r="L6" s="206" t="s">
        <v>92</v>
      </c>
      <c r="M6" s="206" t="s">
        <v>93</v>
      </c>
      <c r="N6" s="206" t="s">
        <v>94</v>
      </c>
      <c r="O6" s="206" t="s">
        <v>95</v>
      </c>
      <c r="P6" s="206" t="s">
        <v>96</v>
      </c>
      <c r="Q6" s="206" t="s">
        <v>97</v>
      </c>
      <c r="R6" s="206" t="s">
        <v>98</v>
      </c>
      <c r="S6" s="206" t="s">
        <v>99</v>
      </c>
      <c r="T6" s="206" t="s">
        <v>100</v>
      </c>
      <c r="U6" s="206" t="s">
        <v>101</v>
      </c>
      <c r="V6" s="206" t="s">
        <v>102</v>
      </c>
      <c r="W6" s="206" t="s">
        <v>103</v>
      </c>
      <c r="X6" s="206" t="s">
        <v>104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32" t="s">
        <v>105</v>
      </c>
      <c r="B8" s="233" t="s">
        <v>55</v>
      </c>
      <c r="C8" s="253" t="s">
        <v>56</v>
      </c>
      <c r="D8" s="234"/>
      <c r="E8" s="235"/>
      <c r="F8" s="236"/>
      <c r="G8" s="237">
        <f>SUMIF(AG9:AG15,"&lt;&gt;NOR",G9:G15)</f>
        <v>0</v>
      </c>
      <c r="H8" s="231"/>
      <c r="I8" s="231">
        <f>SUM(I9:I15)</f>
        <v>0</v>
      </c>
      <c r="J8" s="231"/>
      <c r="K8" s="231">
        <f>SUM(K9:K15)</f>
        <v>0</v>
      </c>
      <c r="L8" s="231"/>
      <c r="M8" s="231">
        <f>SUM(M9:M15)</f>
        <v>0</v>
      </c>
      <c r="N8" s="231"/>
      <c r="O8" s="231">
        <f>SUM(O9:O15)</f>
        <v>0</v>
      </c>
      <c r="P8" s="231"/>
      <c r="Q8" s="231">
        <f>SUM(Q9:Q15)</f>
        <v>6.74</v>
      </c>
      <c r="R8" s="231"/>
      <c r="S8" s="231"/>
      <c r="T8" s="231"/>
      <c r="U8" s="231"/>
      <c r="V8" s="231">
        <f>SUM(V9:V15)</f>
        <v>12.56</v>
      </c>
      <c r="W8" s="231"/>
      <c r="X8" s="231"/>
      <c r="AG8" t="s">
        <v>106</v>
      </c>
    </row>
    <row r="9" spans="1:60" outlineLevel="1" x14ac:dyDescent="0.2">
      <c r="A9" s="238">
        <v>1</v>
      </c>
      <c r="B9" s="239" t="s">
        <v>107</v>
      </c>
      <c r="C9" s="254" t="s">
        <v>108</v>
      </c>
      <c r="D9" s="240" t="s">
        <v>109</v>
      </c>
      <c r="E9" s="241">
        <v>16.760000000000002</v>
      </c>
      <c r="F9" s="242"/>
      <c r="G9" s="243">
        <f>ROUND(E9*F9,2)</f>
        <v>0</v>
      </c>
      <c r="H9" s="228"/>
      <c r="I9" s="227">
        <f>ROUND(E9*H9,2)</f>
        <v>0</v>
      </c>
      <c r="J9" s="228"/>
      <c r="K9" s="227">
        <f>ROUND(E9*J9,2)</f>
        <v>0</v>
      </c>
      <c r="L9" s="227">
        <v>21</v>
      </c>
      <c r="M9" s="227">
        <f>G9*(1+L9/100)</f>
        <v>0</v>
      </c>
      <c r="N9" s="227">
        <v>0</v>
      </c>
      <c r="O9" s="227">
        <f>ROUND(E9*N9,2)</f>
        <v>0</v>
      </c>
      <c r="P9" s="227">
        <v>0</v>
      </c>
      <c r="Q9" s="227">
        <f>ROUND(E9*P9,2)</f>
        <v>0</v>
      </c>
      <c r="R9" s="227"/>
      <c r="S9" s="227" t="s">
        <v>110</v>
      </c>
      <c r="T9" s="227" t="s">
        <v>110</v>
      </c>
      <c r="U9" s="227">
        <v>0.14000000000000001</v>
      </c>
      <c r="V9" s="227">
        <f>ROUND(E9*U9,2)</f>
        <v>2.35</v>
      </c>
      <c r="W9" s="227"/>
      <c r="X9" s="227" t="s">
        <v>111</v>
      </c>
      <c r="Y9" s="207"/>
      <c r="Z9" s="207"/>
      <c r="AA9" s="207"/>
      <c r="AB9" s="207"/>
      <c r="AC9" s="207"/>
      <c r="AD9" s="207"/>
      <c r="AE9" s="207"/>
      <c r="AF9" s="207"/>
      <c r="AG9" s="207" t="s">
        <v>112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">
      <c r="A10" s="224"/>
      <c r="B10" s="225"/>
      <c r="C10" s="255" t="s">
        <v>113</v>
      </c>
      <c r="D10" s="229"/>
      <c r="E10" s="230">
        <v>4.32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07"/>
      <c r="Z10" s="207"/>
      <c r="AA10" s="207"/>
      <c r="AB10" s="207"/>
      <c r="AC10" s="207"/>
      <c r="AD10" s="207"/>
      <c r="AE10" s="207"/>
      <c r="AF10" s="207"/>
      <c r="AG10" s="207" t="s">
        <v>114</v>
      </c>
      <c r="AH10" s="207">
        <v>0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 x14ac:dyDescent="0.2">
      <c r="A11" s="224"/>
      <c r="B11" s="225"/>
      <c r="C11" s="255" t="s">
        <v>115</v>
      </c>
      <c r="D11" s="229"/>
      <c r="E11" s="230">
        <v>12.44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07"/>
      <c r="Z11" s="207"/>
      <c r="AA11" s="207"/>
      <c r="AB11" s="207"/>
      <c r="AC11" s="207"/>
      <c r="AD11" s="207"/>
      <c r="AE11" s="207"/>
      <c r="AF11" s="207"/>
      <c r="AG11" s="207" t="s">
        <v>114</v>
      </c>
      <c r="AH11" s="207">
        <v>0</v>
      </c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">
      <c r="A12" s="238">
        <v>2</v>
      </c>
      <c r="B12" s="239" t="s">
        <v>116</v>
      </c>
      <c r="C12" s="254" t="s">
        <v>117</v>
      </c>
      <c r="D12" s="240" t="s">
        <v>109</v>
      </c>
      <c r="E12" s="241">
        <v>5.52</v>
      </c>
      <c r="F12" s="242"/>
      <c r="G12" s="243">
        <f>ROUND(E12*F12,2)</f>
        <v>0</v>
      </c>
      <c r="H12" s="228"/>
      <c r="I12" s="227">
        <f>ROUND(E12*H12,2)</f>
        <v>0</v>
      </c>
      <c r="J12" s="228"/>
      <c r="K12" s="227">
        <f>ROUND(E12*J12,2)</f>
        <v>0</v>
      </c>
      <c r="L12" s="227">
        <v>21</v>
      </c>
      <c r="M12" s="227">
        <f>G12*(1+L12/100)</f>
        <v>0</v>
      </c>
      <c r="N12" s="227">
        <v>0</v>
      </c>
      <c r="O12" s="227">
        <f>ROUND(E12*N12,2)</f>
        <v>0</v>
      </c>
      <c r="P12" s="227">
        <v>0.22</v>
      </c>
      <c r="Q12" s="227">
        <f>ROUND(E12*P12,2)</f>
        <v>1.21</v>
      </c>
      <c r="R12" s="227"/>
      <c r="S12" s="227" t="s">
        <v>110</v>
      </c>
      <c r="T12" s="227" t="s">
        <v>118</v>
      </c>
      <c r="U12" s="227">
        <v>0.251</v>
      </c>
      <c r="V12" s="227">
        <f>ROUND(E12*U12,2)</f>
        <v>1.39</v>
      </c>
      <c r="W12" s="227"/>
      <c r="X12" s="227" t="s">
        <v>111</v>
      </c>
      <c r="Y12" s="207"/>
      <c r="Z12" s="207"/>
      <c r="AA12" s="207"/>
      <c r="AB12" s="207"/>
      <c r="AC12" s="207"/>
      <c r="AD12" s="207"/>
      <c r="AE12" s="207"/>
      <c r="AF12" s="207"/>
      <c r="AG12" s="207" t="s">
        <v>112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outlineLevel="1" x14ac:dyDescent="0.2">
      <c r="A13" s="224"/>
      <c r="B13" s="225"/>
      <c r="C13" s="255" t="s">
        <v>119</v>
      </c>
      <c r="D13" s="229"/>
      <c r="E13" s="230">
        <v>5.52</v>
      </c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07"/>
      <c r="Z13" s="207"/>
      <c r="AA13" s="207"/>
      <c r="AB13" s="207"/>
      <c r="AC13" s="207"/>
      <c r="AD13" s="207"/>
      <c r="AE13" s="207"/>
      <c r="AF13" s="207"/>
      <c r="AG13" s="207" t="s">
        <v>114</v>
      </c>
      <c r="AH13" s="207">
        <v>0</v>
      </c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">
      <c r="A14" s="238">
        <v>3</v>
      </c>
      <c r="B14" s="239" t="s">
        <v>120</v>
      </c>
      <c r="C14" s="254" t="s">
        <v>121</v>
      </c>
      <c r="D14" s="240" t="s">
        <v>109</v>
      </c>
      <c r="E14" s="241">
        <v>16.760000000000002</v>
      </c>
      <c r="F14" s="242"/>
      <c r="G14" s="243">
        <f>ROUND(E14*F14,2)</f>
        <v>0</v>
      </c>
      <c r="H14" s="228"/>
      <c r="I14" s="227">
        <f>ROUND(E14*H14,2)</f>
        <v>0</v>
      </c>
      <c r="J14" s="228"/>
      <c r="K14" s="227">
        <f>ROUND(E14*J14,2)</f>
        <v>0</v>
      </c>
      <c r="L14" s="227">
        <v>21</v>
      </c>
      <c r="M14" s="227">
        <f>G14*(1+L14/100)</f>
        <v>0</v>
      </c>
      <c r="N14" s="227">
        <v>0</v>
      </c>
      <c r="O14" s="227">
        <f>ROUND(E14*N14,2)</f>
        <v>0</v>
      </c>
      <c r="P14" s="227">
        <v>0.33</v>
      </c>
      <c r="Q14" s="227">
        <f>ROUND(E14*P14,2)</f>
        <v>5.53</v>
      </c>
      <c r="R14" s="227"/>
      <c r="S14" s="227" t="s">
        <v>110</v>
      </c>
      <c r="T14" s="227" t="s">
        <v>118</v>
      </c>
      <c r="U14" s="227">
        <v>0.52649999999999997</v>
      </c>
      <c r="V14" s="227">
        <f>ROUND(E14*U14,2)</f>
        <v>8.82</v>
      </c>
      <c r="W14" s="227"/>
      <c r="X14" s="227" t="s">
        <v>111</v>
      </c>
      <c r="Y14" s="207"/>
      <c r="Z14" s="207"/>
      <c r="AA14" s="207"/>
      <c r="AB14" s="207"/>
      <c r="AC14" s="207"/>
      <c r="AD14" s="207"/>
      <c r="AE14" s="207"/>
      <c r="AF14" s="207"/>
      <c r="AG14" s="207" t="s">
        <v>112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">
      <c r="A15" s="224"/>
      <c r="B15" s="225"/>
      <c r="C15" s="255" t="s">
        <v>122</v>
      </c>
      <c r="D15" s="229"/>
      <c r="E15" s="230">
        <v>16.760000000000002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07"/>
      <c r="Z15" s="207"/>
      <c r="AA15" s="207"/>
      <c r="AB15" s="207"/>
      <c r="AC15" s="207"/>
      <c r="AD15" s="207"/>
      <c r="AE15" s="207"/>
      <c r="AF15" s="207"/>
      <c r="AG15" s="207" t="s">
        <v>114</v>
      </c>
      <c r="AH15" s="207">
        <v>5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x14ac:dyDescent="0.2">
      <c r="A16" s="232" t="s">
        <v>105</v>
      </c>
      <c r="B16" s="233" t="s">
        <v>57</v>
      </c>
      <c r="C16" s="253" t="s">
        <v>58</v>
      </c>
      <c r="D16" s="234"/>
      <c r="E16" s="235"/>
      <c r="F16" s="236"/>
      <c r="G16" s="237">
        <f>SUMIF(AG17:AG20,"&lt;&gt;NOR",G17:G20)</f>
        <v>0</v>
      </c>
      <c r="H16" s="231"/>
      <c r="I16" s="231">
        <f>SUM(I17:I20)</f>
        <v>0</v>
      </c>
      <c r="J16" s="231"/>
      <c r="K16" s="231">
        <f>SUM(K17:K20)</f>
        <v>0</v>
      </c>
      <c r="L16" s="231"/>
      <c r="M16" s="231">
        <f>SUM(M17:M20)</f>
        <v>0</v>
      </c>
      <c r="N16" s="231"/>
      <c r="O16" s="231">
        <f>SUM(O17:O20)</f>
        <v>8.82</v>
      </c>
      <c r="P16" s="231"/>
      <c r="Q16" s="231">
        <f>SUM(Q17:Q20)</f>
        <v>0</v>
      </c>
      <c r="R16" s="231"/>
      <c r="S16" s="231"/>
      <c r="T16" s="231"/>
      <c r="U16" s="231"/>
      <c r="V16" s="231">
        <f>SUM(V17:V20)</f>
        <v>8.02</v>
      </c>
      <c r="W16" s="231"/>
      <c r="X16" s="231"/>
      <c r="AG16" t="s">
        <v>106</v>
      </c>
    </row>
    <row r="17" spans="1:60" outlineLevel="1" x14ac:dyDescent="0.2">
      <c r="A17" s="244">
        <v>4</v>
      </c>
      <c r="B17" s="245" t="s">
        <v>123</v>
      </c>
      <c r="C17" s="256" t="s">
        <v>124</v>
      </c>
      <c r="D17" s="246" t="s">
        <v>109</v>
      </c>
      <c r="E17" s="247">
        <v>16.760000000000002</v>
      </c>
      <c r="F17" s="248"/>
      <c r="G17" s="249">
        <f>ROUND(E17*F17,2)</f>
        <v>0</v>
      </c>
      <c r="H17" s="228"/>
      <c r="I17" s="227">
        <f>ROUND(E17*H17,2)</f>
        <v>0</v>
      </c>
      <c r="J17" s="228"/>
      <c r="K17" s="227">
        <f>ROUND(E17*J17,2)</f>
        <v>0</v>
      </c>
      <c r="L17" s="227">
        <v>21</v>
      </c>
      <c r="M17" s="227">
        <f>G17*(1+L17/100)</f>
        <v>0</v>
      </c>
      <c r="N17" s="227">
        <v>0.32250000000000001</v>
      </c>
      <c r="O17" s="227">
        <f>ROUND(E17*N17,2)</f>
        <v>5.41</v>
      </c>
      <c r="P17" s="227">
        <v>0</v>
      </c>
      <c r="Q17" s="227">
        <f>ROUND(E17*P17,2)</f>
        <v>0</v>
      </c>
      <c r="R17" s="227"/>
      <c r="S17" s="227" t="s">
        <v>110</v>
      </c>
      <c r="T17" s="227" t="s">
        <v>118</v>
      </c>
      <c r="U17" s="227">
        <v>2.5999999999999999E-2</v>
      </c>
      <c r="V17" s="227">
        <f>ROUND(E17*U17,2)</f>
        <v>0.44</v>
      </c>
      <c r="W17" s="227"/>
      <c r="X17" s="227" t="s">
        <v>111</v>
      </c>
      <c r="Y17" s="207"/>
      <c r="Z17" s="207"/>
      <c r="AA17" s="207"/>
      <c r="AB17" s="207"/>
      <c r="AC17" s="207"/>
      <c r="AD17" s="207"/>
      <c r="AE17" s="207"/>
      <c r="AF17" s="207"/>
      <c r="AG17" s="207" t="s">
        <v>112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">
      <c r="A18" s="238">
        <v>5</v>
      </c>
      <c r="B18" s="239" t="s">
        <v>125</v>
      </c>
      <c r="C18" s="254" t="s">
        <v>126</v>
      </c>
      <c r="D18" s="240" t="s">
        <v>109</v>
      </c>
      <c r="E18" s="241">
        <v>16.760000000000002</v>
      </c>
      <c r="F18" s="242"/>
      <c r="G18" s="243">
        <f>ROUND(E18*F18,2)</f>
        <v>0</v>
      </c>
      <c r="H18" s="228"/>
      <c r="I18" s="227">
        <f>ROUND(E18*H18,2)</f>
        <v>0</v>
      </c>
      <c r="J18" s="228"/>
      <c r="K18" s="227">
        <f>ROUND(E18*J18,2)</f>
        <v>0</v>
      </c>
      <c r="L18" s="227">
        <v>21</v>
      </c>
      <c r="M18" s="227">
        <f>G18*(1+L18/100)</f>
        <v>0</v>
      </c>
      <c r="N18" s="227">
        <v>7.3899999999999993E-2</v>
      </c>
      <c r="O18" s="227">
        <f>ROUND(E18*N18,2)</f>
        <v>1.24</v>
      </c>
      <c r="P18" s="227">
        <v>0</v>
      </c>
      <c r="Q18" s="227">
        <f>ROUND(E18*P18,2)</f>
        <v>0</v>
      </c>
      <c r="R18" s="227"/>
      <c r="S18" s="227" t="s">
        <v>110</v>
      </c>
      <c r="T18" s="227" t="s">
        <v>110</v>
      </c>
      <c r="U18" s="227">
        <v>0.45200000000000001</v>
      </c>
      <c r="V18" s="227">
        <f>ROUND(E18*U18,2)</f>
        <v>7.58</v>
      </c>
      <c r="W18" s="227"/>
      <c r="X18" s="227" t="s">
        <v>111</v>
      </c>
      <c r="Y18" s="207"/>
      <c r="Z18" s="207"/>
      <c r="AA18" s="207"/>
      <c r="AB18" s="207"/>
      <c r="AC18" s="207"/>
      <c r="AD18" s="207"/>
      <c r="AE18" s="207"/>
      <c r="AF18" s="207"/>
      <c r="AG18" s="207" t="s">
        <v>112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">
      <c r="A19" s="224"/>
      <c r="B19" s="225"/>
      <c r="C19" s="255" t="s">
        <v>127</v>
      </c>
      <c r="D19" s="229"/>
      <c r="E19" s="230">
        <v>16.760000000000002</v>
      </c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07"/>
      <c r="Z19" s="207"/>
      <c r="AA19" s="207"/>
      <c r="AB19" s="207"/>
      <c r="AC19" s="207"/>
      <c r="AD19" s="207"/>
      <c r="AE19" s="207"/>
      <c r="AF19" s="207"/>
      <c r="AG19" s="207" t="s">
        <v>114</v>
      </c>
      <c r="AH19" s="207">
        <v>5</v>
      </c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ht="22.5" outlineLevel="1" x14ac:dyDescent="0.2">
      <c r="A20" s="244">
        <v>6</v>
      </c>
      <c r="B20" s="245" t="s">
        <v>128</v>
      </c>
      <c r="C20" s="256" t="s">
        <v>129</v>
      </c>
      <c r="D20" s="246" t="s">
        <v>109</v>
      </c>
      <c r="E20" s="247">
        <v>16.760000000000002</v>
      </c>
      <c r="F20" s="248"/>
      <c r="G20" s="249">
        <f>ROUND(E20*F20,2)</f>
        <v>0</v>
      </c>
      <c r="H20" s="228"/>
      <c r="I20" s="227">
        <f>ROUND(E20*H20,2)</f>
        <v>0</v>
      </c>
      <c r="J20" s="228"/>
      <c r="K20" s="227">
        <f>ROUND(E20*J20,2)</f>
        <v>0</v>
      </c>
      <c r="L20" s="227">
        <v>21</v>
      </c>
      <c r="M20" s="227">
        <f>G20*(1+L20/100)</f>
        <v>0</v>
      </c>
      <c r="N20" s="227">
        <v>0.12959999999999999</v>
      </c>
      <c r="O20" s="227">
        <f>ROUND(E20*N20,2)</f>
        <v>2.17</v>
      </c>
      <c r="P20" s="227">
        <v>0</v>
      </c>
      <c r="Q20" s="227">
        <f>ROUND(E20*P20,2)</f>
        <v>0</v>
      </c>
      <c r="R20" s="227" t="s">
        <v>130</v>
      </c>
      <c r="S20" s="227" t="s">
        <v>110</v>
      </c>
      <c r="T20" s="227" t="s">
        <v>131</v>
      </c>
      <c r="U20" s="227">
        <v>0</v>
      </c>
      <c r="V20" s="227">
        <f>ROUND(E20*U20,2)</f>
        <v>0</v>
      </c>
      <c r="W20" s="227"/>
      <c r="X20" s="227" t="s">
        <v>132</v>
      </c>
      <c r="Y20" s="207"/>
      <c r="Z20" s="207"/>
      <c r="AA20" s="207"/>
      <c r="AB20" s="207"/>
      <c r="AC20" s="207"/>
      <c r="AD20" s="207"/>
      <c r="AE20" s="207"/>
      <c r="AF20" s="207"/>
      <c r="AG20" s="207" t="s">
        <v>133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x14ac:dyDescent="0.2">
      <c r="A21" s="232" t="s">
        <v>105</v>
      </c>
      <c r="B21" s="233" t="s">
        <v>59</v>
      </c>
      <c r="C21" s="253" t="s">
        <v>60</v>
      </c>
      <c r="D21" s="234"/>
      <c r="E21" s="235"/>
      <c r="F21" s="236"/>
      <c r="G21" s="237">
        <f>SUMIF(AG22:AG24,"&lt;&gt;NOR",G22:G24)</f>
        <v>0</v>
      </c>
      <c r="H21" s="231"/>
      <c r="I21" s="231">
        <f>SUM(I22:I24)</f>
        <v>0</v>
      </c>
      <c r="J21" s="231"/>
      <c r="K21" s="231">
        <f>SUM(K22:K24)</f>
        <v>0</v>
      </c>
      <c r="L21" s="231"/>
      <c r="M21" s="231">
        <f>SUM(M22:M24)</f>
        <v>0</v>
      </c>
      <c r="N21" s="231"/>
      <c r="O21" s="231">
        <f>SUM(O22:O24)</f>
        <v>0.25</v>
      </c>
      <c r="P21" s="231"/>
      <c r="Q21" s="231">
        <f>SUM(Q22:Q24)</f>
        <v>0</v>
      </c>
      <c r="R21" s="231"/>
      <c r="S21" s="231"/>
      <c r="T21" s="231"/>
      <c r="U21" s="231"/>
      <c r="V21" s="231">
        <f>SUM(V22:V24)</f>
        <v>28.9</v>
      </c>
      <c r="W21" s="231"/>
      <c r="X21" s="231"/>
      <c r="AG21" t="s">
        <v>106</v>
      </c>
    </row>
    <row r="22" spans="1:60" ht="22.5" outlineLevel="1" x14ac:dyDescent="0.2">
      <c r="A22" s="238">
        <v>7</v>
      </c>
      <c r="B22" s="239" t="s">
        <v>134</v>
      </c>
      <c r="C22" s="254" t="s">
        <v>135</v>
      </c>
      <c r="D22" s="240" t="s">
        <v>109</v>
      </c>
      <c r="E22" s="241">
        <v>48.28</v>
      </c>
      <c r="F22" s="242"/>
      <c r="G22" s="243">
        <f>ROUND(E22*F22,2)</f>
        <v>0</v>
      </c>
      <c r="H22" s="228"/>
      <c r="I22" s="227">
        <f>ROUND(E22*H22,2)</f>
        <v>0</v>
      </c>
      <c r="J22" s="228"/>
      <c r="K22" s="227">
        <f>ROUND(E22*J22,2)</f>
        <v>0</v>
      </c>
      <c r="L22" s="227">
        <v>21</v>
      </c>
      <c r="M22" s="227">
        <f>G22*(1+L22/100)</f>
        <v>0</v>
      </c>
      <c r="N22" s="227">
        <v>3.47E-3</v>
      </c>
      <c r="O22" s="227">
        <f>ROUND(E22*N22,2)</f>
        <v>0.17</v>
      </c>
      <c r="P22" s="227">
        <v>0</v>
      </c>
      <c r="Q22" s="227">
        <f>ROUND(E22*P22,2)</f>
        <v>0</v>
      </c>
      <c r="R22" s="227"/>
      <c r="S22" s="227" t="s">
        <v>110</v>
      </c>
      <c r="T22" s="227" t="s">
        <v>110</v>
      </c>
      <c r="U22" s="227">
        <v>0.24399999999999999</v>
      </c>
      <c r="V22" s="227">
        <f>ROUND(E22*U22,2)</f>
        <v>11.78</v>
      </c>
      <c r="W22" s="227"/>
      <c r="X22" s="227" t="s">
        <v>111</v>
      </c>
      <c r="Y22" s="207"/>
      <c r="Z22" s="207"/>
      <c r="AA22" s="207"/>
      <c r="AB22" s="207"/>
      <c r="AC22" s="207"/>
      <c r="AD22" s="207"/>
      <c r="AE22" s="207"/>
      <c r="AF22" s="207"/>
      <c r="AG22" s="207" t="s">
        <v>112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">
      <c r="A23" s="224"/>
      <c r="B23" s="225"/>
      <c r="C23" s="255" t="s">
        <v>136</v>
      </c>
      <c r="D23" s="229"/>
      <c r="E23" s="230">
        <v>48.28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07"/>
      <c r="Z23" s="207"/>
      <c r="AA23" s="207"/>
      <c r="AB23" s="207"/>
      <c r="AC23" s="207"/>
      <c r="AD23" s="207"/>
      <c r="AE23" s="207"/>
      <c r="AF23" s="207"/>
      <c r="AG23" s="207" t="s">
        <v>114</v>
      </c>
      <c r="AH23" s="207">
        <v>5</v>
      </c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44">
        <v>8</v>
      </c>
      <c r="B24" s="245" t="s">
        <v>137</v>
      </c>
      <c r="C24" s="256" t="s">
        <v>138</v>
      </c>
      <c r="D24" s="246" t="s">
        <v>109</v>
      </c>
      <c r="E24" s="247">
        <v>244.61500000000001</v>
      </c>
      <c r="F24" s="248"/>
      <c r="G24" s="249">
        <f>ROUND(E24*F24,2)</f>
        <v>0</v>
      </c>
      <c r="H24" s="228"/>
      <c r="I24" s="227">
        <f>ROUND(E24*H24,2)</f>
        <v>0</v>
      </c>
      <c r="J24" s="228"/>
      <c r="K24" s="227">
        <f>ROUND(E24*J24,2)</f>
        <v>0</v>
      </c>
      <c r="L24" s="227">
        <v>21</v>
      </c>
      <c r="M24" s="227">
        <f>G24*(1+L24/100)</f>
        <v>0</v>
      </c>
      <c r="N24" s="227">
        <v>3.2000000000000003E-4</v>
      </c>
      <c r="O24" s="227">
        <f>ROUND(E24*N24,2)</f>
        <v>0.08</v>
      </c>
      <c r="P24" s="227">
        <v>0</v>
      </c>
      <c r="Q24" s="227">
        <f>ROUND(E24*P24,2)</f>
        <v>0</v>
      </c>
      <c r="R24" s="227"/>
      <c r="S24" s="227" t="s">
        <v>110</v>
      </c>
      <c r="T24" s="227" t="s">
        <v>110</v>
      </c>
      <c r="U24" s="227">
        <v>7.0000000000000007E-2</v>
      </c>
      <c r="V24" s="227">
        <f>ROUND(E24*U24,2)</f>
        <v>17.12</v>
      </c>
      <c r="W24" s="227"/>
      <c r="X24" s="227" t="s">
        <v>111</v>
      </c>
      <c r="Y24" s="207"/>
      <c r="Z24" s="207"/>
      <c r="AA24" s="207"/>
      <c r="AB24" s="207"/>
      <c r="AC24" s="207"/>
      <c r="AD24" s="207"/>
      <c r="AE24" s="207"/>
      <c r="AF24" s="207"/>
      <c r="AG24" s="207" t="s">
        <v>112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x14ac:dyDescent="0.2">
      <c r="A25" s="232" t="s">
        <v>105</v>
      </c>
      <c r="B25" s="233" t="s">
        <v>61</v>
      </c>
      <c r="C25" s="253" t="s">
        <v>62</v>
      </c>
      <c r="D25" s="234"/>
      <c r="E25" s="235"/>
      <c r="F25" s="236"/>
      <c r="G25" s="237">
        <f>SUMIF(AG26:AG43,"&lt;&gt;NOR",G26:G43)</f>
        <v>0</v>
      </c>
      <c r="H25" s="231"/>
      <c r="I25" s="231">
        <f>SUM(I26:I43)</f>
        <v>0</v>
      </c>
      <c r="J25" s="231"/>
      <c r="K25" s="231">
        <f>SUM(K26:K43)</f>
        <v>0</v>
      </c>
      <c r="L25" s="231"/>
      <c r="M25" s="231">
        <f>SUM(M26:M43)</f>
        <v>0</v>
      </c>
      <c r="N25" s="231"/>
      <c r="O25" s="231">
        <f>SUM(O26:O43)</f>
        <v>4.97</v>
      </c>
      <c r="P25" s="231"/>
      <c r="Q25" s="231">
        <f>SUM(Q26:Q43)</f>
        <v>0</v>
      </c>
      <c r="R25" s="231"/>
      <c r="S25" s="231"/>
      <c r="T25" s="231"/>
      <c r="U25" s="231"/>
      <c r="V25" s="231">
        <f>SUM(V26:V43)</f>
        <v>185.12999999999997</v>
      </c>
      <c r="W25" s="231"/>
      <c r="X25" s="231"/>
      <c r="AG25" t="s">
        <v>106</v>
      </c>
    </row>
    <row r="26" spans="1:60" outlineLevel="1" x14ac:dyDescent="0.2">
      <c r="A26" s="238">
        <v>9</v>
      </c>
      <c r="B26" s="239" t="s">
        <v>139</v>
      </c>
      <c r="C26" s="254" t="s">
        <v>140</v>
      </c>
      <c r="D26" s="240" t="s">
        <v>109</v>
      </c>
      <c r="E26" s="241">
        <v>15</v>
      </c>
      <c r="F26" s="242"/>
      <c r="G26" s="243">
        <f>ROUND(E26*F26,2)</f>
        <v>0</v>
      </c>
      <c r="H26" s="228"/>
      <c r="I26" s="227">
        <f>ROUND(E26*H26,2)</f>
        <v>0</v>
      </c>
      <c r="J26" s="228"/>
      <c r="K26" s="227">
        <f>ROUND(E26*J26,2)</f>
        <v>0</v>
      </c>
      <c r="L26" s="227">
        <v>21</v>
      </c>
      <c r="M26" s="227">
        <f>G26*(1+L26/100)</f>
        <v>0</v>
      </c>
      <c r="N26" s="227">
        <v>4.0000000000000003E-5</v>
      </c>
      <c r="O26" s="227">
        <f>ROUND(E26*N26,2)</f>
        <v>0</v>
      </c>
      <c r="P26" s="227">
        <v>0</v>
      </c>
      <c r="Q26" s="227">
        <f>ROUND(E26*P26,2)</f>
        <v>0</v>
      </c>
      <c r="R26" s="227"/>
      <c r="S26" s="227" t="s">
        <v>110</v>
      </c>
      <c r="T26" s="227" t="s">
        <v>110</v>
      </c>
      <c r="U26" s="227">
        <v>7.8E-2</v>
      </c>
      <c r="V26" s="227">
        <f>ROUND(E26*U26,2)</f>
        <v>1.17</v>
      </c>
      <c r="W26" s="227"/>
      <c r="X26" s="227" t="s">
        <v>111</v>
      </c>
      <c r="Y26" s="207"/>
      <c r="Z26" s="207"/>
      <c r="AA26" s="207"/>
      <c r="AB26" s="207"/>
      <c r="AC26" s="207"/>
      <c r="AD26" s="207"/>
      <c r="AE26" s="207"/>
      <c r="AF26" s="207"/>
      <c r="AG26" s="207" t="s">
        <v>112</v>
      </c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outlineLevel="1" x14ac:dyDescent="0.2">
      <c r="A27" s="224"/>
      <c r="B27" s="225"/>
      <c r="C27" s="255" t="s">
        <v>141</v>
      </c>
      <c r="D27" s="229"/>
      <c r="E27" s="230">
        <v>15</v>
      </c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07"/>
      <c r="Z27" s="207"/>
      <c r="AA27" s="207"/>
      <c r="AB27" s="207"/>
      <c r="AC27" s="207"/>
      <c r="AD27" s="207"/>
      <c r="AE27" s="207"/>
      <c r="AF27" s="207"/>
      <c r="AG27" s="207" t="s">
        <v>114</v>
      </c>
      <c r="AH27" s="207">
        <v>0</v>
      </c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ht="22.5" outlineLevel="1" x14ac:dyDescent="0.2">
      <c r="A28" s="238">
        <v>10</v>
      </c>
      <c r="B28" s="239" t="s">
        <v>142</v>
      </c>
      <c r="C28" s="254" t="s">
        <v>143</v>
      </c>
      <c r="D28" s="240" t="s">
        <v>109</v>
      </c>
      <c r="E28" s="241">
        <v>45.34</v>
      </c>
      <c r="F28" s="242"/>
      <c r="G28" s="243">
        <f>ROUND(E28*F28,2)</f>
        <v>0</v>
      </c>
      <c r="H28" s="228"/>
      <c r="I28" s="227">
        <f>ROUND(E28*H28,2)</f>
        <v>0</v>
      </c>
      <c r="J28" s="228"/>
      <c r="K28" s="227">
        <f>ROUND(E28*J28,2)</f>
        <v>0</v>
      </c>
      <c r="L28" s="227">
        <v>21</v>
      </c>
      <c r="M28" s="227">
        <f>G28*(1+L28/100)</f>
        <v>0</v>
      </c>
      <c r="N28" s="227">
        <v>5.2999999999999998E-4</v>
      </c>
      <c r="O28" s="227">
        <f>ROUND(E28*N28,2)</f>
        <v>0.02</v>
      </c>
      <c r="P28" s="227">
        <v>0</v>
      </c>
      <c r="Q28" s="227">
        <f>ROUND(E28*P28,2)</f>
        <v>0</v>
      </c>
      <c r="R28" s="227"/>
      <c r="S28" s="227" t="s">
        <v>110</v>
      </c>
      <c r="T28" s="227" t="s">
        <v>118</v>
      </c>
      <c r="U28" s="227">
        <v>0.21</v>
      </c>
      <c r="V28" s="227">
        <f>ROUND(E28*U28,2)</f>
        <v>9.52</v>
      </c>
      <c r="W28" s="227"/>
      <c r="X28" s="227" t="s">
        <v>111</v>
      </c>
      <c r="Y28" s="207"/>
      <c r="Z28" s="207"/>
      <c r="AA28" s="207"/>
      <c r="AB28" s="207"/>
      <c r="AC28" s="207"/>
      <c r="AD28" s="207"/>
      <c r="AE28" s="207"/>
      <c r="AF28" s="207"/>
      <c r="AG28" s="207" t="s">
        <v>112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">
      <c r="A29" s="224"/>
      <c r="B29" s="225"/>
      <c r="C29" s="255" t="s">
        <v>144</v>
      </c>
      <c r="D29" s="229"/>
      <c r="E29" s="230">
        <v>45.34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07"/>
      <c r="Z29" s="207"/>
      <c r="AA29" s="207"/>
      <c r="AB29" s="207"/>
      <c r="AC29" s="207"/>
      <c r="AD29" s="207"/>
      <c r="AE29" s="207"/>
      <c r="AF29" s="207"/>
      <c r="AG29" s="207" t="s">
        <v>114</v>
      </c>
      <c r="AH29" s="207">
        <v>0</v>
      </c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ht="22.5" outlineLevel="1" x14ac:dyDescent="0.2">
      <c r="A30" s="238">
        <v>11</v>
      </c>
      <c r="B30" s="239" t="s">
        <v>145</v>
      </c>
      <c r="C30" s="254" t="s">
        <v>146</v>
      </c>
      <c r="D30" s="240" t="s">
        <v>109</v>
      </c>
      <c r="E30" s="241">
        <v>193.935</v>
      </c>
      <c r="F30" s="242"/>
      <c r="G30" s="243">
        <f>ROUND(E30*F30,2)</f>
        <v>0</v>
      </c>
      <c r="H30" s="228"/>
      <c r="I30" s="227">
        <f>ROUND(E30*H30,2)</f>
        <v>0</v>
      </c>
      <c r="J30" s="228"/>
      <c r="K30" s="227">
        <f>ROUND(E30*J30,2)</f>
        <v>0</v>
      </c>
      <c r="L30" s="227">
        <v>21</v>
      </c>
      <c r="M30" s="227">
        <f>G30*(1+L30/100)</f>
        <v>0</v>
      </c>
      <c r="N30" s="227">
        <v>5.2999999999999998E-4</v>
      </c>
      <c r="O30" s="227">
        <f>ROUND(E30*N30,2)</f>
        <v>0.1</v>
      </c>
      <c r="P30" s="227">
        <v>0</v>
      </c>
      <c r="Q30" s="227">
        <f>ROUND(E30*P30,2)</f>
        <v>0</v>
      </c>
      <c r="R30" s="227"/>
      <c r="S30" s="227" t="s">
        <v>110</v>
      </c>
      <c r="T30" s="227" t="s">
        <v>110</v>
      </c>
      <c r="U30" s="227">
        <v>0.21</v>
      </c>
      <c r="V30" s="227">
        <f>ROUND(E30*U30,2)</f>
        <v>40.729999999999997</v>
      </c>
      <c r="W30" s="227"/>
      <c r="X30" s="227" t="s">
        <v>111</v>
      </c>
      <c r="Y30" s="207"/>
      <c r="Z30" s="207"/>
      <c r="AA30" s="207"/>
      <c r="AB30" s="207"/>
      <c r="AC30" s="207"/>
      <c r="AD30" s="207"/>
      <c r="AE30" s="207"/>
      <c r="AF30" s="207"/>
      <c r="AG30" s="207" t="s">
        <v>112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">
      <c r="A31" s="224"/>
      <c r="B31" s="225"/>
      <c r="C31" s="255" t="s">
        <v>147</v>
      </c>
      <c r="D31" s="229"/>
      <c r="E31" s="230">
        <v>70.349999999999994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07"/>
      <c r="Z31" s="207"/>
      <c r="AA31" s="207"/>
      <c r="AB31" s="207"/>
      <c r="AC31" s="207"/>
      <c r="AD31" s="207"/>
      <c r="AE31" s="207"/>
      <c r="AF31" s="207"/>
      <c r="AG31" s="207" t="s">
        <v>114</v>
      </c>
      <c r="AH31" s="207">
        <v>0</v>
      </c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">
      <c r="A32" s="224"/>
      <c r="B32" s="225"/>
      <c r="C32" s="255" t="s">
        <v>148</v>
      </c>
      <c r="D32" s="229"/>
      <c r="E32" s="230">
        <v>89.685000000000002</v>
      </c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07"/>
      <c r="Z32" s="207"/>
      <c r="AA32" s="207"/>
      <c r="AB32" s="207"/>
      <c r="AC32" s="207"/>
      <c r="AD32" s="207"/>
      <c r="AE32" s="207"/>
      <c r="AF32" s="207"/>
      <c r="AG32" s="207" t="s">
        <v>114</v>
      </c>
      <c r="AH32" s="207">
        <v>0</v>
      </c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">
      <c r="A33" s="224"/>
      <c r="B33" s="225"/>
      <c r="C33" s="255" t="s">
        <v>149</v>
      </c>
      <c r="D33" s="229"/>
      <c r="E33" s="230">
        <v>33.9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07"/>
      <c r="Z33" s="207"/>
      <c r="AA33" s="207"/>
      <c r="AB33" s="207"/>
      <c r="AC33" s="207"/>
      <c r="AD33" s="207"/>
      <c r="AE33" s="207"/>
      <c r="AF33" s="207"/>
      <c r="AG33" s="207" t="s">
        <v>114</v>
      </c>
      <c r="AH33" s="207">
        <v>0</v>
      </c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 x14ac:dyDescent="0.2">
      <c r="A34" s="238">
        <v>12</v>
      </c>
      <c r="B34" s="239" t="s">
        <v>150</v>
      </c>
      <c r="C34" s="254" t="s">
        <v>151</v>
      </c>
      <c r="D34" s="240" t="s">
        <v>109</v>
      </c>
      <c r="E34" s="241">
        <v>193.935</v>
      </c>
      <c r="F34" s="242"/>
      <c r="G34" s="243">
        <f>ROUND(E34*F34,2)</f>
        <v>0</v>
      </c>
      <c r="H34" s="228"/>
      <c r="I34" s="227">
        <f>ROUND(E34*H34,2)</f>
        <v>0</v>
      </c>
      <c r="J34" s="228"/>
      <c r="K34" s="227">
        <f>ROUND(E34*J34,2)</f>
        <v>0</v>
      </c>
      <c r="L34" s="227">
        <v>21</v>
      </c>
      <c r="M34" s="227">
        <f>G34*(1+L34/100)</f>
        <v>0</v>
      </c>
      <c r="N34" s="227">
        <v>1.205E-2</v>
      </c>
      <c r="O34" s="227">
        <f>ROUND(E34*N34,2)</f>
        <v>2.34</v>
      </c>
      <c r="P34" s="227">
        <v>0</v>
      </c>
      <c r="Q34" s="227">
        <f>ROUND(E34*P34,2)</f>
        <v>0</v>
      </c>
      <c r="R34" s="227"/>
      <c r="S34" s="227" t="s">
        <v>110</v>
      </c>
      <c r="T34" s="227" t="s">
        <v>110</v>
      </c>
      <c r="U34" s="227">
        <v>0.1638</v>
      </c>
      <c r="V34" s="227">
        <f>ROUND(E34*U34,2)</f>
        <v>31.77</v>
      </c>
      <c r="W34" s="227"/>
      <c r="X34" s="227" t="s">
        <v>111</v>
      </c>
      <c r="Y34" s="207"/>
      <c r="Z34" s="207"/>
      <c r="AA34" s="207"/>
      <c r="AB34" s="207"/>
      <c r="AC34" s="207"/>
      <c r="AD34" s="207"/>
      <c r="AE34" s="207"/>
      <c r="AF34" s="207"/>
      <c r="AG34" s="207" t="s">
        <v>112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">
      <c r="A35" s="224"/>
      <c r="B35" s="225"/>
      <c r="C35" s="255" t="s">
        <v>152</v>
      </c>
      <c r="D35" s="229"/>
      <c r="E35" s="230">
        <v>193.935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07"/>
      <c r="Z35" s="207"/>
      <c r="AA35" s="207"/>
      <c r="AB35" s="207"/>
      <c r="AC35" s="207"/>
      <c r="AD35" s="207"/>
      <c r="AE35" s="207"/>
      <c r="AF35" s="207"/>
      <c r="AG35" s="207" t="s">
        <v>114</v>
      </c>
      <c r="AH35" s="207">
        <v>5</v>
      </c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ht="22.5" outlineLevel="1" x14ac:dyDescent="0.2">
      <c r="A36" s="238">
        <v>13</v>
      </c>
      <c r="B36" s="239" t="s">
        <v>153</v>
      </c>
      <c r="C36" s="254" t="s">
        <v>154</v>
      </c>
      <c r="D36" s="240" t="s">
        <v>109</v>
      </c>
      <c r="E36" s="241">
        <v>9.94</v>
      </c>
      <c r="F36" s="242"/>
      <c r="G36" s="243">
        <f>ROUND(E36*F36,2)</f>
        <v>0</v>
      </c>
      <c r="H36" s="228"/>
      <c r="I36" s="227">
        <f>ROUND(E36*H36,2)</f>
        <v>0</v>
      </c>
      <c r="J36" s="228"/>
      <c r="K36" s="227">
        <f>ROUND(E36*J36,2)</f>
        <v>0</v>
      </c>
      <c r="L36" s="227">
        <v>21</v>
      </c>
      <c r="M36" s="227">
        <f>G36*(1+L36/100)</f>
        <v>0</v>
      </c>
      <c r="N36" s="227">
        <v>3.6800000000000001E-3</v>
      </c>
      <c r="O36" s="227">
        <f>ROUND(E36*N36,2)</f>
        <v>0.04</v>
      </c>
      <c r="P36" s="227">
        <v>0</v>
      </c>
      <c r="Q36" s="227">
        <f>ROUND(E36*P36,2)</f>
        <v>0</v>
      </c>
      <c r="R36" s="227"/>
      <c r="S36" s="227" t="s">
        <v>110</v>
      </c>
      <c r="T36" s="227" t="s">
        <v>110</v>
      </c>
      <c r="U36" s="227">
        <v>0.46</v>
      </c>
      <c r="V36" s="227">
        <f>ROUND(E36*U36,2)</f>
        <v>4.57</v>
      </c>
      <c r="W36" s="227"/>
      <c r="X36" s="227" t="s">
        <v>111</v>
      </c>
      <c r="Y36" s="207"/>
      <c r="Z36" s="207"/>
      <c r="AA36" s="207"/>
      <c r="AB36" s="207"/>
      <c r="AC36" s="207"/>
      <c r="AD36" s="207"/>
      <c r="AE36" s="207"/>
      <c r="AF36" s="207"/>
      <c r="AG36" s="207" t="s">
        <v>112</v>
      </c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">
      <c r="A37" s="224"/>
      <c r="B37" s="225"/>
      <c r="C37" s="255" t="s">
        <v>155</v>
      </c>
      <c r="D37" s="229"/>
      <c r="E37" s="230">
        <v>9.94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07"/>
      <c r="Z37" s="207"/>
      <c r="AA37" s="207"/>
      <c r="AB37" s="207"/>
      <c r="AC37" s="207"/>
      <c r="AD37" s="207"/>
      <c r="AE37" s="207"/>
      <c r="AF37" s="207"/>
      <c r="AG37" s="207" t="s">
        <v>114</v>
      </c>
      <c r="AH37" s="207">
        <v>0</v>
      </c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ht="22.5" outlineLevel="1" x14ac:dyDescent="0.2">
      <c r="A38" s="238">
        <v>14</v>
      </c>
      <c r="B38" s="239" t="s">
        <v>156</v>
      </c>
      <c r="C38" s="254" t="s">
        <v>157</v>
      </c>
      <c r="D38" s="240" t="s">
        <v>109</v>
      </c>
      <c r="E38" s="241">
        <v>72.34</v>
      </c>
      <c r="F38" s="242"/>
      <c r="G38" s="243">
        <f>ROUND(E38*F38,2)</f>
        <v>0</v>
      </c>
      <c r="H38" s="228"/>
      <c r="I38" s="227">
        <f>ROUND(E38*H38,2)</f>
        <v>0</v>
      </c>
      <c r="J38" s="228"/>
      <c r="K38" s="227">
        <f>ROUND(E38*J38,2)</f>
        <v>0</v>
      </c>
      <c r="L38" s="227">
        <v>21</v>
      </c>
      <c r="M38" s="227">
        <f>G38*(1+L38/100)</f>
        <v>0</v>
      </c>
      <c r="N38" s="227">
        <v>3.1600000000000003E-2</v>
      </c>
      <c r="O38" s="227">
        <f>ROUND(E38*N38,2)</f>
        <v>2.29</v>
      </c>
      <c r="P38" s="227">
        <v>0</v>
      </c>
      <c r="Q38" s="227">
        <f>ROUND(E38*P38,2)</f>
        <v>0</v>
      </c>
      <c r="R38" s="227"/>
      <c r="S38" s="227" t="s">
        <v>110</v>
      </c>
      <c r="T38" s="227" t="s">
        <v>110</v>
      </c>
      <c r="U38" s="227">
        <v>0.73243999999999998</v>
      </c>
      <c r="V38" s="227">
        <f>ROUND(E38*U38,2)</f>
        <v>52.98</v>
      </c>
      <c r="W38" s="227"/>
      <c r="X38" s="227" t="s">
        <v>111</v>
      </c>
      <c r="Y38" s="207"/>
      <c r="Z38" s="207"/>
      <c r="AA38" s="207"/>
      <c r="AB38" s="207"/>
      <c r="AC38" s="207"/>
      <c r="AD38" s="207"/>
      <c r="AE38" s="207"/>
      <c r="AF38" s="207"/>
      <c r="AG38" s="207" t="s">
        <v>112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">
      <c r="A39" s="224"/>
      <c r="B39" s="225"/>
      <c r="C39" s="255" t="s">
        <v>158</v>
      </c>
      <c r="D39" s="229"/>
      <c r="E39" s="230">
        <v>72.34</v>
      </c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07"/>
      <c r="Z39" s="207"/>
      <c r="AA39" s="207"/>
      <c r="AB39" s="207"/>
      <c r="AC39" s="207"/>
      <c r="AD39" s="207"/>
      <c r="AE39" s="207"/>
      <c r="AF39" s="207"/>
      <c r="AG39" s="207" t="s">
        <v>114</v>
      </c>
      <c r="AH39" s="207">
        <v>0</v>
      </c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ht="22.5" outlineLevel="1" x14ac:dyDescent="0.2">
      <c r="A40" s="238">
        <v>15</v>
      </c>
      <c r="B40" s="239" t="s">
        <v>159</v>
      </c>
      <c r="C40" s="254" t="s">
        <v>160</v>
      </c>
      <c r="D40" s="240" t="s">
        <v>109</v>
      </c>
      <c r="E40" s="241">
        <v>48.28</v>
      </c>
      <c r="F40" s="242"/>
      <c r="G40" s="243">
        <f>ROUND(E40*F40,2)</f>
        <v>0</v>
      </c>
      <c r="H40" s="228"/>
      <c r="I40" s="227">
        <f>ROUND(E40*H40,2)</f>
        <v>0</v>
      </c>
      <c r="J40" s="228"/>
      <c r="K40" s="227">
        <f>ROUND(E40*J40,2)</f>
        <v>0</v>
      </c>
      <c r="L40" s="227">
        <v>21</v>
      </c>
      <c r="M40" s="227">
        <f>G40*(1+L40/100)</f>
        <v>0</v>
      </c>
      <c r="N40" s="227">
        <v>3.6700000000000001E-3</v>
      </c>
      <c r="O40" s="227">
        <f>ROUND(E40*N40,2)</f>
        <v>0.18</v>
      </c>
      <c r="P40" s="227">
        <v>0</v>
      </c>
      <c r="Q40" s="227">
        <f>ROUND(E40*P40,2)</f>
        <v>0</v>
      </c>
      <c r="R40" s="227"/>
      <c r="S40" s="227" t="s">
        <v>110</v>
      </c>
      <c r="T40" s="227" t="s">
        <v>110</v>
      </c>
      <c r="U40" s="227">
        <v>0.36199999999999999</v>
      </c>
      <c r="V40" s="227">
        <f>ROUND(E40*U40,2)</f>
        <v>17.48</v>
      </c>
      <c r="W40" s="227"/>
      <c r="X40" s="227" t="s">
        <v>111</v>
      </c>
      <c r="Y40" s="207"/>
      <c r="Z40" s="207"/>
      <c r="AA40" s="207"/>
      <c r="AB40" s="207"/>
      <c r="AC40" s="207"/>
      <c r="AD40" s="207"/>
      <c r="AE40" s="207"/>
      <c r="AF40" s="207"/>
      <c r="AG40" s="207" t="s">
        <v>112</v>
      </c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 x14ac:dyDescent="0.2">
      <c r="A41" s="224"/>
      <c r="B41" s="225"/>
      <c r="C41" s="255" t="s">
        <v>161</v>
      </c>
      <c r="D41" s="229"/>
      <c r="E41" s="230">
        <v>48.28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07"/>
      <c r="Z41" s="207"/>
      <c r="AA41" s="207"/>
      <c r="AB41" s="207"/>
      <c r="AC41" s="207"/>
      <c r="AD41" s="207"/>
      <c r="AE41" s="207"/>
      <c r="AF41" s="207"/>
      <c r="AG41" s="207" t="s">
        <v>114</v>
      </c>
      <c r="AH41" s="207">
        <v>0</v>
      </c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">
      <c r="A42" s="238">
        <v>16</v>
      </c>
      <c r="B42" s="239" t="s">
        <v>162</v>
      </c>
      <c r="C42" s="254" t="s">
        <v>163</v>
      </c>
      <c r="D42" s="240" t="s">
        <v>109</v>
      </c>
      <c r="E42" s="241">
        <v>244.61500000000001</v>
      </c>
      <c r="F42" s="242"/>
      <c r="G42" s="243">
        <f>ROUND(E42*F42,2)</f>
        <v>0</v>
      </c>
      <c r="H42" s="228"/>
      <c r="I42" s="227">
        <f>ROUND(E42*H42,2)</f>
        <v>0</v>
      </c>
      <c r="J42" s="228"/>
      <c r="K42" s="227">
        <f>ROUND(E42*J42,2)</f>
        <v>0</v>
      </c>
      <c r="L42" s="227">
        <v>21</v>
      </c>
      <c r="M42" s="227">
        <f>G42*(1+L42/100)</f>
        <v>0</v>
      </c>
      <c r="N42" s="227">
        <v>2.0000000000000002E-5</v>
      </c>
      <c r="O42" s="227">
        <f>ROUND(E42*N42,2)</f>
        <v>0</v>
      </c>
      <c r="P42" s="227">
        <v>0</v>
      </c>
      <c r="Q42" s="227">
        <f>ROUND(E42*P42,2)</f>
        <v>0</v>
      </c>
      <c r="R42" s="227"/>
      <c r="S42" s="227" t="s">
        <v>110</v>
      </c>
      <c r="T42" s="227" t="s">
        <v>110</v>
      </c>
      <c r="U42" s="227">
        <v>0.11</v>
      </c>
      <c r="V42" s="227">
        <f>ROUND(E42*U42,2)</f>
        <v>26.91</v>
      </c>
      <c r="W42" s="227"/>
      <c r="X42" s="227" t="s">
        <v>111</v>
      </c>
      <c r="Y42" s="207"/>
      <c r="Z42" s="207"/>
      <c r="AA42" s="207"/>
      <c r="AB42" s="207"/>
      <c r="AC42" s="207"/>
      <c r="AD42" s="207"/>
      <c r="AE42" s="207"/>
      <c r="AF42" s="207"/>
      <c r="AG42" s="207" t="s">
        <v>112</v>
      </c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 x14ac:dyDescent="0.2">
      <c r="A43" s="224"/>
      <c r="B43" s="225"/>
      <c r="C43" s="255" t="s">
        <v>164</v>
      </c>
      <c r="D43" s="229"/>
      <c r="E43" s="230">
        <v>244.61500000000001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07"/>
      <c r="Z43" s="207"/>
      <c r="AA43" s="207"/>
      <c r="AB43" s="207"/>
      <c r="AC43" s="207"/>
      <c r="AD43" s="207"/>
      <c r="AE43" s="207"/>
      <c r="AF43" s="207"/>
      <c r="AG43" s="207" t="s">
        <v>114</v>
      </c>
      <c r="AH43" s="207">
        <v>5</v>
      </c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x14ac:dyDescent="0.2">
      <c r="A44" s="232" t="s">
        <v>105</v>
      </c>
      <c r="B44" s="233" t="s">
        <v>63</v>
      </c>
      <c r="C44" s="253" t="s">
        <v>64</v>
      </c>
      <c r="D44" s="234"/>
      <c r="E44" s="235"/>
      <c r="F44" s="236"/>
      <c r="G44" s="237">
        <f>SUMIF(AG45:AG46,"&lt;&gt;NOR",G45:G46)</f>
        <v>0</v>
      </c>
      <c r="H44" s="231"/>
      <c r="I44" s="231">
        <f>SUM(I45:I46)</f>
        <v>0</v>
      </c>
      <c r="J44" s="231"/>
      <c r="K44" s="231">
        <f>SUM(K45:K46)</f>
        <v>0</v>
      </c>
      <c r="L44" s="231"/>
      <c r="M44" s="231">
        <f>SUM(M45:M46)</f>
        <v>0</v>
      </c>
      <c r="N44" s="231"/>
      <c r="O44" s="231">
        <f>SUM(O45:O46)</f>
        <v>0.88</v>
      </c>
      <c r="P44" s="231"/>
      <c r="Q44" s="231">
        <f>SUM(Q45:Q46)</f>
        <v>0</v>
      </c>
      <c r="R44" s="231"/>
      <c r="S44" s="231"/>
      <c r="T44" s="231"/>
      <c r="U44" s="231"/>
      <c r="V44" s="231">
        <f>SUM(V45:V46)</f>
        <v>0.99</v>
      </c>
      <c r="W44" s="231"/>
      <c r="X44" s="231"/>
      <c r="AG44" t="s">
        <v>106</v>
      </c>
    </row>
    <row r="45" spans="1:60" outlineLevel="1" x14ac:dyDescent="0.2">
      <c r="A45" s="238">
        <v>17</v>
      </c>
      <c r="B45" s="239" t="s">
        <v>165</v>
      </c>
      <c r="C45" s="254" t="s">
        <v>166</v>
      </c>
      <c r="D45" s="240" t="s">
        <v>109</v>
      </c>
      <c r="E45" s="241">
        <v>5.52</v>
      </c>
      <c r="F45" s="242"/>
      <c r="G45" s="243">
        <f>ROUND(E45*F45,2)</f>
        <v>0</v>
      </c>
      <c r="H45" s="228"/>
      <c r="I45" s="227">
        <f>ROUND(E45*H45,2)</f>
        <v>0</v>
      </c>
      <c r="J45" s="228"/>
      <c r="K45" s="227">
        <f>ROUND(E45*J45,2)</f>
        <v>0</v>
      </c>
      <c r="L45" s="227">
        <v>21</v>
      </c>
      <c r="M45" s="227">
        <f>G45*(1+L45/100)</f>
        <v>0</v>
      </c>
      <c r="N45" s="227">
        <v>0.16</v>
      </c>
      <c r="O45" s="227">
        <f>ROUND(E45*N45,2)</f>
        <v>0.88</v>
      </c>
      <c r="P45" s="227">
        <v>0</v>
      </c>
      <c r="Q45" s="227">
        <f>ROUND(E45*P45,2)</f>
        <v>0</v>
      </c>
      <c r="R45" s="227"/>
      <c r="S45" s="227" t="s">
        <v>110</v>
      </c>
      <c r="T45" s="227" t="s">
        <v>110</v>
      </c>
      <c r="U45" s="227">
        <v>0.18</v>
      </c>
      <c r="V45" s="227">
        <f>ROUND(E45*U45,2)</f>
        <v>0.99</v>
      </c>
      <c r="W45" s="227"/>
      <c r="X45" s="227" t="s">
        <v>111</v>
      </c>
      <c r="Y45" s="207"/>
      <c r="Z45" s="207"/>
      <c r="AA45" s="207"/>
      <c r="AB45" s="207"/>
      <c r="AC45" s="207"/>
      <c r="AD45" s="207"/>
      <c r="AE45" s="207"/>
      <c r="AF45" s="207"/>
      <c r="AG45" s="207" t="s">
        <v>112</v>
      </c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 x14ac:dyDescent="0.2">
      <c r="A46" s="224"/>
      <c r="B46" s="225"/>
      <c r="C46" s="255" t="s">
        <v>167</v>
      </c>
      <c r="D46" s="229"/>
      <c r="E46" s="230">
        <v>5.52</v>
      </c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07"/>
      <c r="Z46" s="207"/>
      <c r="AA46" s="207"/>
      <c r="AB46" s="207"/>
      <c r="AC46" s="207"/>
      <c r="AD46" s="207"/>
      <c r="AE46" s="207"/>
      <c r="AF46" s="207"/>
      <c r="AG46" s="207" t="s">
        <v>114</v>
      </c>
      <c r="AH46" s="207">
        <v>0</v>
      </c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x14ac:dyDescent="0.2">
      <c r="A47" s="232" t="s">
        <v>105</v>
      </c>
      <c r="B47" s="233" t="s">
        <v>65</v>
      </c>
      <c r="C47" s="253" t="s">
        <v>66</v>
      </c>
      <c r="D47" s="234"/>
      <c r="E47" s="235"/>
      <c r="F47" s="236"/>
      <c r="G47" s="237">
        <f>SUMIF(AG48:AG56,"&lt;&gt;NOR",G48:G56)</f>
        <v>0</v>
      </c>
      <c r="H47" s="231"/>
      <c r="I47" s="231">
        <f>SUM(I48:I56)</f>
        <v>0</v>
      </c>
      <c r="J47" s="231"/>
      <c r="K47" s="231">
        <f>SUM(K48:K56)</f>
        <v>0</v>
      </c>
      <c r="L47" s="231"/>
      <c r="M47" s="231">
        <f>SUM(M48:M56)</f>
        <v>0</v>
      </c>
      <c r="N47" s="231"/>
      <c r="O47" s="231">
        <f>SUM(O48:O56)</f>
        <v>2.69</v>
      </c>
      <c r="P47" s="231"/>
      <c r="Q47" s="231">
        <f>SUM(Q48:Q56)</f>
        <v>0</v>
      </c>
      <c r="R47" s="231"/>
      <c r="S47" s="231"/>
      <c r="T47" s="231"/>
      <c r="U47" s="231"/>
      <c r="V47" s="231">
        <f>SUM(V48:V56)</f>
        <v>53.230000000000004</v>
      </c>
      <c r="W47" s="231"/>
      <c r="X47" s="231"/>
      <c r="AG47" t="s">
        <v>106</v>
      </c>
    </row>
    <row r="48" spans="1:60" outlineLevel="1" x14ac:dyDescent="0.2">
      <c r="A48" s="238">
        <v>18</v>
      </c>
      <c r="B48" s="239" t="s">
        <v>168</v>
      </c>
      <c r="C48" s="254" t="s">
        <v>169</v>
      </c>
      <c r="D48" s="240" t="s">
        <v>109</v>
      </c>
      <c r="E48" s="241">
        <v>133.5</v>
      </c>
      <c r="F48" s="242"/>
      <c r="G48" s="243">
        <f>ROUND(E48*F48,2)</f>
        <v>0</v>
      </c>
      <c r="H48" s="228"/>
      <c r="I48" s="227">
        <f>ROUND(E48*H48,2)</f>
        <v>0</v>
      </c>
      <c r="J48" s="228"/>
      <c r="K48" s="227">
        <f>ROUND(E48*J48,2)</f>
        <v>0</v>
      </c>
      <c r="L48" s="227">
        <v>21</v>
      </c>
      <c r="M48" s="227">
        <f>G48*(1+L48/100)</f>
        <v>0</v>
      </c>
      <c r="N48" s="227">
        <v>1.8380000000000001E-2</v>
      </c>
      <c r="O48" s="227">
        <f>ROUND(E48*N48,2)</f>
        <v>2.4500000000000002</v>
      </c>
      <c r="P48" s="227">
        <v>0</v>
      </c>
      <c r="Q48" s="227">
        <f>ROUND(E48*P48,2)</f>
        <v>0</v>
      </c>
      <c r="R48" s="227"/>
      <c r="S48" s="227" t="s">
        <v>110</v>
      </c>
      <c r="T48" s="227" t="s">
        <v>110</v>
      </c>
      <c r="U48" s="227">
        <v>0.14399999999999999</v>
      </c>
      <c r="V48" s="227">
        <f>ROUND(E48*U48,2)</f>
        <v>19.22</v>
      </c>
      <c r="W48" s="227"/>
      <c r="X48" s="227" t="s">
        <v>111</v>
      </c>
      <c r="Y48" s="207"/>
      <c r="Z48" s="207"/>
      <c r="AA48" s="207"/>
      <c r="AB48" s="207"/>
      <c r="AC48" s="207"/>
      <c r="AD48" s="207"/>
      <c r="AE48" s="207"/>
      <c r="AF48" s="207"/>
      <c r="AG48" s="207" t="s">
        <v>112</v>
      </c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outlineLevel="1" x14ac:dyDescent="0.2">
      <c r="A49" s="224"/>
      <c r="B49" s="225"/>
      <c r="C49" s="255" t="s">
        <v>170</v>
      </c>
      <c r="D49" s="229"/>
      <c r="E49" s="230">
        <v>73.5</v>
      </c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07"/>
      <c r="Z49" s="207"/>
      <c r="AA49" s="207"/>
      <c r="AB49" s="207"/>
      <c r="AC49" s="207"/>
      <c r="AD49" s="207"/>
      <c r="AE49" s="207"/>
      <c r="AF49" s="207"/>
      <c r="AG49" s="207" t="s">
        <v>114</v>
      </c>
      <c r="AH49" s="207">
        <v>0</v>
      </c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outlineLevel="1" x14ac:dyDescent="0.2">
      <c r="A50" s="224"/>
      <c r="B50" s="225"/>
      <c r="C50" s="255" t="s">
        <v>171</v>
      </c>
      <c r="D50" s="229"/>
      <c r="E50" s="230">
        <v>60</v>
      </c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07"/>
      <c r="Z50" s="207"/>
      <c r="AA50" s="207"/>
      <c r="AB50" s="207"/>
      <c r="AC50" s="207"/>
      <c r="AD50" s="207"/>
      <c r="AE50" s="207"/>
      <c r="AF50" s="207"/>
      <c r="AG50" s="207" t="s">
        <v>114</v>
      </c>
      <c r="AH50" s="207">
        <v>0</v>
      </c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</row>
    <row r="51" spans="1:60" outlineLevel="1" x14ac:dyDescent="0.2">
      <c r="A51" s="244">
        <v>19</v>
      </c>
      <c r="B51" s="245" t="s">
        <v>172</v>
      </c>
      <c r="C51" s="256" t="s">
        <v>173</v>
      </c>
      <c r="D51" s="246" t="s">
        <v>109</v>
      </c>
      <c r="E51" s="247">
        <v>133.5</v>
      </c>
      <c r="F51" s="248"/>
      <c r="G51" s="249">
        <f>ROUND(E51*F51,2)</f>
        <v>0</v>
      </c>
      <c r="H51" s="228"/>
      <c r="I51" s="227">
        <f>ROUND(E51*H51,2)</f>
        <v>0</v>
      </c>
      <c r="J51" s="228"/>
      <c r="K51" s="227">
        <f>ROUND(E51*J51,2)</f>
        <v>0</v>
      </c>
      <c r="L51" s="227">
        <v>21</v>
      </c>
      <c r="M51" s="227">
        <f>G51*(1+L51/100)</f>
        <v>0</v>
      </c>
      <c r="N51" s="227">
        <v>9.7000000000000005E-4</v>
      </c>
      <c r="O51" s="227">
        <f>ROUND(E51*N51,2)</f>
        <v>0.13</v>
      </c>
      <c r="P51" s="227">
        <v>0</v>
      </c>
      <c r="Q51" s="227">
        <f>ROUND(E51*P51,2)</f>
        <v>0</v>
      </c>
      <c r="R51" s="227"/>
      <c r="S51" s="227" t="s">
        <v>110</v>
      </c>
      <c r="T51" s="227" t="s">
        <v>110</v>
      </c>
      <c r="U51" s="227">
        <v>6.0000000000000001E-3</v>
      </c>
      <c r="V51" s="227">
        <f>ROUND(E51*U51,2)</f>
        <v>0.8</v>
      </c>
      <c r="W51" s="227"/>
      <c r="X51" s="227" t="s">
        <v>111</v>
      </c>
      <c r="Y51" s="207"/>
      <c r="Z51" s="207"/>
      <c r="AA51" s="207"/>
      <c r="AB51" s="207"/>
      <c r="AC51" s="207"/>
      <c r="AD51" s="207"/>
      <c r="AE51" s="207"/>
      <c r="AF51" s="207"/>
      <c r="AG51" s="207" t="s">
        <v>112</v>
      </c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outlineLevel="1" x14ac:dyDescent="0.2">
      <c r="A52" s="244">
        <v>20</v>
      </c>
      <c r="B52" s="245" t="s">
        <v>174</v>
      </c>
      <c r="C52" s="256" t="s">
        <v>175</v>
      </c>
      <c r="D52" s="246" t="s">
        <v>109</v>
      </c>
      <c r="E52" s="247">
        <v>133.5</v>
      </c>
      <c r="F52" s="248"/>
      <c r="G52" s="249">
        <f>ROUND(E52*F52,2)</f>
        <v>0</v>
      </c>
      <c r="H52" s="228"/>
      <c r="I52" s="227">
        <f>ROUND(E52*H52,2)</f>
        <v>0</v>
      </c>
      <c r="J52" s="228"/>
      <c r="K52" s="227">
        <f>ROUND(E52*J52,2)</f>
        <v>0</v>
      </c>
      <c r="L52" s="227">
        <v>21</v>
      </c>
      <c r="M52" s="227">
        <f>G52*(1+L52/100)</f>
        <v>0</v>
      </c>
      <c r="N52" s="227">
        <v>0</v>
      </c>
      <c r="O52" s="227">
        <f>ROUND(E52*N52,2)</f>
        <v>0</v>
      </c>
      <c r="P52" s="227">
        <v>0</v>
      </c>
      <c r="Q52" s="227">
        <f>ROUND(E52*P52,2)</f>
        <v>0</v>
      </c>
      <c r="R52" s="227"/>
      <c r="S52" s="227" t="s">
        <v>110</v>
      </c>
      <c r="T52" s="227" t="s">
        <v>110</v>
      </c>
      <c r="U52" s="227">
        <v>0.126</v>
      </c>
      <c r="V52" s="227">
        <f>ROUND(E52*U52,2)</f>
        <v>16.82</v>
      </c>
      <c r="W52" s="227"/>
      <c r="X52" s="227" t="s">
        <v>111</v>
      </c>
      <c r="Y52" s="207"/>
      <c r="Z52" s="207"/>
      <c r="AA52" s="207"/>
      <c r="AB52" s="207"/>
      <c r="AC52" s="207"/>
      <c r="AD52" s="207"/>
      <c r="AE52" s="207"/>
      <c r="AF52" s="207"/>
      <c r="AG52" s="207" t="s">
        <v>112</v>
      </c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outlineLevel="1" x14ac:dyDescent="0.2">
      <c r="A53" s="238">
        <v>21</v>
      </c>
      <c r="B53" s="239" t="s">
        <v>176</v>
      </c>
      <c r="C53" s="254" t="s">
        <v>177</v>
      </c>
      <c r="D53" s="240" t="s">
        <v>109</v>
      </c>
      <c r="E53" s="241">
        <v>92.6</v>
      </c>
      <c r="F53" s="242"/>
      <c r="G53" s="243">
        <f>ROUND(E53*F53,2)</f>
        <v>0</v>
      </c>
      <c r="H53" s="228"/>
      <c r="I53" s="227">
        <f>ROUND(E53*H53,2)</f>
        <v>0</v>
      </c>
      <c r="J53" s="228"/>
      <c r="K53" s="227">
        <f>ROUND(E53*J53,2)</f>
        <v>0</v>
      </c>
      <c r="L53" s="227">
        <v>21</v>
      </c>
      <c r="M53" s="227">
        <f>G53*(1+L53/100)</f>
        <v>0</v>
      </c>
      <c r="N53" s="227">
        <v>1.2099999999999999E-3</v>
      </c>
      <c r="O53" s="227">
        <f>ROUND(E53*N53,2)</f>
        <v>0.11</v>
      </c>
      <c r="P53" s="227">
        <v>0</v>
      </c>
      <c r="Q53" s="227">
        <f>ROUND(E53*P53,2)</f>
        <v>0</v>
      </c>
      <c r="R53" s="227"/>
      <c r="S53" s="227" t="s">
        <v>110</v>
      </c>
      <c r="T53" s="227" t="s">
        <v>110</v>
      </c>
      <c r="U53" s="227">
        <v>0.17699999999999999</v>
      </c>
      <c r="V53" s="227">
        <f>ROUND(E53*U53,2)</f>
        <v>16.39</v>
      </c>
      <c r="W53" s="227"/>
      <c r="X53" s="227" t="s">
        <v>111</v>
      </c>
      <c r="Y53" s="207"/>
      <c r="Z53" s="207"/>
      <c r="AA53" s="207"/>
      <c r="AB53" s="207"/>
      <c r="AC53" s="207"/>
      <c r="AD53" s="207"/>
      <c r="AE53" s="207"/>
      <c r="AF53" s="207"/>
      <c r="AG53" s="207" t="s">
        <v>112</v>
      </c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 x14ac:dyDescent="0.2">
      <c r="A54" s="224"/>
      <c r="B54" s="225"/>
      <c r="C54" s="255" t="s">
        <v>178</v>
      </c>
      <c r="D54" s="229"/>
      <c r="E54" s="230">
        <v>22.6</v>
      </c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07"/>
      <c r="Z54" s="207"/>
      <c r="AA54" s="207"/>
      <c r="AB54" s="207"/>
      <c r="AC54" s="207"/>
      <c r="AD54" s="207"/>
      <c r="AE54" s="207"/>
      <c r="AF54" s="207"/>
      <c r="AG54" s="207" t="s">
        <v>114</v>
      </c>
      <c r="AH54" s="207">
        <v>0</v>
      </c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outlineLevel="1" x14ac:dyDescent="0.2">
      <c r="A55" s="224"/>
      <c r="B55" s="225"/>
      <c r="C55" s="255" t="s">
        <v>179</v>
      </c>
      <c r="D55" s="229"/>
      <c r="E55" s="230">
        <v>24</v>
      </c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07"/>
      <c r="Z55" s="207"/>
      <c r="AA55" s="207"/>
      <c r="AB55" s="207"/>
      <c r="AC55" s="207"/>
      <c r="AD55" s="207"/>
      <c r="AE55" s="207"/>
      <c r="AF55" s="207"/>
      <c r="AG55" s="207" t="s">
        <v>114</v>
      </c>
      <c r="AH55" s="207">
        <v>0</v>
      </c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outlineLevel="1" x14ac:dyDescent="0.2">
      <c r="A56" s="224"/>
      <c r="B56" s="225"/>
      <c r="C56" s="255" t="s">
        <v>180</v>
      </c>
      <c r="D56" s="229"/>
      <c r="E56" s="230">
        <v>46</v>
      </c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07"/>
      <c r="Z56" s="207"/>
      <c r="AA56" s="207"/>
      <c r="AB56" s="207"/>
      <c r="AC56" s="207"/>
      <c r="AD56" s="207"/>
      <c r="AE56" s="207"/>
      <c r="AF56" s="207"/>
      <c r="AG56" s="207" t="s">
        <v>114</v>
      </c>
      <c r="AH56" s="207">
        <v>0</v>
      </c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x14ac:dyDescent="0.2">
      <c r="A57" s="232" t="s">
        <v>105</v>
      </c>
      <c r="B57" s="233" t="s">
        <v>67</v>
      </c>
      <c r="C57" s="253" t="s">
        <v>68</v>
      </c>
      <c r="D57" s="234"/>
      <c r="E57" s="235"/>
      <c r="F57" s="236"/>
      <c r="G57" s="237">
        <f>SUMIF(AG58:AG64,"&lt;&gt;NOR",G58:G64)</f>
        <v>0</v>
      </c>
      <c r="H57" s="231"/>
      <c r="I57" s="231">
        <f>SUM(I58:I64)</f>
        <v>0</v>
      </c>
      <c r="J57" s="231"/>
      <c r="K57" s="231">
        <f>SUM(K58:K64)</f>
        <v>0</v>
      </c>
      <c r="L57" s="231"/>
      <c r="M57" s="231">
        <f>SUM(M58:M64)</f>
        <v>0</v>
      </c>
      <c r="N57" s="231"/>
      <c r="O57" s="231">
        <f>SUM(O58:O64)</f>
        <v>0</v>
      </c>
      <c r="P57" s="231"/>
      <c r="Q57" s="231">
        <f>SUM(Q58:Q64)</f>
        <v>4.1100000000000003</v>
      </c>
      <c r="R57" s="231"/>
      <c r="S57" s="231"/>
      <c r="T57" s="231"/>
      <c r="U57" s="231"/>
      <c r="V57" s="231">
        <f>SUM(V58:V64)</f>
        <v>15.190000000000001</v>
      </c>
      <c r="W57" s="231"/>
      <c r="X57" s="231"/>
      <c r="AG57" t="s">
        <v>106</v>
      </c>
    </row>
    <row r="58" spans="1:60" outlineLevel="1" x14ac:dyDescent="0.2">
      <c r="A58" s="238">
        <v>22</v>
      </c>
      <c r="B58" s="239" t="s">
        <v>181</v>
      </c>
      <c r="C58" s="254" t="s">
        <v>182</v>
      </c>
      <c r="D58" s="240" t="s">
        <v>109</v>
      </c>
      <c r="E58" s="241">
        <v>12</v>
      </c>
      <c r="F58" s="242"/>
      <c r="G58" s="243">
        <f>ROUND(E58*F58,2)</f>
        <v>0</v>
      </c>
      <c r="H58" s="228"/>
      <c r="I58" s="227">
        <f>ROUND(E58*H58,2)</f>
        <v>0</v>
      </c>
      <c r="J58" s="228"/>
      <c r="K58" s="227">
        <f>ROUND(E58*J58,2)</f>
        <v>0</v>
      </c>
      <c r="L58" s="227">
        <v>21</v>
      </c>
      <c r="M58" s="227">
        <f>G58*(1+L58/100)</f>
        <v>0</v>
      </c>
      <c r="N58" s="227">
        <v>0</v>
      </c>
      <c r="O58" s="227">
        <f>ROUND(E58*N58,2)</f>
        <v>0</v>
      </c>
      <c r="P58" s="227">
        <v>4.5999999999999999E-2</v>
      </c>
      <c r="Q58" s="227">
        <f>ROUND(E58*P58,2)</f>
        <v>0.55000000000000004</v>
      </c>
      <c r="R58" s="227"/>
      <c r="S58" s="227" t="s">
        <v>110</v>
      </c>
      <c r="T58" s="227" t="s">
        <v>110</v>
      </c>
      <c r="U58" s="227">
        <v>0.26</v>
      </c>
      <c r="V58" s="227">
        <f>ROUND(E58*U58,2)</f>
        <v>3.12</v>
      </c>
      <c r="W58" s="227"/>
      <c r="X58" s="227" t="s">
        <v>111</v>
      </c>
      <c r="Y58" s="207"/>
      <c r="Z58" s="207"/>
      <c r="AA58" s="207"/>
      <c r="AB58" s="207"/>
      <c r="AC58" s="207"/>
      <c r="AD58" s="207"/>
      <c r="AE58" s="207"/>
      <c r="AF58" s="207"/>
      <c r="AG58" s="207" t="s">
        <v>112</v>
      </c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outlineLevel="1" x14ac:dyDescent="0.2">
      <c r="A59" s="224"/>
      <c r="B59" s="225"/>
      <c r="C59" s="255" t="s">
        <v>183</v>
      </c>
      <c r="D59" s="229"/>
      <c r="E59" s="230">
        <v>12</v>
      </c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07"/>
      <c r="Z59" s="207"/>
      <c r="AA59" s="207"/>
      <c r="AB59" s="207"/>
      <c r="AC59" s="207"/>
      <c r="AD59" s="207"/>
      <c r="AE59" s="207"/>
      <c r="AF59" s="207"/>
      <c r="AG59" s="207" t="s">
        <v>114</v>
      </c>
      <c r="AH59" s="207">
        <v>0</v>
      </c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</row>
    <row r="60" spans="1:60" outlineLevel="1" x14ac:dyDescent="0.2">
      <c r="A60" s="238">
        <v>23</v>
      </c>
      <c r="B60" s="239" t="s">
        <v>184</v>
      </c>
      <c r="C60" s="254" t="s">
        <v>185</v>
      </c>
      <c r="D60" s="240" t="s">
        <v>109</v>
      </c>
      <c r="E60" s="241">
        <v>60.34</v>
      </c>
      <c r="F60" s="242"/>
      <c r="G60" s="243">
        <f>ROUND(E60*F60,2)</f>
        <v>0</v>
      </c>
      <c r="H60" s="228"/>
      <c r="I60" s="227">
        <f>ROUND(E60*H60,2)</f>
        <v>0</v>
      </c>
      <c r="J60" s="228"/>
      <c r="K60" s="227">
        <f>ROUND(E60*J60,2)</f>
        <v>0</v>
      </c>
      <c r="L60" s="227">
        <v>21</v>
      </c>
      <c r="M60" s="227">
        <f>G60*(1+L60/100)</f>
        <v>0</v>
      </c>
      <c r="N60" s="227">
        <v>0</v>
      </c>
      <c r="O60" s="227">
        <f>ROUND(E60*N60,2)</f>
        <v>0</v>
      </c>
      <c r="P60" s="227">
        <v>5.8999999999999997E-2</v>
      </c>
      <c r="Q60" s="227">
        <f>ROUND(E60*P60,2)</f>
        <v>3.56</v>
      </c>
      <c r="R60" s="227"/>
      <c r="S60" s="227" t="s">
        <v>110</v>
      </c>
      <c r="T60" s="227" t="s">
        <v>110</v>
      </c>
      <c r="U60" s="227">
        <v>0.2</v>
      </c>
      <c r="V60" s="227">
        <f>ROUND(E60*U60,2)</f>
        <v>12.07</v>
      </c>
      <c r="W60" s="227"/>
      <c r="X60" s="227" t="s">
        <v>111</v>
      </c>
      <c r="Y60" s="207"/>
      <c r="Z60" s="207"/>
      <c r="AA60" s="207"/>
      <c r="AB60" s="207"/>
      <c r="AC60" s="207"/>
      <c r="AD60" s="207"/>
      <c r="AE60" s="207"/>
      <c r="AF60" s="207"/>
      <c r="AG60" s="207" t="s">
        <v>112</v>
      </c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 x14ac:dyDescent="0.2">
      <c r="A61" s="224"/>
      <c r="B61" s="225"/>
      <c r="C61" s="255" t="s">
        <v>186</v>
      </c>
      <c r="D61" s="229"/>
      <c r="E61" s="230">
        <v>11.2</v>
      </c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07"/>
      <c r="Z61" s="207"/>
      <c r="AA61" s="207"/>
      <c r="AB61" s="207"/>
      <c r="AC61" s="207"/>
      <c r="AD61" s="207"/>
      <c r="AE61" s="207"/>
      <c r="AF61" s="207"/>
      <c r="AG61" s="207" t="s">
        <v>114</v>
      </c>
      <c r="AH61" s="207">
        <v>0</v>
      </c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 x14ac:dyDescent="0.2">
      <c r="A62" s="224"/>
      <c r="B62" s="225"/>
      <c r="C62" s="255" t="s">
        <v>187</v>
      </c>
      <c r="D62" s="229"/>
      <c r="E62" s="230">
        <v>24.48</v>
      </c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07"/>
      <c r="Z62" s="207"/>
      <c r="AA62" s="207"/>
      <c r="AB62" s="207"/>
      <c r="AC62" s="207"/>
      <c r="AD62" s="207"/>
      <c r="AE62" s="207"/>
      <c r="AF62" s="207"/>
      <c r="AG62" s="207" t="s">
        <v>114</v>
      </c>
      <c r="AH62" s="207">
        <v>0</v>
      </c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outlineLevel="1" x14ac:dyDescent="0.2">
      <c r="A63" s="224"/>
      <c r="B63" s="225"/>
      <c r="C63" s="255" t="s">
        <v>188</v>
      </c>
      <c r="D63" s="229"/>
      <c r="E63" s="230">
        <v>15</v>
      </c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07"/>
      <c r="Z63" s="207"/>
      <c r="AA63" s="207"/>
      <c r="AB63" s="207"/>
      <c r="AC63" s="207"/>
      <c r="AD63" s="207"/>
      <c r="AE63" s="207"/>
      <c r="AF63" s="207"/>
      <c r="AG63" s="207" t="s">
        <v>114</v>
      </c>
      <c r="AH63" s="207">
        <v>0</v>
      </c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</row>
    <row r="64" spans="1:60" outlineLevel="1" x14ac:dyDescent="0.2">
      <c r="A64" s="224"/>
      <c r="B64" s="225"/>
      <c r="C64" s="255" t="s">
        <v>189</v>
      </c>
      <c r="D64" s="229"/>
      <c r="E64" s="230">
        <v>9.66</v>
      </c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07"/>
      <c r="Z64" s="207"/>
      <c r="AA64" s="207"/>
      <c r="AB64" s="207"/>
      <c r="AC64" s="207"/>
      <c r="AD64" s="207"/>
      <c r="AE64" s="207"/>
      <c r="AF64" s="207"/>
      <c r="AG64" s="207" t="s">
        <v>114</v>
      </c>
      <c r="AH64" s="207">
        <v>0</v>
      </c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x14ac:dyDescent="0.2">
      <c r="A65" s="232" t="s">
        <v>105</v>
      </c>
      <c r="B65" s="233" t="s">
        <v>69</v>
      </c>
      <c r="C65" s="253" t="s">
        <v>70</v>
      </c>
      <c r="D65" s="234"/>
      <c r="E65" s="235"/>
      <c r="F65" s="236"/>
      <c r="G65" s="237">
        <f>SUMIF(AG66:AG66,"&lt;&gt;NOR",G66:G66)</f>
        <v>0</v>
      </c>
      <c r="H65" s="231"/>
      <c r="I65" s="231">
        <f>SUM(I66:I66)</f>
        <v>0</v>
      </c>
      <c r="J65" s="231"/>
      <c r="K65" s="231">
        <f>SUM(K66:K66)</f>
        <v>0</v>
      </c>
      <c r="L65" s="231"/>
      <c r="M65" s="231">
        <f>SUM(M66:M66)</f>
        <v>0</v>
      </c>
      <c r="N65" s="231"/>
      <c r="O65" s="231">
        <f>SUM(O66:O66)</f>
        <v>0</v>
      </c>
      <c r="P65" s="231"/>
      <c r="Q65" s="231">
        <f>SUM(Q66:Q66)</f>
        <v>0</v>
      </c>
      <c r="R65" s="231"/>
      <c r="S65" s="231"/>
      <c r="T65" s="231"/>
      <c r="U65" s="231"/>
      <c r="V65" s="231">
        <f>SUM(V66:V66)</f>
        <v>16.53</v>
      </c>
      <c r="W65" s="231"/>
      <c r="X65" s="231"/>
      <c r="AG65" t="s">
        <v>106</v>
      </c>
    </row>
    <row r="66" spans="1:60" outlineLevel="1" x14ac:dyDescent="0.2">
      <c r="A66" s="244">
        <v>24</v>
      </c>
      <c r="B66" s="245" t="s">
        <v>190</v>
      </c>
      <c r="C66" s="256" t="s">
        <v>191</v>
      </c>
      <c r="D66" s="246" t="s">
        <v>192</v>
      </c>
      <c r="E66" s="247">
        <v>17.608979999999999</v>
      </c>
      <c r="F66" s="248"/>
      <c r="G66" s="249">
        <f>ROUND(E66*F66,2)</f>
        <v>0</v>
      </c>
      <c r="H66" s="228"/>
      <c r="I66" s="227">
        <f>ROUND(E66*H66,2)</f>
        <v>0</v>
      </c>
      <c r="J66" s="228"/>
      <c r="K66" s="227">
        <f>ROUND(E66*J66,2)</f>
        <v>0</v>
      </c>
      <c r="L66" s="227">
        <v>21</v>
      </c>
      <c r="M66" s="227">
        <f>G66*(1+L66/100)</f>
        <v>0</v>
      </c>
      <c r="N66" s="227">
        <v>0</v>
      </c>
      <c r="O66" s="227">
        <f>ROUND(E66*N66,2)</f>
        <v>0</v>
      </c>
      <c r="P66" s="227">
        <v>0</v>
      </c>
      <c r="Q66" s="227">
        <f>ROUND(E66*P66,2)</f>
        <v>0</v>
      </c>
      <c r="R66" s="227"/>
      <c r="S66" s="227" t="s">
        <v>110</v>
      </c>
      <c r="T66" s="227" t="s">
        <v>110</v>
      </c>
      <c r="U66" s="227">
        <v>0.9385</v>
      </c>
      <c r="V66" s="227">
        <f>ROUND(E66*U66,2)</f>
        <v>16.53</v>
      </c>
      <c r="W66" s="227"/>
      <c r="X66" s="227" t="s">
        <v>193</v>
      </c>
      <c r="Y66" s="207"/>
      <c r="Z66" s="207"/>
      <c r="AA66" s="207"/>
      <c r="AB66" s="207"/>
      <c r="AC66" s="207"/>
      <c r="AD66" s="207"/>
      <c r="AE66" s="207"/>
      <c r="AF66" s="207"/>
      <c r="AG66" s="207" t="s">
        <v>194</v>
      </c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x14ac:dyDescent="0.2">
      <c r="A67" s="232" t="s">
        <v>105</v>
      </c>
      <c r="B67" s="233" t="s">
        <v>71</v>
      </c>
      <c r="C67" s="253" t="s">
        <v>72</v>
      </c>
      <c r="D67" s="234"/>
      <c r="E67" s="235"/>
      <c r="F67" s="236"/>
      <c r="G67" s="237">
        <f>SUMIF(AG68:AG73,"&lt;&gt;NOR",G68:G73)</f>
        <v>0</v>
      </c>
      <c r="H67" s="231"/>
      <c r="I67" s="231">
        <f>SUM(I68:I73)</f>
        <v>0</v>
      </c>
      <c r="J67" s="231"/>
      <c r="K67" s="231">
        <f>SUM(K68:K73)</f>
        <v>0</v>
      </c>
      <c r="L67" s="231"/>
      <c r="M67" s="231">
        <f>SUM(M68:M73)</f>
        <v>0</v>
      </c>
      <c r="N67" s="231"/>
      <c r="O67" s="231">
        <f>SUM(O68:O73)</f>
        <v>0.02</v>
      </c>
      <c r="P67" s="231"/>
      <c r="Q67" s="231">
        <f>SUM(Q68:Q73)</f>
        <v>0</v>
      </c>
      <c r="R67" s="231"/>
      <c r="S67" s="231"/>
      <c r="T67" s="231"/>
      <c r="U67" s="231"/>
      <c r="V67" s="231">
        <f>SUM(V68:V73)</f>
        <v>5.5</v>
      </c>
      <c r="W67" s="231"/>
      <c r="X67" s="231"/>
      <c r="AG67" t="s">
        <v>106</v>
      </c>
    </row>
    <row r="68" spans="1:60" outlineLevel="1" x14ac:dyDescent="0.2">
      <c r="A68" s="238">
        <v>25</v>
      </c>
      <c r="B68" s="239" t="s">
        <v>195</v>
      </c>
      <c r="C68" s="254" t="s">
        <v>196</v>
      </c>
      <c r="D68" s="240" t="s">
        <v>109</v>
      </c>
      <c r="E68" s="241">
        <v>14.04</v>
      </c>
      <c r="F68" s="242"/>
      <c r="G68" s="243">
        <f>ROUND(E68*F68,2)</f>
        <v>0</v>
      </c>
      <c r="H68" s="228"/>
      <c r="I68" s="227">
        <f>ROUND(E68*H68,2)</f>
        <v>0</v>
      </c>
      <c r="J68" s="228"/>
      <c r="K68" s="227">
        <f>ROUND(E68*J68,2)</f>
        <v>0</v>
      </c>
      <c r="L68" s="227">
        <v>21</v>
      </c>
      <c r="M68" s="227">
        <f>G68*(1+L68/100)</f>
        <v>0</v>
      </c>
      <c r="N68" s="227">
        <v>0</v>
      </c>
      <c r="O68" s="227">
        <f>ROUND(E68*N68,2)</f>
        <v>0</v>
      </c>
      <c r="P68" s="227">
        <v>0</v>
      </c>
      <c r="Q68" s="227">
        <f>ROUND(E68*P68,2)</f>
        <v>0</v>
      </c>
      <c r="R68" s="227"/>
      <c r="S68" s="227" t="s">
        <v>110</v>
      </c>
      <c r="T68" s="227" t="s">
        <v>110</v>
      </c>
      <c r="U68" s="227">
        <v>0.39</v>
      </c>
      <c r="V68" s="227">
        <f>ROUND(E68*U68,2)</f>
        <v>5.48</v>
      </c>
      <c r="W68" s="227"/>
      <c r="X68" s="227" t="s">
        <v>111</v>
      </c>
      <c r="Y68" s="207"/>
      <c r="Z68" s="207"/>
      <c r="AA68" s="207"/>
      <c r="AB68" s="207"/>
      <c r="AC68" s="207"/>
      <c r="AD68" s="207"/>
      <c r="AE68" s="207"/>
      <c r="AF68" s="207"/>
      <c r="AG68" s="207" t="s">
        <v>112</v>
      </c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</row>
    <row r="69" spans="1:60" outlineLevel="1" x14ac:dyDescent="0.2">
      <c r="A69" s="224"/>
      <c r="B69" s="225"/>
      <c r="C69" s="255" t="s">
        <v>197</v>
      </c>
      <c r="D69" s="229"/>
      <c r="E69" s="230">
        <v>3.36</v>
      </c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07"/>
      <c r="Z69" s="207"/>
      <c r="AA69" s="207"/>
      <c r="AB69" s="207"/>
      <c r="AC69" s="207"/>
      <c r="AD69" s="207"/>
      <c r="AE69" s="207"/>
      <c r="AF69" s="207"/>
      <c r="AG69" s="207" t="s">
        <v>114</v>
      </c>
      <c r="AH69" s="207">
        <v>0</v>
      </c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</row>
    <row r="70" spans="1:60" outlineLevel="1" x14ac:dyDescent="0.2">
      <c r="A70" s="224"/>
      <c r="B70" s="225"/>
      <c r="C70" s="255" t="s">
        <v>198</v>
      </c>
      <c r="D70" s="229"/>
      <c r="E70" s="230">
        <v>9.18</v>
      </c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07"/>
      <c r="Z70" s="207"/>
      <c r="AA70" s="207"/>
      <c r="AB70" s="207"/>
      <c r="AC70" s="207"/>
      <c r="AD70" s="207"/>
      <c r="AE70" s="207"/>
      <c r="AF70" s="207"/>
      <c r="AG70" s="207" t="s">
        <v>114</v>
      </c>
      <c r="AH70" s="207">
        <v>0</v>
      </c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outlineLevel="1" x14ac:dyDescent="0.2">
      <c r="A71" s="224"/>
      <c r="B71" s="225"/>
      <c r="C71" s="255" t="s">
        <v>199</v>
      </c>
      <c r="D71" s="229"/>
      <c r="E71" s="230">
        <v>1.5</v>
      </c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07"/>
      <c r="Z71" s="207"/>
      <c r="AA71" s="207"/>
      <c r="AB71" s="207"/>
      <c r="AC71" s="207"/>
      <c r="AD71" s="207"/>
      <c r="AE71" s="207"/>
      <c r="AF71" s="207"/>
      <c r="AG71" s="207" t="s">
        <v>114</v>
      </c>
      <c r="AH71" s="207">
        <v>0</v>
      </c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</row>
    <row r="72" spans="1:60" outlineLevel="1" x14ac:dyDescent="0.2">
      <c r="A72" s="244">
        <v>26</v>
      </c>
      <c r="B72" s="245" t="s">
        <v>200</v>
      </c>
      <c r="C72" s="256" t="s">
        <v>201</v>
      </c>
      <c r="D72" s="246" t="s">
        <v>109</v>
      </c>
      <c r="E72" s="247">
        <v>15</v>
      </c>
      <c r="F72" s="248"/>
      <c r="G72" s="249">
        <f>ROUND(E72*F72,2)</f>
        <v>0</v>
      </c>
      <c r="H72" s="228"/>
      <c r="I72" s="227">
        <f>ROUND(E72*H72,2)</f>
        <v>0</v>
      </c>
      <c r="J72" s="228"/>
      <c r="K72" s="227">
        <f>ROUND(E72*J72,2)</f>
        <v>0</v>
      </c>
      <c r="L72" s="227">
        <v>21</v>
      </c>
      <c r="M72" s="227">
        <f>G72*(1+L72/100)</f>
        <v>0</v>
      </c>
      <c r="N72" s="227">
        <v>1E-3</v>
      </c>
      <c r="O72" s="227">
        <f>ROUND(E72*N72,2)</f>
        <v>0.02</v>
      </c>
      <c r="P72" s="227">
        <v>0</v>
      </c>
      <c r="Q72" s="227">
        <f>ROUND(E72*P72,2)</f>
        <v>0</v>
      </c>
      <c r="R72" s="227" t="s">
        <v>130</v>
      </c>
      <c r="S72" s="227" t="s">
        <v>110</v>
      </c>
      <c r="T72" s="227" t="s">
        <v>110</v>
      </c>
      <c r="U72" s="227">
        <v>0</v>
      </c>
      <c r="V72" s="227">
        <f>ROUND(E72*U72,2)</f>
        <v>0</v>
      </c>
      <c r="W72" s="227"/>
      <c r="X72" s="227" t="s">
        <v>132</v>
      </c>
      <c r="Y72" s="207"/>
      <c r="Z72" s="207"/>
      <c r="AA72" s="207"/>
      <c r="AB72" s="207"/>
      <c r="AC72" s="207"/>
      <c r="AD72" s="207"/>
      <c r="AE72" s="207"/>
      <c r="AF72" s="207"/>
      <c r="AG72" s="207" t="s">
        <v>133</v>
      </c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</row>
    <row r="73" spans="1:60" outlineLevel="1" x14ac:dyDescent="0.2">
      <c r="A73" s="244">
        <v>27</v>
      </c>
      <c r="B73" s="245" t="s">
        <v>202</v>
      </c>
      <c r="C73" s="256" t="s">
        <v>203</v>
      </c>
      <c r="D73" s="246" t="s">
        <v>192</v>
      </c>
      <c r="E73" s="247">
        <v>1.4999999999999999E-2</v>
      </c>
      <c r="F73" s="248"/>
      <c r="G73" s="249">
        <f>ROUND(E73*F73,2)</f>
        <v>0</v>
      </c>
      <c r="H73" s="228"/>
      <c r="I73" s="227">
        <f>ROUND(E73*H73,2)</f>
        <v>0</v>
      </c>
      <c r="J73" s="228"/>
      <c r="K73" s="227">
        <f>ROUND(E73*J73,2)</f>
        <v>0</v>
      </c>
      <c r="L73" s="227">
        <v>21</v>
      </c>
      <c r="M73" s="227">
        <f>G73*(1+L73/100)</f>
        <v>0</v>
      </c>
      <c r="N73" s="227">
        <v>0</v>
      </c>
      <c r="O73" s="227">
        <f>ROUND(E73*N73,2)</f>
        <v>0</v>
      </c>
      <c r="P73" s="227">
        <v>0</v>
      </c>
      <c r="Q73" s="227">
        <f>ROUND(E73*P73,2)</f>
        <v>0</v>
      </c>
      <c r="R73" s="227"/>
      <c r="S73" s="227" t="s">
        <v>110</v>
      </c>
      <c r="T73" s="227" t="s">
        <v>110</v>
      </c>
      <c r="U73" s="227">
        <v>1.5669999999999999</v>
      </c>
      <c r="V73" s="227">
        <f>ROUND(E73*U73,2)</f>
        <v>0.02</v>
      </c>
      <c r="W73" s="227"/>
      <c r="X73" s="227" t="s">
        <v>193</v>
      </c>
      <c r="Y73" s="207"/>
      <c r="Z73" s="207"/>
      <c r="AA73" s="207"/>
      <c r="AB73" s="207"/>
      <c r="AC73" s="207"/>
      <c r="AD73" s="207"/>
      <c r="AE73" s="207"/>
      <c r="AF73" s="207"/>
      <c r="AG73" s="207" t="s">
        <v>194</v>
      </c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x14ac:dyDescent="0.2">
      <c r="A74" s="232" t="s">
        <v>105</v>
      </c>
      <c r="B74" s="233" t="s">
        <v>73</v>
      </c>
      <c r="C74" s="253" t="s">
        <v>74</v>
      </c>
      <c r="D74" s="234"/>
      <c r="E74" s="235"/>
      <c r="F74" s="236"/>
      <c r="G74" s="237">
        <f>SUMIF(AG75:AG78,"&lt;&gt;NOR",G75:G78)</f>
        <v>0</v>
      </c>
      <c r="H74" s="231"/>
      <c r="I74" s="231">
        <f>SUM(I75:I78)</f>
        <v>0</v>
      </c>
      <c r="J74" s="231"/>
      <c r="K74" s="231">
        <f>SUM(K75:K78)</f>
        <v>0</v>
      </c>
      <c r="L74" s="231"/>
      <c r="M74" s="231">
        <f>SUM(M75:M78)</f>
        <v>0</v>
      </c>
      <c r="N74" s="231"/>
      <c r="O74" s="231">
        <f>SUM(O75:O78)</f>
        <v>0</v>
      </c>
      <c r="P74" s="231"/>
      <c r="Q74" s="231">
        <f>SUM(Q75:Q78)</f>
        <v>0.05</v>
      </c>
      <c r="R74" s="231"/>
      <c r="S74" s="231"/>
      <c r="T74" s="231"/>
      <c r="U74" s="231"/>
      <c r="V74" s="231">
        <f>SUM(V75:V78)</f>
        <v>6.5</v>
      </c>
      <c r="W74" s="231"/>
      <c r="X74" s="231"/>
      <c r="AG74" t="s">
        <v>106</v>
      </c>
    </row>
    <row r="75" spans="1:60" ht="22.5" outlineLevel="1" x14ac:dyDescent="0.2">
      <c r="A75" s="244">
        <v>28</v>
      </c>
      <c r="B75" s="245" t="s">
        <v>204</v>
      </c>
      <c r="C75" s="256" t="s">
        <v>205</v>
      </c>
      <c r="D75" s="246" t="s">
        <v>206</v>
      </c>
      <c r="E75" s="247">
        <v>50</v>
      </c>
      <c r="F75" s="248"/>
      <c r="G75" s="249">
        <f>ROUND(E75*F75,2)</f>
        <v>0</v>
      </c>
      <c r="H75" s="228"/>
      <c r="I75" s="227">
        <f>ROUND(E75*H75,2)</f>
        <v>0</v>
      </c>
      <c r="J75" s="228"/>
      <c r="K75" s="227">
        <f>ROUND(E75*J75,2)</f>
        <v>0</v>
      </c>
      <c r="L75" s="227">
        <v>21</v>
      </c>
      <c r="M75" s="227">
        <f>G75*(1+L75/100)</f>
        <v>0</v>
      </c>
      <c r="N75" s="227">
        <v>5.0000000000000002E-5</v>
      </c>
      <c r="O75" s="227">
        <f>ROUND(E75*N75,2)</f>
        <v>0</v>
      </c>
      <c r="P75" s="227">
        <v>0</v>
      </c>
      <c r="Q75" s="227">
        <f>ROUND(E75*P75,2)</f>
        <v>0</v>
      </c>
      <c r="R75" s="227"/>
      <c r="S75" s="227" t="s">
        <v>110</v>
      </c>
      <c r="T75" s="227" t="s">
        <v>118</v>
      </c>
      <c r="U75" s="227">
        <v>0.08</v>
      </c>
      <c r="V75" s="227">
        <f>ROUND(E75*U75,2)</f>
        <v>4</v>
      </c>
      <c r="W75" s="227"/>
      <c r="X75" s="227" t="s">
        <v>111</v>
      </c>
      <c r="Y75" s="207"/>
      <c r="Z75" s="207"/>
      <c r="AA75" s="207"/>
      <c r="AB75" s="207"/>
      <c r="AC75" s="207"/>
      <c r="AD75" s="207"/>
      <c r="AE75" s="207"/>
      <c r="AF75" s="207"/>
      <c r="AG75" s="207" t="s">
        <v>112</v>
      </c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outlineLevel="1" x14ac:dyDescent="0.2">
      <c r="A76" s="238">
        <v>29</v>
      </c>
      <c r="B76" s="239" t="s">
        <v>207</v>
      </c>
      <c r="C76" s="254" t="s">
        <v>208</v>
      </c>
      <c r="D76" s="240" t="s">
        <v>206</v>
      </c>
      <c r="E76" s="241">
        <v>50</v>
      </c>
      <c r="F76" s="242"/>
      <c r="G76" s="243">
        <f>ROUND(E76*F76,2)</f>
        <v>0</v>
      </c>
      <c r="H76" s="228"/>
      <c r="I76" s="227">
        <f>ROUND(E76*H76,2)</f>
        <v>0</v>
      </c>
      <c r="J76" s="228"/>
      <c r="K76" s="227">
        <f>ROUND(E76*J76,2)</f>
        <v>0</v>
      </c>
      <c r="L76" s="227">
        <v>21</v>
      </c>
      <c r="M76" s="227">
        <f>G76*(1+L76/100)</f>
        <v>0</v>
      </c>
      <c r="N76" s="227">
        <v>6.0000000000000002E-5</v>
      </c>
      <c r="O76" s="227">
        <f>ROUND(E76*N76,2)</f>
        <v>0</v>
      </c>
      <c r="P76" s="227">
        <v>1E-3</v>
      </c>
      <c r="Q76" s="227">
        <f>ROUND(E76*P76,2)</f>
        <v>0.05</v>
      </c>
      <c r="R76" s="227"/>
      <c r="S76" s="227" t="s">
        <v>110</v>
      </c>
      <c r="T76" s="227" t="s">
        <v>118</v>
      </c>
      <c r="U76" s="227">
        <v>0.05</v>
      </c>
      <c r="V76" s="227">
        <f>ROUND(E76*U76,2)</f>
        <v>2.5</v>
      </c>
      <c r="W76" s="227"/>
      <c r="X76" s="227" t="s">
        <v>111</v>
      </c>
      <c r="Y76" s="207"/>
      <c r="Z76" s="207"/>
      <c r="AA76" s="207"/>
      <c r="AB76" s="207"/>
      <c r="AC76" s="207"/>
      <c r="AD76" s="207"/>
      <c r="AE76" s="207"/>
      <c r="AF76" s="207"/>
      <c r="AG76" s="207" t="s">
        <v>112</v>
      </c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</row>
    <row r="77" spans="1:60" outlineLevel="1" x14ac:dyDescent="0.2">
      <c r="A77" s="224"/>
      <c r="B77" s="225"/>
      <c r="C77" s="257" t="s">
        <v>209</v>
      </c>
      <c r="D77" s="250"/>
      <c r="E77" s="250"/>
      <c r="F77" s="250"/>
      <c r="G77" s="250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07"/>
      <c r="Z77" s="207"/>
      <c r="AA77" s="207"/>
      <c r="AB77" s="207"/>
      <c r="AC77" s="207"/>
      <c r="AD77" s="207"/>
      <c r="AE77" s="207"/>
      <c r="AF77" s="207"/>
      <c r="AG77" s="207" t="s">
        <v>210</v>
      </c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outlineLevel="1" x14ac:dyDescent="0.2">
      <c r="A78" s="224">
        <v>30</v>
      </c>
      <c r="B78" s="225" t="s">
        <v>211</v>
      </c>
      <c r="C78" s="258" t="s">
        <v>212</v>
      </c>
      <c r="D78" s="226" t="s">
        <v>0</v>
      </c>
      <c r="E78" s="251"/>
      <c r="F78" s="228"/>
      <c r="G78" s="227">
        <f>ROUND(E78*F78,2)</f>
        <v>0</v>
      </c>
      <c r="H78" s="228"/>
      <c r="I78" s="227">
        <f>ROUND(E78*H78,2)</f>
        <v>0</v>
      </c>
      <c r="J78" s="228"/>
      <c r="K78" s="227">
        <f>ROUND(E78*J78,2)</f>
        <v>0</v>
      </c>
      <c r="L78" s="227">
        <v>21</v>
      </c>
      <c r="M78" s="227">
        <f>G78*(1+L78/100)</f>
        <v>0</v>
      </c>
      <c r="N78" s="227">
        <v>0</v>
      </c>
      <c r="O78" s="227">
        <f>ROUND(E78*N78,2)</f>
        <v>0</v>
      </c>
      <c r="P78" s="227">
        <v>0</v>
      </c>
      <c r="Q78" s="227">
        <f>ROUND(E78*P78,2)</f>
        <v>0</v>
      </c>
      <c r="R78" s="227"/>
      <c r="S78" s="227" t="s">
        <v>110</v>
      </c>
      <c r="T78" s="227" t="s">
        <v>118</v>
      </c>
      <c r="U78" s="227">
        <v>0</v>
      </c>
      <c r="V78" s="227">
        <f>ROUND(E78*U78,2)</f>
        <v>0</v>
      </c>
      <c r="W78" s="227"/>
      <c r="X78" s="227" t="s">
        <v>193</v>
      </c>
      <c r="Y78" s="207"/>
      <c r="Z78" s="207"/>
      <c r="AA78" s="207"/>
      <c r="AB78" s="207"/>
      <c r="AC78" s="207"/>
      <c r="AD78" s="207"/>
      <c r="AE78" s="207"/>
      <c r="AF78" s="207"/>
      <c r="AG78" s="207" t="s">
        <v>194</v>
      </c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x14ac:dyDescent="0.2">
      <c r="A79" s="232" t="s">
        <v>105</v>
      </c>
      <c r="B79" s="233" t="s">
        <v>75</v>
      </c>
      <c r="C79" s="253" t="s">
        <v>76</v>
      </c>
      <c r="D79" s="234"/>
      <c r="E79" s="235"/>
      <c r="F79" s="236"/>
      <c r="G79" s="237">
        <f>SUMIF(AG80:AG84,"&lt;&gt;NOR",G80:G84)</f>
        <v>0</v>
      </c>
      <c r="H79" s="231"/>
      <c r="I79" s="231">
        <f>SUM(I80:I84)</f>
        <v>0</v>
      </c>
      <c r="J79" s="231"/>
      <c r="K79" s="231">
        <f>SUM(K80:K84)</f>
        <v>0</v>
      </c>
      <c r="L79" s="231"/>
      <c r="M79" s="231">
        <f>SUM(M80:M84)</f>
        <v>0</v>
      </c>
      <c r="N79" s="231"/>
      <c r="O79" s="231">
        <f>SUM(O80:O84)</f>
        <v>0</v>
      </c>
      <c r="P79" s="231"/>
      <c r="Q79" s="231">
        <f>SUM(Q80:Q84)</f>
        <v>0</v>
      </c>
      <c r="R79" s="231"/>
      <c r="S79" s="231"/>
      <c r="T79" s="231"/>
      <c r="U79" s="231"/>
      <c r="V79" s="231">
        <f>SUM(V80:V84)</f>
        <v>9.33</v>
      </c>
      <c r="W79" s="231"/>
      <c r="X79" s="231"/>
      <c r="AG79" t="s">
        <v>106</v>
      </c>
    </row>
    <row r="80" spans="1:60" outlineLevel="1" x14ac:dyDescent="0.2">
      <c r="A80" s="244">
        <v>31</v>
      </c>
      <c r="B80" s="245" t="s">
        <v>213</v>
      </c>
      <c r="C80" s="256" t="s">
        <v>214</v>
      </c>
      <c r="D80" s="246" t="s">
        <v>192</v>
      </c>
      <c r="E80" s="247">
        <v>10.907260000000001</v>
      </c>
      <c r="F80" s="248"/>
      <c r="G80" s="249">
        <f>ROUND(E80*F80,2)</f>
        <v>0</v>
      </c>
      <c r="H80" s="228"/>
      <c r="I80" s="227">
        <f>ROUND(E80*H80,2)</f>
        <v>0</v>
      </c>
      <c r="J80" s="228"/>
      <c r="K80" s="227">
        <f>ROUND(E80*J80,2)</f>
        <v>0</v>
      </c>
      <c r="L80" s="227">
        <v>21</v>
      </c>
      <c r="M80" s="227">
        <f>G80*(1+L80/100)</f>
        <v>0</v>
      </c>
      <c r="N80" s="227">
        <v>0</v>
      </c>
      <c r="O80" s="227">
        <f>ROUND(E80*N80,2)</f>
        <v>0</v>
      </c>
      <c r="P80" s="227">
        <v>0</v>
      </c>
      <c r="Q80" s="227">
        <f>ROUND(E80*P80,2)</f>
        <v>0</v>
      </c>
      <c r="R80" s="227"/>
      <c r="S80" s="227" t="s">
        <v>110</v>
      </c>
      <c r="T80" s="227" t="s">
        <v>110</v>
      </c>
      <c r="U80" s="227">
        <v>0.746</v>
      </c>
      <c r="V80" s="227">
        <f>ROUND(E80*U80,2)</f>
        <v>8.14</v>
      </c>
      <c r="W80" s="227"/>
      <c r="X80" s="227" t="s">
        <v>215</v>
      </c>
      <c r="Y80" s="207"/>
      <c r="Z80" s="207"/>
      <c r="AA80" s="207"/>
      <c r="AB80" s="207"/>
      <c r="AC80" s="207"/>
      <c r="AD80" s="207"/>
      <c r="AE80" s="207"/>
      <c r="AF80" s="207"/>
      <c r="AG80" s="207" t="s">
        <v>216</v>
      </c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outlineLevel="1" x14ac:dyDescent="0.2">
      <c r="A81" s="244">
        <v>32</v>
      </c>
      <c r="B81" s="245" t="s">
        <v>217</v>
      </c>
      <c r="C81" s="256" t="s">
        <v>218</v>
      </c>
      <c r="D81" s="246" t="s">
        <v>192</v>
      </c>
      <c r="E81" s="247">
        <v>10.907260000000001</v>
      </c>
      <c r="F81" s="248"/>
      <c r="G81" s="249">
        <f>ROUND(E81*F81,2)</f>
        <v>0</v>
      </c>
      <c r="H81" s="228"/>
      <c r="I81" s="227">
        <f>ROUND(E81*H81,2)</f>
        <v>0</v>
      </c>
      <c r="J81" s="228"/>
      <c r="K81" s="227">
        <f>ROUND(E81*J81,2)</f>
        <v>0</v>
      </c>
      <c r="L81" s="227">
        <v>21</v>
      </c>
      <c r="M81" s="227">
        <f>G81*(1+L81/100)</f>
        <v>0</v>
      </c>
      <c r="N81" s="227">
        <v>0</v>
      </c>
      <c r="O81" s="227">
        <f>ROUND(E81*N81,2)</f>
        <v>0</v>
      </c>
      <c r="P81" s="227">
        <v>0</v>
      </c>
      <c r="Q81" s="227">
        <f>ROUND(E81*P81,2)</f>
        <v>0</v>
      </c>
      <c r="R81" s="227"/>
      <c r="S81" s="227" t="s">
        <v>110</v>
      </c>
      <c r="T81" s="227" t="s">
        <v>110</v>
      </c>
      <c r="U81" s="227">
        <v>0.01</v>
      </c>
      <c r="V81" s="227">
        <f>ROUND(E81*U81,2)</f>
        <v>0.11</v>
      </c>
      <c r="W81" s="227"/>
      <c r="X81" s="227" t="s">
        <v>215</v>
      </c>
      <c r="Y81" s="207"/>
      <c r="Z81" s="207"/>
      <c r="AA81" s="207"/>
      <c r="AB81" s="207"/>
      <c r="AC81" s="207"/>
      <c r="AD81" s="207"/>
      <c r="AE81" s="207"/>
      <c r="AF81" s="207"/>
      <c r="AG81" s="207" t="s">
        <v>216</v>
      </c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</row>
    <row r="82" spans="1:60" outlineLevel="1" x14ac:dyDescent="0.2">
      <c r="A82" s="244">
        <v>33</v>
      </c>
      <c r="B82" s="245" t="s">
        <v>219</v>
      </c>
      <c r="C82" s="256" t="s">
        <v>220</v>
      </c>
      <c r="D82" s="246" t="s">
        <v>192</v>
      </c>
      <c r="E82" s="247">
        <v>43.629040000000003</v>
      </c>
      <c r="F82" s="248"/>
      <c r="G82" s="249">
        <f>ROUND(E82*F82,2)</f>
        <v>0</v>
      </c>
      <c r="H82" s="228"/>
      <c r="I82" s="227">
        <f>ROUND(E82*H82,2)</f>
        <v>0</v>
      </c>
      <c r="J82" s="228"/>
      <c r="K82" s="227">
        <f>ROUND(E82*J82,2)</f>
        <v>0</v>
      </c>
      <c r="L82" s="227">
        <v>21</v>
      </c>
      <c r="M82" s="227">
        <f>G82*(1+L82/100)</f>
        <v>0</v>
      </c>
      <c r="N82" s="227">
        <v>0</v>
      </c>
      <c r="O82" s="227">
        <f>ROUND(E82*N82,2)</f>
        <v>0</v>
      </c>
      <c r="P82" s="227">
        <v>0</v>
      </c>
      <c r="Q82" s="227">
        <f>ROUND(E82*P82,2)</f>
        <v>0</v>
      </c>
      <c r="R82" s="227"/>
      <c r="S82" s="227" t="s">
        <v>110</v>
      </c>
      <c r="T82" s="227" t="s">
        <v>110</v>
      </c>
      <c r="U82" s="227">
        <v>0</v>
      </c>
      <c r="V82" s="227">
        <f>ROUND(E82*U82,2)</f>
        <v>0</v>
      </c>
      <c r="W82" s="227"/>
      <c r="X82" s="227" t="s">
        <v>215</v>
      </c>
      <c r="Y82" s="207"/>
      <c r="Z82" s="207"/>
      <c r="AA82" s="207"/>
      <c r="AB82" s="207"/>
      <c r="AC82" s="207"/>
      <c r="AD82" s="207"/>
      <c r="AE82" s="207"/>
      <c r="AF82" s="207"/>
      <c r="AG82" s="207" t="s">
        <v>216</v>
      </c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1:60" outlineLevel="1" x14ac:dyDescent="0.2">
      <c r="A83" s="244">
        <v>34</v>
      </c>
      <c r="B83" s="245" t="s">
        <v>221</v>
      </c>
      <c r="C83" s="256" t="s">
        <v>222</v>
      </c>
      <c r="D83" s="246" t="s">
        <v>192</v>
      </c>
      <c r="E83" s="247">
        <v>10.907260000000001</v>
      </c>
      <c r="F83" s="248"/>
      <c r="G83" s="249">
        <f>ROUND(E83*F83,2)</f>
        <v>0</v>
      </c>
      <c r="H83" s="228"/>
      <c r="I83" s="227">
        <f>ROUND(E83*H83,2)</f>
        <v>0</v>
      </c>
      <c r="J83" s="228"/>
      <c r="K83" s="227">
        <f>ROUND(E83*J83,2)</f>
        <v>0</v>
      </c>
      <c r="L83" s="227">
        <v>21</v>
      </c>
      <c r="M83" s="227">
        <f>G83*(1+L83/100)</f>
        <v>0</v>
      </c>
      <c r="N83" s="227">
        <v>0</v>
      </c>
      <c r="O83" s="227">
        <f>ROUND(E83*N83,2)</f>
        <v>0</v>
      </c>
      <c r="P83" s="227">
        <v>0</v>
      </c>
      <c r="Q83" s="227">
        <f>ROUND(E83*P83,2)</f>
        <v>0</v>
      </c>
      <c r="R83" s="227"/>
      <c r="S83" s="227" t="s">
        <v>110</v>
      </c>
      <c r="T83" s="227" t="s">
        <v>223</v>
      </c>
      <c r="U83" s="227">
        <v>0</v>
      </c>
      <c r="V83" s="227">
        <f>ROUND(E83*U83,2)</f>
        <v>0</v>
      </c>
      <c r="W83" s="227"/>
      <c r="X83" s="227" t="s">
        <v>215</v>
      </c>
      <c r="Y83" s="207"/>
      <c r="Z83" s="207"/>
      <c r="AA83" s="207"/>
      <c r="AB83" s="207"/>
      <c r="AC83" s="207"/>
      <c r="AD83" s="207"/>
      <c r="AE83" s="207"/>
      <c r="AF83" s="207"/>
      <c r="AG83" s="207" t="s">
        <v>216</v>
      </c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outlineLevel="1" x14ac:dyDescent="0.2">
      <c r="A84" s="238">
        <v>35</v>
      </c>
      <c r="B84" s="239" t="s">
        <v>224</v>
      </c>
      <c r="C84" s="254" t="s">
        <v>225</v>
      </c>
      <c r="D84" s="240" t="s">
        <v>192</v>
      </c>
      <c r="E84" s="241">
        <v>10.907260000000001</v>
      </c>
      <c r="F84" s="242"/>
      <c r="G84" s="243">
        <f>ROUND(E84*F84,2)</f>
        <v>0</v>
      </c>
      <c r="H84" s="228"/>
      <c r="I84" s="227">
        <f>ROUND(E84*H84,2)</f>
        <v>0</v>
      </c>
      <c r="J84" s="228"/>
      <c r="K84" s="227">
        <f>ROUND(E84*J84,2)</f>
        <v>0</v>
      </c>
      <c r="L84" s="227">
        <v>21</v>
      </c>
      <c r="M84" s="227">
        <f>G84*(1+L84/100)</f>
        <v>0</v>
      </c>
      <c r="N84" s="227">
        <v>0</v>
      </c>
      <c r="O84" s="227">
        <f>ROUND(E84*N84,2)</f>
        <v>0</v>
      </c>
      <c r="P84" s="227">
        <v>0</v>
      </c>
      <c r="Q84" s="227">
        <f>ROUND(E84*P84,2)</f>
        <v>0</v>
      </c>
      <c r="R84" s="227"/>
      <c r="S84" s="227" t="s">
        <v>110</v>
      </c>
      <c r="T84" s="227" t="s">
        <v>110</v>
      </c>
      <c r="U84" s="227">
        <v>9.9000000000000005E-2</v>
      </c>
      <c r="V84" s="227">
        <f>ROUND(E84*U84,2)</f>
        <v>1.08</v>
      </c>
      <c r="W84" s="227"/>
      <c r="X84" s="227" t="s">
        <v>215</v>
      </c>
      <c r="Y84" s="207"/>
      <c r="Z84" s="207"/>
      <c r="AA84" s="207"/>
      <c r="AB84" s="207"/>
      <c r="AC84" s="207"/>
      <c r="AD84" s="207"/>
      <c r="AE84" s="207"/>
      <c r="AF84" s="207"/>
      <c r="AG84" s="207" t="s">
        <v>216</v>
      </c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1:60" x14ac:dyDescent="0.2">
      <c r="A85" s="5"/>
      <c r="B85" s="6"/>
      <c r="C85" s="259"/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AE85">
        <v>15</v>
      </c>
      <c r="AF85">
        <v>21</v>
      </c>
    </row>
    <row r="86" spans="1:60" x14ac:dyDescent="0.2">
      <c r="A86" s="210"/>
      <c r="B86" s="211" t="s">
        <v>31</v>
      </c>
      <c r="C86" s="260"/>
      <c r="D86" s="212"/>
      <c r="E86" s="213"/>
      <c r="F86" s="213"/>
      <c r="G86" s="252">
        <f>G8+G16+G21+G25+G44+G47+G57+G65+G67+G74+G79</f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AE86">
        <f>SUMIF(L7:L84,AE85,G7:G84)</f>
        <v>0</v>
      </c>
      <c r="AF86">
        <f>SUMIF(L7:L84,AF85,G7:G84)</f>
        <v>0</v>
      </c>
      <c r="AG86" t="s">
        <v>226</v>
      </c>
    </row>
    <row r="87" spans="1:60" x14ac:dyDescent="0.2">
      <c r="A87" s="5"/>
      <c r="B87" s="6"/>
      <c r="C87" s="259"/>
      <c r="D87" s="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60" x14ac:dyDescent="0.2">
      <c r="A88" s="5"/>
      <c r="B88" s="6"/>
      <c r="C88" s="259"/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60" x14ac:dyDescent="0.2">
      <c r="A89" s="214" t="s">
        <v>227</v>
      </c>
      <c r="B89" s="214"/>
      <c r="C89" s="261"/>
      <c r="D89" s="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60" x14ac:dyDescent="0.2">
      <c r="A90" s="215"/>
      <c r="B90" s="216"/>
      <c r="C90" s="262"/>
      <c r="D90" s="216"/>
      <c r="E90" s="216"/>
      <c r="F90" s="216"/>
      <c r="G90" s="21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AG90" t="s">
        <v>228</v>
      </c>
    </row>
    <row r="91" spans="1:60" x14ac:dyDescent="0.2">
      <c r="A91" s="218"/>
      <c r="B91" s="219"/>
      <c r="C91" s="263"/>
      <c r="D91" s="219"/>
      <c r="E91" s="219"/>
      <c r="F91" s="219"/>
      <c r="G91" s="22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60" x14ac:dyDescent="0.2">
      <c r="A92" s="218"/>
      <c r="B92" s="219"/>
      <c r="C92" s="263"/>
      <c r="D92" s="219"/>
      <c r="E92" s="219"/>
      <c r="F92" s="219"/>
      <c r="G92" s="220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60" x14ac:dyDescent="0.2">
      <c r="A93" s="218"/>
      <c r="B93" s="219"/>
      <c r="C93" s="263"/>
      <c r="D93" s="219"/>
      <c r="E93" s="219"/>
      <c r="F93" s="219"/>
      <c r="G93" s="22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60" x14ac:dyDescent="0.2">
      <c r="A94" s="221"/>
      <c r="B94" s="222"/>
      <c r="C94" s="264"/>
      <c r="D94" s="222"/>
      <c r="E94" s="222"/>
      <c r="F94" s="222"/>
      <c r="G94" s="223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60" x14ac:dyDescent="0.2">
      <c r="A95" s="5"/>
      <c r="B95" s="6"/>
      <c r="C95" s="259"/>
      <c r="D95" s="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60" x14ac:dyDescent="0.2">
      <c r="C96" s="265"/>
      <c r="D96" s="191"/>
      <c r="AG96" t="s">
        <v>229</v>
      </c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sheetProtection password="DCC5" sheet="1" objects="1" scenarios="1"/>
  <mergeCells count="7">
    <mergeCell ref="A1:G1"/>
    <mergeCell ref="C2:G2"/>
    <mergeCell ref="C3:G3"/>
    <mergeCell ref="C4:G4"/>
    <mergeCell ref="A89:C89"/>
    <mergeCell ref="A90:G94"/>
    <mergeCell ref="C77:G7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'001 001 Pol'!Názvy_tisku</vt:lpstr>
      <vt:lpstr>oadresa</vt:lpstr>
      <vt:lpstr>Stavba!Objednatel</vt:lpstr>
      <vt:lpstr>Stavba!Objekt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 Libor, DiS.</dc:creator>
  <cp:lastModifiedBy>Manda Libor, DiS.</cp:lastModifiedBy>
  <cp:lastPrinted>2014-02-28T09:52:57Z</cp:lastPrinted>
  <dcterms:created xsi:type="dcterms:W3CDTF">2009-04-08T07:15:50Z</dcterms:created>
  <dcterms:modified xsi:type="dcterms:W3CDTF">2019-03-08T07:39:12Z</dcterms:modified>
</cp:coreProperties>
</file>