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Pol'!$A$1:$U$93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3" i="12" l="1"/>
  <c r="F39" i="1" s="1"/>
  <c r="BA77" i="12"/>
  <c r="BA76" i="12"/>
  <c r="BA75" i="12"/>
  <c r="BA74" i="12"/>
  <c r="BA72" i="12"/>
  <c r="BA70" i="12"/>
  <c r="BA68" i="12"/>
  <c r="BA66" i="12"/>
  <c r="BA63" i="12"/>
  <c r="BA60" i="12"/>
  <c r="BA41" i="12"/>
  <c r="BA27" i="12"/>
  <c r="BA25" i="12"/>
  <c r="BA21" i="12"/>
  <c r="BA19" i="12"/>
  <c r="F9" i="12"/>
  <c r="G9" i="12" s="1"/>
  <c r="I9" i="12"/>
  <c r="K9" i="12"/>
  <c r="O9" i="12"/>
  <c r="Q9" i="12"/>
  <c r="U9" i="12"/>
  <c r="F10" i="12"/>
  <c r="G10" i="12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20" i="12"/>
  <c r="G20" i="12" s="1"/>
  <c r="M20" i="12" s="1"/>
  <c r="I20" i="12"/>
  <c r="K20" i="12"/>
  <c r="O20" i="12"/>
  <c r="Q20" i="12"/>
  <c r="U20" i="12"/>
  <c r="F23" i="12"/>
  <c r="G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6" i="12"/>
  <c r="G26" i="12" s="1"/>
  <c r="M26" i="12" s="1"/>
  <c r="I26" i="12"/>
  <c r="K26" i="12"/>
  <c r="O26" i="12"/>
  <c r="Q26" i="12"/>
  <c r="U26" i="12"/>
  <c r="F28" i="12"/>
  <c r="G28" i="12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1" i="12"/>
  <c r="G31" i="12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3" i="12"/>
  <c r="G43" i="12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8" i="12"/>
  <c r="G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4" i="12"/>
  <c r="G54" i="12" s="1"/>
  <c r="I54" i="12"/>
  <c r="I53" i="12" s="1"/>
  <c r="K54" i="12"/>
  <c r="K53" i="12" s="1"/>
  <c r="O54" i="12"/>
  <c r="O53" i="12" s="1"/>
  <c r="Q54" i="12"/>
  <c r="Q53" i="12" s="1"/>
  <c r="U54" i="12"/>
  <c r="U53" i="12" s="1"/>
  <c r="F56" i="12"/>
  <c r="G56" i="12" s="1"/>
  <c r="I56" i="12"/>
  <c r="I55" i="12" s="1"/>
  <c r="K56" i="12"/>
  <c r="O56" i="12"/>
  <c r="O55" i="12" s="1"/>
  <c r="Q56" i="12"/>
  <c r="U56" i="12"/>
  <c r="U55" i="12" s="1"/>
  <c r="F57" i="12"/>
  <c r="G57" i="12"/>
  <c r="M57" i="12" s="1"/>
  <c r="I57" i="12"/>
  <c r="K57" i="12"/>
  <c r="O57" i="12"/>
  <c r="Q57" i="12"/>
  <c r="U57" i="12"/>
  <c r="F59" i="12"/>
  <c r="G59" i="12" s="1"/>
  <c r="I59" i="12"/>
  <c r="K59" i="12"/>
  <c r="O59" i="12"/>
  <c r="Q59" i="12"/>
  <c r="U59" i="12"/>
  <c r="F61" i="12"/>
  <c r="G61" i="12" s="1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5" i="12"/>
  <c r="G65" i="12" s="1"/>
  <c r="I65" i="12"/>
  <c r="K65" i="12"/>
  <c r="O65" i="12"/>
  <c r="Q65" i="12"/>
  <c r="U65" i="12"/>
  <c r="F73" i="12"/>
  <c r="G73" i="12" s="1"/>
  <c r="M73" i="12" s="1"/>
  <c r="I73" i="12"/>
  <c r="K73" i="12"/>
  <c r="O73" i="12"/>
  <c r="Q73" i="12"/>
  <c r="U73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M56" i="12" l="1"/>
  <c r="M55" i="12" s="1"/>
  <c r="G55" i="12"/>
  <c r="I53" i="1" s="1"/>
  <c r="M54" i="12"/>
  <c r="M53" i="12" s="1"/>
  <c r="G53" i="12"/>
  <c r="I52" i="1" s="1"/>
  <c r="G8" i="12"/>
  <c r="AD83" i="12"/>
  <c r="G39" i="1" s="1"/>
  <c r="G40" i="1" s="1"/>
  <c r="G25" i="1" s="1"/>
  <c r="G26" i="1" s="1"/>
  <c r="H39" i="1"/>
  <c r="H40" i="1" s="1"/>
  <c r="Q64" i="12"/>
  <c r="K64" i="12"/>
  <c r="Q58" i="12"/>
  <c r="K58" i="12"/>
  <c r="U47" i="12"/>
  <c r="O47" i="12"/>
  <c r="I47" i="12"/>
  <c r="Q42" i="12"/>
  <c r="K42" i="12"/>
  <c r="Q30" i="12"/>
  <c r="K30" i="12"/>
  <c r="U22" i="12"/>
  <c r="O22" i="12"/>
  <c r="I22" i="12"/>
  <c r="U8" i="12"/>
  <c r="O8" i="12"/>
  <c r="I8" i="12"/>
  <c r="U64" i="12"/>
  <c r="O64" i="12"/>
  <c r="I64" i="12"/>
  <c r="U58" i="12"/>
  <c r="O58" i="12"/>
  <c r="I58" i="12"/>
  <c r="Q55" i="12"/>
  <c r="K55" i="12"/>
  <c r="Q47" i="12"/>
  <c r="K47" i="12"/>
  <c r="U42" i="12"/>
  <c r="O42" i="12"/>
  <c r="I42" i="12"/>
  <c r="U30" i="12"/>
  <c r="O30" i="12"/>
  <c r="I30" i="12"/>
  <c r="Q22" i="12"/>
  <c r="K22" i="12"/>
  <c r="Q8" i="12"/>
  <c r="K8" i="12"/>
  <c r="F40" i="1"/>
  <c r="G64" i="12"/>
  <c r="I55" i="1" s="1"/>
  <c r="I19" i="1" s="1"/>
  <c r="M65" i="12"/>
  <c r="M64" i="12" s="1"/>
  <c r="M59" i="12"/>
  <c r="M58" i="12" s="1"/>
  <c r="G58" i="12"/>
  <c r="I54" i="1" s="1"/>
  <c r="G47" i="12"/>
  <c r="I51" i="1" s="1"/>
  <c r="M48" i="12"/>
  <c r="M47" i="12" s="1"/>
  <c r="M23" i="12"/>
  <c r="M22" i="12" s="1"/>
  <c r="G22" i="12"/>
  <c r="I48" i="1" s="1"/>
  <c r="M42" i="12"/>
  <c r="M30" i="12"/>
  <c r="M9" i="12"/>
  <c r="M8" i="12" s="1"/>
  <c r="G30" i="12"/>
  <c r="I49" i="1" s="1"/>
  <c r="G42" i="12"/>
  <c r="I50" i="1" s="1"/>
  <c r="I39" i="1"/>
  <c r="I40" i="1" s="1"/>
  <c r="J39" i="1" s="1"/>
  <c r="J40" i="1" s="1"/>
  <c r="I47" i="1" l="1"/>
  <c r="G83" i="12"/>
  <c r="I17" i="1"/>
  <c r="G28" i="1"/>
  <c r="G23" i="1"/>
  <c r="I16" i="1" l="1"/>
  <c r="I21" i="1" s="1"/>
  <c r="I56" i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<sst xmlns="http://schemas.openxmlformats.org/spreadsheetml/2006/main" count="407" uniqueCount="225">
  <si>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</si>
  <si>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</si>
  <si>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</si>
  <si>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</si>
  <si>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</si>
  <si>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</si>
  <si>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</si>
  <si>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</si>
  <si>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</si>
  <si>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</si>
  <si>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</si>
  <si>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</si>
  <si>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</si>
  <si>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</si>
  <si>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</si>
  <si>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</si>
  <si>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</si>
  <si>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</si>
  <si>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</si>
  <si>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</si>
  <si>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</si>
  <si>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</si>
  <si>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</si>
  <si>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</si>
  <si>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</si>
  <si>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</si>
  <si>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</si>
  <si>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</si>
  <si>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</si>
  <si>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</si>
  <si>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</si>
  <si>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</si>
  <si>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</si>
  <si>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</si>
  <si>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</si>
  <si>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</si>
  <si>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</si>
  <si>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</si>
  <si>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</si>
  <si>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</si>
  <si>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</si>
  <si>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</si>
  <si>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</si>
  <si>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Znojmo,k.ú.Znojmo-město,parc.č.2155/2</t>
  </si>
  <si>
    <t>Rozpočet:</t>
  </si>
  <si>
    <t>Misto</t>
  </si>
  <si>
    <t>KLUZIŠTĚ - ZNOJMO 1.ETAPA</t>
  </si>
  <si>
    <t>Správa nemovitostí města Znojma</t>
  </si>
  <si>
    <t>Pontassievská 14</t>
  </si>
  <si>
    <t>Znojmo</t>
  </si>
  <si>
    <t>66902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</si>
  <si>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</si>
  <si>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</si>
  <si>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</si>
  <si>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</si>
  <si>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</si>
  <si>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</si>
  <si>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</si>
  <si>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</si>
  <si>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</si>
  <si>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</si>
  <si>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</si>
  <si>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91</t>
  </si>
  <si>
    <t>Doplňující práce na komunikaci</t>
  </si>
  <si>
    <t>97</t>
  </si>
  <si>
    <t>Přesuny suti a vybouraných hmot</t>
  </si>
  <si>
    <t>99</t>
  </si>
  <si>
    <t>Staveništní přesun hmot</t>
  </si>
  <si>
    <t>711</t>
  </si>
  <si>
    <t>Izolace proti vodě</t>
  </si>
  <si>
    <t>767</t>
  </si>
  <si>
    <t>Konstrukce zámečnické</t>
  </si>
  <si>
    <t>768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</si>
  <si>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</si>
  <si>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</si>
  <si>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</si>
  <si>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</si>
  <si>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</si>
  <si>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</si>
  <si>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</si>
  <si>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</si>
  <si>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</si>
  <si>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</si>
  <si>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</si>
  <si>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</si>
  <si>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</si>
  <si>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</si>
  <si>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</si>
  <si>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</si>
  <si>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</si>
  <si>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</si>
  <si>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</si>
  <si>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</si>
  <si>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</si>
  <si>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</si>
  <si>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</si>
  <si>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</si>
  <si>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</si>
  <si>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</si>
  <si>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</si>
  <si>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</si>
  <si>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</si>
  <si>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113107620R00</t>
  </si>
  <si>
    <t>Odstranění podkladu nad 50 m2,kam.drcené tl.20 cm</t>
  </si>
  <si>
    <t>m2</t>
  </si>
  <si>
    <t>POL1_0</t>
  </si>
  <si>
    <t>122202202R00</t>
  </si>
  <si>
    <t>Odkopávky pro silnice v hor. 3 do 1000 m3</t>
  </si>
  <si>
    <t>m3</t>
  </si>
  <si>
    <t>122202209R00</t>
  </si>
  <si>
    <t>Příplatek za lepivost - odkop. pro silnice v hor.3</t>
  </si>
  <si>
    <t>162301102R00</t>
  </si>
  <si>
    <t>Vodorovné přemístění výkopku z hor.1-4 do 1000 m</t>
  </si>
  <si>
    <t>171201201R00</t>
  </si>
  <si>
    <t>Uložení sypaniny na skl.-sypanina na výšku přes 2m</t>
  </si>
  <si>
    <t>181101101R00</t>
  </si>
  <si>
    <t>Úprava pláně v zářezech v hor. 1-4, bez zhutnění</t>
  </si>
  <si>
    <t>429851134R</t>
  </si>
  <si>
    <t>Potrubí plastové 200/5000 KG</t>
  </si>
  <si>
    <t>kus</t>
  </si>
  <si>
    <t>POL3_0</t>
  </si>
  <si>
    <t>460030092R00</t>
  </si>
  <si>
    <t>Vytrhání obrubníků, lože MC, ležatých</t>
  </si>
  <si>
    <t>m</t>
  </si>
  <si>
    <t>115201501R00</t>
  </si>
  <si>
    <t>Montáž odpadního KG potrubí DN 200</t>
  </si>
  <si>
    <t>115201512R00</t>
  </si>
  <si>
    <t xml:space="preserve">Napojení na stávající kanalizaci včetně doplňků </t>
  </si>
  <si>
    <t>soubor</t>
  </si>
  <si>
    <t>doplňky,kolena,odbočky, doplňující materiál</t>
  </si>
  <si>
    <t>POP</t>
  </si>
  <si>
    <t>120001101R00</t>
  </si>
  <si>
    <t>Příplatek za ztížení vykopávky v blízkosti vedení</t>
  </si>
  <si>
    <t>Ruční dočištění a ztížení prací kolem vedení</t>
  </si>
  <si>
    <t>271313511R00</t>
  </si>
  <si>
    <t>Beton podkladní C20/25</t>
  </si>
  <si>
    <t>275321115R00</t>
  </si>
  <si>
    <t>Železobeton zákl. patek z cem. portladských C12/15</t>
  </si>
  <si>
    <t>ŽB patky pro uložení sloupků oplocení 6ks</t>
  </si>
  <si>
    <t>272362021R00</t>
  </si>
  <si>
    <t>Výztuž ze svař.sítí KARI 8/100/100</t>
  </si>
  <si>
    <t>včetně podložení a vymezovacích ocel podpor</t>
  </si>
  <si>
    <t>273361211R00</t>
  </si>
  <si>
    <t xml:space="preserve">Výztuž tyč betonářská ocel 16 mm z oceli </t>
  </si>
  <si>
    <t>451315111R00</t>
  </si>
  <si>
    <t>Vrstva z betonu C 30/37xc4, xf1  do 13cm</t>
  </si>
  <si>
    <t>564801111RT2</t>
  </si>
  <si>
    <t>Podklad ze štěrkodrti po zhutnění tloušťky 10cm, štěrkodrť frakce 0-22 mm</t>
  </si>
  <si>
    <t>597101111R00</t>
  </si>
  <si>
    <t>Montáž odvodňovacího žlabu</t>
  </si>
  <si>
    <t>597101020RAA</t>
  </si>
  <si>
    <t>Žlab odvodňovací</t>
  </si>
  <si>
    <t>POL2_0</t>
  </si>
  <si>
    <t>564841113RT4</t>
  </si>
  <si>
    <t>Podklad ze štěrkodrti po zhutnění tloušťky 16 cm, štěrkodrť frakce 0-63 mm</t>
  </si>
  <si>
    <t>59248000R</t>
  </si>
  <si>
    <t>Dlažba zámková RYOLIT 20/16/8 II přírodní</t>
  </si>
  <si>
    <t>596215040R00</t>
  </si>
  <si>
    <t>Kladení zámkové dlažby tl. 8 cm do drtě tl. 4 cm</t>
  </si>
  <si>
    <t>596291113R00</t>
  </si>
  <si>
    <t xml:space="preserve">Řezání zámkové dlažby tl. 80 mm </t>
  </si>
  <si>
    <t>45754 -9210.R0</t>
  </si>
  <si>
    <t>Zřízení ŽB poklopu na stávající retenční nádrž, včetně montáže</t>
  </si>
  <si>
    <t>457549110R00</t>
  </si>
  <si>
    <t>Filtrační vrstvy,písek,příp.za přesné urovnání</t>
  </si>
  <si>
    <t>894431191RAA</t>
  </si>
  <si>
    <t>Vpusť se sifonem, D 315 mm, vyústění  dešť.mříž,šedá litina,čtverc.12,5 t</t>
  </si>
  <si>
    <t>včetně montáže</t>
  </si>
  <si>
    <t>917862111R00</t>
  </si>
  <si>
    <t>Osazení stojat. obrub.bet. s opěrou,lože z C 12/15</t>
  </si>
  <si>
    <t>59217410R</t>
  </si>
  <si>
    <t>Obrubník chodníkový GRANITOID ABO 100/10/25 II nat</t>
  </si>
  <si>
    <t>917732111R00</t>
  </si>
  <si>
    <t>Osazení ležat. obrub. bet.,lože z C 12/15</t>
  </si>
  <si>
    <t>59217020R</t>
  </si>
  <si>
    <t>Obrubník nájezdový betonový 148,5x145x1000 mm, přírodní</t>
  </si>
  <si>
    <t>979082316R00</t>
  </si>
  <si>
    <t>Vodorovná doprava suti a hmot po suchu do 4000 m</t>
  </si>
  <si>
    <t>t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</si>
  <si>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</si>
  <si>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</si>
  <si>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</si>
  <si>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</si>
  <si>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</si>
  <si>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</si>
  <si>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</t>
  </si>
  <si>
    <t>Poplatek za skládku stavební suti</t>
  </si>
  <si>
    <t>998223011R00</t>
  </si>
  <si>
    <t>Přesun hmot, pozemní komunikace</t>
  </si>
  <si>
    <t>711470010RAB</t>
  </si>
  <si>
    <t>Polyethylenová PE fólie tl. 0,1mm,vodorovná, včetně montáže</t>
  </si>
  <si>
    <t>283754900R</t>
  </si>
  <si>
    <t>Deska polystyrenová  XPS 300 SF tl. 50 mm, hladká, s ozubem, 1265 x 615 mm včetně uložení</t>
  </si>
  <si>
    <t>767990010RA0</t>
  </si>
  <si>
    <t>Atypické ocelové konstrukce kotvy pro mantinely</t>
  </si>
  <si>
    <t>včetně montáže mantinelů,kotvení a upravené ocelové kce</t>
  </si>
  <si>
    <t>767990010RAB</t>
  </si>
  <si>
    <t>Atypické ocelové konstrukce - svařování a řezání , stávající kotvení</t>
  </si>
  <si>
    <t>767990010RAE</t>
  </si>
  <si>
    <t>Atypické ocelové konstrukce, sloupky a ochranná síť</t>
  </si>
  <si>
    <t>VRN3</t>
  </si>
  <si>
    <t>Soubor</t>
  </si>
  <si>
    <t>Plastový potrubní rošt</t>
  </si>
  <si>
    <t/>
  </si>
  <si>
    <t>Tepelná izolace potrubí v kanálu</t>
  </si>
  <si>
    <t>VRN2</t>
  </si>
  <si>
    <t>Vybudování montážní jámy pro technologii, Cena 1,65m x 21,5m,v=1,25m</t>
  </si>
  <si>
    <t>Jednotková cena za vybudování montážní jámy pro chladící technologii</t>
  </si>
  <si>
    <t>Obvodvá KCE ze ztraceného bednění tl.200mm, základové kce, betonový podklad</t>
  </si>
  <si>
    <t>Elektro zapojení chladícíí techniky</t>
  </si>
  <si>
    <t>Ocel pochozí a pojezdový poklop 36m2</t>
  </si>
  <si>
    <t>VRN1</t>
  </si>
  <si>
    <t>Zařízení staveniště</t>
  </si>
  <si>
    <t>VRN4</t>
  </si>
  <si>
    <t>Ostatní nespecifikované VRN</t>
  </si>
  <si>
    <t>VRN5</t>
  </si>
  <si>
    <t>Rezerva rozpočtu</t>
  </si>
  <si>
    <t>VRN6</t>
  </si>
  <si>
    <t xml:space="preserve">Přeložka, posunutí inženýrských sítí </t>
  </si>
  <si>
    <t>SUM</t>
  </si>
  <si>
    <t>Poznámky uchazeče k zadání</t>
  </si>
  <si>
    <t>POPUZIV</t>
  </si>
  <si>
    <t>END</t>
  </si>
  <si>
    <t>CHLADÍCÍ TECHNOLOGIE, CELKOVÁ CENA</t>
  </si>
  <si>
    <t>Plastový rozdělovač a sběrač v technologickém kanálu + 1 potrubí navíc ( zapojení)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</si>
</sst>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DEMO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0" t="s">
        <v>42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79" t="s">
        <v>40</v>
      </c>
      <c r="C2" s="80"/>
      <c r="D2" s="236" t="s">
        <v>46</v>
      </c>
      <c r="E2" s="237"/>
      <c r="F2" s="237"/>
      <c r="G2" s="237"/>
      <c r="H2" s="237"/>
      <c r="I2" s="237"/>
      <c r="J2" s="238"/>
      <c r="O2" s="2"/>
    </row>
    <row r="3" spans="1:15" ht="23.25" customHeight="1" x14ac:dyDescent="0.2">
      <c r="A3" s="4"/>
      <c r="B3" s="81" t="s">
        <v>45</v>
      </c>
      <c r="C3" s="82"/>
      <c r="D3" s="240" t="s">
        <v>43</v>
      </c>
      <c r="E3" s="241"/>
      <c r="F3" s="241"/>
      <c r="G3" s="241"/>
      <c r="H3" s="241"/>
      <c r="I3" s="241"/>
      <c r="J3" s="242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 t="s">
        <v>48</v>
      </c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 t="s">
        <v>50</v>
      </c>
      <c r="D7" s="78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2"/>
      <c r="E11" s="232"/>
      <c r="F11" s="232"/>
      <c r="G11" s="232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46"/>
      <c r="E12" s="246"/>
      <c r="F12" s="246"/>
      <c r="G12" s="246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06"/>
      <c r="E13" s="206"/>
      <c r="F13" s="206"/>
      <c r="G13" s="206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39"/>
      <c r="F15" s="239"/>
      <c r="G15" s="244"/>
      <c r="H15" s="244"/>
      <c r="I15" s="244" t="s">
        <v>28</v>
      </c>
      <c r="J15" s="245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9"/>
      <c r="F16" s="210"/>
      <c r="G16" s="209"/>
      <c r="H16" s="210"/>
      <c r="I16" s="209">
        <f>SUMIF(F47:F55,A16,I47:I55)+SUMIF(F47:F55,"PSU",I47:I55)</f>
        <v>0</v>
      </c>
      <c r="J16" s="229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9"/>
      <c r="F17" s="210"/>
      <c r="G17" s="209"/>
      <c r="H17" s="210"/>
      <c r="I17" s="209">
        <f>SUMIF(F47:F55,A17,I47:I55)</f>
        <v>0</v>
      </c>
      <c r="J17" s="229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9"/>
      <c r="F18" s="210"/>
      <c r="G18" s="209"/>
      <c r="H18" s="210"/>
      <c r="I18" s="209">
        <f>SUMIF(F47:F55,A18,I47:I55)</f>
        <v>0</v>
      </c>
      <c r="J18" s="229"/>
    </row>
    <row r="19" spans="1:10" ht="23.25" customHeight="1" x14ac:dyDescent="0.2">
      <c r="A19" s="139" t="s">
        <v>73</v>
      </c>
      <c r="B19" s="140" t="s">
        <v>26</v>
      </c>
      <c r="C19" s="56"/>
      <c r="D19" s="57"/>
      <c r="E19" s="209"/>
      <c r="F19" s="210"/>
      <c r="G19" s="209"/>
      <c r="H19" s="210"/>
      <c r="I19" s="209">
        <f>SUMIF(F47:F55,A19,I47:I55)</f>
        <v>0</v>
      </c>
      <c r="J19" s="229"/>
    </row>
    <row r="20" spans="1:10" ht="23.25" customHeight="1" x14ac:dyDescent="0.2">
      <c r="A20" s="139" t="s">
        <v>74</v>
      </c>
      <c r="B20" s="140" t="s">
        <v>27</v>
      </c>
      <c r="C20" s="56"/>
      <c r="D20" s="57"/>
      <c r="E20" s="209"/>
      <c r="F20" s="210"/>
      <c r="G20" s="209"/>
      <c r="H20" s="210"/>
      <c r="I20" s="209">
        <f>SUMIF(F47:F55,A20,I47:I55)</f>
        <v>0</v>
      </c>
      <c r="J20" s="229"/>
    </row>
    <row r="21" spans="1:10" ht="23.25" customHeight="1" x14ac:dyDescent="0.2">
      <c r="A21" s="4"/>
      <c r="B21" s="72" t="s">
        <v>28</v>
      </c>
      <c r="C21" s="73"/>
      <c r="D21" s="74"/>
      <c r="E21" s="230"/>
      <c r="F21" s="231"/>
      <c r="G21" s="230"/>
      <c r="H21" s="231"/>
      <c r="I21" s="230">
        <f>SUM(I16:J20)</f>
        <v>0</v>
      </c>
      <c r="J21" s="235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27">
        <f>ZakladDPHSniVypocet</f>
        <v>0</v>
      </c>
      <c r="H23" s="228"/>
      <c r="I23" s="22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3">
        <f>ZakladDPHSni*SazbaDPH1/100</f>
        <v>0</v>
      </c>
      <c r="H24" s="234"/>
      <c r="I24" s="234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27">
        <f>ZakladDPHZaklVypocet</f>
        <v>0</v>
      </c>
      <c r="H25" s="228"/>
      <c r="I25" s="22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3">
        <f>ZakladDPHZakl*SazbaDPH2/100</f>
        <v>0</v>
      </c>
      <c r="H26" s="224"/>
      <c r="I26" s="224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25">
        <f>0</f>
        <v>0</v>
      </c>
      <c r="H27" s="225"/>
      <c r="I27" s="225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43">
        <f>ZakladDPHSniVypocet+ZakladDPHZaklVypocet</f>
        <v>0</v>
      </c>
      <c r="H28" s="243"/>
      <c r="I28" s="243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26">
        <f>ZakladDPHSni+DPHSni+ZakladDPHZakl+DPHZakl+Zaokrouhleni</f>
        <v>0</v>
      </c>
      <c r="H29" s="226"/>
      <c r="I29" s="226"/>
      <c r="J29" s="117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44802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07"/>
      <c r="E34" s="207"/>
      <c r="F34" s="30"/>
      <c r="G34" s="207"/>
      <c r="H34" s="207"/>
      <c r="I34" s="207"/>
      <c r="J34" s="36"/>
    </row>
    <row r="35" spans="1:10" ht="12.75" customHeight="1" x14ac:dyDescent="0.2">
      <c r="A35" s="4"/>
      <c r="B35" s="4"/>
      <c r="C35" s="5"/>
      <c r="D35" s="208" t="s">
        <v>2</v>
      </c>
      <c r="E35" s="20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51</v>
      </c>
      <c r="C39" s="211" t="s">
        <v>46</v>
      </c>
      <c r="D39" s="212"/>
      <c r="E39" s="212"/>
      <c r="F39" s="106">
        <f>'Rozpočet Pol'!AC83</f>
        <v>0</v>
      </c>
      <c r="G39" s="107">
        <f>'Rozpočet Pol'!AD83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3" t="s">
        <v>52</v>
      </c>
      <c r="C40" s="214"/>
      <c r="D40" s="214"/>
      <c r="E40" s="215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54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55</v>
      </c>
      <c r="G46" s="127"/>
      <c r="H46" s="127"/>
      <c r="I46" s="216" t="s">
        <v>28</v>
      </c>
      <c r="J46" s="216"/>
    </row>
    <row r="47" spans="1:10" ht="25.5" customHeight="1" x14ac:dyDescent="0.2">
      <c r="A47" s="120"/>
      <c r="B47" s="128" t="s">
        <v>56</v>
      </c>
      <c r="C47" s="218" t="s">
        <v>57</v>
      </c>
      <c r="D47" s="219"/>
      <c r="E47" s="219"/>
      <c r="F47" s="130" t="s">
        <v>23</v>
      </c>
      <c r="G47" s="131"/>
      <c r="H47" s="131"/>
      <c r="I47" s="217">
        <f>'Rozpočet Pol'!G8</f>
        <v>0</v>
      </c>
      <c r="J47" s="217"/>
    </row>
    <row r="48" spans="1:10" ht="25.5" customHeight="1" x14ac:dyDescent="0.2">
      <c r="A48" s="120"/>
      <c r="B48" s="122" t="s">
        <v>58</v>
      </c>
      <c r="C48" s="200" t="s">
        <v>59</v>
      </c>
      <c r="D48" s="201"/>
      <c r="E48" s="201"/>
      <c r="F48" s="132" t="s">
        <v>23</v>
      </c>
      <c r="G48" s="133"/>
      <c r="H48" s="133"/>
      <c r="I48" s="199">
        <f>'Rozpočet Pol'!G22</f>
        <v>0</v>
      </c>
      <c r="J48" s="199"/>
    </row>
    <row r="49" spans="1:10" ht="25.5" customHeight="1" x14ac:dyDescent="0.2">
      <c r="A49" s="120"/>
      <c r="B49" s="122" t="s">
        <v>60</v>
      </c>
      <c r="C49" s="200" t="s">
        <v>61</v>
      </c>
      <c r="D49" s="201"/>
      <c r="E49" s="201"/>
      <c r="F49" s="132" t="s">
        <v>23</v>
      </c>
      <c r="G49" s="133"/>
      <c r="H49" s="133"/>
      <c r="I49" s="199">
        <f>'Rozpočet Pol'!G30</f>
        <v>0</v>
      </c>
      <c r="J49" s="199"/>
    </row>
    <row r="50" spans="1:10" ht="25.5" customHeight="1" x14ac:dyDescent="0.2">
      <c r="A50" s="120"/>
      <c r="B50" s="122" t="s">
        <v>62</v>
      </c>
      <c r="C50" s="200" t="s">
        <v>63</v>
      </c>
      <c r="D50" s="201"/>
      <c r="E50" s="201"/>
      <c r="F50" s="132" t="s">
        <v>23</v>
      </c>
      <c r="G50" s="133"/>
      <c r="H50" s="133"/>
      <c r="I50" s="199">
        <f>'Rozpočet Pol'!G42</f>
        <v>0</v>
      </c>
      <c r="J50" s="199"/>
    </row>
    <row r="51" spans="1:10" ht="25.5" customHeight="1" x14ac:dyDescent="0.2">
      <c r="A51" s="120"/>
      <c r="B51" s="122" t="s">
        <v>64</v>
      </c>
      <c r="C51" s="200" t="s">
        <v>65</v>
      </c>
      <c r="D51" s="201"/>
      <c r="E51" s="201"/>
      <c r="F51" s="132" t="s">
        <v>23</v>
      </c>
      <c r="G51" s="133"/>
      <c r="H51" s="133"/>
      <c r="I51" s="199">
        <f>'Rozpočet Pol'!G47</f>
        <v>0</v>
      </c>
      <c r="J51" s="199"/>
    </row>
    <row r="52" spans="1:10" ht="25.5" customHeight="1" x14ac:dyDescent="0.2">
      <c r="A52" s="120"/>
      <c r="B52" s="122" t="s">
        <v>66</v>
      </c>
      <c r="C52" s="200" t="s">
        <v>67</v>
      </c>
      <c r="D52" s="201"/>
      <c r="E52" s="201"/>
      <c r="F52" s="132" t="s">
        <v>23</v>
      </c>
      <c r="G52" s="133"/>
      <c r="H52" s="133"/>
      <c r="I52" s="199">
        <f>'Rozpočet Pol'!G53</f>
        <v>0</v>
      </c>
      <c r="J52" s="199"/>
    </row>
    <row r="53" spans="1:10" ht="25.5" customHeight="1" x14ac:dyDescent="0.2">
      <c r="A53" s="120"/>
      <c r="B53" s="122" t="s">
        <v>68</v>
      </c>
      <c r="C53" s="200" t="s">
        <v>69</v>
      </c>
      <c r="D53" s="201"/>
      <c r="E53" s="201"/>
      <c r="F53" s="132" t="s">
        <v>24</v>
      </c>
      <c r="G53" s="133"/>
      <c r="H53" s="133"/>
      <c r="I53" s="199">
        <f>'Rozpočet Pol'!G55</f>
        <v>0</v>
      </c>
      <c r="J53" s="199"/>
    </row>
    <row r="54" spans="1:10" ht="25.5" customHeight="1" x14ac:dyDescent="0.2">
      <c r="A54" s="120"/>
      <c r="B54" s="122" t="s">
        <v>70</v>
      </c>
      <c r="C54" s="200" t="s">
        <v>71</v>
      </c>
      <c r="D54" s="201"/>
      <c r="E54" s="201"/>
      <c r="F54" s="132" t="s">
        <v>24</v>
      </c>
      <c r="G54" s="133"/>
      <c r="H54" s="133"/>
      <c r="I54" s="199">
        <f>'Rozpočet Pol'!G58</f>
        <v>0</v>
      </c>
      <c r="J54" s="199"/>
    </row>
    <row r="55" spans="1:10" ht="25.5" customHeight="1" x14ac:dyDescent="0.2">
      <c r="A55" s="120"/>
      <c r="B55" s="129" t="s">
        <v>72</v>
      </c>
      <c r="C55" s="203" t="s">
        <v>26</v>
      </c>
      <c r="D55" s="204"/>
      <c r="E55" s="204"/>
      <c r="F55" s="134" t="s">
        <v>73</v>
      </c>
      <c r="G55" s="135"/>
      <c r="H55" s="135"/>
      <c r="I55" s="202">
        <f>'Rozpočet Pol'!G64</f>
        <v>0</v>
      </c>
      <c r="J55" s="202"/>
    </row>
    <row r="56" spans="1:10" ht="25.5" customHeight="1" x14ac:dyDescent="0.2">
      <c r="A56" s="121"/>
      <c r="B56" s="125" t="s">
        <v>1</v>
      </c>
      <c r="C56" s="125"/>
      <c r="D56" s="126"/>
      <c r="E56" s="126"/>
      <c r="F56" s="136"/>
      <c r="G56" s="137"/>
      <c r="H56" s="137"/>
      <c r="I56" s="205">
        <f>SUM(I47:I55)</f>
        <v>0</v>
      </c>
      <c r="J56" s="205"/>
    </row>
    <row r="57" spans="1:10" x14ac:dyDescent="0.2">
      <c r="F57" s="138"/>
      <c r="G57" s="94"/>
      <c r="H57" s="138"/>
      <c r="I57" s="94"/>
      <c r="J57" s="94"/>
    </row>
    <row r="58" spans="1:10" x14ac:dyDescent="0.2">
      <c r="F58" s="138"/>
      <c r="G58" s="94"/>
      <c r="H58" s="138"/>
      <c r="I58" s="94"/>
      <c r="J58" s="94"/>
    </row>
    <row r="59" spans="1:10" x14ac:dyDescent="0.2">
      <c r="F59" s="138"/>
      <c r="G59" s="94"/>
      <c r="H59" s="138"/>
      <c r="I59" s="94"/>
      <c r="J5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13:G13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7" t="s">
        <v>41</v>
      </c>
      <c r="B2" s="76"/>
      <c r="C2" s="249"/>
      <c r="D2" s="249"/>
      <c r="E2" s="249"/>
      <c r="F2" s="249"/>
      <c r="G2" s="250"/>
    </row>
    <row r="3" spans="1:7" ht="24.95" hidden="1" customHeight="1" x14ac:dyDescent="0.2">
      <c r="A3" s="77" t="s">
        <v>7</v>
      </c>
      <c r="B3" s="76"/>
      <c r="C3" s="249"/>
      <c r="D3" s="249"/>
      <c r="E3" s="249"/>
      <c r="F3" s="249"/>
      <c r="G3" s="250"/>
    </row>
    <row r="4" spans="1:7" ht="24.95" hidden="1" customHeight="1" x14ac:dyDescent="0.2">
      <c r="A4" s="77" t="s">
        <v>8</v>
      </c>
      <c r="B4" s="76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3"/>
  <sheetViews>
    <sheetView tabSelected="1" workbookViewId="0">
      <selection activeCell="AA66" sqref="AA66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0" t="s">
        <v>6</v>
      </c>
      <c r="B1" s="270"/>
      <c r="C1" s="270"/>
      <c r="D1" s="270"/>
      <c r="E1" s="270"/>
      <c r="F1" s="270"/>
      <c r="G1" s="270"/>
      <c r="AE1" t="s">
        <v>76</v>
      </c>
    </row>
    <row r="2" spans="1:60" ht="24.95" customHeight="1" x14ac:dyDescent="0.2">
      <c r="A2" s="143" t="s">
        <v>75</v>
      </c>
      <c r="B2" s="141"/>
      <c r="C2" s="271" t="s">
        <v>46</v>
      </c>
      <c r="D2" s="272"/>
      <c r="E2" s="272"/>
      <c r="F2" s="272"/>
      <c r="G2" s="273"/>
      <c r="AE2" t="s">
        <v>77</v>
      </c>
    </row>
    <row r="3" spans="1:60" ht="24.95" customHeight="1" x14ac:dyDescent="0.2">
      <c r="A3" s="144" t="s">
        <v>7</v>
      </c>
      <c r="B3" s="142"/>
      <c r="C3" s="274" t="s">
        <v>43</v>
      </c>
      <c r="D3" s="275"/>
      <c r="E3" s="275"/>
      <c r="F3" s="275"/>
      <c r="G3" s="276"/>
      <c r="AE3" t="s">
        <v>78</v>
      </c>
    </row>
    <row r="4" spans="1:60" ht="24.95" hidden="1" customHeight="1" x14ac:dyDescent="0.2">
      <c r="A4" s="144" t="s">
        <v>8</v>
      </c>
      <c r="B4" s="142"/>
      <c r="C4" s="274"/>
      <c r="D4" s="275"/>
      <c r="E4" s="275"/>
      <c r="F4" s="275"/>
      <c r="G4" s="276"/>
      <c r="AE4" t="s">
        <v>79</v>
      </c>
    </row>
    <row r="5" spans="1:60" hidden="1" x14ac:dyDescent="0.2">
      <c r="A5" s="145" t="s">
        <v>80</v>
      </c>
      <c r="B5" s="146"/>
      <c r="C5" s="147"/>
      <c r="D5" s="148"/>
      <c r="E5" s="148"/>
      <c r="F5" s="148"/>
      <c r="G5" s="149"/>
      <c r="AE5" t="s">
        <v>81</v>
      </c>
    </row>
    <row r="7" spans="1:60" ht="38.25" x14ac:dyDescent="0.2">
      <c r="A7" s="155" t="s">
        <v>82</v>
      </c>
      <c r="B7" s="156" t="s">
        <v>83</v>
      </c>
      <c r="C7" s="156" t="s">
        <v>84</v>
      </c>
      <c r="D7" s="155" t="s">
        <v>85</v>
      </c>
      <c r="E7" s="155" t="s">
        <v>86</v>
      </c>
      <c r="F7" s="150" t="s">
        <v>87</v>
      </c>
      <c r="G7" s="173" t="s">
        <v>28</v>
      </c>
      <c r="H7" s="174" t="s">
        <v>29</v>
      </c>
      <c r="I7" s="174" t="s">
        <v>88</v>
      </c>
      <c r="J7" s="174" t="s">
        <v>30</v>
      </c>
      <c r="K7" s="174" t="s">
        <v>89</v>
      </c>
      <c r="L7" s="174" t="s">
        <v>90</v>
      </c>
      <c r="M7" s="174" t="s">
        <v>91</v>
      </c>
      <c r="N7" s="174" t="s">
        <v>92</v>
      </c>
      <c r="O7" s="174" t="s">
        <v>93</v>
      </c>
      <c r="P7" s="174" t="s">
        <v>94</v>
      </c>
      <c r="Q7" s="174" t="s">
        <v>95</v>
      </c>
      <c r="R7" s="174" t="s">
        <v>96</v>
      </c>
      <c r="S7" s="174" t="s">
        <v>97</v>
      </c>
      <c r="T7" s="174" t="s">
        <v>98</v>
      </c>
      <c r="U7" s="158" t="s">
        <v>99</v>
      </c>
    </row>
    <row r="8" spans="1:60" x14ac:dyDescent="0.2">
      <c r="A8" s="175" t="s">
        <v>100</v>
      </c>
      <c r="B8" s="176" t="s">
        <v>56</v>
      </c>
      <c r="C8" s="177" t="s">
        <v>57</v>
      </c>
      <c r="D8" s="157"/>
      <c r="E8" s="178"/>
      <c r="F8" s="179"/>
      <c r="G8" s="179">
        <f>SUMIF(AE9:AE21,"&lt;&gt;NOR",G9:G21)</f>
        <v>0</v>
      </c>
      <c r="H8" s="179"/>
      <c r="I8" s="179">
        <f>SUM(I9:I21)</f>
        <v>0</v>
      </c>
      <c r="J8" s="179"/>
      <c r="K8" s="179">
        <f>SUM(K9:K21)</f>
        <v>0</v>
      </c>
      <c r="L8" s="179"/>
      <c r="M8" s="179">
        <f>SUM(M9:M21)</f>
        <v>0</v>
      </c>
      <c r="N8" s="157"/>
      <c r="O8" s="157">
        <f>SUM(O9:O21)</f>
        <v>0.34339999999999998</v>
      </c>
      <c r="P8" s="157"/>
      <c r="Q8" s="157">
        <f>SUM(Q9:Q21)</f>
        <v>431.2</v>
      </c>
      <c r="R8" s="157"/>
      <c r="S8" s="157"/>
      <c r="T8" s="175"/>
      <c r="U8" s="157">
        <f>SUM(U9:U21)</f>
        <v>210.22</v>
      </c>
      <c r="AE8" t="s">
        <v>101</v>
      </c>
    </row>
    <row r="9" spans="1:60" outlineLevel="1" x14ac:dyDescent="0.2">
      <c r="A9" s="152">
        <v>1</v>
      </c>
      <c r="B9" s="159" t="s">
        <v>102</v>
      </c>
      <c r="C9" s="191" t="s">
        <v>103</v>
      </c>
      <c r="D9" s="161" t="s">
        <v>104</v>
      </c>
      <c r="E9" s="166">
        <v>980</v>
      </c>
      <c r="F9" s="169">
        <f t="shared" ref="F9:F18" si="0">H9+J9</f>
        <v>0</v>
      </c>
      <c r="G9" s="169">
        <f t="shared" ref="G9:G18" si="1">ROUND(E9*F9,2)</f>
        <v>0</v>
      </c>
      <c r="H9" s="170"/>
      <c r="I9" s="169">
        <f t="shared" ref="I9:I18" si="2">ROUND(E9*H9,2)</f>
        <v>0</v>
      </c>
      <c r="J9" s="170"/>
      <c r="K9" s="169">
        <f t="shared" ref="K9:K18" si="3">ROUND(E9*J9,2)</f>
        <v>0</v>
      </c>
      <c r="L9" s="169">
        <v>21</v>
      </c>
      <c r="M9" s="169">
        <f t="shared" ref="M9:M18" si="4">G9*(1+L9/100)</f>
        <v>0</v>
      </c>
      <c r="N9" s="161">
        <v>0</v>
      </c>
      <c r="O9" s="161">
        <f t="shared" ref="O9:O18" si="5">ROUND(E9*N9,5)</f>
        <v>0</v>
      </c>
      <c r="P9" s="161">
        <v>0.44</v>
      </c>
      <c r="Q9" s="161">
        <f t="shared" ref="Q9:Q18" si="6">ROUND(E9*P9,5)</f>
        <v>431.2</v>
      </c>
      <c r="R9" s="161"/>
      <c r="S9" s="161"/>
      <c r="T9" s="162">
        <v>7.2999999999999995E-2</v>
      </c>
      <c r="U9" s="161">
        <f t="shared" ref="U9:U18" si="7">ROUND(E9*T9,2)</f>
        <v>71.540000000000006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105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2</v>
      </c>
      <c r="B10" s="159" t="s">
        <v>106</v>
      </c>
      <c r="C10" s="191" t="s">
        <v>107</v>
      </c>
      <c r="D10" s="161" t="s">
        <v>108</v>
      </c>
      <c r="E10" s="166">
        <v>300</v>
      </c>
      <c r="F10" s="169">
        <f t="shared" si="0"/>
        <v>0</v>
      </c>
      <c r="G10" s="169">
        <f t="shared" si="1"/>
        <v>0</v>
      </c>
      <c r="H10" s="170"/>
      <c r="I10" s="169">
        <f t="shared" si="2"/>
        <v>0</v>
      </c>
      <c r="J10" s="170"/>
      <c r="K10" s="169">
        <f t="shared" si="3"/>
        <v>0</v>
      </c>
      <c r="L10" s="169">
        <v>21</v>
      </c>
      <c r="M10" s="169">
        <f t="shared" si="4"/>
        <v>0</v>
      </c>
      <c r="N10" s="161">
        <v>0</v>
      </c>
      <c r="O10" s="161">
        <f t="shared" si="5"/>
        <v>0</v>
      </c>
      <c r="P10" s="161">
        <v>0</v>
      </c>
      <c r="Q10" s="161">
        <f t="shared" si="6"/>
        <v>0</v>
      </c>
      <c r="R10" s="161"/>
      <c r="S10" s="161"/>
      <c r="T10" s="162">
        <v>0.223</v>
      </c>
      <c r="U10" s="161">
        <f t="shared" si="7"/>
        <v>66.900000000000006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105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3</v>
      </c>
      <c r="B11" s="159" t="s">
        <v>109</v>
      </c>
      <c r="C11" s="191" t="s">
        <v>110</v>
      </c>
      <c r="D11" s="161" t="s">
        <v>108</v>
      </c>
      <c r="E11" s="166">
        <v>100</v>
      </c>
      <c r="F11" s="169">
        <f t="shared" si="0"/>
        <v>0</v>
      </c>
      <c r="G11" s="169">
        <f t="shared" si="1"/>
        <v>0</v>
      </c>
      <c r="H11" s="170"/>
      <c r="I11" s="169">
        <f t="shared" si="2"/>
        <v>0</v>
      </c>
      <c r="J11" s="170"/>
      <c r="K11" s="169">
        <f t="shared" si="3"/>
        <v>0</v>
      </c>
      <c r="L11" s="169">
        <v>21</v>
      </c>
      <c r="M11" s="169">
        <f t="shared" si="4"/>
        <v>0</v>
      </c>
      <c r="N11" s="161">
        <v>0</v>
      </c>
      <c r="O11" s="161">
        <f t="shared" si="5"/>
        <v>0</v>
      </c>
      <c r="P11" s="161">
        <v>0</v>
      </c>
      <c r="Q11" s="161">
        <f t="shared" si="6"/>
        <v>0</v>
      </c>
      <c r="R11" s="161"/>
      <c r="S11" s="161"/>
      <c r="T11" s="162">
        <v>8.7999999999999995E-2</v>
      </c>
      <c r="U11" s="161">
        <f t="shared" si="7"/>
        <v>8.8000000000000007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105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4</v>
      </c>
      <c r="B12" s="159" t="s">
        <v>111</v>
      </c>
      <c r="C12" s="191" t="s">
        <v>112</v>
      </c>
      <c r="D12" s="161" t="s">
        <v>108</v>
      </c>
      <c r="E12" s="166">
        <v>300</v>
      </c>
      <c r="F12" s="169">
        <f t="shared" si="0"/>
        <v>0</v>
      </c>
      <c r="G12" s="169">
        <f t="shared" si="1"/>
        <v>0</v>
      </c>
      <c r="H12" s="170"/>
      <c r="I12" s="169">
        <f t="shared" si="2"/>
        <v>0</v>
      </c>
      <c r="J12" s="170"/>
      <c r="K12" s="169">
        <f t="shared" si="3"/>
        <v>0</v>
      </c>
      <c r="L12" s="169">
        <v>21</v>
      </c>
      <c r="M12" s="169">
        <f t="shared" si="4"/>
        <v>0</v>
      </c>
      <c r="N12" s="161">
        <v>0</v>
      </c>
      <c r="O12" s="161">
        <f t="shared" si="5"/>
        <v>0</v>
      </c>
      <c r="P12" s="161">
        <v>0</v>
      </c>
      <c r="Q12" s="161">
        <f t="shared" si="6"/>
        <v>0</v>
      </c>
      <c r="R12" s="161"/>
      <c r="S12" s="161"/>
      <c r="T12" s="162">
        <v>1.0999999999999999E-2</v>
      </c>
      <c r="U12" s="161">
        <f t="shared" si="7"/>
        <v>3.3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105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5</v>
      </c>
      <c r="B13" s="159" t="s">
        <v>113</v>
      </c>
      <c r="C13" s="191" t="s">
        <v>114</v>
      </c>
      <c r="D13" s="161" t="s">
        <v>108</v>
      </c>
      <c r="E13" s="166">
        <v>300</v>
      </c>
      <c r="F13" s="169">
        <f t="shared" si="0"/>
        <v>0</v>
      </c>
      <c r="G13" s="169">
        <f t="shared" si="1"/>
        <v>0</v>
      </c>
      <c r="H13" s="170"/>
      <c r="I13" s="169">
        <f t="shared" si="2"/>
        <v>0</v>
      </c>
      <c r="J13" s="170"/>
      <c r="K13" s="169">
        <f t="shared" si="3"/>
        <v>0</v>
      </c>
      <c r="L13" s="169">
        <v>21</v>
      </c>
      <c r="M13" s="169">
        <f t="shared" si="4"/>
        <v>0</v>
      </c>
      <c r="N13" s="161">
        <v>0</v>
      </c>
      <c r="O13" s="161">
        <f t="shared" si="5"/>
        <v>0</v>
      </c>
      <c r="P13" s="161">
        <v>0</v>
      </c>
      <c r="Q13" s="161">
        <f t="shared" si="6"/>
        <v>0</v>
      </c>
      <c r="R13" s="161"/>
      <c r="S13" s="161"/>
      <c r="T13" s="162">
        <v>8.9999999999999993E-3</v>
      </c>
      <c r="U13" s="161">
        <f t="shared" si="7"/>
        <v>2.7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105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6</v>
      </c>
      <c r="B14" s="159" t="s">
        <v>115</v>
      </c>
      <c r="C14" s="191" t="s">
        <v>116</v>
      </c>
      <c r="D14" s="161" t="s">
        <v>104</v>
      </c>
      <c r="E14" s="166">
        <v>980</v>
      </c>
      <c r="F14" s="169">
        <f t="shared" si="0"/>
        <v>0</v>
      </c>
      <c r="G14" s="169">
        <f t="shared" si="1"/>
        <v>0</v>
      </c>
      <c r="H14" s="170"/>
      <c r="I14" s="169">
        <f t="shared" si="2"/>
        <v>0</v>
      </c>
      <c r="J14" s="170"/>
      <c r="K14" s="169">
        <f t="shared" si="3"/>
        <v>0</v>
      </c>
      <c r="L14" s="169">
        <v>21</v>
      </c>
      <c r="M14" s="169">
        <f t="shared" si="4"/>
        <v>0</v>
      </c>
      <c r="N14" s="161">
        <v>0</v>
      </c>
      <c r="O14" s="161">
        <f t="shared" si="5"/>
        <v>0</v>
      </c>
      <c r="P14" s="161">
        <v>0</v>
      </c>
      <c r="Q14" s="161">
        <f t="shared" si="6"/>
        <v>0</v>
      </c>
      <c r="R14" s="161"/>
      <c r="S14" s="161"/>
      <c r="T14" s="162">
        <v>1.2999999999999999E-2</v>
      </c>
      <c r="U14" s="161">
        <f t="shared" si="7"/>
        <v>12.74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105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7</v>
      </c>
      <c r="B15" s="159" t="s">
        <v>117</v>
      </c>
      <c r="C15" s="191" t="s">
        <v>118</v>
      </c>
      <c r="D15" s="161" t="s">
        <v>119</v>
      </c>
      <c r="E15" s="166">
        <v>17</v>
      </c>
      <c r="F15" s="169">
        <f t="shared" si="0"/>
        <v>0</v>
      </c>
      <c r="G15" s="169">
        <f t="shared" si="1"/>
        <v>0</v>
      </c>
      <c r="H15" s="170"/>
      <c r="I15" s="169">
        <f t="shared" si="2"/>
        <v>0</v>
      </c>
      <c r="J15" s="170"/>
      <c r="K15" s="169">
        <f t="shared" si="3"/>
        <v>0</v>
      </c>
      <c r="L15" s="169">
        <v>21</v>
      </c>
      <c r="M15" s="169">
        <f t="shared" si="4"/>
        <v>0</v>
      </c>
      <c r="N15" s="161">
        <v>0</v>
      </c>
      <c r="O15" s="161">
        <f t="shared" si="5"/>
        <v>0</v>
      </c>
      <c r="P15" s="161">
        <v>0</v>
      </c>
      <c r="Q15" s="161">
        <f t="shared" si="6"/>
        <v>0</v>
      </c>
      <c r="R15" s="161"/>
      <c r="S15" s="161"/>
      <c r="T15" s="162">
        <v>0</v>
      </c>
      <c r="U15" s="161">
        <f t="shared" si="7"/>
        <v>0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120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>
        <v>8</v>
      </c>
      <c r="B16" s="159" t="s">
        <v>121</v>
      </c>
      <c r="C16" s="191" t="s">
        <v>122</v>
      </c>
      <c r="D16" s="161" t="s">
        <v>123</v>
      </c>
      <c r="E16" s="166">
        <v>21.5</v>
      </c>
      <c r="F16" s="169">
        <f t="shared" si="0"/>
        <v>0</v>
      </c>
      <c r="G16" s="169">
        <f t="shared" si="1"/>
        <v>0</v>
      </c>
      <c r="H16" s="170"/>
      <c r="I16" s="169">
        <f t="shared" si="2"/>
        <v>0</v>
      </c>
      <c r="J16" s="170"/>
      <c r="K16" s="169">
        <f t="shared" si="3"/>
        <v>0</v>
      </c>
      <c r="L16" s="169">
        <v>21</v>
      </c>
      <c r="M16" s="169">
        <f t="shared" si="4"/>
        <v>0</v>
      </c>
      <c r="N16" s="161">
        <v>0</v>
      </c>
      <c r="O16" s="161">
        <f t="shared" si="5"/>
        <v>0</v>
      </c>
      <c r="P16" s="161">
        <v>0</v>
      </c>
      <c r="Q16" s="161">
        <f t="shared" si="6"/>
        <v>0</v>
      </c>
      <c r="R16" s="161"/>
      <c r="S16" s="161"/>
      <c r="T16" s="162">
        <v>0.20699999999999999</v>
      </c>
      <c r="U16" s="161">
        <f t="shared" si="7"/>
        <v>4.45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105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9</v>
      </c>
      <c r="B17" s="159" t="s">
        <v>124</v>
      </c>
      <c r="C17" s="191" t="s">
        <v>125</v>
      </c>
      <c r="D17" s="161" t="s">
        <v>123</v>
      </c>
      <c r="E17" s="166">
        <v>85</v>
      </c>
      <c r="F17" s="169">
        <f t="shared" si="0"/>
        <v>0</v>
      </c>
      <c r="G17" s="169">
        <f t="shared" si="1"/>
        <v>0</v>
      </c>
      <c r="H17" s="170"/>
      <c r="I17" s="169">
        <f t="shared" si="2"/>
        <v>0</v>
      </c>
      <c r="J17" s="170"/>
      <c r="K17" s="169">
        <f t="shared" si="3"/>
        <v>0</v>
      </c>
      <c r="L17" s="169">
        <v>21</v>
      </c>
      <c r="M17" s="169">
        <f t="shared" si="4"/>
        <v>0</v>
      </c>
      <c r="N17" s="161">
        <v>4.0400000000000002E-3</v>
      </c>
      <c r="O17" s="161">
        <f t="shared" si="5"/>
        <v>0.34339999999999998</v>
      </c>
      <c r="P17" s="161">
        <v>0</v>
      </c>
      <c r="Q17" s="161">
        <f t="shared" si="6"/>
        <v>0</v>
      </c>
      <c r="R17" s="161"/>
      <c r="S17" s="161"/>
      <c r="T17" s="162">
        <v>0.28599999999999998</v>
      </c>
      <c r="U17" s="161">
        <f t="shared" si="7"/>
        <v>24.31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105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10</v>
      </c>
      <c r="B18" s="159" t="s">
        <v>126</v>
      </c>
      <c r="C18" s="191" t="s">
        <v>127</v>
      </c>
      <c r="D18" s="161" t="s">
        <v>128</v>
      </c>
      <c r="E18" s="166">
        <v>1</v>
      </c>
      <c r="F18" s="169">
        <f t="shared" si="0"/>
        <v>0</v>
      </c>
      <c r="G18" s="169">
        <f t="shared" si="1"/>
        <v>0</v>
      </c>
      <c r="H18" s="170"/>
      <c r="I18" s="169">
        <f t="shared" si="2"/>
        <v>0</v>
      </c>
      <c r="J18" s="170"/>
      <c r="K18" s="169">
        <f t="shared" si="3"/>
        <v>0</v>
      </c>
      <c r="L18" s="169">
        <v>21</v>
      </c>
      <c r="M18" s="169">
        <f t="shared" si="4"/>
        <v>0</v>
      </c>
      <c r="N18" s="161">
        <v>0</v>
      </c>
      <c r="O18" s="161">
        <f t="shared" si="5"/>
        <v>0</v>
      </c>
      <c r="P18" s="161">
        <v>0</v>
      </c>
      <c r="Q18" s="161">
        <f t="shared" si="6"/>
        <v>0</v>
      </c>
      <c r="R18" s="161"/>
      <c r="S18" s="161"/>
      <c r="T18" s="162">
        <v>0</v>
      </c>
      <c r="U18" s="161">
        <f t="shared" si="7"/>
        <v>0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105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9"/>
      <c r="C19" s="251" t="s">
        <v>129</v>
      </c>
      <c r="D19" s="252"/>
      <c r="E19" s="253"/>
      <c r="F19" s="254"/>
      <c r="G19" s="255"/>
      <c r="H19" s="169"/>
      <c r="I19" s="169"/>
      <c r="J19" s="169"/>
      <c r="K19" s="169"/>
      <c r="L19" s="169"/>
      <c r="M19" s="169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130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doplňky,kolena,odbočky, doplňující materiál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>
        <v>11</v>
      </c>
      <c r="B20" s="159" t="s">
        <v>131</v>
      </c>
      <c r="C20" s="191" t="s">
        <v>132</v>
      </c>
      <c r="D20" s="161" t="s">
        <v>108</v>
      </c>
      <c r="E20" s="166">
        <v>10</v>
      </c>
      <c r="F20" s="169">
        <f>H20+J20</f>
        <v>0</v>
      </c>
      <c r="G20" s="169">
        <f>ROUND(E20*F20,2)</f>
        <v>0</v>
      </c>
      <c r="H20" s="170"/>
      <c r="I20" s="169">
        <f>ROUND(E20*H20,2)</f>
        <v>0</v>
      </c>
      <c r="J20" s="170"/>
      <c r="K20" s="169">
        <f>ROUND(E20*J20,2)</f>
        <v>0</v>
      </c>
      <c r="L20" s="169">
        <v>21</v>
      </c>
      <c r="M20" s="169">
        <f>G20*(1+L20/100)</f>
        <v>0</v>
      </c>
      <c r="N20" s="161">
        <v>0</v>
      </c>
      <c r="O20" s="161">
        <f>ROUND(E20*N20,5)</f>
        <v>0</v>
      </c>
      <c r="P20" s="161">
        <v>0</v>
      </c>
      <c r="Q20" s="161">
        <f>ROUND(E20*P20,5)</f>
        <v>0</v>
      </c>
      <c r="R20" s="161"/>
      <c r="S20" s="161"/>
      <c r="T20" s="162">
        <v>1.548</v>
      </c>
      <c r="U20" s="161">
        <f>ROUND(E20*T20,2)</f>
        <v>15.48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105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/>
      <c r="B21" s="159"/>
      <c r="C21" s="251" t="s">
        <v>133</v>
      </c>
      <c r="D21" s="252"/>
      <c r="E21" s="253"/>
      <c r="F21" s="254"/>
      <c r="G21" s="255"/>
      <c r="H21" s="169"/>
      <c r="I21" s="169"/>
      <c r="J21" s="169"/>
      <c r="K21" s="169"/>
      <c r="L21" s="169"/>
      <c r="M21" s="169"/>
      <c r="N21" s="161"/>
      <c r="O21" s="161"/>
      <c r="P21" s="161"/>
      <c r="Q21" s="161"/>
      <c r="R21" s="161"/>
      <c r="S21" s="161"/>
      <c r="T21" s="162"/>
      <c r="U21" s="161"/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130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4" t="str">
        <f>C21</f>
        <v>Ruční dočištění a ztížení prací kolem vedení</v>
      </c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53" t="s">
        <v>100</v>
      </c>
      <c r="B22" s="160" t="s">
        <v>58</v>
      </c>
      <c r="C22" s="192" t="s">
        <v>59</v>
      </c>
      <c r="D22" s="163"/>
      <c r="E22" s="167"/>
      <c r="F22" s="171"/>
      <c r="G22" s="171">
        <f>SUMIF(AE23:AE29,"&lt;&gt;NOR",G23:G29)</f>
        <v>0</v>
      </c>
      <c r="H22" s="171"/>
      <c r="I22" s="171">
        <f>SUM(I23:I29)</f>
        <v>0</v>
      </c>
      <c r="J22" s="171"/>
      <c r="K22" s="171">
        <f>SUM(K23:K29)</f>
        <v>0</v>
      </c>
      <c r="L22" s="171"/>
      <c r="M22" s="171">
        <f>SUM(M23:M29)</f>
        <v>0</v>
      </c>
      <c r="N22" s="163"/>
      <c r="O22" s="163">
        <f>SUM(O23:O29)</f>
        <v>2854.7085900000002</v>
      </c>
      <c r="P22" s="163"/>
      <c r="Q22" s="163">
        <f>SUM(Q23:Q29)</f>
        <v>0</v>
      </c>
      <c r="R22" s="163"/>
      <c r="S22" s="163"/>
      <c r="T22" s="164"/>
      <c r="U22" s="163">
        <f>SUM(U23:U29)</f>
        <v>55910.96</v>
      </c>
      <c r="AE22" t="s">
        <v>101</v>
      </c>
    </row>
    <row r="23" spans="1:60" outlineLevel="1" x14ac:dyDescent="0.2">
      <c r="A23" s="152">
        <v>12</v>
      </c>
      <c r="B23" s="159" t="s">
        <v>134</v>
      </c>
      <c r="C23" s="191" t="s">
        <v>135</v>
      </c>
      <c r="D23" s="161" t="s">
        <v>108</v>
      </c>
      <c r="E23" s="166">
        <v>67</v>
      </c>
      <c r="F23" s="169">
        <f>H23+J23</f>
        <v>0</v>
      </c>
      <c r="G23" s="169">
        <f>ROUND(E23*F23,2)</f>
        <v>0</v>
      </c>
      <c r="H23" s="170"/>
      <c r="I23" s="169">
        <f>ROUND(E23*H23,2)</f>
        <v>0</v>
      </c>
      <c r="J23" s="170"/>
      <c r="K23" s="169">
        <f>ROUND(E23*J23,2)</f>
        <v>0</v>
      </c>
      <c r="L23" s="169">
        <v>21</v>
      </c>
      <c r="M23" s="169">
        <f>G23*(1+L23/100)</f>
        <v>0</v>
      </c>
      <c r="N23" s="161">
        <v>2.5251399999999999</v>
      </c>
      <c r="O23" s="161">
        <f>ROUND(E23*N23,5)</f>
        <v>169.18438</v>
      </c>
      <c r="P23" s="161">
        <v>0</v>
      </c>
      <c r="Q23" s="161">
        <f>ROUND(E23*P23,5)</f>
        <v>0</v>
      </c>
      <c r="R23" s="161"/>
      <c r="S23" s="161"/>
      <c r="T23" s="162">
        <v>1.17</v>
      </c>
      <c r="U23" s="161">
        <f>ROUND(E23*T23,2)</f>
        <v>78.39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105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>
        <v>13</v>
      </c>
      <c r="B24" s="159" t="s">
        <v>136</v>
      </c>
      <c r="C24" s="191" t="s">
        <v>137</v>
      </c>
      <c r="D24" s="161" t="s">
        <v>108</v>
      </c>
      <c r="E24" s="166">
        <v>3</v>
      </c>
      <c r="F24" s="169">
        <f>H24+J24</f>
        <v>0</v>
      </c>
      <c r="G24" s="169">
        <f>ROUND(E24*F24,2)</f>
        <v>0</v>
      </c>
      <c r="H24" s="170"/>
      <c r="I24" s="169">
        <f>ROUND(E24*H24,2)</f>
        <v>0</v>
      </c>
      <c r="J24" s="170"/>
      <c r="K24" s="169">
        <f>ROUND(E24*J24,2)</f>
        <v>0</v>
      </c>
      <c r="L24" s="169">
        <v>21</v>
      </c>
      <c r="M24" s="169">
        <f>G24*(1+L24/100)</f>
        <v>0</v>
      </c>
      <c r="N24" s="161">
        <v>2.5249999999999999</v>
      </c>
      <c r="O24" s="161">
        <f>ROUND(E24*N24,5)</f>
        <v>7.5750000000000002</v>
      </c>
      <c r="P24" s="161">
        <v>0</v>
      </c>
      <c r="Q24" s="161">
        <f>ROUND(E24*P24,5)</f>
        <v>0</v>
      </c>
      <c r="R24" s="161"/>
      <c r="S24" s="161"/>
      <c r="T24" s="162">
        <v>0.46</v>
      </c>
      <c r="U24" s="161">
        <f>ROUND(E24*T24,2)</f>
        <v>1.38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105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/>
      <c r="B25" s="159"/>
      <c r="C25" s="251" t="s">
        <v>138</v>
      </c>
      <c r="D25" s="252"/>
      <c r="E25" s="253"/>
      <c r="F25" s="254"/>
      <c r="G25" s="255"/>
      <c r="H25" s="169"/>
      <c r="I25" s="169"/>
      <c r="J25" s="169"/>
      <c r="K25" s="169"/>
      <c r="L25" s="169"/>
      <c r="M25" s="169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130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>C25</f>
        <v>ŽB patky pro uložení sloupků oplocení 6ks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>
        <v>14</v>
      </c>
      <c r="B26" s="159" t="s">
        <v>139</v>
      </c>
      <c r="C26" s="191" t="s">
        <v>140</v>
      </c>
      <c r="D26" s="161" t="s">
        <v>104</v>
      </c>
      <c r="E26" s="166">
        <v>1900</v>
      </c>
      <c r="F26" s="169">
        <f>H26+J26</f>
        <v>0</v>
      </c>
      <c r="G26" s="169">
        <f>ROUND(E26*F26,2)</f>
        <v>0</v>
      </c>
      <c r="H26" s="170"/>
      <c r="I26" s="169">
        <f>ROUND(E26*H26,2)</f>
        <v>0</v>
      </c>
      <c r="J26" s="170"/>
      <c r="K26" s="169">
        <f>ROUND(E26*J26,2)</f>
        <v>0</v>
      </c>
      <c r="L26" s="169">
        <v>21</v>
      </c>
      <c r="M26" s="169">
        <f>G26*(1+L26/100)</f>
        <v>0</v>
      </c>
      <c r="N26" s="161">
        <v>1.0570200000000001</v>
      </c>
      <c r="O26" s="161">
        <f>ROUND(E26*N26,5)</f>
        <v>2008.338</v>
      </c>
      <c r="P26" s="161">
        <v>0</v>
      </c>
      <c r="Q26" s="161">
        <f>ROUND(E26*P26,5)</f>
        <v>0</v>
      </c>
      <c r="R26" s="161"/>
      <c r="S26" s="161"/>
      <c r="T26" s="162">
        <v>15.231</v>
      </c>
      <c r="U26" s="161">
        <f>ROUND(E26*T26,2)</f>
        <v>28938.9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105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/>
      <c r="B27" s="159"/>
      <c r="C27" s="251" t="s">
        <v>141</v>
      </c>
      <c r="D27" s="252"/>
      <c r="E27" s="253"/>
      <c r="F27" s="254"/>
      <c r="G27" s="255"/>
      <c r="H27" s="169"/>
      <c r="I27" s="169"/>
      <c r="J27" s="169"/>
      <c r="K27" s="169"/>
      <c r="L27" s="169"/>
      <c r="M27" s="169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130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4" t="str">
        <f>C27</f>
        <v>včetně podložení a vymezovacích ocel podpor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15</v>
      </c>
      <c r="B28" s="159" t="s">
        <v>142</v>
      </c>
      <c r="C28" s="191" t="s">
        <v>143</v>
      </c>
      <c r="D28" s="161" t="s">
        <v>123</v>
      </c>
      <c r="E28" s="166">
        <v>645</v>
      </c>
      <c r="F28" s="169">
        <f>H28+J28</f>
        <v>0</v>
      </c>
      <c r="G28" s="169">
        <f>ROUND(E28*F28,2)</f>
        <v>0</v>
      </c>
      <c r="H28" s="170"/>
      <c r="I28" s="169">
        <f>ROUND(E28*H28,2)</f>
        <v>0</v>
      </c>
      <c r="J28" s="170"/>
      <c r="K28" s="169">
        <f>ROUND(E28*J28,2)</f>
        <v>0</v>
      </c>
      <c r="L28" s="169">
        <v>21</v>
      </c>
      <c r="M28" s="169">
        <f>G28*(1+L28/100)</f>
        <v>0</v>
      </c>
      <c r="N28" s="161">
        <v>1.00349</v>
      </c>
      <c r="O28" s="161">
        <f>ROUND(E28*N28,5)</f>
        <v>647.25104999999996</v>
      </c>
      <c r="P28" s="161">
        <v>0</v>
      </c>
      <c r="Q28" s="161">
        <f>ROUND(E28*P28,5)</f>
        <v>0</v>
      </c>
      <c r="R28" s="161"/>
      <c r="S28" s="161"/>
      <c r="T28" s="162">
        <v>41.496000000000002</v>
      </c>
      <c r="U28" s="161">
        <f>ROUND(E28*T28,2)</f>
        <v>26764.92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105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16</v>
      </c>
      <c r="B29" s="159" t="s">
        <v>144</v>
      </c>
      <c r="C29" s="191" t="s">
        <v>145</v>
      </c>
      <c r="D29" s="161" t="s">
        <v>108</v>
      </c>
      <c r="E29" s="166">
        <v>116</v>
      </c>
      <c r="F29" s="169">
        <f>H29+J29</f>
        <v>0</v>
      </c>
      <c r="G29" s="169">
        <f>ROUND(E29*F29,2)</f>
        <v>0</v>
      </c>
      <c r="H29" s="170"/>
      <c r="I29" s="169">
        <f>ROUND(E29*H29,2)</f>
        <v>0</v>
      </c>
      <c r="J29" s="170"/>
      <c r="K29" s="169">
        <f>ROUND(E29*J29,2)</f>
        <v>0</v>
      </c>
      <c r="L29" s="169">
        <v>21</v>
      </c>
      <c r="M29" s="169">
        <f>G29*(1+L29/100)</f>
        <v>0</v>
      </c>
      <c r="N29" s="161">
        <v>0.19275999999999999</v>
      </c>
      <c r="O29" s="161">
        <f>ROUND(E29*N29,5)</f>
        <v>22.36016</v>
      </c>
      <c r="P29" s="161">
        <v>0</v>
      </c>
      <c r="Q29" s="161">
        <f>ROUND(E29*P29,5)</f>
        <v>0</v>
      </c>
      <c r="R29" s="161"/>
      <c r="S29" s="161"/>
      <c r="T29" s="162">
        <v>1.0980000000000001</v>
      </c>
      <c r="U29" s="161">
        <f>ROUND(E29*T29,2)</f>
        <v>127.37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105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53" t="s">
        <v>100</v>
      </c>
      <c r="B30" s="160" t="s">
        <v>60</v>
      </c>
      <c r="C30" s="192" t="s">
        <v>61</v>
      </c>
      <c r="D30" s="163"/>
      <c r="E30" s="167"/>
      <c r="F30" s="171"/>
      <c r="G30" s="171">
        <f>SUMIF(AE31:AE41,"&lt;&gt;NOR",G31:G41)</f>
        <v>0</v>
      </c>
      <c r="H30" s="171"/>
      <c r="I30" s="171">
        <f>SUM(I31:I41)</f>
        <v>0</v>
      </c>
      <c r="J30" s="171"/>
      <c r="K30" s="171">
        <f>SUM(K31:K41)</f>
        <v>0</v>
      </c>
      <c r="L30" s="171"/>
      <c r="M30" s="171">
        <f>SUM(M31:M41)</f>
        <v>0</v>
      </c>
      <c r="N30" s="163"/>
      <c r="O30" s="163">
        <f>SUM(O31:O41)</f>
        <v>470.22574000000003</v>
      </c>
      <c r="P30" s="163"/>
      <c r="Q30" s="163">
        <f>SUM(Q31:Q41)</f>
        <v>0</v>
      </c>
      <c r="R30" s="163"/>
      <c r="S30" s="163"/>
      <c r="T30" s="164"/>
      <c r="U30" s="163">
        <f>SUM(U31:U41)</f>
        <v>235.29999999999998</v>
      </c>
      <c r="AE30" t="s">
        <v>101</v>
      </c>
    </row>
    <row r="31" spans="1:60" ht="22.5" outlineLevel="1" x14ac:dyDescent="0.2">
      <c r="A31" s="152">
        <v>17</v>
      </c>
      <c r="B31" s="159" t="s">
        <v>146</v>
      </c>
      <c r="C31" s="191" t="s">
        <v>147</v>
      </c>
      <c r="D31" s="161" t="s">
        <v>104</v>
      </c>
      <c r="E31" s="166">
        <v>980</v>
      </c>
      <c r="F31" s="169">
        <f t="shared" ref="F31:F40" si="8">H31+J31</f>
        <v>0</v>
      </c>
      <c r="G31" s="169">
        <f t="shared" ref="G31:G40" si="9">ROUND(E31*F31,2)</f>
        <v>0</v>
      </c>
      <c r="H31" s="170"/>
      <c r="I31" s="169">
        <f t="shared" ref="I31:I40" si="10">ROUND(E31*H31,2)</f>
        <v>0</v>
      </c>
      <c r="J31" s="170"/>
      <c r="K31" s="169">
        <f t="shared" ref="K31:K40" si="11">ROUND(E31*J31,2)</f>
        <v>0</v>
      </c>
      <c r="L31" s="169">
        <v>21</v>
      </c>
      <c r="M31" s="169">
        <f t="shared" ref="M31:M40" si="12">G31*(1+L31/100)</f>
        <v>0</v>
      </c>
      <c r="N31" s="161">
        <v>7.5600000000000001E-2</v>
      </c>
      <c r="O31" s="161">
        <f t="shared" ref="O31:O40" si="13">ROUND(E31*N31,5)</f>
        <v>74.087999999999994</v>
      </c>
      <c r="P31" s="161">
        <v>0</v>
      </c>
      <c r="Q31" s="161">
        <f t="shared" ref="Q31:Q40" si="14">ROUND(E31*P31,5)</f>
        <v>0</v>
      </c>
      <c r="R31" s="161"/>
      <c r="S31" s="161"/>
      <c r="T31" s="162">
        <v>2.5000000000000001E-2</v>
      </c>
      <c r="U31" s="161">
        <f t="shared" ref="U31:U40" si="15">ROUND(E31*T31,2)</f>
        <v>24.5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105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>
        <v>18</v>
      </c>
      <c r="B32" s="159" t="s">
        <v>148</v>
      </c>
      <c r="C32" s="191" t="s">
        <v>149</v>
      </c>
      <c r="D32" s="161" t="s">
        <v>123</v>
      </c>
      <c r="E32" s="166">
        <v>110</v>
      </c>
      <c r="F32" s="169">
        <f t="shared" si="8"/>
        <v>0</v>
      </c>
      <c r="G32" s="169">
        <f t="shared" si="9"/>
        <v>0</v>
      </c>
      <c r="H32" s="170"/>
      <c r="I32" s="169">
        <f t="shared" si="10"/>
        <v>0</v>
      </c>
      <c r="J32" s="170"/>
      <c r="K32" s="169">
        <f t="shared" si="11"/>
        <v>0</v>
      </c>
      <c r="L32" s="169">
        <v>21</v>
      </c>
      <c r="M32" s="169">
        <f t="shared" si="12"/>
        <v>0</v>
      </c>
      <c r="N32" s="161">
        <v>9.01E-2</v>
      </c>
      <c r="O32" s="161">
        <f t="shared" si="13"/>
        <v>9.9109999999999996</v>
      </c>
      <c r="P32" s="161">
        <v>0</v>
      </c>
      <c r="Q32" s="161">
        <f t="shared" si="14"/>
        <v>0</v>
      </c>
      <c r="R32" s="161"/>
      <c r="S32" s="161"/>
      <c r="T32" s="162">
        <v>0.4415</v>
      </c>
      <c r="U32" s="161">
        <f t="shared" si="15"/>
        <v>48.57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105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>
        <v>19</v>
      </c>
      <c r="B33" s="159" t="s">
        <v>150</v>
      </c>
      <c r="C33" s="191" t="s">
        <v>151</v>
      </c>
      <c r="D33" s="161" t="s">
        <v>123</v>
      </c>
      <c r="E33" s="166">
        <v>110</v>
      </c>
      <c r="F33" s="169">
        <f t="shared" si="8"/>
        <v>0</v>
      </c>
      <c r="G33" s="169">
        <f t="shared" si="9"/>
        <v>0</v>
      </c>
      <c r="H33" s="170"/>
      <c r="I33" s="169">
        <f t="shared" si="10"/>
        <v>0</v>
      </c>
      <c r="J33" s="170"/>
      <c r="K33" s="169">
        <f t="shared" si="11"/>
        <v>0</v>
      </c>
      <c r="L33" s="169">
        <v>21</v>
      </c>
      <c r="M33" s="169">
        <f t="shared" si="12"/>
        <v>0</v>
      </c>
      <c r="N33" s="161">
        <v>0.12404999999999999</v>
      </c>
      <c r="O33" s="161">
        <f t="shared" si="13"/>
        <v>13.6455</v>
      </c>
      <c r="P33" s="161">
        <v>0</v>
      </c>
      <c r="Q33" s="161">
        <f t="shared" si="14"/>
        <v>0</v>
      </c>
      <c r="R33" s="161"/>
      <c r="S33" s="161"/>
      <c r="T33" s="162">
        <v>0.60087999999999997</v>
      </c>
      <c r="U33" s="161">
        <f t="shared" si="15"/>
        <v>66.099999999999994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152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52">
        <v>20</v>
      </c>
      <c r="B34" s="159" t="s">
        <v>153</v>
      </c>
      <c r="C34" s="191" t="s">
        <v>154</v>
      </c>
      <c r="D34" s="161" t="s">
        <v>104</v>
      </c>
      <c r="E34" s="166">
        <v>980</v>
      </c>
      <c r="F34" s="169">
        <f t="shared" si="8"/>
        <v>0</v>
      </c>
      <c r="G34" s="169">
        <f t="shared" si="9"/>
        <v>0</v>
      </c>
      <c r="H34" s="170"/>
      <c r="I34" s="169">
        <f t="shared" si="10"/>
        <v>0</v>
      </c>
      <c r="J34" s="170"/>
      <c r="K34" s="169">
        <f t="shared" si="11"/>
        <v>0</v>
      </c>
      <c r="L34" s="169">
        <v>21</v>
      </c>
      <c r="M34" s="169">
        <f t="shared" si="12"/>
        <v>0</v>
      </c>
      <c r="N34" s="161">
        <v>0.3528</v>
      </c>
      <c r="O34" s="161">
        <f t="shared" si="13"/>
        <v>345.74400000000003</v>
      </c>
      <c r="P34" s="161">
        <v>0</v>
      </c>
      <c r="Q34" s="161">
        <f t="shared" si="14"/>
        <v>0</v>
      </c>
      <c r="R34" s="161"/>
      <c r="S34" s="161"/>
      <c r="T34" s="162">
        <v>0</v>
      </c>
      <c r="U34" s="161">
        <f t="shared" si="15"/>
        <v>0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105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21</v>
      </c>
      <c r="B35" s="159" t="s">
        <v>155</v>
      </c>
      <c r="C35" s="191" t="s">
        <v>156</v>
      </c>
      <c r="D35" s="161" t="s">
        <v>104</v>
      </c>
      <c r="E35" s="166">
        <v>102</v>
      </c>
      <c r="F35" s="169">
        <f t="shared" si="8"/>
        <v>0</v>
      </c>
      <c r="G35" s="169">
        <f t="shared" si="9"/>
        <v>0</v>
      </c>
      <c r="H35" s="170"/>
      <c r="I35" s="169">
        <f t="shared" si="10"/>
        <v>0</v>
      </c>
      <c r="J35" s="170"/>
      <c r="K35" s="169">
        <f t="shared" si="11"/>
        <v>0</v>
      </c>
      <c r="L35" s="169">
        <v>21</v>
      </c>
      <c r="M35" s="169">
        <f t="shared" si="12"/>
        <v>0</v>
      </c>
      <c r="N35" s="161">
        <v>0.188</v>
      </c>
      <c r="O35" s="161">
        <f t="shared" si="13"/>
        <v>19.175999999999998</v>
      </c>
      <c r="P35" s="161">
        <v>0</v>
      </c>
      <c r="Q35" s="161">
        <f t="shared" si="14"/>
        <v>0</v>
      </c>
      <c r="R35" s="161"/>
      <c r="S35" s="161"/>
      <c r="T35" s="162">
        <v>0</v>
      </c>
      <c r="U35" s="161">
        <f t="shared" si="15"/>
        <v>0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120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22</v>
      </c>
      <c r="B36" s="159" t="s">
        <v>157</v>
      </c>
      <c r="C36" s="191" t="s">
        <v>158</v>
      </c>
      <c r="D36" s="161" t="s">
        <v>104</v>
      </c>
      <c r="E36" s="166">
        <v>102</v>
      </c>
      <c r="F36" s="169">
        <f t="shared" si="8"/>
        <v>0</v>
      </c>
      <c r="G36" s="169">
        <f t="shared" si="9"/>
        <v>0</v>
      </c>
      <c r="H36" s="170"/>
      <c r="I36" s="169">
        <f t="shared" si="10"/>
        <v>0</v>
      </c>
      <c r="J36" s="170"/>
      <c r="K36" s="169">
        <f t="shared" si="11"/>
        <v>0</v>
      </c>
      <c r="L36" s="169">
        <v>21</v>
      </c>
      <c r="M36" s="169">
        <f t="shared" si="12"/>
        <v>0</v>
      </c>
      <c r="N36" s="161">
        <v>7.3899999999999993E-2</v>
      </c>
      <c r="O36" s="161">
        <f t="shared" si="13"/>
        <v>7.5377999999999998</v>
      </c>
      <c r="P36" s="161">
        <v>0</v>
      </c>
      <c r="Q36" s="161">
        <f t="shared" si="14"/>
        <v>0</v>
      </c>
      <c r="R36" s="161"/>
      <c r="S36" s="161"/>
      <c r="T36" s="162">
        <v>0.47799999999999998</v>
      </c>
      <c r="U36" s="161">
        <f t="shared" si="15"/>
        <v>48.76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105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23</v>
      </c>
      <c r="B37" s="159" t="s">
        <v>159</v>
      </c>
      <c r="C37" s="191" t="s">
        <v>160</v>
      </c>
      <c r="D37" s="161" t="s">
        <v>123</v>
      </c>
      <c r="E37" s="166">
        <v>100</v>
      </c>
      <c r="F37" s="169">
        <f t="shared" si="8"/>
        <v>0</v>
      </c>
      <c r="G37" s="169">
        <f t="shared" si="9"/>
        <v>0</v>
      </c>
      <c r="H37" s="170"/>
      <c r="I37" s="169">
        <f t="shared" si="10"/>
        <v>0</v>
      </c>
      <c r="J37" s="170"/>
      <c r="K37" s="169">
        <f t="shared" si="11"/>
        <v>0</v>
      </c>
      <c r="L37" s="169">
        <v>21</v>
      </c>
      <c r="M37" s="169">
        <f t="shared" si="12"/>
        <v>0</v>
      </c>
      <c r="N37" s="161">
        <v>3.6000000000000002E-4</v>
      </c>
      <c r="O37" s="161">
        <f t="shared" si="13"/>
        <v>3.5999999999999997E-2</v>
      </c>
      <c r="P37" s="161">
        <v>0</v>
      </c>
      <c r="Q37" s="161">
        <f t="shared" si="14"/>
        <v>0</v>
      </c>
      <c r="R37" s="161"/>
      <c r="S37" s="161"/>
      <c r="T37" s="162">
        <v>0.43</v>
      </c>
      <c r="U37" s="161">
        <f t="shared" si="15"/>
        <v>43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105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52">
        <v>24</v>
      </c>
      <c r="B38" s="159" t="s">
        <v>161</v>
      </c>
      <c r="C38" s="191" t="s">
        <v>162</v>
      </c>
      <c r="D38" s="161" t="s">
        <v>128</v>
      </c>
      <c r="E38" s="166">
        <v>1</v>
      </c>
      <c r="F38" s="169">
        <f t="shared" si="8"/>
        <v>0</v>
      </c>
      <c r="G38" s="169">
        <f t="shared" si="9"/>
        <v>0</v>
      </c>
      <c r="H38" s="170"/>
      <c r="I38" s="169">
        <f t="shared" si="10"/>
        <v>0</v>
      </c>
      <c r="J38" s="170"/>
      <c r="K38" s="169">
        <f t="shared" si="11"/>
        <v>0</v>
      </c>
      <c r="L38" s="169">
        <v>21</v>
      </c>
      <c r="M38" s="169">
        <f t="shared" si="12"/>
        <v>0</v>
      </c>
      <c r="N38" s="161">
        <v>0</v>
      </c>
      <c r="O38" s="161">
        <f t="shared" si="13"/>
        <v>0</v>
      </c>
      <c r="P38" s="161">
        <v>0</v>
      </c>
      <c r="Q38" s="161">
        <f t="shared" si="14"/>
        <v>0</v>
      </c>
      <c r="R38" s="161"/>
      <c r="S38" s="161"/>
      <c r="T38" s="162">
        <v>0</v>
      </c>
      <c r="U38" s="161">
        <f t="shared" si="15"/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105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25</v>
      </c>
      <c r="B39" s="159" t="s">
        <v>163</v>
      </c>
      <c r="C39" s="191" t="s">
        <v>164</v>
      </c>
      <c r="D39" s="161" t="s">
        <v>108</v>
      </c>
      <c r="E39" s="166">
        <v>20</v>
      </c>
      <c r="F39" s="169">
        <f t="shared" si="8"/>
        <v>0</v>
      </c>
      <c r="G39" s="169">
        <f t="shared" si="9"/>
        <v>0</v>
      </c>
      <c r="H39" s="170"/>
      <c r="I39" s="169">
        <f t="shared" si="10"/>
        <v>0</v>
      </c>
      <c r="J39" s="170"/>
      <c r="K39" s="169">
        <f t="shared" si="11"/>
        <v>0</v>
      </c>
      <c r="L39" s="169">
        <v>21</v>
      </c>
      <c r="M39" s="169">
        <f t="shared" si="12"/>
        <v>0</v>
      </c>
      <c r="N39" s="161">
        <v>0</v>
      </c>
      <c r="O39" s="161">
        <f t="shared" si="13"/>
        <v>0</v>
      </c>
      <c r="P39" s="161">
        <v>0</v>
      </c>
      <c r="Q39" s="161">
        <f t="shared" si="14"/>
        <v>0</v>
      </c>
      <c r="R39" s="161"/>
      <c r="S39" s="161"/>
      <c r="T39" s="162">
        <v>8.3000000000000004E-2</v>
      </c>
      <c r="U39" s="161">
        <f t="shared" si="15"/>
        <v>1.66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105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52">
        <v>26</v>
      </c>
      <c r="B40" s="159" t="s">
        <v>165</v>
      </c>
      <c r="C40" s="191" t="s">
        <v>166</v>
      </c>
      <c r="D40" s="161" t="s">
        <v>119</v>
      </c>
      <c r="E40" s="166">
        <v>2</v>
      </c>
      <c r="F40" s="169">
        <f t="shared" si="8"/>
        <v>0</v>
      </c>
      <c r="G40" s="169">
        <f t="shared" si="9"/>
        <v>0</v>
      </c>
      <c r="H40" s="170"/>
      <c r="I40" s="169">
        <f t="shared" si="10"/>
        <v>0</v>
      </c>
      <c r="J40" s="170"/>
      <c r="K40" s="169">
        <f t="shared" si="11"/>
        <v>0</v>
      </c>
      <c r="L40" s="169">
        <v>21</v>
      </c>
      <c r="M40" s="169">
        <f t="shared" si="12"/>
        <v>0</v>
      </c>
      <c r="N40" s="161">
        <v>4.3720000000000002E-2</v>
      </c>
      <c r="O40" s="161">
        <f t="shared" si="13"/>
        <v>8.7440000000000004E-2</v>
      </c>
      <c r="P40" s="161">
        <v>0</v>
      </c>
      <c r="Q40" s="161">
        <f t="shared" si="14"/>
        <v>0</v>
      </c>
      <c r="R40" s="161"/>
      <c r="S40" s="161"/>
      <c r="T40" s="162">
        <v>1.3542400000000001</v>
      </c>
      <c r="U40" s="161">
        <f t="shared" si="15"/>
        <v>2.71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152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9"/>
      <c r="C41" s="251" t="s">
        <v>167</v>
      </c>
      <c r="D41" s="252"/>
      <c r="E41" s="253"/>
      <c r="F41" s="254"/>
      <c r="G41" s="255"/>
      <c r="H41" s="169"/>
      <c r="I41" s="169"/>
      <c r="J41" s="169"/>
      <c r="K41" s="169"/>
      <c r="L41" s="169"/>
      <c r="M41" s="169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130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4" t="str">
        <f>C41</f>
        <v>včetně montáže</v>
      </c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53" t="s">
        <v>100</v>
      </c>
      <c r="B42" s="160" t="s">
        <v>62</v>
      </c>
      <c r="C42" s="192" t="s">
        <v>63</v>
      </c>
      <c r="D42" s="163"/>
      <c r="E42" s="167"/>
      <c r="F42" s="171"/>
      <c r="G42" s="171">
        <f>SUMIF(AE43:AE46,"&lt;&gt;NOR",G43:G46)</f>
        <v>0</v>
      </c>
      <c r="H42" s="171"/>
      <c r="I42" s="171">
        <f>SUM(I43:I46)</f>
        <v>0</v>
      </c>
      <c r="J42" s="171"/>
      <c r="K42" s="171">
        <f>SUM(K43:K46)</f>
        <v>0</v>
      </c>
      <c r="L42" s="171"/>
      <c r="M42" s="171">
        <f>SUM(M43:M46)</f>
        <v>0</v>
      </c>
      <c r="N42" s="163"/>
      <c r="O42" s="163">
        <f>SUM(O43:O46)</f>
        <v>30.760149999999996</v>
      </c>
      <c r="P42" s="163"/>
      <c r="Q42" s="163">
        <f>SUM(Q43:Q46)</f>
        <v>0</v>
      </c>
      <c r="R42" s="163"/>
      <c r="S42" s="163"/>
      <c r="T42" s="164"/>
      <c r="U42" s="163">
        <f>SUM(U43:U46)</f>
        <v>36.130000000000003</v>
      </c>
      <c r="AE42" t="s">
        <v>101</v>
      </c>
    </row>
    <row r="43" spans="1:60" outlineLevel="1" x14ac:dyDescent="0.2">
      <c r="A43" s="152">
        <v>27</v>
      </c>
      <c r="B43" s="159" t="s">
        <v>168</v>
      </c>
      <c r="C43" s="191" t="s">
        <v>169</v>
      </c>
      <c r="D43" s="161" t="s">
        <v>123</v>
      </c>
      <c r="E43" s="166">
        <v>110</v>
      </c>
      <c r="F43" s="169">
        <f>H43+J43</f>
        <v>0</v>
      </c>
      <c r="G43" s="169">
        <f>ROUND(E43*F43,2)</f>
        <v>0</v>
      </c>
      <c r="H43" s="170"/>
      <c r="I43" s="169">
        <f>ROUND(E43*H43,2)</f>
        <v>0</v>
      </c>
      <c r="J43" s="170"/>
      <c r="K43" s="169">
        <f>ROUND(E43*J43,2)</f>
        <v>0</v>
      </c>
      <c r="L43" s="169">
        <v>21</v>
      </c>
      <c r="M43" s="169">
        <f>G43*(1+L43/100)</f>
        <v>0</v>
      </c>
      <c r="N43" s="161">
        <v>0.188</v>
      </c>
      <c r="O43" s="161">
        <f>ROUND(E43*N43,5)</f>
        <v>20.68</v>
      </c>
      <c r="P43" s="161">
        <v>0</v>
      </c>
      <c r="Q43" s="161">
        <f>ROUND(E43*P43,5)</f>
        <v>0</v>
      </c>
      <c r="R43" s="161"/>
      <c r="S43" s="161"/>
      <c r="T43" s="162">
        <v>0.27200000000000002</v>
      </c>
      <c r="U43" s="161">
        <f>ROUND(E43*T43,2)</f>
        <v>29.92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105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52">
        <v>28</v>
      </c>
      <c r="B44" s="159" t="s">
        <v>170</v>
      </c>
      <c r="C44" s="191" t="s">
        <v>171</v>
      </c>
      <c r="D44" s="161" t="s">
        <v>119</v>
      </c>
      <c r="E44" s="166">
        <v>110</v>
      </c>
      <c r="F44" s="169">
        <f>H44+J44</f>
        <v>0</v>
      </c>
      <c r="G44" s="169">
        <f>ROUND(E44*F44,2)</f>
        <v>0</v>
      </c>
      <c r="H44" s="170"/>
      <c r="I44" s="169">
        <f>ROUND(E44*H44,2)</f>
        <v>0</v>
      </c>
      <c r="J44" s="170"/>
      <c r="K44" s="169">
        <f>ROUND(E44*J44,2)</f>
        <v>0</v>
      </c>
      <c r="L44" s="169">
        <v>21</v>
      </c>
      <c r="M44" s="169">
        <f>G44*(1+L44/100)</f>
        <v>0</v>
      </c>
      <c r="N44" s="161">
        <v>5.8000000000000003E-2</v>
      </c>
      <c r="O44" s="161">
        <f>ROUND(E44*N44,5)</f>
        <v>6.38</v>
      </c>
      <c r="P44" s="161">
        <v>0</v>
      </c>
      <c r="Q44" s="161">
        <f>ROUND(E44*P44,5)</f>
        <v>0</v>
      </c>
      <c r="R44" s="161"/>
      <c r="S44" s="161"/>
      <c r="T44" s="162">
        <v>0</v>
      </c>
      <c r="U44" s="161">
        <f>ROUND(E44*T44,2)</f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120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29</v>
      </c>
      <c r="B45" s="159" t="s">
        <v>172</v>
      </c>
      <c r="C45" s="191" t="s">
        <v>173</v>
      </c>
      <c r="D45" s="161" t="s">
        <v>123</v>
      </c>
      <c r="E45" s="166">
        <v>21.5</v>
      </c>
      <c r="F45" s="169">
        <f>H45+J45</f>
        <v>0</v>
      </c>
      <c r="G45" s="169">
        <f>ROUND(E45*F45,2)</f>
        <v>0</v>
      </c>
      <c r="H45" s="170"/>
      <c r="I45" s="169">
        <f>ROUND(E45*H45,2)</f>
        <v>0</v>
      </c>
      <c r="J45" s="170"/>
      <c r="K45" s="169">
        <f>ROUND(E45*J45,2)</f>
        <v>0</v>
      </c>
      <c r="L45" s="169">
        <v>21</v>
      </c>
      <c r="M45" s="169">
        <f>G45*(1+L45/100)</f>
        <v>0</v>
      </c>
      <c r="N45" s="161">
        <v>0.13</v>
      </c>
      <c r="O45" s="161">
        <f>ROUND(E45*N45,5)</f>
        <v>2.7949999999999999</v>
      </c>
      <c r="P45" s="161">
        <v>0</v>
      </c>
      <c r="Q45" s="161">
        <f>ROUND(E45*P45,5)</f>
        <v>0</v>
      </c>
      <c r="R45" s="161"/>
      <c r="S45" s="161"/>
      <c r="T45" s="162">
        <v>0.28877999999999998</v>
      </c>
      <c r="U45" s="161">
        <f>ROUND(E45*T45,2)</f>
        <v>6.21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105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52">
        <v>30</v>
      </c>
      <c r="B46" s="159" t="s">
        <v>174</v>
      </c>
      <c r="C46" s="191" t="s">
        <v>175</v>
      </c>
      <c r="D46" s="161" t="s">
        <v>119</v>
      </c>
      <c r="E46" s="166">
        <v>21.5</v>
      </c>
      <c r="F46" s="169">
        <f>H46+J46</f>
        <v>0</v>
      </c>
      <c r="G46" s="169">
        <f>ROUND(E46*F46,2)</f>
        <v>0</v>
      </c>
      <c r="H46" s="170"/>
      <c r="I46" s="169">
        <f>ROUND(E46*H46,2)</f>
        <v>0</v>
      </c>
      <c r="J46" s="170"/>
      <c r="K46" s="169">
        <f>ROUND(E46*J46,2)</f>
        <v>0</v>
      </c>
      <c r="L46" s="169">
        <v>21</v>
      </c>
      <c r="M46" s="169">
        <f>G46*(1+L46/100)</f>
        <v>0</v>
      </c>
      <c r="N46" s="161">
        <v>4.2099999999999999E-2</v>
      </c>
      <c r="O46" s="161">
        <f>ROUND(E46*N46,5)</f>
        <v>0.90515000000000001</v>
      </c>
      <c r="P46" s="161">
        <v>0</v>
      </c>
      <c r="Q46" s="161">
        <f>ROUND(E46*P46,5)</f>
        <v>0</v>
      </c>
      <c r="R46" s="161"/>
      <c r="S46" s="161"/>
      <c r="T46" s="162">
        <v>0</v>
      </c>
      <c r="U46" s="161">
        <f>ROUND(E46*T46,2)</f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120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x14ac:dyDescent="0.2">
      <c r="A47" s="153" t="s">
        <v>100</v>
      </c>
      <c r="B47" s="160" t="s">
        <v>64</v>
      </c>
      <c r="C47" s="192" t="s">
        <v>65</v>
      </c>
      <c r="D47" s="163"/>
      <c r="E47" s="167"/>
      <c r="F47" s="171"/>
      <c r="G47" s="171">
        <f>SUMIF(AE48:AE52,"&lt;&gt;NOR",G48:G52)</f>
        <v>0</v>
      </c>
      <c r="H47" s="171"/>
      <c r="I47" s="171">
        <f>SUM(I48:I52)</f>
        <v>0</v>
      </c>
      <c r="J47" s="171"/>
      <c r="K47" s="171">
        <f>SUM(K48:K52)</f>
        <v>0</v>
      </c>
      <c r="L47" s="171"/>
      <c r="M47" s="171">
        <f>SUM(M48:M52)</f>
        <v>0</v>
      </c>
      <c r="N47" s="163"/>
      <c r="O47" s="163">
        <f>SUM(O48:O52)</f>
        <v>0</v>
      </c>
      <c r="P47" s="163"/>
      <c r="Q47" s="163">
        <f>SUM(Q48:Q52)</f>
        <v>0</v>
      </c>
      <c r="R47" s="163"/>
      <c r="S47" s="163"/>
      <c r="T47" s="164"/>
      <c r="U47" s="163">
        <f>SUM(U48:U52)</f>
        <v>616.98</v>
      </c>
      <c r="AE47" t="s">
        <v>101</v>
      </c>
    </row>
    <row r="48" spans="1:60" outlineLevel="1" x14ac:dyDescent="0.2">
      <c r="A48" s="152">
        <v>31</v>
      </c>
      <c r="B48" s="159" t="s">
        <v>176</v>
      </c>
      <c r="C48" s="191" t="s">
        <v>177</v>
      </c>
      <c r="D48" s="161" t="s">
        <v>178</v>
      </c>
      <c r="E48" s="166">
        <v>491</v>
      </c>
      <c r="F48" s="169">
        <f>H48+J48</f>
        <v>0</v>
      </c>
      <c r="G48" s="169">
        <f>ROUND(E48*F48,2)</f>
        <v>0</v>
      </c>
      <c r="H48" s="170"/>
      <c r="I48" s="169">
        <f>ROUND(E48*H48,2)</f>
        <v>0</v>
      </c>
      <c r="J48" s="170"/>
      <c r="K48" s="169">
        <f>ROUND(E48*J48,2)</f>
        <v>0</v>
      </c>
      <c r="L48" s="169">
        <v>21</v>
      </c>
      <c r="M48" s="169">
        <f>G48*(1+L48/100)</f>
        <v>0</v>
      </c>
      <c r="N48" s="161">
        <v>0</v>
      </c>
      <c r="O48" s="161">
        <f>ROUND(E48*N48,5)</f>
        <v>0</v>
      </c>
      <c r="P48" s="161">
        <v>0</v>
      </c>
      <c r="Q48" s="161">
        <f>ROUND(E48*P48,5)</f>
        <v>0</v>
      </c>
      <c r="R48" s="161"/>
      <c r="S48" s="161"/>
      <c r="T48" s="162">
        <v>0</v>
      </c>
      <c r="U48" s="161">
        <f>ROUND(E48*T48,2)</f>
        <v>0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105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>
        <v>32</v>
      </c>
      <c r="B49" s="159" t="s">
        <v>179</v>
      </c>
      <c r="C49" s="191" t="s">
        <v>180</v>
      </c>
      <c r="D49" s="161" t="s">
        <v>178</v>
      </c>
      <c r="E49" s="166">
        <v>7365</v>
      </c>
      <c r="F49" s="169">
        <f>H49+J49</f>
        <v>0</v>
      </c>
      <c r="G49" s="169">
        <f>ROUND(E49*F49,2)</f>
        <v>0</v>
      </c>
      <c r="H49" s="170"/>
      <c r="I49" s="169">
        <f>ROUND(E49*H49,2)</f>
        <v>0</v>
      </c>
      <c r="J49" s="170"/>
      <c r="K49" s="169">
        <f>ROUND(E49*J49,2)</f>
        <v>0</v>
      </c>
      <c r="L49" s="169">
        <v>21</v>
      </c>
      <c r="M49" s="169">
        <f>G49*(1+L49/100)</f>
        <v>0</v>
      </c>
      <c r="N49" s="161">
        <v>0</v>
      </c>
      <c r="O49" s="161">
        <f>ROUND(E49*N49,5)</f>
        <v>0</v>
      </c>
      <c r="P49" s="161">
        <v>0</v>
      </c>
      <c r="Q49" s="161">
        <f>ROUND(E49*P49,5)</f>
        <v>0</v>
      </c>
      <c r="R49" s="161"/>
      <c r="S49" s="161"/>
      <c r="T49" s="162">
        <v>0</v>
      </c>
      <c r="U49" s="161">
        <f>ROUND(E49*T49,2)</f>
        <v>0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105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33</v>
      </c>
      <c r="B50" s="159" t="s">
        <v>181</v>
      </c>
      <c r="C50" s="191" t="s">
        <v>182</v>
      </c>
      <c r="D50" s="161" t="s">
        <v>178</v>
      </c>
      <c r="E50" s="166">
        <v>491</v>
      </c>
      <c r="F50" s="169">
        <f>H50+J50</f>
        <v>0</v>
      </c>
      <c r="G50" s="169">
        <f>ROUND(E50*F50,2)</f>
        <v>0</v>
      </c>
      <c r="H50" s="170"/>
      <c r="I50" s="169">
        <f>ROUND(E50*H50,2)</f>
        <v>0</v>
      </c>
      <c r="J50" s="170"/>
      <c r="K50" s="169">
        <f>ROUND(E50*J50,2)</f>
        <v>0</v>
      </c>
      <c r="L50" s="169">
        <v>21</v>
      </c>
      <c r="M50" s="169">
        <f>G50*(1+L50/100)</f>
        <v>0</v>
      </c>
      <c r="N50" s="161">
        <v>0</v>
      </c>
      <c r="O50" s="161">
        <f>ROUND(E50*N50,5)</f>
        <v>0</v>
      </c>
      <c r="P50" s="161">
        <v>0</v>
      </c>
      <c r="Q50" s="161">
        <f>ROUND(E50*P50,5)</f>
        <v>0</v>
      </c>
      <c r="R50" s="161"/>
      <c r="S50" s="161"/>
      <c r="T50" s="162">
        <v>0.94199999999999995</v>
      </c>
      <c r="U50" s="161">
        <f>ROUND(E50*T50,2)</f>
        <v>462.52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105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34</v>
      </c>
      <c r="B51" s="159" t="s">
        <v>183</v>
      </c>
      <c r="C51" s="191" t="s">
        <v>184</v>
      </c>
      <c r="D51" s="161" t="s">
        <v>178</v>
      </c>
      <c r="E51" s="166">
        <v>980</v>
      </c>
      <c r="F51" s="169">
        <f>H51+J51</f>
        <v>0</v>
      </c>
      <c r="G51" s="169">
        <f>ROUND(E51*F51,2)</f>
        <v>0</v>
      </c>
      <c r="H51" s="170"/>
      <c r="I51" s="169">
        <f>ROUND(E51*H51,2)</f>
        <v>0</v>
      </c>
      <c r="J51" s="170"/>
      <c r="K51" s="169">
        <f>ROUND(E51*J51,2)</f>
        <v>0</v>
      </c>
      <c r="L51" s="169">
        <v>21</v>
      </c>
      <c r="M51" s="169">
        <f>G51*(1+L51/100)</f>
        <v>0</v>
      </c>
      <c r="N51" s="161">
        <v>0</v>
      </c>
      <c r="O51" s="161">
        <f>ROUND(E51*N51,5)</f>
        <v>0</v>
      </c>
      <c r="P51" s="161">
        <v>0</v>
      </c>
      <c r="Q51" s="161">
        <f>ROUND(E51*P51,5)</f>
        <v>0</v>
      </c>
      <c r="R51" s="161"/>
      <c r="S51" s="161"/>
      <c r="T51" s="162">
        <v>0.105</v>
      </c>
      <c r="U51" s="161">
        <f>ROUND(E51*T51,2)</f>
        <v>102.9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105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35</v>
      </c>
      <c r="B52" s="159" t="s">
        <v>185</v>
      </c>
      <c r="C52" s="191" t="s">
        <v>186</v>
      </c>
      <c r="D52" s="161" t="s">
        <v>178</v>
      </c>
      <c r="E52" s="166">
        <v>491</v>
      </c>
      <c r="F52" s="169">
        <f>H52+J52</f>
        <v>0</v>
      </c>
      <c r="G52" s="169">
        <f>ROUND(E52*F52,2)</f>
        <v>0</v>
      </c>
      <c r="H52" s="170"/>
      <c r="I52" s="169">
        <f>ROUND(E52*H52,2)</f>
        <v>0</v>
      </c>
      <c r="J52" s="170"/>
      <c r="K52" s="169">
        <f>ROUND(E52*J52,2)</f>
        <v>0</v>
      </c>
      <c r="L52" s="169">
        <v>21</v>
      </c>
      <c r="M52" s="169">
        <f>G52*(1+L52/100)</f>
        <v>0</v>
      </c>
      <c r="N52" s="161">
        <v>0</v>
      </c>
      <c r="O52" s="161">
        <f>ROUND(E52*N52,5)</f>
        <v>0</v>
      </c>
      <c r="P52" s="161">
        <v>0</v>
      </c>
      <c r="Q52" s="161">
        <f>ROUND(E52*P52,5)</f>
        <v>0</v>
      </c>
      <c r="R52" s="161"/>
      <c r="S52" s="161"/>
      <c r="T52" s="162">
        <v>0.105</v>
      </c>
      <c r="U52" s="161">
        <f>ROUND(E52*T52,2)</f>
        <v>51.56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105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">
      <c r="A53" s="153" t="s">
        <v>100</v>
      </c>
      <c r="B53" s="160" t="s">
        <v>66</v>
      </c>
      <c r="C53" s="192" t="s">
        <v>67</v>
      </c>
      <c r="D53" s="163"/>
      <c r="E53" s="167"/>
      <c r="F53" s="171"/>
      <c r="G53" s="171">
        <f>SUMIF(AE54:AE54,"&lt;&gt;NOR",G54:G54)</f>
        <v>0</v>
      </c>
      <c r="H53" s="171"/>
      <c r="I53" s="171">
        <f>SUM(I54:I54)</f>
        <v>0</v>
      </c>
      <c r="J53" s="171"/>
      <c r="K53" s="171">
        <f>SUM(K54:K54)</f>
        <v>0</v>
      </c>
      <c r="L53" s="171"/>
      <c r="M53" s="171">
        <f>SUM(M54:M54)</f>
        <v>0</v>
      </c>
      <c r="N53" s="163"/>
      <c r="O53" s="163">
        <f>SUM(O54:O54)</f>
        <v>0</v>
      </c>
      <c r="P53" s="163"/>
      <c r="Q53" s="163">
        <f>SUM(Q54:Q54)</f>
        <v>0</v>
      </c>
      <c r="R53" s="163"/>
      <c r="S53" s="163"/>
      <c r="T53" s="164"/>
      <c r="U53" s="163">
        <f>SUM(U54:U54)</f>
        <v>214.5</v>
      </c>
      <c r="AE53" t="s">
        <v>101</v>
      </c>
    </row>
    <row r="54" spans="1:60" outlineLevel="1" x14ac:dyDescent="0.2">
      <c r="A54" s="152">
        <v>36</v>
      </c>
      <c r="B54" s="159" t="s">
        <v>187</v>
      </c>
      <c r="C54" s="191" t="s">
        <v>188</v>
      </c>
      <c r="D54" s="161" t="s">
        <v>178</v>
      </c>
      <c r="E54" s="166">
        <v>550</v>
      </c>
      <c r="F54" s="169">
        <f>H54+J54</f>
        <v>0</v>
      </c>
      <c r="G54" s="169">
        <f>ROUND(E54*F54,2)</f>
        <v>0</v>
      </c>
      <c r="H54" s="170"/>
      <c r="I54" s="169">
        <f>ROUND(E54*H54,2)</f>
        <v>0</v>
      </c>
      <c r="J54" s="170"/>
      <c r="K54" s="169">
        <f>ROUND(E54*J54,2)</f>
        <v>0</v>
      </c>
      <c r="L54" s="169">
        <v>21</v>
      </c>
      <c r="M54" s="169">
        <f>G54*(1+L54/100)</f>
        <v>0</v>
      </c>
      <c r="N54" s="161">
        <v>0</v>
      </c>
      <c r="O54" s="161">
        <f>ROUND(E54*N54,5)</f>
        <v>0</v>
      </c>
      <c r="P54" s="161">
        <v>0</v>
      </c>
      <c r="Q54" s="161">
        <f>ROUND(E54*P54,5)</f>
        <v>0</v>
      </c>
      <c r="R54" s="161"/>
      <c r="S54" s="161"/>
      <c r="T54" s="162">
        <v>0.39</v>
      </c>
      <c r="U54" s="161">
        <f>ROUND(E54*T54,2)</f>
        <v>214.5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105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x14ac:dyDescent="0.2">
      <c r="A55" s="153" t="s">
        <v>100</v>
      </c>
      <c r="B55" s="160" t="s">
        <v>68</v>
      </c>
      <c r="C55" s="192" t="s">
        <v>69</v>
      </c>
      <c r="D55" s="163"/>
      <c r="E55" s="167"/>
      <c r="F55" s="171"/>
      <c r="G55" s="171">
        <f>SUMIF(AE56:AE57,"&lt;&gt;NOR",G56:G57)</f>
        <v>0</v>
      </c>
      <c r="H55" s="171"/>
      <c r="I55" s="171">
        <f>SUM(I56:I57)</f>
        <v>0</v>
      </c>
      <c r="J55" s="171"/>
      <c r="K55" s="171">
        <f>SUM(K56:K57)</f>
        <v>0</v>
      </c>
      <c r="L55" s="171"/>
      <c r="M55" s="171">
        <f>SUM(M56:M57)</f>
        <v>0</v>
      </c>
      <c r="N55" s="163"/>
      <c r="O55" s="163">
        <f>SUM(O56:O57)</f>
        <v>5.5080000000000009</v>
      </c>
      <c r="P55" s="163"/>
      <c r="Q55" s="163">
        <f>SUM(Q56:Q57)</f>
        <v>0</v>
      </c>
      <c r="R55" s="163"/>
      <c r="S55" s="163"/>
      <c r="T55" s="164"/>
      <c r="U55" s="163">
        <f>SUM(U56:U57)</f>
        <v>1524.74</v>
      </c>
      <c r="AE55" t="s">
        <v>101</v>
      </c>
    </row>
    <row r="56" spans="1:60" ht="22.5" outlineLevel="1" x14ac:dyDescent="0.2">
      <c r="A56" s="152">
        <v>37</v>
      </c>
      <c r="B56" s="159" t="s">
        <v>189</v>
      </c>
      <c r="C56" s="191" t="s">
        <v>190</v>
      </c>
      <c r="D56" s="161" t="s">
        <v>104</v>
      </c>
      <c r="E56" s="166">
        <v>2700</v>
      </c>
      <c r="F56" s="169">
        <f>H56+J56</f>
        <v>0</v>
      </c>
      <c r="G56" s="169">
        <f>ROUND(E56*F56,2)</f>
        <v>0</v>
      </c>
      <c r="H56" s="170"/>
      <c r="I56" s="169">
        <f>ROUND(E56*H56,2)</f>
        <v>0</v>
      </c>
      <c r="J56" s="170"/>
      <c r="K56" s="169">
        <f>ROUND(E56*J56,2)</f>
        <v>0</v>
      </c>
      <c r="L56" s="169">
        <v>21</v>
      </c>
      <c r="M56" s="169">
        <f>G56*(1+L56/100)</f>
        <v>0</v>
      </c>
      <c r="N56" s="161">
        <v>1.74E-3</v>
      </c>
      <c r="O56" s="161">
        <f>ROUND(E56*N56,5)</f>
        <v>4.6980000000000004</v>
      </c>
      <c r="P56" s="161">
        <v>0</v>
      </c>
      <c r="Q56" s="161">
        <f>ROUND(E56*P56,5)</f>
        <v>0</v>
      </c>
      <c r="R56" s="161"/>
      <c r="S56" s="161"/>
      <c r="T56" s="162">
        <v>0.56472</v>
      </c>
      <c r="U56" s="161">
        <f>ROUND(E56*T56,2)</f>
        <v>1524.74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152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2">
        <v>38</v>
      </c>
      <c r="B57" s="159" t="s">
        <v>191</v>
      </c>
      <c r="C57" s="191" t="s">
        <v>192</v>
      </c>
      <c r="D57" s="161" t="s">
        <v>104</v>
      </c>
      <c r="E57" s="166">
        <v>900</v>
      </c>
      <c r="F57" s="169">
        <f>H57+J57</f>
        <v>0</v>
      </c>
      <c r="G57" s="169">
        <f>ROUND(E57*F57,2)</f>
        <v>0</v>
      </c>
      <c r="H57" s="170"/>
      <c r="I57" s="169">
        <f>ROUND(E57*H57,2)</f>
        <v>0</v>
      </c>
      <c r="J57" s="170"/>
      <c r="K57" s="169">
        <f>ROUND(E57*J57,2)</f>
        <v>0</v>
      </c>
      <c r="L57" s="169">
        <v>21</v>
      </c>
      <c r="M57" s="169">
        <f>G57*(1+L57/100)</f>
        <v>0</v>
      </c>
      <c r="N57" s="161">
        <v>8.9999999999999998E-4</v>
      </c>
      <c r="O57" s="161">
        <f>ROUND(E57*N57,5)</f>
        <v>0.81</v>
      </c>
      <c r="P57" s="161">
        <v>0</v>
      </c>
      <c r="Q57" s="161">
        <f>ROUND(E57*P57,5)</f>
        <v>0</v>
      </c>
      <c r="R57" s="161"/>
      <c r="S57" s="161"/>
      <c r="T57" s="162">
        <v>0</v>
      </c>
      <c r="U57" s="161">
        <f>ROUND(E57*T57,2)</f>
        <v>0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120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x14ac:dyDescent="0.2">
      <c r="A58" s="153" t="s">
        <v>100</v>
      </c>
      <c r="B58" s="160" t="s">
        <v>70</v>
      </c>
      <c r="C58" s="192" t="s">
        <v>71</v>
      </c>
      <c r="D58" s="163"/>
      <c r="E58" s="167"/>
      <c r="F58" s="171"/>
      <c r="G58" s="171">
        <f>SUMIF(AE59:AE63,"&lt;&gt;NOR",G59:G63)</f>
        <v>0</v>
      </c>
      <c r="H58" s="171"/>
      <c r="I58" s="171">
        <f>SUM(I59:I63)</f>
        <v>0</v>
      </c>
      <c r="J58" s="171"/>
      <c r="K58" s="171">
        <f>SUM(K59:K63)</f>
        <v>0</v>
      </c>
      <c r="L58" s="171"/>
      <c r="M58" s="171">
        <f>SUM(M59:M63)</f>
        <v>0</v>
      </c>
      <c r="N58" s="163"/>
      <c r="O58" s="163">
        <f>SUM(O59:O63)</f>
        <v>3.1700000000000001E-3</v>
      </c>
      <c r="P58" s="163"/>
      <c r="Q58" s="163">
        <f>SUM(Q59:Q63)</f>
        <v>0</v>
      </c>
      <c r="R58" s="163"/>
      <c r="S58" s="163"/>
      <c r="T58" s="164"/>
      <c r="U58" s="163">
        <f>SUM(U59:U63)</f>
        <v>0.43</v>
      </c>
      <c r="AE58" t="s">
        <v>101</v>
      </c>
    </row>
    <row r="59" spans="1:60" outlineLevel="1" x14ac:dyDescent="0.2">
      <c r="A59" s="152">
        <v>39</v>
      </c>
      <c r="B59" s="159" t="s">
        <v>193</v>
      </c>
      <c r="C59" s="191" t="s">
        <v>194</v>
      </c>
      <c r="D59" s="161" t="s">
        <v>128</v>
      </c>
      <c r="E59" s="166">
        <v>1</v>
      </c>
      <c r="F59" s="169">
        <f>H59+J59</f>
        <v>0</v>
      </c>
      <c r="G59" s="169">
        <f>ROUND(E59*F59,2)</f>
        <v>0</v>
      </c>
      <c r="H59" s="170"/>
      <c r="I59" s="169">
        <f>ROUND(E59*H59,2)</f>
        <v>0</v>
      </c>
      <c r="J59" s="170"/>
      <c r="K59" s="169">
        <f>ROUND(E59*J59,2)</f>
        <v>0</v>
      </c>
      <c r="L59" s="169">
        <v>21</v>
      </c>
      <c r="M59" s="169">
        <f>G59*(1+L59/100)</f>
        <v>0</v>
      </c>
      <c r="N59" s="161">
        <v>1.06E-3</v>
      </c>
      <c r="O59" s="161">
        <f>ROUND(E59*N59,5)</f>
        <v>1.06E-3</v>
      </c>
      <c r="P59" s="161">
        <v>0</v>
      </c>
      <c r="Q59" s="161">
        <f>ROUND(E59*P59,5)</f>
        <v>0</v>
      </c>
      <c r="R59" s="161"/>
      <c r="S59" s="161"/>
      <c r="T59" s="162">
        <v>0.42918000000000001</v>
      </c>
      <c r="U59" s="161">
        <f>ROUND(E59*T59,2)</f>
        <v>0.43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152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/>
      <c r="B60" s="159"/>
      <c r="C60" s="251" t="s">
        <v>195</v>
      </c>
      <c r="D60" s="252"/>
      <c r="E60" s="253"/>
      <c r="F60" s="254"/>
      <c r="G60" s="255"/>
      <c r="H60" s="169"/>
      <c r="I60" s="169"/>
      <c r="J60" s="169"/>
      <c r="K60" s="169"/>
      <c r="L60" s="169"/>
      <c r="M60" s="169"/>
      <c r="N60" s="161"/>
      <c r="O60" s="161"/>
      <c r="P60" s="161"/>
      <c r="Q60" s="161"/>
      <c r="R60" s="161"/>
      <c r="S60" s="161"/>
      <c r="T60" s="162"/>
      <c r="U60" s="161"/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130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4" t="str">
        <f>C60</f>
        <v>včetně montáže mantinelů,kotvení a upravené ocelové kce</v>
      </c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52">
        <v>40</v>
      </c>
      <c r="B61" s="159" t="s">
        <v>196</v>
      </c>
      <c r="C61" s="191" t="s">
        <v>197</v>
      </c>
      <c r="D61" s="161" t="s">
        <v>128</v>
      </c>
      <c r="E61" s="166">
        <v>1</v>
      </c>
      <c r="F61" s="169">
        <f>H61+J61</f>
        <v>0</v>
      </c>
      <c r="G61" s="169">
        <f>ROUND(E61*F61,2)</f>
        <v>0</v>
      </c>
      <c r="H61" s="170"/>
      <c r="I61" s="169">
        <f>ROUND(E61*H61,2)</f>
        <v>0</v>
      </c>
      <c r="J61" s="170"/>
      <c r="K61" s="169">
        <f>ROUND(E61*J61,2)</f>
        <v>0</v>
      </c>
      <c r="L61" s="169">
        <v>21</v>
      </c>
      <c r="M61" s="169">
        <f>G61*(1+L61/100)</f>
        <v>0</v>
      </c>
      <c r="N61" s="161">
        <v>1.06E-3</v>
      </c>
      <c r="O61" s="161">
        <f>ROUND(E61*N61,5)</f>
        <v>1.06E-3</v>
      </c>
      <c r="P61" s="161">
        <v>0</v>
      </c>
      <c r="Q61" s="161">
        <f>ROUND(E61*P61,5)</f>
        <v>0</v>
      </c>
      <c r="R61" s="161"/>
      <c r="S61" s="161"/>
      <c r="T61" s="162">
        <v>0</v>
      </c>
      <c r="U61" s="161">
        <f>ROUND(E61*T61,2)</f>
        <v>0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152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52">
        <v>41</v>
      </c>
      <c r="B62" s="159" t="s">
        <v>198</v>
      </c>
      <c r="C62" s="191" t="s">
        <v>199</v>
      </c>
      <c r="D62" s="161" t="s">
        <v>128</v>
      </c>
      <c r="E62" s="166">
        <v>1</v>
      </c>
      <c r="F62" s="169">
        <f>H62+J62</f>
        <v>0</v>
      </c>
      <c r="G62" s="169">
        <f>ROUND(E62*F62,2)</f>
        <v>0</v>
      </c>
      <c r="H62" s="170"/>
      <c r="I62" s="169">
        <f>ROUND(E62*H62,2)</f>
        <v>0</v>
      </c>
      <c r="J62" s="170"/>
      <c r="K62" s="169">
        <f>ROUND(E62*J62,2)</f>
        <v>0</v>
      </c>
      <c r="L62" s="169">
        <v>21</v>
      </c>
      <c r="M62" s="169">
        <f>G62*(1+L62/100)</f>
        <v>0</v>
      </c>
      <c r="N62" s="161">
        <v>1.0499999999999999E-3</v>
      </c>
      <c r="O62" s="161">
        <f>ROUND(E62*N62,5)</f>
        <v>1.0499999999999999E-3</v>
      </c>
      <c r="P62" s="161">
        <v>0</v>
      </c>
      <c r="Q62" s="161">
        <f>ROUND(E62*P62,5)</f>
        <v>0</v>
      </c>
      <c r="R62" s="161"/>
      <c r="S62" s="161"/>
      <c r="T62" s="162">
        <v>0</v>
      </c>
      <c r="U62" s="161">
        <f>ROUND(E62*T62,2)</f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152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/>
      <c r="B63" s="159"/>
      <c r="C63" s="251" t="s">
        <v>167</v>
      </c>
      <c r="D63" s="252"/>
      <c r="E63" s="253"/>
      <c r="F63" s="254"/>
      <c r="G63" s="255"/>
      <c r="H63" s="169"/>
      <c r="I63" s="169"/>
      <c r="J63" s="169"/>
      <c r="K63" s="169"/>
      <c r="L63" s="169"/>
      <c r="M63" s="169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130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4" t="str">
        <f>C63</f>
        <v>včetně montáže</v>
      </c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53" t="s">
        <v>100</v>
      </c>
      <c r="B64" s="160" t="s">
        <v>72</v>
      </c>
      <c r="C64" s="192" t="s">
        <v>26</v>
      </c>
      <c r="D64" s="163"/>
      <c r="E64" s="167"/>
      <c r="F64" s="171"/>
      <c r="G64" s="171">
        <f>SUMIF(AE65:AE81,"&lt;&gt;NOR",G65:G81)</f>
        <v>0</v>
      </c>
      <c r="H64" s="171"/>
      <c r="I64" s="171">
        <f>SUM(I65:I81)</f>
        <v>0</v>
      </c>
      <c r="J64" s="171"/>
      <c r="K64" s="171">
        <f>SUM(K65:K81)</f>
        <v>0</v>
      </c>
      <c r="L64" s="171"/>
      <c r="M64" s="171">
        <f>SUM(M65:M81)</f>
        <v>0</v>
      </c>
      <c r="N64" s="163"/>
      <c r="O64" s="163">
        <f>SUM(O65:O81)</f>
        <v>0</v>
      </c>
      <c r="P64" s="163"/>
      <c r="Q64" s="163">
        <f>SUM(Q65:Q81)</f>
        <v>0</v>
      </c>
      <c r="R64" s="163"/>
      <c r="S64" s="163"/>
      <c r="T64" s="164"/>
      <c r="U64" s="163">
        <f>SUM(U65:U81)</f>
        <v>0</v>
      </c>
      <c r="AE64" t="s">
        <v>101</v>
      </c>
    </row>
    <row r="65" spans="1:60" outlineLevel="1" x14ac:dyDescent="0.2">
      <c r="A65" s="152">
        <v>42</v>
      </c>
      <c r="B65" s="159" t="s">
        <v>200</v>
      </c>
      <c r="C65" s="191" t="s">
        <v>223</v>
      </c>
      <c r="D65" s="161" t="s">
        <v>201</v>
      </c>
      <c r="E65" s="166">
        <v>1</v>
      </c>
      <c r="F65" s="169">
        <f>H65+J65</f>
        <v>0</v>
      </c>
      <c r="G65" s="169">
        <f>ROUND(E65*F65,2)</f>
        <v>0</v>
      </c>
      <c r="H65" s="170"/>
      <c r="I65" s="169">
        <f>ROUND(E65*H65,2)</f>
        <v>0</v>
      </c>
      <c r="J65" s="170"/>
      <c r="K65" s="169">
        <f>ROUND(E65*J65,2)</f>
        <v>0</v>
      </c>
      <c r="L65" s="169">
        <v>21</v>
      </c>
      <c r="M65" s="169">
        <f>G65*(1+L65/100)</f>
        <v>0</v>
      </c>
      <c r="N65" s="161">
        <v>0</v>
      </c>
      <c r="O65" s="161">
        <f>ROUND(E65*N65,5)</f>
        <v>0</v>
      </c>
      <c r="P65" s="161">
        <v>0</v>
      </c>
      <c r="Q65" s="161">
        <f>ROUND(E65*P65,5)</f>
        <v>0</v>
      </c>
      <c r="R65" s="161"/>
      <c r="S65" s="161"/>
      <c r="T65" s="162">
        <v>0</v>
      </c>
      <c r="U65" s="161">
        <f>ROUND(E65*T65,2)</f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105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/>
      <c r="B66" s="159"/>
      <c r="C66" s="251" t="s">
        <v>202</v>
      </c>
      <c r="D66" s="252"/>
      <c r="E66" s="253"/>
      <c r="F66" s="254"/>
      <c r="G66" s="255"/>
      <c r="H66" s="169"/>
      <c r="I66" s="169"/>
      <c r="J66" s="169"/>
      <c r="K66" s="169"/>
      <c r="L66" s="169"/>
      <c r="M66" s="169"/>
      <c r="N66" s="161"/>
      <c r="O66" s="161"/>
      <c r="P66" s="161"/>
      <c r="Q66" s="161"/>
      <c r="R66" s="161"/>
      <c r="S66" s="161"/>
      <c r="T66" s="162"/>
      <c r="U66" s="161"/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130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4" t="str">
        <f>C66</f>
        <v>Plastový potrubní rošt</v>
      </c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/>
      <c r="B67" s="159"/>
      <c r="C67" s="193" t="s">
        <v>203</v>
      </c>
      <c r="D67" s="165"/>
      <c r="E67" s="168"/>
      <c r="F67" s="172"/>
      <c r="G67" s="172"/>
      <c r="H67" s="169"/>
      <c r="I67" s="169"/>
      <c r="J67" s="169"/>
      <c r="K67" s="169"/>
      <c r="L67" s="169"/>
      <c r="M67" s="169"/>
      <c r="N67" s="161"/>
      <c r="O67" s="161"/>
      <c r="P67" s="161"/>
      <c r="Q67" s="161"/>
      <c r="R67" s="161"/>
      <c r="S67" s="161"/>
      <c r="T67" s="162"/>
      <c r="U67" s="161"/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130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/>
      <c r="B68" s="159"/>
      <c r="C68" s="251" t="s">
        <v>224</v>
      </c>
      <c r="D68" s="252"/>
      <c r="E68" s="253"/>
      <c r="F68" s="254"/>
      <c r="G68" s="255"/>
      <c r="H68" s="169"/>
      <c r="I68" s="169"/>
      <c r="J68" s="169"/>
      <c r="K68" s="169"/>
      <c r="L68" s="169"/>
      <c r="M68" s="169"/>
      <c r="N68" s="161"/>
      <c r="O68" s="161"/>
      <c r="P68" s="161"/>
      <c r="Q68" s="161"/>
      <c r="R68" s="161"/>
      <c r="S68" s="161"/>
      <c r="T68" s="162"/>
      <c r="U68" s="161"/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130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4" t="str">
        <f>C68</f>
        <v>Plastový rozdělovač a sběrač v technologickém kanálu + 1 potrubí navíc ( zapojení)</v>
      </c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/>
      <c r="B69" s="159"/>
      <c r="C69" s="193" t="s">
        <v>203</v>
      </c>
      <c r="D69" s="165"/>
      <c r="E69" s="168"/>
      <c r="F69" s="172"/>
      <c r="G69" s="172"/>
      <c r="H69" s="169"/>
      <c r="I69" s="169"/>
      <c r="J69" s="169"/>
      <c r="K69" s="169"/>
      <c r="L69" s="169"/>
      <c r="M69" s="169"/>
      <c r="N69" s="161"/>
      <c r="O69" s="161"/>
      <c r="P69" s="161"/>
      <c r="Q69" s="161"/>
      <c r="R69" s="161"/>
      <c r="S69" s="161"/>
      <c r="T69" s="162"/>
      <c r="U69" s="161"/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130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/>
      <c r="B70" s="159"/>
      <c r="C70" s="251" t="s">
        <v>204</v>
      </c>
      <c r="D70" s="252"/>
      <c r="E70" s="253"/>
      <c r="F70" s="254"/>
      <c r="G70" s="255"/>
      <c r="H70" s="169"/>
      <c r="I70" s="169"/>
      <c r="J70" s="169"/>
      <c r="K70" s="169"/>
      <c r="L70" s="169"/>
      <c r="M70" s="169"/>
      <c r="N70" s="161"/>
      <c r="O70" s="161"/>
      <c r="P70" s="161"/>
      <c r="Q70" s="161"/>
      <c r="R70" s="161"/>
      <c r="S70" s="161"/>
      <c r="T70" s="162"/>
      <c r="U70" s="161"/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130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4" t="str">
        <f>C70</f>
        <v>Tepelná izolace potrubí v kanálu</v>
      </c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/>
      <c r="B71" s="159"/>
      <c r="C71" s="193" t="s">
        <v>203</v>
      </c>
      <c r="D71" s="165"/>
      <c r="E71" s="168"/>
      <c r="F71" s="172"/>
      <c r="G71" s="172"/>
      <c r="H71" s="169"/>
      <c r="I71" s="169"/>
      <c r="J71" s="169"/>
      <c r="K71" s="169"/>
      <c r="L71" s="169"/>
      <c r="M71" s="169"/>
      <c r="N71" s="161"/>
      <c r="O71" s="161"/>
      <c r="P71" s="161"/>
      <c r="Q71" s="161"/>
      <c r="R71" s="161"/>
      <c r="S71" s="161"/>
      <c r="T71" s="162"/>
      <c r="U71" s="161"/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130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/>
      <c r="B72" s="159"/>
      <c r="C72" s="251" t="s">
        <v>30</v>
      </c>
      <c r="D72" s="252"/>
      <c r="E72" s="253"/>
      <c r="F72" s="254"/>
      <c r="G72" s="255"/>
      <c r="H72" s="169"/>
      <c r="I72" s="169"/>
      <c r="J72" s="169"/>
      <c r="K72" s="169"/>
      <c r="L72" s="169"/>
      <c r="M72" s="169"/>
      <c r="N72" s="161"/>
      <c r="O72" s="161"/>
      <c r="P72" s="161"/>
      <c r="Q72" s="161"/>
      <c r="R72" s="161"/>
      <c r="S72" s="161"/>
      <c r="T72" s="162"/>
      <c r="U72" s="161"/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130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4" t="str">
        <f>C72</f>
        <v>Montáž</v>
      </c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52">
        <v>43</v>
      </c>
      <c r="B73" s="159" t="s">
        <v>205</v>
      </c>
      <c r="C73" s="191" t="s">
        <v>206</v>
      </c>
      <c r="D73" s="161" t="s">
        <v>201</v>
      </c>
      <c r="E73" s="166">
        <v>1</v>
      </c>
      <c r="F73" s="169">
        <f>H73+J73</f>
        <v>0</v>
      </c>
      <c r="G73" s="169">
        <f>ROUND(E73*F73,2)</f>
        <v>0</v>
      </c>
      <c r="H73" s="170"/>
      <c r="I73" s="169">
        <f>ROUND(E73*H73,2)</f>
        <v>0</v>
      </c>
      <c r="J73" s="170"/>
      <c r="K73" s="169">
        <f>ROUND(E73*J73,2)</f>
        <v>0</v>
      </c>
      <c r="L73" s="169">
        <v>21</v>
      </c>
      <c r="M73" s="169">
        <f>G73*(1+L73/100)</f>
        <v>0</v>
      </c>
      <c r="N73" s="161">
        <v>0</v>
      </c>
      <c r="O73" s="161">
        <f>ROUND(E73*N73,5)</f>
        <v>0</v>
      </c>
      <c r="P73" s="161">
        <v>0</v>
      </c>
      <c r="Q73" s="161">
        <f>ROUND(E73*P73,5)</f>
        <v>0</v>
      </c>
      <c r="R73" s="161"/>
      <c r="S73" s="161"/>
      <c r="T73" s="162">
        <v>0</v>
      </c>
      <c r="U73" s="161">
        <f>ROUND(E73*T73,2)</f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105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/>
      <c r="B74" s="159"/>
      <c r="C74" s="251" t="s">
        <v>207</v>
      </c>
      <c r="D74" s="252"/>
      <c r="E74" s="253"/>
      <c r="F74" s="254"/>
      <c r="G74" s="255"/>
      <c r="H74" s="169"/>
      <c r="I74" s="169"/>
      <c r="J74" s="169"/>
      <c r="K74" s="169"/>
      <c r="L74" s="169"/>
      <c r="M74" s="169"/>
      <c r="N74" s="161"/>
      <c r="O74" s="161"/>
      <c r="P74" s="161"/>
      <c r="Q74" s="161"/>
      <c r="R74" s="161"/>
      <c r="S74" s="161"/>
      <c r="T74" s="162"/>
      <c r="U74" s="161"/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130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4" t="str">
        <f>C74</f>
        <v>Jednotková cena za vybudování montážní jámy pro chladící technologii</v>
      </c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/>
      <c r="B75" s="159"/>
      <c r="C75" s="251" t="s">
        <v>208</v>
      </c>
      <c r="D75" s="252"/>
      <c r="E75" s="253"/>
      <c r="F75" s="254"/>
      <c r="G75" s="255"/>
      <c r="H75" s="169"/>
      <c r="I75" s="169"/>
      <c r="J75" s="169"/>
      <c r="K75" s="169"/>
      <c r="L75" s="169"/>
      <c r="M75" s="169"/>
      <c r="N75" s="161"/>
      <c r="O75" s="161"/>
      <c r="P75" s="161"/>
      <c r="Q75" s="161"/>
      <c r="R75" s="161"/>
      <c r="S75" s="161"/>
      <c r="T75" s="162"/>
      <c r="U75" s="161"/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130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4" t="str">
        <f>C75</f>
        <v>Obvodvá KCE ze ztraceného bednění tl.200mm, základové kce, betonový podklad</v>
      </c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/>
      <c r="B76" s="159"/>
      <c r="C76" s="251" t="s">
        <v>209</v>
      </c>
      <c r="D76" s="252"/>
      <c r="E76" s="253"/>
      <c r="F76" s="254"/>
      <c r="G76" s="255"/>
      <c r="H76" s="169"/>
      <c r="I76" s="169"/>
      <c r="J76" s="169"/>
      <c r="K76" s="169"/>
      <c r="L76" s="169"/>
      <c r="M76" s="169"/>
      <c r="N76" s="161"/>
      <c r="O76" s="161"/>
      <c r="P76" s="161"/>
      <c r="Q76" s="161"/>
      <c r="R76" s="161"/>
      <c r="S76" s="161"/>
      <c r="T76" s="162"/>
      <c r="U76" s="161"/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130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4" t="str">
        <f>C76</f>
        <v>Elektro zapojení chladícíí techniky</v>
      </c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/>
      <c r="B77" s="159"/>
      <c r="C77" s="251" t="s">
        <v>210</v>
      </c>
      <c r="D77" s="252"/>
      <c r="E77" s="253"/>
      <c r="F77" s="254"/>
      <c r="G77" s="255"/>
      <c r="H77" s="169"/>
      <c r="I77" s="169"/>
      <c r="J77" s="169"/>
      <c r="K77" s="169"/>
      <c r="L77" s="169"/>
      <c r="M77" s="169"/>
      <c r="N77" s="161"/>
      <c r="O77" s="161"/>
      <c r="P77" s="161"/>
      <c r="Q77" s="161"/>
      <c r="R77" s="161"/>
      <c r="S77" s="161"/>
      <c r="T77" s="162"/>
      <c r="U77" s="161"/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130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4" t="str">
        <f>C77</f>
        <v>Ocel pochozí a pojezdový poklop 36m2</v>
      </c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>
        <v>44</v>
      </c>
      <c r="B78" s="159" t="s">
        <v>211</v>
      </c>
      <c r="C78" s="191" t="s">
        <v>212</v>
      </c>
      <c r="D78" s="161" t="s">
        <v>128</v>
      </c>
      <c r="E78" s="166">
        <v>1</v>
      </c>
      <c r="F78" s="169">
        <f>H78+J78</f>
        <v>0</v>
      </c>
      <c r="G78" s="169">
        <f>ROUND(E78*F78,2)</f>
        <v>0</v>
      </c>
      <c r="H78" s="170"/>
      <c r="I78" s="169">
        <f>ROUND(E78*H78,2)</f>
        <v>0</v>
      </c>
      <c r="J78" s="170"/>
      <c r="K78" s="169">
        <f>ROUND(E78*J78,2)</f>
        <v>0</v>
      </c>
      <c r="L78" s="169">
        <v>21</v>
      </c>
      <c r="M78" s="169">
        <f>G78*(1+L78/100)</f>
        <v>0</v>
      </c>
      <c r="N78" s="161">
        <v>0</v>
      </c>
      <c r="O78" s="161">
        <f>ROUND(E78*N78,5)</f>
        <v>0</v>
      </c>
      <c r="P78" s="161">
        <v>0</v>
      </c>
      <c r="Q78" s="161">
        <f>ROUND(E78*P78,5)</f>
        <v>0</v>
      </c>
      <c r="R78" s="161"/>
      <c r="S78" s="161"/>
      <c r="T78" s="162">
        <v>0</v>
      </c>
      <c r="U78" s="161">
        <f>ROUND(E78*T78,2)</f>
        <v>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105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>
        <v>45</v>
      </c>
      <c r="B79" s="159" t="s">
        <v>213</v>
      </c>
      <c r="C79" s="191" t="s">
        <v>214</v>
      </c>
      <c r="D79" s="161" t="s">
        <v>128</v>
      </c>
      <c r="E79" s="166">
        <v>1</v>
      </c>
      <c r="F79" s="169">
        <f>H79+J79</f>
        <v>0</v>
      </c>
      <c r="G79" s="169">
        <f>ROUND(E79*F79,2)</f>
        <v>0</v>
      </c>
      <c r="H79" s="170"/>
      <c r="I79" s="169">
        <f>ROUND(E79*H79,2)</f>
        <v>0</v>
      </c>
      <c r="J79" s="170"/>
      <c r="K79" s="169">
        <f>ROUND(E79*J79,2)</f>
        <v>0</v>
      </c>
      <c r="L79" s="169">
        <v>21</v>
      </c>
      <c r="M79" s="169">
        <f>G79*(1+L79/100)</f>
        <v>0</v>
      </c>
      <c r="N79" s="161">
        <v>0</v>
      </c>
      <c r="O79" s="161">
        <f>ROUND(E79*N79,5)</f>
        <v>0</v>
      </c>
      <c r="P79" s="161">
        <v>0</v>
      </c>
      <c r="Q79" s="161">
        <f>ROUND(E79*P79,5)</f>
        <v>0</v>
      </c>
      <c r="R79" s="161"/>
      <c r="S79" s="161"/>
      <c r="T79" s="162">
        <v>0</v>
      </c>
      <c r="U79" s="161">
        <f>ROUND(E79*T79,2)</f>
        <v>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105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>
        <v>46</v>
      </c>
      <c r="B80" s="159" t="s">
        <v>215</v>
      </c>
      <c r="C80" s="191" t="s">
        <v>216</v>
      </c>
      <c r="D80" s="161" t="s">
        <v>128</v>
      </c>
      <c r="E80" s="166">
        <v>1</v>
      </c>
      <c r="F80" s="169">
        <f>H80+J80</f>
        <v>0</v>
      </c>
      <c r="G80" s="169">
        <f>ROUND(E80*F80,2)</f>
        <v>0</v>
      </c>
      <c r="H80" s="170"/>
      <c r="I80" s="169">
        <f>ROUND(E80*H80,2)</f>
        <v>0</v>
      </c>
      <c r="J80" s="170"/>
      <c r="K80" s="169">
        <f>ROUND(E80*J80,2)</f>
        <v>0</v>
      </c>
      <c r="L80" s="169">
        <v>21</v>
      </c>
      <c r="M80" s="169">
        <f>G80*(1+L80/100)</f>
        <v>0</v>
      </c>
      <c r="N80" s="161">
        <v>0</v>
      </c>
      <c r="O80" s="161">
        <f>ROUND(E80*N80,5)</f>
        <v>0</v>
      </c>
      <c r="P80" s="161">
        <v>0</v>
      </c>
      <c r="Q80" s="161">
        <f>ROUND(E80*P80,5)</f>
        <v>0</v>
      </c>
      <c r="R80" s="161"/>
      <c r="S80" s="161"/>
      <c r="T80" s="162">
        <v>0</v>
      </c>
      <c r="U80" s="161">
        <f>ROUND(E80*T80,2)</f>
        <v>0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105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80">
        <v>47</v>
      </c>
      <c r="B81" s="181" t="s">
        <v>217</v>
      </c>
      <c r="C81" s="194" t="s">
        <v>218</v>
      </c>
      <c r="D81" s="182" t="s">
        <v>128</v>
      </c>
      <c r="E81" s="183">
        <v>1</v>
      </c>
      <c r="F81" s="184">
        <f>H81+J81</f>
        <v>0</v>
      </c>
      <c r="G81" s="184">
        <f>ROUND(E81*F81,2)</f>
        <v>0</v>
      </c>
      <c r="H81" s="185"/>
      <c r="I81" s="184">
        <f>ROUND(E81*H81,2)</f>
        <v>0</v>
      </c>
      <c r="J81" s="185"/>
      <c r="K81" s="184">
        <f>ROUND(E81*J81,2)</f>
        <v>0</v>
      </c>
      <c r="L81" s="184">
        <v>21</v>
      </c>
      <c r="M81" s="184">
        <f>G81*(1+L81/100)</f>
        <v>0</v>
      </c>
      <c r="N81" s="182">
        <v>0</v>
      </c>
      <c r="O81" s="182">
        <f>ROUND(E81*N81,5)</f>
        <v>0</v>
      </c>
      <c r="P81" s="182">
        <v>0</v>
      </c>
      <c r="Q81" s="182">
        <f>ROUND(E81*P81,5)</f>
        <v>0</v>
      </c>
      <c r="R81" s="182"/>
      <c r="S81" s="182"/>
      <c r="T81" s="186">
        <v>0</v>
      </c>
      <c r="U81" s="182">
        <f>ROUND(E81*T81,2)</f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105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x14ac:dyDescent="0.2">
      <c r="A82" s="6"/>
      <c r="B82" s="7" t="s">
        <v>203</v>
      </c>
      <c r="C82" s="195" t="s">
        <v>203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C82">
        <v>15</v>
      </c>
      <c r="AD82">
        <v>21</v>
      </c>
    </row>
    <row r="83" spans="1:60" x14ac:dyDescent="0.2">
      <c r="A83" s="187"/>
      <c r="B83" s="188" t="s">
        <v>28</v>
      </c>
      <c r="C83" s="196" t="s">
        <v>203</v>
      </c>
      <c r="D83" s="189"/>
      <c r="E83" s="189"/>
      <c r="F83" s="189"/>
      <c r="G83" s="190">
        <f>G8+G22+G30+G42+G47+G53+G55+G58+G64</f>
        <v>0</v>
      </c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C83">
        <f>SUMIF(L7:L81,AC82,G7:G81)</f>
        <v>0</v>
      </c>
      <c r="AD83">
        <f>SUMIF(L7:L81,AD82,G7:G81)</f>
        <v>0</v>
      </c>
      <c r="AE83" t="s">
        <v>219</v>
      </c>
    </row>
    <row r="84" spans="1:60" x14ac:dyDescent="0.2">
      <c r="A84" s="6"/>
      <c r="B84" s="7" t="s">
        <v>203</v>
      </c>
      <c r="C84" s="195" t="s">
        <v>203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60" x14ac:dyDescent="0.2">
      <c r="A85" s="6"/>
      <c r="B85" s="7" t="s">
        <v>203</v>
      </c>
      <c r="C85" s="195" t="s">
        <v>203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60" x14ac:dyDescent="0.2">
      <c r="A86" s="256" t="s">
        <v>220</v>
      </c>
      <c r="B86" s="256"/>
      <c r="C86" s="257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60" x14ac:dyDescent="0.2">
      <c r="A87" s="258"/>
      <c r="B87" s="259"/>
      <c r="C87" s="260"/>
      <c r="D87" s="259"/>
      <c r="E87" s="259"/>
      <c r="F87" s="259"/>
      <c r="G87" s="261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AE87" t="s">
        <v>221</v>
      </c>
    </row>
    <row r="88" spans="1:60" x14ac:dyDescent="0.2">
      <c r="A88" s="262"/>
      <c r="B88" s="263"/>
      <c r="C88" s="264"/>
      <c r="D88" s="263"/>
      <c r="E88" s="263"/>
      <c r="F88" s="263"/>
      <c r="G88" s="265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60" x14ac:dyDescent="0.2">
      <c r="A89" s="262"/>
      <c r="B89" s="263"/>
      <c r="C89" s="264"/>
      <c r="D89" s="263"/>
      <c r="E89" s="263"/>
      <c r="F89" s="263"/>
      <c r="G89" s="265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262"/>
      <c r="B90" s="263"/>
      <c r="C90" s="264"/>
      <c r="D90" s="263"/>
      <c r="E90" s="263"/>
      <c r="F90" s="263"/>
      <c r="G90" s="265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66"/>
      <c r="B91" s="267"/>
      <c r="C91" s="268"/>
      <c r="D91" s="267"/>
      <c r="E91" s="267"/>
      <c r="F91" s="267"/>
      <c r="G91" s="269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6"/>
      <c r="B92" s="7" t="s">
        <v>203</v>
      </c>
      <c r="C92" s="195" t="s">
        <v>203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C93" s="197"/>
      <c r="AE93" t="s">
        <v>222</v>
      </c>
    </row>
  </sheetData>
  <mergeCells count="21">
    <mergeCell ref="C66:G66"/>
    <mergeCell ref="A1:G1"/>
    <mergeCell ref="C2:G2"/>
    <mergeCell ref="C3:G3"/>
    <mergeCell ref="C4:G4"/>
    <mergeCell ref="C19:G19"/>
    <mergeCell ref="C21:G21"/>
    <mergeCell ref="C25:G25"/>
    <mergeCell ref="C27:G27"/>
    <mergeCell ref="C41:G41"/>
    <mergeCell ref="C60:G60"/>
    <mergeCell ref="C63:G63"/>
    <mergeCell ref="C77:G77"/>
    <mergeCell ref="A86:C86"/>
    <mergeCell ref="A87:G91"/>
    <mergeCell ref="C68:G68"/>
    <mergeCell ref="C70:G70"/>
    <mergeCell ref="C72:G72"/>
    <mergeCell ref="C74:G74"/>
    <mergeCell ref="C75:G75"/>
    <mergeCell ref="C76:G76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Jančík Michal</cp:lastModifiedBy>
  <cp:lastPrinted>2014-02-28T09:52:57Z</cp:lastPrinted>
  <dcterms:created xsi:type="dcterms:W3CDTF">2009-04-08T07:15:50Z</dcterms:created>
  <dcterms:modified xsi:type="dcterms:W3CDTF">2022-08-29T13:35:34Z</dcterms:modified>
</cp:coreProperties>
</file>