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 activeTab="1"/>
  </bookViews>
  <sheets>
    <sheet name="Rekapitulace stavby" sheetId="1" r:id="rId1"/>
    <sheet name="Znojmo - U..." sheetId="2" r:id="rId2"/>
  </sheets>
  <definedNames>
    <definedName name="_xlnm.Print_Titles" localSheetId="0">'Rekapitulace stavby'!$85:$85</definedName>
    <definedName name="_xlnm.Print_Titles" localSheetId="1">'Znojmo - U...'!$117:$117</definedName>
    <definedName name="_xlnm.Print_Area" localSheetId="0">'Rekapitulace stavby'!$C$4:$AP$70,'Rekapitulace stavby'!$C$76:$AP$91</definedName>
    <definedName name="_xlnm.Print_Area" localSheetId="1">'Znojmo - U...'!$C$4:$Q$70,'Znojmo - U...'!$C$76:$Q$102,'Znojmo - U...'!$C$108:$Q$227</definedName>
  </definedNames>
  <calcPr calcId="125725"/>
</workbook>
</file>

<file path=xl/calcChain.xml><?xml version="1.0" encoding="utf-8"?>
<calcChain xmlns="http://schemas.openxmlformats.org/spreadsheetml/2006/main">
  <c r="AY88" i="1"/>
  <c r="AX88"/>
  <c r="BI226" i="2"/>
  <c r="BH226"/>
  <c r="BG226"/>
  <c r="BF226"/>
  <c r="AA226"/>
  <c r="Y226"/>
  <c r="W226"/>
  <c r="BK226"/>
  <c r="N226"/>
  <c r="BE226" s="1"/>
  <c r="BI225"/>
  <c r="BH225"/>
  <c r="BG225"/>
  <c r="BF225"/>
  <c r="AA225"/>
  <c r="AA224"/>
  <c r="Y225"/>
  <c r="Y224"/>
  <c r="W225"/>
  <c r="W224"/>
  <c r="BK225"/>
  <c r="BK224" s="1"/>
  <c r="N224" s="1"/>
  <c r="N99" s="1"/>
  <c r="N225"/>
  <c r="BE225" s="1"/>
  <c r="BI223"/>
  <c r="BH223"/>
  <c r="BG223"/>
  <c r="BF223"/>
  <c r="AA223"/>
  <c r="AA222"/>
  <c r="Y223"/>
  <c r="Y222" s="1"/>
  <c r="W223"/>
  <c r="W222" s="1"/>
  <c r="BK223"/>
  <c r="BK222" s="1"/>
  <c r="N222" s="1"/>
  <c r="N98" s="1"/>
  <c r="N223"/>
  <c r="BE223"/>
  <c r="BI221"/>
  <c r="BH221"/>
  <c r="BG221"/>
  <c r="BF221"/>
  <c r="AA221"/>
  <c r="Y221"/>
  <c r="W221"/>
  <c r="BK221"/>
  <c r="N221"/>
  <c r="BE221" s="1"/>
  <c r="BI220"/>
  <c r="BH220"/>
  <c r="BG220"/>
  <c r="BF220"/>
  <c r="AA220"/>
  <c r="Y220"/>
  <c r="W220"/>
  <c r="BK220"/>
  <c r="N220"/>
  <c r="BE220" s="1"/>
  <c r="BI219"/>
  <c r="BH219"/>
  <c r="BG219"/>
  <c r="BF219"/>
  <c r="AA219"/>
  <c r="Y219"/>
  <c r="W219"/>
  <c r="BK219"/>
  <c r="N219"/>
  <c r="BE219" s="1"/>
  <c r="BI218"/>
  <c r="BH218"/>
  <c r="BG218"/>
  <c r="BF218"/>
  <c r="AA218"/>
  <c r="Y218"/>
  <c r="W218"/>
  <c r="BK218"/>
  <c r="N218"/>
  <c r="BE218" s="1"/>
  <c r="BI217"/>
  <c r="BH217"/>
  <c r="BG217"/>
  <c r="BF217"/>
  <c r="AA217"/>
  <c r="AA216" s="1"/>
  <c r="AA215" s="1"/>
  <c r="Y217"/>
  <c r="W217"/>
  <c r="W216" s="1"/>
  <c r="BK217"/>
  <c r="BK216" s="1"/>
  <c r="N217"/>
  <c r="BE217" s="1"/>
  <c r="BI214"/>
  <c r="BH214"/>
  <c r="BG214"/>
  <c r="BF214"/>
  <c r="AA214"/>
  <c r="AA213" s="1"/>
  <c r="Y214"/>
  <c r="Y213" s="1"/>
  <c r="W214"/>
  <c r="W213" s="1"/>
  <c r="BK214"/>
  <c r="BK213" s="1"/>
  <c r="N213" s="1"/>
  <c r="N95" s="1"/>
  <c r="N214"/>
  <c r="BE214" s="1"/>
  <c r="BI212"/>
  <c r="BH212"/>
  <c r="BG212"/>
  <c r="BF212"/>
  <c r="AA212"/>
  <c r="Y212"/>
  <c r="W212"/>
  <c r="BK212"/>
  <c r="N212"/>
  <c r="BE212" s="1"/>
  <c r="BI211"/>
  <c r="BH211"/>
  <c r="BG211"/>
  <c r="BF211"/>
  <c r="AA211"/>
  <c r="Y211"/>
  <c r="W211"/>
  <c r="BK211"/>
  <c r="N211"/>
  <c r="BE211"/>
  <c r="BI210"/>
  <c r="BH210"/>
  <c r="BG210"/>
  <c r="BF210"/>
  <c r="AA210"/>
  <c r="Y210"/>
  <c r="W210"/>
  <c r="BK210"/>
  <c r="N210"/>
  <c r="BE210" s="1"/>
  <c r="BI209"/>
  <c r="BH209"/>
  <c r="BG209"/>
  <c r="BF209"/>
  <c r="AA209"/>
  <c r="Y209"/>
  <c r="W209"/>
  <c r="BK209"/>
  <c r="N209"/>
  <c r="BE209"/>
  <c r="BI208"/>
  <c r="BH208"/>
  <c r="BG208"/>
  <c r="BF208"/>
  <c r="AA208"/>
  <c r="AA206" s="1"/>
  <c r="Y208"/>
  <c r="W208"/>
  <c r="BK208"/>
  <c r="N208"/>
  <c r="BE208"/>
  <c r="BI207"/>
  <c r="BH207"/>
  <c r="BG207"/>
  <c r="BF207"/>
  <c r="AA207"/>
  <c r="Y207"/>
  <c r="Y206"/>
  <c r="W207"/>
  <c r="W206"/>
  <c r="BK207"/>
  <c r="BK206" s="1"/>
  <c r="N206" s="1"/>
  <c r="N94" s="1"/>
  <c r="N207"/>
  <c r="BE207" s="1"/>
  <c r="BI204"/>
  <c r="BH204"/>
  <c r="BG204"/>
  <c r="BF204"/>
  <c r="AA204"/>
  <c r="Y204"/>
  <c r="W204"/>
  <c r="BK204"/>
  <c r="N204"/>
  <c r="BE204" s="1"/>
  <c r="BI202"/>
  <c r="BH202"/>
  <c r="BG202"/>
  <c r="BF202"/>
  <c r="AA202"/>
  <c r="Y202"/>
  <c r="W202"/>
  <c r="BK202"/>
  <c r="N202"/>
  <c r="BE202" s="1"/>
  <c r="BI201"/>
  <c r="BH201"/>
  <c r="BG201"/>
  <c r="BF201"/>
  <c r="AA201"/>
  <c r="Y201"/>
  <c r="W201"/>
  <c r="BK201"/>
  <c r="N201"/>
  <c r="BE201"/>
  <c r="BI200"/>
  <c r="BH200"/>
  <c r="BG200"/>
  <c r="BF200"/>
  <c r="AA200"/>
  <c r="Y200"/>
  <c r="W200"/>
  <c r="BK200"/>
  <c r="N200"/>
  <c r="BE200" s="1"/>
  <c r="BI199"/>
  <c r="BH199"/>
  <c r="BG199"/>
  <c r="BF199"/>
  <c r="AA199"/>
  <c r="Y199"/>
  <c r="W199"/>
  <c r="BK199"/>
  <c r="BK197" s="1"/>
  <c r="N197" s="1"/>
  <c r="N93" s="1"/>
  <c r="N199"/>
  <c r="BE199" s="1"/>
  <c r="BI198"/>
  <c r="BH198"/>
  <c r="BG198"/>
  <c r="BF198"/>
  <c r="AA198"/>
  <c r="Y198"/>
  <c r="Y197" s="1"/>
  <c r="W198"/>
  <c r="BK198"/>
  <c r="N198"/>
  <c r="BE198" s="1"/>
  <c r="BI196"/>
  <c r="BH196"/>
  <c r="BG196"/>
  <c r="BF196"/>
  <c r="AA196"/>
  <c r="Y196"/>
  <c r="W196"/>
  <c r="BK196"/>
  <c r="N196"/>
  <c r="BE196" s="1"/>
  <c r="BI194"/>
  <c r="BH194"/>
  <c r="BG194"/>
  <c r="BF194"/>
  <c r="AA194"/>
  <c r="Y194"/>
  <c r="W194"/>
  <c r="BK194"/>
  <c r="N194"/>
  <c r="BE194"/>
  <c r="BI192"/>
  <c r="BH192"/>
  <c r="BG192"/>
  <c r="BF192"/>
  <c r="AA192"/>
  <c r="Y192"/>
  <c r="W192"/>
  <c r="BK192"/>
  <c r="N192"/>
  <c r="BE192" s="1"/>
  <c r="BI191"/>
  <c r="BH191"/>
  <c r="BG191"/>
  <c r="BF191"/>
  <c r="AA191"/>
  <c r="Y191"/>
  <c r="W191"/>
  <c r="BK191"/>
  <c r="N191"/>
  <c r="BE191" s="1"/>
  <c r="BI190"/>
  <c r="BH190"/>
  <c r="BG190"/>
  <c r="BF190"/>
  <c r="AA190"/>
  <c r="Y190"/>
  <c r="W190"/>
  <c r="BK190"/>
  <c r="N190"/>
  <c r="BE190" s="1"/>
  <c r="BI189"/>
  <c r="BH189"/>
  <c r="BG189"/>
  <c r="BF189"/>
  <c r="AA189"/>
  <c r="Y189"/>
  <c r="W189"/>
  <c r="BK189"/>
  <c r="N189"/>
  <c r="BE189"/>
  <c r="BI188"/>
  <c r="BH188"/>
  <c r="BG188"/>
  <c r="BF188"/>
  <c r="AA188"/>
  <c r="Y188"/>
  <c r="W188"/>
  <c r="BK188"/>
  <c r="N188"/>
  <c r="BE188" s="1"/>
  <c r="BI187"/>
  <c r="BH187"/>
  <c r="BG187"/>
  <c r="BF187"/>
  <c r="AA187"/>
  <c r="Y187"/>
  <c r="W187"/>
  <c r="BK187"/>
  <c r="N187"/>
  <c r="BE187"/>
  <c r="BI186"/>
  <c r="BH186"/>
  <c r="BG186"/>
  <c r="BF186"/>
  <c r="AA186"/>
  <c r="Y186"/>
  <c r="W186"/>
  <c r="BK186"/>
  <c r="N186"/>
  <c r="BE186" s="1"/>
  <c r="BI185"/>
  <c r="BH185"/>
  <c r="BG185"/>
  <c r="BF185"/>
  <c r="AA185"/>
  <c r="Y185"/>
  <c r="W185"/>
  <c r="BK185"/>
  <c r="N185"/>
  <c r="BE185"/>
  <c r="BI184"/>
  <c r="BH184"/>
  <c r="BG184"/>
  <c r="BF184"/>
  <c r="AA184"/>
  <c r="Y184"/>
  <c r="W184"/>
  <c r="BK184"/>
  <c r="N184"/>
  <c r="BE184" s="1"/>
  <c r="BI183"/>
  <c r="BH183"/>
  <c r="BG183"/>
  <c r="BF183"/>
  <c r="AA183"/>
  <c r="Y183"/>
  <c r="W183"/>
  <c r="BK183"/>
  <c r="N183"/>
  <c r="BE183" s="1"/>
  <c r="BI182"/>
  <c r="BH182"/>
  <c r="BG182"/>
  <c r="BF182"/>
  <c r="AA182"/>
  <c r="Y182"/>
  <c r="W182"/>
  <c r="BK182"/>
  <c r="N182"/>
  <c r="BE182" s="1"/>
  <c r="BI181"/>
  <c r="BH181"/>
  <c r="BG181"/>
  <c r="BF181"/>
  <c r="AA181"/>
  <c r="Y181"/>
  <c r="W181"/>
  <c r="BK181"/>
  <c r="N181"/>
  <c r="BE181" s="1"/>
  <c r="BI180"/>
  <c r="BH180"/>
  <c r="BG180"/>
  <c r="BF180"/>
  <c r="AA180"/>
  <c r="Y180"/>
  <c r="W180"/>
  <c r="BK180"/>
  <c r="N180"/>
  <c r="BE180" s="1"/>
  <c r="BI179"/>
  <c r="BH179"/>
  <c r="BG179"/>
  <c r="BF179"/>
  <c r="AA179"/>
  <c r="Y179"/>
  <c r="W179"/>
  <c r="BK179"/>
  <c r="N179"/>
  <c r="BE179" s="1"/>
  <c r="BI178"/>
  <c r="BH178"/>
  <c r="BG178"/>
  <c r="BF178"/>
  <c r="AA178"/>
  <c r="Y178"/>
  <c r="W178"/>
  <c r="BK178"/>
  <c r="N178"/>
  <c r="BE178" s="1"/>
  <c r="BI176"/>
  <c r="BH176"/>
  <c r="BG176"/>
  <c r="BF176"/>
  <c r="AA176"/>
  <c r="Y176"/>
  <c r="W176"/>
  <c r="BK176"/>
  <c r="N176"/>
  <c r="BE176"/>
  <c r="BI175"/>
  <c r="BH175"/>
  <c r="BG175"/>
  <c r="BF175"/>
  <c r="AA175"/>
  <c r="Y175"/>
  <c r="W175"/>
  <c r="BK175"/>
  <c r="BK173" s="1"/>
  <c r="N173" s="1"/>
  <c r="N92" s="1"/>
  <c r="N175"/>
  <c r="BE175" s="1"/>
  <c r="BI174"/>
  <c r="BH174"/>
  <c r="BG174"/>
  <c r="BF174"/>
  <c r="AA174"/>
  <c r="Y174"/>
  <c r="Y173" s="1"/>
  <c r="W174"/>
  <c r="W173" s="1"/>
  <c r="BK174"/>
  <c r="N174"/>
  <c r="BE174" s="1"/>
  <c r="BI172"/>
  <c r="BH172"/>
  <c r="BG172"/>
  <c r="BF172"/>
  <c r="AA172"/>
  <c r="Y172"/>
  <c r="W172"/>
  <c r="BK172"/>
  <c r="N172"/>
  <c r="BE172" s="1"/>
  <c r="BI171"/>
  <c r="BH171"/>
  <c r="BG171"/>
  <c r="BF171"/>
  <c r="AA171"/>
  <c r="Y171"/>
  <c r="Y169" s="1"/>
  <c r="W171"/>
  <c r="BK171"/>
  <c r="N171"/>
  <c r="BE171"/>
  <c r="BI170"/>
  <c r="BH170"/>
  <c r="BG170"/>
  <c r="BF170"/>
  <c r="AA170"/>
  <c r="Y170"/>
  <c r="W170"/>
  <c r="BK170"/>
  <c r="BK169" s="1"/>
  <c r="N169" s="1"/>
  <c r="N91" s="1"/>
  <c r="N170"/>
  <c r="BE170" s="1"/>
  <c r="BI166"/>
  <c r="BH166"/>
  <c r="BG166"/>
  <c r="BF166"/>
  <c r="AA166"/>
  <c r="AA165"/>
  <c r="Y166"/>
  <c r="Y165" s="1"/>
  <c r="W166"/>
  <c r="W165" s="1"/>
  <c r="BK166"/>
  <c r="BK165" s="1"/>
  <c r="N165" s="1"/>
  <c r="N90" s="1"/>
  <c r="N166"/>
  <c r="BE166" s="1"/>
  <c r="BI163"/>
  <c r="BH163"/>
  <c r="BG163"/>
  <c r="BF163"/>
  <c r="AA163"/>
  <c r="Y163"/>
  <c r="W163"/>
  <c r="BK163"/>
  <c r="N163"/>
  <c r="BE163" s="1"/>
  <c r="BI157"/>
  <c r="BH157"/>
  <c r="BG157"/>
  <c r="BF157"/>
  <c r="AA157"/>
  <c r="Y157"/>
  <c r="W157"/>
  <c r="BK157"/>
  <c r="N157"/>
  <c r="BE157" s="1"/>
  <c r="BI155"/>
  <c r="BH155"/>
  <c r="BG155"/>
  <c r="BF155"/>
  <c r="AA155"/>
  <c r="Y155"/>
  <c r="W155"/>
  <c r="BK155"/>
  <c r="N155"/>
  <c r="BE155" s="1"/>
  <c r="BI153"/>
  <c r="BH153"/>
  <c r="BG153"/>
  <c r="BF153"/>
  <c r="AA153"/>
  <c r="Y153"/>
  <c r="W153"/>
  <c r="BK153"/>
  <c r="N153"/>
  <c r="BE153" s="1"/>
  <c r="BI151"/>
  <c r="BH151"/>
  <c r="BG151"/>
  <c r="BF151"/>
  <c r="AA151"/>
  <c r="Y151"/>
  <c r="W151"/>
  <c r="BK151"/>
  <c r="N151"/>
  <c r="BE151" s="1"/>
  <c r="BI150"/>
  <c r="BH150"/>
  <c r="BG150"/>
  <c r="BF150"/>
  <c r="AA150"/>
  <c r="Y150"/>
  <c r="W150"/>
  <c r="BK150"/>
  <c r="N150"/>
  <c r="BE150" s="1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 s="1"/>
  <c r="BI145"/>
  <c r="BH145"/>
  <c r="BG145"/>
  <c r="BF145"/>
  <c r="AA145"/>
  <c r="Y145"/>
  <c r="W145"/>
  <c r="BK145"/>
  <c r="N145"/>
  <c r="BE145"/>
  <c r="BI142"/>
  <c r="BH142"/>
  <c r="BG142"/>
  <c r="BF142"/>
  <c r="AA142"/>
  <c r="Y142"/>
  <c r="W142"/>
  <c r="BK142"/>
  <c r="N142"/>
  <c r="BE142" s="1"/>
  <c r="BI139"/>
  <c r="BH139"/>
  <c r="BG139"/>
  <c r="BF139"/>
  <c r="AA139"/>
  <c r="Y139"/>
  <c r="W139"/>
  <c r="BK139"/>
  <c r="N139"/>
  <c r="BE139" s="1"/>
  <c r="BI136"/>
  <c r="BH136"/>
  <c r="BG136"/>
  <c r="BF136"/>
  <c r="AA136"/>
  <c r="Y136"/>
  <c r="W136"/>
  <c r="BK136"/>
  <c r="N136"/>
  <c r="BE136" s="1"/>
  <c r="BI129"/>
  <c r="BH129"/>
  <c r="BG129"/>
  <c r="BF129"/>
  <c r="AA129"/>
  <c r="Y129"/>
  <c r="W129"/>
  <c r="BK129"/>
  <c r="N129"/>
  <c r="BE129" s="1"/>
  <c r="BI127"/>
  <c r="BH127"/>
  <c r="BG127"/>
  <c r="BF127"/>
  <c r="AA127"/>
  <c r="Y127"/>
  <c r="W127"/>
  <c r="BK127"/>
  <c r="N127"/>
  <c r="BE127" s="1"/>
  <c r="BI125"/>
  <c r="BH125"/>
  <c r="BG125"/>
  <c r="BF125"/>
  <c r="AA125"/>
  <c r="Y125"/>
  <c r="W125"/>
  <c r="BK125"/>
  <c r="N125"/>
  <c r="BE125"/>
  <c r="BI124"/>
  <c r="BH124"/>
  <c r="BG124"/>
  <c r="BF124"/>
  <c r="AA124"/>
  <c r="Y124"/>
  <c r="W124"/>
  <c r="BK124"/>
  <c r="N124"/>
  <c r="BE124"/>
  <c r="BI123"/>
  <c r="BH123"/>
  <c r="BG123"/>
  <c r="BF123"/>
  <c r="AA123"/>
  <c r="Y123"/>
  <c r="W123"/>
  <c r="BK123"/>
  <c r="N123"/>
  <c r="BE123" s="1"/>
  <c r="BI121"/>
  <c r="BH121"/>
  <c r="H34" s="1"/>
  <c r="BC88" i="1" s="1"/>
  <c r="BC87" s="1"/>
  <c r="BG121" i="2"/>
  <c r="H33" s="1"/>
  <c r="BB88" i="1" s="1"/>
  <c r="BB87" s="1"/>
  <c r="BF121" i="2"/>
  <c r="AA121"/>
  <c r="Y121"/>
  <c r="Y120" s="1"/>
  <c r="W121"/>
  <c r="BK121"/>
  <c r="N121"/>
  <c r="BE121" s="1"/>
  <c r="F112"/>
  <c r="F110"/>
  <c r="F80"/>
  <c r="F78"/>
  <c r="O20"/>
  <c r="E20"/>
  <c r="M83" s="1"/>
  <c r="O19"/>
  <c r="O17"/>
  <c r="E17"/>
  <c r="M114" s="1"/>
  <c r="O16"/>
  <c r="F83"/>
  <c r="E11"/>
  <c r="F114" s="1"/>
  <c r="M80"/>
  <c r="AM83" i="1"/>
  <c r="AM82"/>
  <c r="L82"/>
  <c r="AM80"/>
  <c r="L80"/>
  <c r="L78"/>
  <c r="H32" i="2" l="1"/>
  <c r="BA88" i="1" s="1"/>
  <c r="BA87" s="1"/>
  <c r="W32" s="1"/>
  <c r="H35" i="2"/>
  <c r="BD88" i="1" s="1"/>
  <c r="BD87" s="1"/>
  <c r="W35" s="1"/>
  <c r="AA120" i="2"/>
  <c r="W120"/>
  <c r="W119" s="1"/>
  <c r="W197"/>
  <c r="AA169"/>
  <c r="W169"/>
  <c r="Y216"/>
  <c r="Y215" s="1"/>
  <c r="AA197"/>
  <c r="W215"/>
  <c r="BK120"/>
  <c r="BK119" s="1"/>
  <c r="AA173"/>
  <c r="M82"/>
  <c r="M112"/>
  <c r="F115"/>
  <c r="W33" i="1"/>
  <c r="AX87"/>
  <c r="Y119" i="2"/>
  <c r="AY87" i="1"/>
  <c r="W34"/>
  <c r="BK215" i="2"/>
  <c r="N215" s="1"/>
  <c r="N96" s="1"/>
  <c r="F82"/>
  <c r="M115"/>
  <c r="M32"/>
  <c r="AW88" i="1" s="1"/>
  <c r="N216" i="2"/>
  <c r="N97" s="1"/>
  <c r="AW87" i="1" l="1"/>
  <c r="AK32" s="1"/>
  <c r="N120" i="2"/>
  <c r="N89" s="1"/>
  <c r="AA119"/>
  <c r="AA118" s="1"/>
  <c r="Y118"/>
  <c r="W118"/>
  <c r="AU88" i="1" s="1"/>
  <c r="AU87" s="1"/>
  <c r="BK118" i="2"/>
  <c r="N118" s="1"/>
  <c r="N87" s="1"/>
  <c r="L102" s="1"/>
  <c r="N119"/>
  <c r="N88" s="1"/>
  <c r="M26" l="1"/>
  <c r="H31" l="1"/>
  <c r="AZ88" i="1" s="1"/>
  <c r="AZ87" s="1"/>
  <c r="M31" i="2"/>
  <c r="AV88" i="1" s="1"/>
  <c r="AT88" s="1"/>
  <c r="AS88" l="1"/>
  <c r="AS87" s="1"/>
  <c r="M29" i="2"/>
  <c r="AV87" i="1"/>
  <c r="L37" i="2" l="1"/>
  <c r="AG88" i="1"/>
  <c r="AT87"/>
  <c r="AG87" l="1"/>
  <c r="AG91" s="1"/>
  <c r="AN88"/>
  <c r="AN87" l="1"/>
  <c r="AN91" s="1"/>
  <c r="AK26"/>
  <c r="AK29" l="1"/>
  <c r="AK37" s="1"/>
  <c r="AK31"/>
  <c r="W31"/>
</calcChain>
</file>

<file path=xl/sharedStrings.xml><?xml version="1.0" encoding="utf-8"?>
<sst xmlns="http://schemas.openxmlformats.org/spreadsheetml/2006/main" count="1440" uniqueCount="406">
  <si>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</si>
  <si>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</si>
  <si>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</si>
  <si>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</si>
  <si>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</si>
  <si>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</si>
  <si>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</si>
  <si>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</si>
  <si>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</si>
  <si>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</si>
  <si>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</si>
  <si>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</si>
  <si>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</si>
  <si>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</si>
  <si>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</si>
  <si>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</si>
  <si>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</si>
  <si>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</si>
  <si>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</si>
  <si>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Znojmo - Ul. Vančurova - Přípojka vodovodu domu s pečovatelskou službou</t>
  </si>
  <si>
    <t>JKSO:</t>
  </si>
  <si>
    <t>CC-CZ:</t>
  </si>
  <si>
    <t>Místo:</t>
  </si>
  <si>
    <t xml:space="preserve"> </t>
  </si>
  <si>
    <t>Datum: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</si>
  <si>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</si>
  <si>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</si>
  <si>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</si>
  <si>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</si>
  <si>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</si>
  <si>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</si>
  <si>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</si>
  <si>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</si>
  <si>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</si>
  <si>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</si>
  <si>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</si>
  <si>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</si>
  <si>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</si>
  <si>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</si>
  <si>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</si>
  <si>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</si>
  <si>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</si>
  <si>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</si>
  <si>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</si>
  <si>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</si>
  <si>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</si>
  <si>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</si>
  <si>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</si>
  <si>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</si>
  <si>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</si>
  <si>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</si>
  <si>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</si>
  <si>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</si>
  <si>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</si>
  <si>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</si>
  <si>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</si>
  <si>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</si>
  <si>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</si>
  <si>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</si>
  <si>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</si>
  <si>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</si>
  <si>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</si>
  <si>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</si>
  <si>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</si>
  <si>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</si>
  <si>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</si>
  <si>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</si>
  <si>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</si>
  <si>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</si>
  <si>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</si>
  <si>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</si>
  <si>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</si>
  <si>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</si>
  <si>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{a74f94c4-ac92-4f0f-908e-e3f79f0d1f69}</t>
  </si>
  <si>
    <t>{00000000-0000-0000-0000-000000000000}</t>
  </si>
  <si>
    <t>/</t>
  </si>
  <si>
    <t>1</t>
  </si>
  <si>
    <t>###NOINSERT###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</si>
  <si>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</si>
  <si>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</si>
  <si>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</si>
  <si>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</si>
  <si>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</si>
  <si>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</si>
  <si>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</si>
  <si>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</si>
  <si>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</si>
  <si>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</si>
  <si>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</si>
  <si>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</si>
  <si>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</si>
  <si>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</si>
  <si>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</si>
  <si>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</si>
  <si>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</si>
  <si>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</si>
  <si>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</si>
  <si>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</si>
  <si>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</si>
  <si>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</si>
  <si>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</si>
  <si>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</si>
  <si>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VRN7 - Provozní vlivy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</si>
  <si>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</si>
  <si>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</si>
  <si>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</si>
  <si>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</si>
  <si>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</si>
  <si>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</si>
  <si>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</si>
  <si>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</si>
  <si>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</si>
  <si>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</si>
  <si>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</si>
  <si>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</si>
  <si>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</si>
  <si>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</si>
  <si>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</si>
  <si>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</si>
  <si>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113107424</t>
  </si>
  <si>
    <t>Odstranění podkladu z kameniva drceného tl 400 mm při překopech strojně pl do 15 m2</t>
  </si>
  <si>
    <t>m2</t>
  </si>
  <si>
    <t>4</t>
  </si>
  <si>
    <t>-833571379</t>
  </si>
  <si>
    <t>8,0*1,5</t>
  </si>
  <si>
    <t>VV</t>
  </si>
  <si>
    <t>113107543</t>
  </si>
  <si>
    <t>Odstranění podkladu živičných tl 150 mm při překopech strojně pl přes 15 m2</t>
  </si>
  <si>
    <t>-784617384</t>
  </si>
  <si>
    <t>3</t>
  </si>
  <si>
    <t>113202111</t>
  </si>
  <si>
    <t>Vytrhání obrub krajníků obrubníků stojatých</t>
  </si>
  <si>
    <t>m</t>
  </si>
  <si>
    <t>-481724574</t>
  </si>
  <si>
    <t>119001421</t>
  </si>
  <si>
    <t>Dočasné zajištění kabelů a kabelových tratí ze 3 volně ložených kabelů</t>
  </si>
  <si>
    <t>-782258245</t>
  </si>
  <si>
    <t>1*1,2</t>
  </si>
  <si>
    <t>5</t>
  </si>
  <si>
    <t>130001101</t>
  </si>
  <si>
    <t>Příplatek za ztížení vykopávky v blízkosti podzemního vedení</t>
  </si>
  <si>
    <t>m3</t>
  </si>
  <si>
    <t>1157098717</t>
  </si>
  <si>
    <t>1*1,2*1,45*1,0</t>
  </si>
  <si>
    <t>6</t>
  </si>
  <si>
    <t>132201201</t>
  </si>
  <si>
    <t>Hloubení rýh š do 2000 mm v hornině tř. 3 objemu do 100 m3</t>
  </si>
  <si>
    <t>726051975</t>
  </si>
  <si>
    <t>30,0*1,2*1,55</t>
  </si>
  <si>
    <t>odpočet odstranění povrchů:</t>
  </si>
  <si>
    <t>-4,99</t>
  </si>
  <si>
    <t>Součet</t>
  </si>
  <si>
    <t>horniny tř. 3 = 50%:</t>
  </si>
  <si>
    <t>50,81*0,5</t>
  </si>
  <si>
    <t>7</t>
  </si>
  <si>
    <t>132201209</t>
  </si>
  <si>
    <t>Příplatek za lepivost k hloubení rýh š do 2000 mm v hornině tř. 3</t>
  </si>
  <si>
    <t>2106300927</t>
  </si>
  <si>
    <t>50%:</t>
  </si>
  <si>
    <t>25,405*0,5</t>
  </si>
  <si>
    <t>8</t>
  </si>
  <si>
    <t>132301201</t>
  </si>
  <si>
    <t>Hloubení rýh š do 2000 mm v hornině tř. 4 objemu do 100 m3</t>
  </si>
  <si>
    <t>649106875</t>
  </si>
  <si>
    <t>horniny tř. 4 = 50%:</t>
  </si>
  <si>
    <t>9</t>
  </si>
  <si>
    <t>132301209</t>
  </si>
  <si>
    <t>Příplatek za lepivost k hloubení rýh š do 2000 mm v hornině tř. 4</t>
  </si>
  <si>
    <t>1274359546</t>
  </si>
  <si>
    <t>10</t>
  </si>
  <si>
    <t>151101101</t>
  </si>
  <si>
    <t>Zřízení příložného pažení a rozepření stěn rýh hl do 2 m</t>
  </si>
  <si>
    <t>-935287048</t>
  </si>
  <si>
    <t>30,0*2*1,55</t>
  </si>
  <si>
    <t>11</t>
  </si>
  <si>
    <t>151101111</t>
  </si>
  <si>
    <t>Odstranění příložného pažení a rozepření stěn rýh hl do 2 m</t>
  </si>
  <si>
    <t>1469072706</t>
  </si>
  <si>
    <t>12</t>
  </si>
  <si>
    <t>161101101</t>
  </si>
  <si>
    <t>Svislé přemístění výkopku z horniny tř. 1 až 4 hl výkopu do 2,5 m</t>
  </si>
  <si>
    <t>1069643539</t>
  </si>
  <si>
    <t>13</t>
  </si>
  <si>
    <t>171201201</t>
  </si>
  <si>
    <t>Uložení sypaniny na skládky</t>
  </si>
  <si>
    <t>-1727506884</t>
  </si>
  <si>
    <t>14</t>
  </si>
  <si>
    <t>171201211</t>
  </si>
  <si>
    <t>Poplatek za uložení stavebního odpadu - zeminy a kameniva na skládce</t>
  </si>
  <si>
    <t>t</t>
  </si>
  <si>
    <t>-288101732</t>
  </si>
  <si>
    <t>50,81*1,8</t>
  </si>
  <si>
    <t>174101101b</t>
  </si>
  <si>
    <t>Zásyp jam, šachet rýh nebo kolem objektů sypaninou se zhutněním</t>
  </si>
  <si>
    <t>-2126003209</t>
  </si>
  <si>
    <t>50,81-3,6-15,12</t>
  </si>
  <si>
    <t>16</t>
  </si>
  <si>
    <t>M</t>
  </si>
  <si>
    <t>58344171</t>
  </si>
  <si>
    <t>vhodný zásypový materiál</t>
  </si>
  <si>
    <t>1732585840</t>
  </si>
  <si>
    <t>32,09*1,8</t>
  </si>
  <si>
    <t>17</t>
  </si>
  <si>
    <t>175151101</t>
  </si>
  <si>
    <t>Obsypání potrubí strojně sypaninou bez prohození, uloženou do 3 m</t>
  </si>
  <si>
    <t>1997104106</t>
  </si>
  <si>
    <t>potrubí PE d90:</t>
  </si>
  <si>
    <t>20,0*1,2*0,39-((3,1416*0,09^2)/4)*20,0</t>
  </si>
  <si>
    <t>chránička PE d180:</t>
  </si>
  <si>
    <t>10,0*1,2*0,48-((3,1416*0,18^2)/4)*10,0</t>
  </si>
  <si>
    <t>18</t>
  </si>
  <si>
    <t>58337310</t>
  </si>
  <si>
    <t>štěrkopísek frakce 0-4 třída B</t>
  </si>
  <si>
    <t>754327550</t>
  </si>
  <si>
    <t>14,739*2</t>
  </si>
  <si>
    <t>19</t>
  </si>
  <si>
    <t>451573111</t>
  </si>
  <si>
    <t>Lože pod potrubí otevřený výkop ze štěrkopísku</t>
  </si>
  <si>
    <t>-1677961418</t>
  </si>
  <si>
    <t>30,0*1,2*0,1</t>
  </si>
  <si>
    <t>20</t>
  </si>
  <si>
    <t>566901132</t>
  </si>
  <si>
    <t>Vyspravení podkladu po překopech ing sítí plochy do 15 m2 štěrkodrtí tl. 150 mm</t>
  </si>
  <si>
    <t>1660405424</t>
  </si>
  <si>
    <t>566901144</t>
  </si>
  <si>
    <t>Vyspravení podkladu po překopech ing sítí plochy do 15 m2 kamenivem hrubým drceným tl. 250 mm</t>
  </si>
  <si>
    <t>-164071938</t>
  </si>
  <si>
    <t>22</t>
  </si>
  <si>
    <t>566901162</t>
  </si>
  <si>
    <t>Vyspravení podkladu po překopech ing sítí plochy do 15 m2 obalovaným kamenivem ACP (OK) tl. 120 mm</t>
  </si>
  <si>
    <t>646465493</t>
  </si>
  <si>
    <t>23</t>
  </si>
  <si>
    <t>871241221</t>
  </si>
  <si>
    <t>Montáž potrubí z PE100 SDR 17 otevřený výkop svařovaných elektrotvarovkou D 90 x 5,4 mm</t>
  </si>
  <si>
    <t>-35663187</t>
  </si>
  <si>
    <t>24</t>
  </si>
  <si>
    <t>28613620</t>
  </si>
  <si>
    <t>potrubí dvouvrstvé PE100 s 10% signalizační vrstvou SDR 17 90x5,4 dl 12m PAS 1075</t>
  </si>
  <si>
    <t>-1284909867</t>
  </si>
  <si>
    <t>25</t>
  </si>
  <si>
    <t>871341211</t>
  </si>
  <si>
    <t>Montáž potrubí z PE100 SDR 11 otevřený výkop 180 x 16,4 mm</t>
  </si>
  <si>
    <t>655679578</t>
  </si>
  <si>
    <t>- chráničky</t>
  </si>
  <si>
    <t>P</t>
  </si>
  <si>
    <t>26</t>
  </si>
  <si>
    <t>28613605</t>
  </si>
  <si>
    <t>chrnánička PE d 180</t>
  </si>
  <si>
    <t>-1272396682</t>
  </si>
  <si>
    <t>27</t>
  </si>
  <si>
    <t>877241101</t>
  </si>
  <si>
    <t>Montáž elektrotvarovek na vodovodním potrubí z PE trub d 90</t>
  </si>
  <si>
    <t>kus</t>
  </si>
  <si>
    <t>-697073675</t>
  </si>
  <si>
    <t>28</t>
  </si>
  <si>
    <t>28615974</t>
  </si>
  <si>
    <t>elektrospojka SDR 17 PE 100 PN 16 d 90</t>
  </si>
  <si>
    <t>-1819928819</t>
  </si>
  <si>
    <t>29</t>
  </si>
  <si>
    <t>877241110</t>
  </si>
  <si>
    <t>Montáž elektrokolen na vodovodním potrubí z PE trub d 90</t>
  </si>
  <si>
    <t>-1963412310</t>
  </si>
  <si>
    <t>30</t>
  </si>
  <si>
    <t>28614936.2</t>
  </si>
  <si>
    <t>elektrokoleno 45° PE d 90</t>
  </si>
  <si>
    <t>271732804</t>
  </si>
  <si>
    <t>31</t>
  </si>
  <si>
    <t>28614936</t>
  </si>
  <si>
    <t>elektrokoleno 90° PE d 90</t>
  </si>
  <si>
    <t>-325625887</t>
  </si>
  <si>
    <t>32</t>
  </si>
  <si>
    <t>892241111</t>
  </si>
  <si>
    <t>Tlaková zkouška vodou potrubí do DN 80</t>
  </si>
  <si>
    <t>-2085913954</t>
  </si>
  <si>
    <t>33</t>
  </si>
  <si>
    <t>892273122</t>
  </si>
  <si>
    <t>Proplach a dezinfekce vodovodního potrubí DN od 80 do 125</t>
  </si>
  <si>
    <t>1994053879</t>
  </si>
  <si>
    <t>34</t>
  </si>
  <si>
    <t>892372111</t>
  </si>
  <si>
    <t>Zabezpečení konců potrubí DN do 300 při tlakových zkouškách vodou</t>
  </si>
  <si>
    <t>1859534727</t>
  </si>
  <si>
    <t>35</t>
  </si>
  <si>
    <t>899721111</t>
  </si>
  <si>
    <t>Signalizační vodič DN do 150 mm na potrubí PVC</t>
  </si>
  <si>
    <t>443565446</t>
  </si>
  <si>
    <t>36</t>
  </si>
  <si>
    <t>899722112</t>
  </si>
  <si>
    <t>Krytí potrubí z plastů výstražnou fólií z PVC 25 cm</t>
  </si>
  <si>
    <t>1987514004</t>
  </si>
  <si>
    <t>37</t>
  </si>
  <si>
    <t>899911101</t>
  </si>
  <si>
    <t>Kluzné objímky</t>
  </si>
  <si>
    <t>kpl</t>
  </si>
  <si>
    <t>946002120</t>
  </si>
  <si>
    <t>38</t>
  </si>
  <si>
    <t>899913133</t>
  </si>
  <si>
    <t>Uzavírací manžeta chráničky potrubí d 90 x 180</t>
  </si>
  <si>
    <t>-1152322678</t>
  </si>
  <si>
    <t>39</t>
  </si>
  <si>
    <t>899R</t>
  </si>
  <si>
    <t>Demontáž stávajícího vystrojení vodoměrné šachty</t>
  </si>
  <si>
    <t>-1772008895</t>
  </si>
  <si>
    <t>40</t>
  </si>
  <si>
    <t>899R01</t>
  </si>
  <si>
    <t>Dodávka a montáž nového vystrojení vodoměrné šachty</t>
  </si>
  <si>
    <t>1829880495</t>
  </si>
  <si>
    <t>- viz TZ str. 10</t>
  </si>
  <si>
    <t>41</t>
  </si>
  <si>
    <t>899R02</t>
  </si>
  <si>
    <t>Zatěsnění prostupu ve stávající vodoměrné šachtě</t>
  </si>
  <si>
    <t>-1377828911</t>
  </si>
  <si>
    <t>- po demontáži rušeného potrubí</t>
  </si>
  <si>
    <t>42</t>
  </si>
  <si>
    <t>899R2</t>
  </si>
  <si>
    <t>Napojení na stávající rozvod v objektu DPS</t>
  </si>
  <si>
    <t>732730152</t>
  </si>
  <si>
    <t>43</t>
  </si>
  <si>
    <t>916131213</t>
  </si>
  <si>
    <t>Osazení silničního obrubníku betonového stojatého s boční opěrou do lože z betonu prostého</t>
  </si>
  <si>
    <t>1423416727</t>
  </si>
  <si>
    <t>44</t>
  </si>
  <si>
    <t>59217031</t>
  </si>
  <si>
    <t>obrubník betonový silniční 100 x 15 x 25 cm</t>
  </si>
  <si>
    <t>-86567085</t>
  </si>
  <si>
    <t>45</t>
  </si>
  <si>
    <t>919122100</t>
  </si>
  <si>
    <t>Těsnění spár zálivkou asfaltovou za tepla</t>
  </si>
  <si>
    <t>412183390</t>
  </si>
  <si>
    <t>46</t>
  </si>
  <si>
    <t>919735113</t>
  </si>
  <si>
    <t>Řezání stávajícího živičného krytu hl do 150 mm</t>
  </si>
  <si>
    <t>1365413338</t>
  </si>
  <si>
    <t>47</t>
  </si>
  <si>
    <t>977151123</t>
  </si>
  <si>
    <t>Jádrové vrty diamantovými korunkami do D 250 mm do stavebních materiálů</t>
  </si>
  <si>
    <t>-880967057</t>
  </si>
  <si>
    <t>- prostup do budovy DPS</t>
  </si>
  <si>
    <t>48</t>
  </si>
  <si>
    <t>454811111R</t>
  </si>
  <si>
    <t>Těsnění prostupu DN 250</t>
  </si>
  <si>
    <t>-701161485</t>
  </si>
  <si>
    <t>49</t>
  </si>
  <si>
    <t>997221551</t>
  </si>
  <si>
    <t>Vodorovná doprava suti ze sypkých materiálů do 1 km</t>
  </si>
  <si>
    <t>1843048681</t>
  </si>
  <si>
    <t>50</t>
  </si>
  <si>
    <t>997221559</t>
  </si>
  <si>
    <t>Příplatek ZKD 1 km u vodorovné dopravy suti ze sypkých materiálů</t>
  </si>
  <si>
    <t>-522370888</t>
  </si>
  <si>
    <t>51</t>
  </si>
  <si>
    <t>997221611</t>
  </si>
  <si>
    <t>Nakládání suti na dopravní prostředky pro vodorovnou dopravu</t>
  </si>
  <si>
    <t>652577715</t>
  </si>
  <si>
    <t>52</t>
  </si>
  <si>
    <t>997013801</t>
  </si>
  <si>
    <t>Poplatek za uložení na skládce (skládkovné) stavebního odpadu betonového</t>
  </si>
  <si>
    <t>-906639220</t>
  </si>
  <si>
    <t>53</t>
  </si>
  <si>
    <t>997223845</t>
  </si>
  <si>
    <t>Poplatek za uložení na skládce (skládkovné) odpadu asfaltového</t>
  </si>
  <si>
    <t>415230107</t>
  </si>
  <si>
    <t>54</t>
  </si>
  <si>
    <t>997223855</t>
  </si>
  <si>
    <t>Poplatek za uložení na skládce (skládkovné) kameniva</t>
  </si>
  <si>
    <t>-2145843174</t>
  </si>
  <si>
    <t>55</t>
  </si>
  <si>
    <t>998276101</t>
  </si>
  <si>
    <t>Přesun hmot pro trubní vedení z trub z plastických hmot otevřený výkop</t>
  </si>
  <si>
    <t>-744365138</t>
  </si>
  <si>
    <t>56</t>
  </si>
  <si>
    <t>011002000</t>
  </si>
  <si>
    <t>Vytyčení stávajících inženýrských sítí</t>
  </si>
  <si>
    <t>…</t>
  </si>
  <si>
    <t>1024</t>
  </si>
  <si>
    <t>596018403</t>
  </si>
  <si>
    <t>57</t>
  </si>
  <si>
    <t>011503000</t>
  </si>
  <si>
    <t>Pasportizace území stavby a jejího okolí</t>
  </si>
  <si>
    <t>1338014875</t>
  </si>
  <si>
    <t>58</t>
  </si>
  <si>
    <t>012103000</t>
  </si>
  <si>
    <t>Geodetické práce před výstavbou</t>
  </si>
  <si>
    <t>548940172</t>
  </si>
  <si>
    <t>59</t>
  </si>
  <si>
    <t>012303000</t>
  </si>
  <si>
    <t>Geodetické práce po výstavbě</t>
  </si>
  <si>
    <t>-1865202926</t>
  </si>
  <si>
    <t>60</t>
  </si>
  <si>
    <t>013254000</t>
  </si>
  <si>
    <t>Dokumentace skutečného provedení stavby</t>
  </si>
  <si>
    <t>1026623431</t>
  </si>
  <si>
    <t>61</t>
  </si>
  <si>
    <t>045002000</t>
  </si>
  <si>
    <t>Kompletační a koordinační činnost</t>
  </si>
  <si>
    <t>-1293066365</t>
  </si>
  <si>
    <t>62</t>
  </si>
  <si>
    <t>071103000</t>
  </si>
  <si>
    <t>Součinnost s provozovatelem sítí</t>
  </si>
  <si>
    <t>1411044032</t>
  </si>
  <si>
    <t>63</t>
  </si>
  <si>
    <t>071103003</t>
  </si>
  <si>
    <t>Akreditovaný odběr a rozbor vzorku vody</t>
  </si>
  <si>
    <t>2007628231</t>
  </si>
  <si>
    <t>PN</t>
  </si>
  <si>
    <t>Celkové náklady za stavbu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</si>
</sst>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left" vertical="center"/>
    </xf>
    <xf numFmtId="0" fontId="0" fillId="0" borderId="0" xfId="0" applyBorder="1"/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20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1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3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0" fillId="0" borderId="16" xfId="0" applyNumberFormat="1" applyFont="1" applyBorder="1" applyAlignment="1">
      <alignment vertical="center"/>
    </xf>
    <xf numFmtId="4" fontId="30" fillId="0" borderId="17" xfId="0" applyNumberFormat="1" applyFont="1" applyBorder="1" applyAlignment="1">
      <alignment vertical="center"/>
    </xf>
    <xf numFmtId="166" fontId="30" fillId="0" borderId="17" xfId="0" applyNumberFormat="1" applyFont="1" applyBorder="1" applyAlignment="1">
      <alignment vertical="center"/>
    </xf>
    <xf numFmtId="4" fontId="30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6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2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4" fillId="0" borderId="25" xfId="0" applyFont="1" applyBorder="1" applyAlignment="1" applyProtection="1">
      <alignment horizontal="center" vertical="center"/>
      <protection locked="0"/>
    </xf>
    <xf numFmtId="49" fontId="34" fillId="0" borderId="25" xfId="0" applyNumberFormat="1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center" vertical="center" wrapText="1"/>
      <protection locked="0"/>
    </xf>
    <xf numFmtId="167" fontId="34" fillId="0" borderId="25" xfId="0" applyNumberFormat="1" applyFont="1" applyBorder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2" fillId="0" borderId="0" xfId="0" applyNumberFormat="1" applyFont="1" applyBorder="1" applyAlignment="1">
      <alignment vertical="center"/>
    </xf>
    <xf numFmtId="4" fontId="21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4" fontId="6" fillId="0" borderId="0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horizontal="right" vertical="center"/>
    </xf>
    <xf numFmtId="4" fontId="26" fillId="0" borderId="0" xfId="0" applyNumberFormat="1" applyFont="1" applyBorder="1" applyAlignment="1">
      <alignment vertical="center"/>
    </xf>
    <xf numFmtId="4" fontId="26" fillId="6" borderId="0" xfId="0" applyNumberFormat="1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34" fillId="0" borderId="25" xfId="0" applyFont="1" applyBorder="1" applyAlignment="1" applyProtection="1">
      <alignment horizontal="left" vertical="center" wrapText="1"/>
      <protection locked="0"/>
    </xf>
    <xf numFmtId="4" fontId="34" fillId="4" borderId="25" xfId="0" applyNumberFormat="1" applyFont="1" applyFill="1" applyBorder="1" applyAlignment="1" applyProtection="1">
      <alignment vertical="center"/>
      <protection locked="0"/>
    </xf>
    <xf numFmtId="4" fontId="34" fillId="0" borderId="25" xfId="0" applyNumberFormat="1" applyFont="1" applyBorder="1" applyAlignment="1" applyProtection="1">
      <alignment vertical="center"/>
      <protection locked="0"/>
    </xf>
    <xf numFmtId="0" fontId="35" fillId="0" borderId="12" xfId="0" applyFont="1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6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14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workbookViewId="0">
      <pane ySplit="1" topLeftCell="A60" activePane="bottomLeft" state="frozen"/>
      <selection pane="bottomLeft" activeCell="AN92" sqref="AN92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174" t="s">
        <v>7</v>
      </c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R2" s="214" t="s">
        <v>8</v>
      </c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176" t="s">
        <v>12</v>
      </c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26"/>
      <c r="AS4" s="20" t="s">
        <v>13</v>
      </c>
      <c r="BE4" s="27" t="s">
        <v>14</v>
      </c>
      <c r="BS4" s="21" t="s">
        <v>15</v>
      </c>
    </row>
    <row r="5" spans="1:73" ht="14.45" customHeight="1">
      <c r="B5" s="25"/>
      <c r="C5" s="28"/>
      <c r="D5" s="29" t="s">
        <v>16</v>
      </c>
      <c r="E5" s="28"/>
      <c r="F5" s="28"/>
      <c r="G5" s="28"/>
      <c r="H5" s="28"/>
      <c r="I5" s="28"/>
      <c r="J5" s="28"/>
      <c r="K5" s="180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28"/>
      <c r="AQ5" s="26"/>
      <c r="BE5" s="178" t="s">
        <v>17</v>
      </c>
      <c r="BS5" s="21" t="s">
        <v>9</v>
      </c>
    </row>
    <row r="6" spans="1:73" ht="36.950000000000003" customHeight="1">
      <c r="B6" s="25"/>
      <c r="C6" s="28"/>
      <c r="D6" s="31" t="s">
        <v>18</v>
      </c>
      <c r="E6" s="28"/>
      <c r="F6" s="28"/>
      <c r="G6" s="28"/>
      <c r="H6" s="28"/>
      <c r="I6" s="28"/>
      <c r="J6" s="28"/>
      <c r="K6" s="182" t="s">
        <v>19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P6" s="28"/>
      <c r="AQ6" s="26"/>
      <c r="BE6" s="179"/>
      <c r="BS6" s="21" t="s">
        <v>9</v>
      </c>
    </row>
    <row r="7" spans="1:73" ht="14.45" customHeight="1">
      <c r="B7" s="25"/>
      <c r="C7" s="28"/>
      <c r="D7" s="32" t="s">
        <v>20</v>
      </c>
      <c r="E7" s="28"/>
      <c r="F7" s="28"/>
      <c r="G7" s="28"/>
      <c r="H7" s="28"/>
      <c r="I7" s="28"/>
      <c r="J7" s="28"/>
      <c r="K7" s="30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2" t="s">
        <v>21</v>
      </c>
      <c r="AL7" s="28"/>
      <c r="AM7" s="28"/>
      <c r="AN7" s="30" t="s">
        <v>5</v>
      </c>
      <c r="AO7" s="28"/>
      <c r="AP7" s="28"/>
      <c r="AQ7" s="26"/>
      <c r="BE7" s="179"/>
      <c r="BS7" s="21" t="s">
        <v>9</v>
      </c>
    </row>
    <row r="8" spans="1:73" ht="14.45" customHeight="1">
      <c r="B8" s="25"/>
      <c r="C8" s="28"/>
      <c r="D8" s="32" t="s">
        <v>22</v>
      </c>
      <c r="E8" s="28"/>
      <c r="F8" s="28"/>
      <c r="G8" s="28"/>
      <c r="H8" s="28"/>
      <c r="I8" s="28"/>
      <c r="J8" s="28"/>
      <c r="K8" s="30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2" t="s">
        <v>24</v>
      </c>
      <c r="AL8" s="28"/>
      <c r="AM8" s="28"/>
      <c r="AN8" s="33"/>
      <c r="AO8" s="28"/>
      <c r="AP8" s="28"/>
      <c r="AQ8" s="26"/>
      <c r="BE8" s="179"/>
      <c r="BS8" s="21" t="s">
        <v>9</v>
      </c>
    </row>
    <row r="9" spans="1:73" ht="14.45" customHeight="1">
      <c r="B9" s="25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6"/>
      <c r="BE9" s="179"/>
      <c r="BS9" s="21" t="s">
        <v>9</v>
      </c>
    </row>
    <row r="10" spans="1:73" ht="14.45" customHeight="1">
      <c r="B10" s="25"/>
      <c r="C10" s="28"/>
      <c r="D10" s="32" t="s">
        <v>25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2" t="s">
        <v>26</v>
      </c>
      <c r="AL10" s="28"/>
      <c r="AM10" s="28"/>
      <c r="AN10" s="30"/>
      <c r="AO10" s="28"/>
      <c r="AP10" s="28"/>
      <c r="AQ10" s="26"/>
      <c r="BE10" s="179"/>
      <c r="BS10" s="21" t="s">
        <v>9</v>
      </c>
    </row>
    <row r="11" spans="1:73" ht="18.399999999999999" customHeight="1">
      <c r="B11" s="25"/>
      <c r="C11" s="28"/>
      <c r="D11" s="28"/>
      <c r="E11" s="30" t="s">
        <v>23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2" t="s">
        <v>27</v>
      </c>
      <c r="AL11" s="28"/>
      <c r="AM11" s="28"/>
      <c r="AN11" s="30"/>
      <c r="AO11" s="28"/>
      <c r="AP11" s="28"/>
      <c r="AQ11" s="26"/>
      <c r="BE11" s="179"/>
      <c r="BS11" s="21" t="s">
        <v>9</v>
      </c>
    </row>
    <row r="12" spans="1:73" ht="6.95" customHeight="1">
      <c r="B12" s="25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6"/>
      <c r="BE12" s="179"/>
      <c r="BS12" s="21" t="s">
        <v>9</v>
      </c>
    </row>
    <row r="13" spans="1:73" ht="14.45" customHeight="1">
      <c r="B13" s="25"/>
      <c r="C13" s="28"/>
      <c r="D13" s="32" t="s">
        <v>28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2" t="s">
        <v>26</v>
      </c>
      <c r="AL13" s="28"/>
      <c r="AM13" s="28"/>
      <c r="AN13" s="34"/>
      <c r="AO13" s="28"/>
      <c r="AP13" s="28"/>
      <c r="AQ13" s="26"/>
      <c r="BE13" s="179"/>
      <c r="BS13" s="21" t="s">
        <v>9</v>
      </c>
    </row>
    <row r="14" spans="1:73">
      <c r="B14" s="25"/>
      <c r="C14" s="28"/>
      <c r="D14" s="28"/>
      <c r="E14" s="183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32" t="s">
        <v>27</v>
      </c>
      <c r="AL14" s="28"/>
      <c r="AM14" s="28"/>
      <c r="AN14" s="34"/>
      <c r="AO14" s="28"/>
      <c r="AP14" s="28"/>
      <c r="AQ14" s="26"/>
      <c r="BE14" s="179"/>
      <c r="BS14" s="21" t="s">
        <v>9</v>
      </c>
    </row>
    <row r="15" spans="1:73" ht="6.95" customHeight="1">
      <c r="B15" s="25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6"/>
      <c r="BE15" s="179"/>
      <c r="BS15" s="21" t="s">
        <v>6</v>
      </c>
    </row>
    <row r="16" spans="1:73" ht="14.45" customHeight="1">
      <c r="B16" s="25"/>
      <c r="C16" s="28"/>
      <c r="D16" s="32" t="s">
        <v>29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2" t="s">
        <v>26</v>
      </c>
      <c r="AL16" s="28"/>
      <c r="AM16" s="28"/>
      <c r="AN16" s="30" t="s">
        <v>5</v>
      </c>
      <c r="AO16" s="28"/>
      <c r="AP16" s="28"/>
      <c r="AQ16" s="26"/>
      <c r="BE16" s="179"/>
      <c r="BS16" s="21" t="s">
        <v>6</v>
      </c>
    </row>
    <row r="17" spans="2:71" ht="18.399999999999999" customHeight="1">
      <c r="B17" s="25"/>
      <c r="C17" s="28"/>
      <c r="D17" s="28"/>
      <c r="E17" s="30" t="s">
        <v>23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2" t="s">
        <v>27</v>
      </c>
      <c r="AL17" s="28"/>
      <c r="AM17" s="28"/>
      <c r="AN17" s="30" t="s">
        <v>5</v>
      </c>
      <c r="AO17" s="28"/>
      <c r="AP17" s="28"/>
      <c r="AQ17" s="26"/>
      <c r="BE17" s="179"/>
      <c r="BS17" s="21" t="s">
        <v>30</v>
      </c>
    </row>
    <row r="18" spans="2:71" ht="6.95" customHeight="1">
      <c r="B18" s="25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6"/>
      <c r="BE18" s="179"/>
      <c r="BS18" s="21" t="s">
        <v>9</v>
      </c>
    </row>
    <row r="19" spans="2:71" ht="14.45" customHeight="1">
      <c r="B19" s="25"/>
      <c r="C19" s="28"/>
      <c r="D19" s="32" t="s">
        <v>31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32" t="s">
        <v>26</v>
      </c>
      <c r="AL19" s="28"/>
      <c r="AM19" s="28"/>
      <c r="AN19" s="30" t="s">
        <v>5</v>
      </c>
      <c r="AO19" s="28"/>
      <c r="AP19" s="28"/>
      <c r="AQ19" s="26"/>
      <c r="BE19" s="179"/>
      <c r="BS19" s="21" t="s">
        <v>9</v>
      </c>
    </row>
    <row r="20" spans="2:71" ht="18.399999999999999" customHeight="1">
      <c r="B20" s="25"/>
      <c r="C20" s="28"/>
      <c r="D20" s="28"/>
      <c r="E20" s="30" t="s">
        <v>23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32" t="s">
        <v>27</v>
      </c>
      <c r="AL20" s="28"/>
      <c r="AM20" s="28"/>
      <c r="AN20" s="30" t="s">
        <v>5</v>
      </c>
      <c r="AO20" s="28"/>
      <c r="AP20" s="28"/>
      <c r="AQ20" s="26"/>
      <c r="BE20" s="179"/>
    </row>
    <row r="21" spans="2:71" ht="6.95" customHeight="1">
      <c r="B21" s="25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6"/>
      <c r="BE21" s="179"/>
    </row>
    <row r="22" spans="2:71">
      <c r="B22" s="25"/>
      <c r="C22" s="28"/>
      <c r="D22" s="32" t="s">
        <v>32</v>
      </c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6"/>
      <c r="BE22" s="179"/>
    </row>
    <row r="23" spans="2:71" ht="16.5" customHeight="1">
      <c r="B23" s="25"/>
      <c r="C23" s="28"/>
      <c r="D23" s="28"/>
      <c r="E23" s="185" t="s">
        <v>5</v>
      </c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  <c r="AK23" s="185"/>
      <c r="AL23" s="185"/>
      <c r="AM23" s="185"/>
      <c r="AN23" s="185"/>
      <c r="AO23" s="28"/>
      <c r="AP23" s="28"/>
      <c r="AQ23" s="26"/>
      <c r="BE23" s="179"/>
    </row>
    <row r="24" spans="2:71" ht="6.95" customHeight="1">
      <c r="B24" s="25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6"/>
      <c r="BE24" s="179"/>
    </row>
    <row r="25" spans="2:71" ht="6.95" customHeight="1">
      <c r="B25" s="25"/>
      <c r="C25" s="28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8"/>
      <c r="AQ25" s="26"/>
      <c r="BE25" s="179"/>
    </row>
    <row r="26" spans="2:71" ht="14.45" customHeight="1">
      <c r="B26" s="25"/>
      <c r="C26" s="28"/>
      <c r="D26" s="36" t="s">
        <v>33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86">
        <f>ROUND(AG87,2)</f>
        <v>0</v>
      </c>
      <c r="AL26" s="181"/>
      <c r="AM26" s="181"/>
      <c r="AN26" s="181"/>
      <c r="AO26" s="181"/>
      <c r="AP26" s="28"/>
      <c r="AQ26" s="26"/>
      <c r="BE26" s="179"/>
    </row>
    <row r="27" spans="2:71" ht="14.45" customHeight="1">
      <c r="B27" s="25"/>
      <c r="C27" s="28"/>
      <c r="D27" s="36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186"/>
      <c r="AL27" s="186"/>
      <c r="AM27" s="186"/>
      <c r="AN27" s="186"/>
      <c r="AO27" s="186"/>
      <c r="AP27" s="28"/>
      <c r="AQ27" s="26"/>
      <c r="BE27" s="179"/>
    </row>
    <row r="28" spans="2:71" s="1" customFormat="1" ht="6.95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9"/>
      <c r="BE28" s="179"/>
    </row>
    <row r="29" spans="2:71" s="1" customFormat="1" ht="25.9" customHeight="1">
      <c r="B29" s="37"/>
      <c r="C29" s="38"/>
      <c r="D29" s="40" t="s">
        <v>34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187">
        <f>ROUND(AK26+AK27,2)</f>
        <v>0</v>
      </c>
      <c r="AL29" s="188"/>
      <c r="AM29" s="188"/>
      <c r="AN29" s="188"/>
      <c r="AO29" s="188"/>
      <c r="AP29" s="38"/>
      <c r="AQ29" s="39"/>
      <c r="BE29" s="179"/>
    </row>
    <row r="30" spans="2:71" s="1" customFormat="1" ht="6.95" customHeight="1"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9"/>
      <c r="BE30" s="179"/>
    </row>
    <row r="31" spans="2:71" s="2" customFormat="1" ht="14.45" customHeight="1">
      <c r="B31" s="42"/>
      <c r="C31" s="43"/>
      <c r="D31" s="44" t="s">
        <v>35</v>
      </c>
      <c r="E31" s="43"/>
      <c r="F31" s="44" t="s">
        <v>36</v>
      </c>
      <c r="G31" s="43"/>
      <c r="H31" s="43"/>
      <c r="I31" s="43"/>
      <c r="J31" s="43"/>
      <c r="K31" s="43"/>
      <c r="L31" s="189">
        <v>0.21</v>
      </c>
      <c r="M31" s="190"/>
      <c r="N31" s="190"/>
      <c r="O31" s="190"/>
      <c r="P31" s="43"/>
      <c r="Q31" s="43"/>
      <c r="R31" s="43"/>
      <c r="S31" s="43"/>
      <c r="T31" s="46" t="s">
        <v>37</v>
      </c>
      <c r="U31" s="43"/>
      <c r="V31" s="43"/>
      <c r="W31" s="191">
        <f>ROUND(AZ87+SUM(CD90:CD90),2)</f>
        <v>0</v>
      </c>
      <c r="X31" s="190"/>
      <c r="Y31" s="190"/>
      <c r="Z31" s="190"/>
      <c r="AA31" s="190"/>
      <c r="AB31" s="190"/>
      <c r="AC31" s="190"/>
      <c r="AD31" s="190"/>
      <c r="AE31" s="190"/>
      <c r="AF31" s="43"/>
      <c r="AG31" s="43"/>
      <c r="AH31" s="43"/>
      <c r="AI31" s="43"/>
      <c r="AJ31" s="43"/>
      <c r="AK31" s="191">
        <f>ROUND(AV87+SUM(BY90:BY90),2)</f>
        <v>0</v>
      </c>
      <c r="AL31" s="190"/>
      <c r="AM31" s="190"/>
      <c r="AN31" s="190"/>
      <c r="AO31" s="190"/>
      <c r="AP31" s="43"/>
      <c r="AQ31" s="47"/>
      <c r="BE31" s="179"/>
    </row>
    <row r="32" spans="2:71" s="2" customFormat="1" ht="14.45" customHeight="1">
      <c r="B32" s="42"/>
      <c r="C32" s="43"/>
      <c r="D32" s="43"/>
      <c r="E32" s="43"/>
      <c r="F32" s="44" t="s">
        <v>38</v>
      </c>
      <c r="G32" s="43"/>
      <c r="H32" s="43"/>
      <c r="I32" s="43"/>
      <c r="J32" s="43"/>
      <c r="K32" s="43"/>
      <c r="L32" s="189">
        <v>0.15</v>
      </c>
      <c r="M32" s="190"/>
      <c r="N32" s="190"/>
      <c r="O32" s="190"/>
      <c r="P32" s="43"/>
      <c r="Q32" s="43"/>
      <c r="R32" s="43"/>
      <c r="S32" s="43"/>
      <c r="T32" s="46" t="s">
        <v>37</v>
      </c>
      <c r="U32" s="43"/>
      <c r="V32" s="43"/>
      <c r="W32" s="191">
        <f>ROUND(BA87+SUM(CE90:CE90),2)</f>
        <v>0</v>
      </c>
      <c r="X32" s="190"/>
      <c r="Y32" s="190"/>
      <c r="Z32" s="190"/>
      <c r="AA32" s="190"/>
      <c r="AB32" s="190"/>
      <c r="AC32" s="190"/>
      <c r="AD32" s="190"/>
      <c r="AE32" s="190"/>
      <c r="AF32" s="43"/>
      <c r="AG32" s="43"/>
      <c r="AH32" s="43"/>
      <c r="AI32" s="43"/>
      <c r="AJ32" s="43"/>
      <c r="AK32" s="191">
        <f>ROUND(AW87+SUM(BZ90:BZ90),2)</f>
        <v>0</v>
      </c>
      <c r="AL32" s="190"/>
      <c r="AM32" s="190"/>
      <c r="AN32" s="190"/>
      <c r="AO32" s="190"/>
      <c r="AP32" s="43"/>
      <c r="AQ32" s="47"/>
      <c r="BE32" s="179"/>
    </row>
    <row r="33" spans="2:57" s="2" customFormat="1" ht="14.45" hidden="1" customHeight="1">
      <c r="B33" s="42"/>
      <c r="C33" s="43"/>
      <c r="D33" s="43"/>
      <c r="E33" s="43"/>
      <c r="F33" s="44" t="s">
        <v>39</v>
      </c>
      <c r="G33" s="43"/>
      <c r="H33" s="43"/>
      <c r="I33" s="43"/>
      <c r="J33" s="43"/>
      <c r="K33" s="43"/>
      <c r="L33" s="189">
        <v>0.21</v>
      </c>
      <c r="M33" s="190"/>
      <c r="N33" s="190"/>
      <c r="O33" s="190"/>
      <c r="P33" s="43"/>
      <c r="Q33" s="43"/>
      <c r="R33" s="43"/>
      <c r="S33" s="43"/>
      <c r="T33" s="46" t="s">
        <v>37</v>
      </c>
      <c r="U33" s="43"/>
      <c r="V33" s="43"/>
      <c r="W33" s="191">
        <f>ROUND(BB87+SUM(CF90:CF90),2)</f>
        <v>0</v>
      </c>
      <c r="X33" s="190"/>
      <c r="Y33" s="190"/>
      <c r="Z33" s="190"/>
      <c r="AA33" s="190"/>
      <c r="AB33" s="190"/>
      <c r="AC33" s="190"/>
      <c r="AD33" s="190"/>
      <c r="AE33" s="190"/>
      <c r="AF33" s="43"/>
      <c r="AG33" s="43"/>
      <c r="AH33" s="43"/>
      <c r="AI33" s="43"/>
      <c r="AJ33" s="43"/>
      <c r="AK33" s="191">
        <v>0</v>
      </c>
      <c r="AL33" s="190"/>
      <c r="AM33" s="190"/>
      <c r="AN33" s="190"/>
      <c r="AO33" s="190"/>
      <c r="AP33" s="43"/>
      <c r="AQ33" s="47"/>
      <c r="BE33" s="179"/>
    </row>
    <row r="34" spans="2:57" s="2" customFormat="1" ht="14.45" hidden="1" customHeight="1">
      <c r="B34" s="42"/>
      <c r="C34" s="43"/>
      <c r="D34" s="43"/>
      <c r="E34" s="43"/>
      <c r="F34" s="44" t="s">
        <v>40</v>
      </c>
      <c r="G34" s="43"/>
      <c r="H34" s="43"/>
      <c r="I34" s="43"/>
      <c r="J34" s="43"/>
      <c r="K34" s="43"/>
      <c r="L34" s="189">
        <v>0.15</v>
      </c>
      <c r="M34" s="190"/>
      <c r="N34" s="190"/>
      <c r="O34" s="190"/>
      <c r="P34" s="43"/>
      <c r="Q34" s="43"/>
      <c r="R34" s="43"/>
      <c r="S34" s="43"/>
      <c r="T34" s="46" t="s">
        <v>37</v>
      </c>
      <c r="U34" s="43"/>
      <c r="V34" s="43"/>
      <c r="W34" s="191">
        <f>ROUND(BC87+SUM(CG90:CG90),2)</f>
        <v>0</v>
      </c>
      <c r="X34" s="190"/>
      <c r="Y34" s="190"/>
      <c r="Z34" s="190"/>
      <c r="AA34" s="190"/>
      <c r="AB34" s="190"/>
      <c r="AC34" s="190"/>
      <c r="AD34" s="190"/>
      <c r="AE34" s="190"/>
      <c r="AF34" s="43"/>
      <c r="AG34" s="43"/>
      <c r="AH34" s="43"/>
      <c r="AI34" s="43"/>
      <c r="AJ34" s="43"/>
      <c r="AK34" s="191">
        <v>0</v>
      </c>
      <c r="AL34" s="190"/>
      <c r="AM34" s="190"/>
      <c r="AN34" s="190"/>
      <c r="AO34" s="190"/>
      <c r="AP34" s="43"/>
      <c r="AQ34" s="47"/>
      <c r="BE34" s="179"/>
    </row>
    <row r="35" spans="2:57" s="2" customFormat="1" ht="14.45" hidden="1" customHeight="1">
      <c r="B35" s="42"/>
      <c r="C35" s="43"/>
      <c r="D35" s="43"/>
      <c r="E35" s="43"/>
      <c r="F35" s="44" t="s">
        <v>41</v>
      </c>
      <c r="G35" s="43"/>
      <c r="H35" s="43"/>
      <c r="I35" s="43"/>
      <c r="J35" s="43"/>
      <c r="K35" s="43"/>
      <c r="L35" s="189">
        <v>0</v>
      </c>
      <c r="M35" s="190"/>
      <c r="N35" s="190"/>
      <c r="O35" s="190"/>
      <c r="P35" s="43"/>
      <c r="Q35" s="43"/>
      <c r="R35" s="43"/>
      <c r="S35" s="43"/>
      <c r="T35" s="46" t="s">
        <v>37</v>
      </c>
      <c r="U35" s="43"/>
      <c r="V35" s="43"/>
      <c r="W35" s="191">
        <f>ROUND(BD87+SUM(CH90:CH90),2)</f>
        <v>0</v>
      </c>
      <c r="X35" s="190"/>
      <c r="Y35" s="190"/>
      <c r="Z35" s="190"/>
      <c r="AA35" s="190"/>
      <c r="AB35" s="190"/>
      <c r="AC35" s="190"/>
      <c r="AD35" s="190"/>
      <c r="AE35" s="190"/>
      <c r="AF35" s="43"/>
      <c r="AG35" s="43"/>
      <c r="AH35" s="43"/>
      <c r="AI35" s="43"/>
      <c r="AJ35" s="43"/>
      <c r="AK35" s="191">
        <v>0</v>
      </c>
      <c r="AL35" s="190"/>
      <c r="AM35" s="190"/>
      <c r="AN35" s="190"/>
      <c r="AO35" s="190"/>
      <c r="AP35" s="43"/>
      <c r="AQ35" s="47"/>
    </row>
    <row r="36" spans="2:57" s="1" customFormat="1" ht="6.95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9"/>
    </row>
    <row r="37" spans="2:57" s="1" customFormat="1" ht="25.9" customHeight="1">
      <c r="B37" s="37"/>
      <c r="C37" s="48"/>
      <c r="D37" s="49" t="s">
        <v>42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1" t="s">
        <v>43</v>
      </c>
      <c r="U37" s="50"/>
      <c r="V37" s="50"/>
      <c r="W37" s="50"/>
      <c r="X37" s="192" t="s">
        <v>44</v>
      </c>
      <c r="Y37" s="193"/>
      <c r="Z37" s="193"/>
      <c r="AA37" s="193"/>
      <c r="AB37" s="193"/>
      <c r="AC37" s="50"/>
      <c r="AD37" s="50"/>
      <c r="AE37" s="50"/>
      <c r="AF37" s="50"/>
      <c r="AG37" s="50"/>
      <c r="AH37" s="50"/>
      <c r="AI37" s="50"/>
      <c r="AJ37" s="50"/>
      <c r="AK37" s="194">
        <f>SUM(AK29:AK35)</f>
        <v>0</v>
      </c>
      <c r="AL37" s="193"/>
      <c r="AM37" s="193"/>
      <c r="AN37" s="193"/>
      <c r="AO37" s="195"/>
      <c r="AP37" s="48"/>
      <c r="AQ37" s="39"/>
    </row>
    <row r="38" spans="2:57" s="1" customFormat="1" ht="14.4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9"/>
    </row>
    <row r="39" spans="2:57" ht="13.5">
      <c r="B39" s="25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6"/>
    </row>
    <row r="40" spans="2:57" ht="13.5">
      <c r="B40" s="25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6"/>
    </row>
    <row r="41" spans="2:57" ht="13.5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6"/>
    </row>
    <row r="42" spans="2:57" ht="13.5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6"/>
    </row>
    <row r="43" spans="2:57" ht="13.5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6"/>
    </row>
    <row r="44" spans="2:57" ht="13.5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6"/>
    </row>
    <row r="45" spans="2:57" ht="13.5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6"/>
    </row>
    <row r="46" spans="2:57" ht="13.5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6"/>
    </row>
    <row r="47" spans="2:57" ht="13.5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6"/>
    </row>
    <row r="48" spans="2:57" ht="13.5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6"/>
    </row>
    <row r="49" spans="2:43" s="1" customFormat="1">
      <c r="B49" s="37"/>
      <c r="C49" s="38"/>
      <c r="D49" s="52" t="s">
        <v>45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4"/>
      <c r="AA49" s="38"/>
      <c r="AB49" s="38"/>
      <c r="AC49" s="52" t="s">
        <v>46</v>
      </c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4"/>
      <c r="AP49" s="38"/>
      <c r="AQ49" s="39"/>
    </row>
    <row r="50" spans="2:43" ht="13.5">
      <c r="B50" s="25"/>
      <c r="C50" s="28"/>
      <c r="D50" s="55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56"/>
      <c r="AA50" s="28"/>
      <c r="AB50" s="28"/>
      <c r="AC50" s="55"/>
      <c r="AD50" s="28"/>
      <c r="AE50" s="28"/>
      <c r="AF50" s="28"/>
      <c r="AG50" s="28"/>
      <c r="AH50" s="28"/>
      <c r="AI50" s="28"/>
      <c r="AJ50" s="28"/>
      <c r="AK50" s="28"/>
      <c r="AL50" s="28"/>
      <c r="AM50" s="28"/>
      <c r="AN50" s="28"/>
      <c r="AO50" s="56"/>
      <c r="AP50" s="28"/>
      <c r="AQ50" s="26"/>
    </row>
    <row r="51" spans="2:43" ht="13.5">
      <c r="B51" s="25"/>
      <c r="C51" s="28"/>
      <c r="D51" s="55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56"/>
      <c r="AA51" s="28"/>
      <c r="AB51" s="28"/>
      <c r="AC51" s="55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56"/>
      <c r="AP51" s="28"/>
      <c r="AQ51" s="26"/>
    </row>
    <row r="52" spans="2:43" ht="13.5">
      <c r="B52" s="25"/>
      <c r="C52" s="28"/>
      <c r="D52" s="55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56"/>
      <c r="AA52" s="28"/>
      <c r="AB52" s="28"/>
      <c r="AC52" s="55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56"/>
      <c r="AP52" s="28"/>
      <c r="AQ52" s="26"/>
    </row>
    <row r="53" spans="2:43" ht="13.5">
      <c r="B53" s="25"/>
      <c r="C53" s="28"/>
      <c r="D53" s="55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56"/>
      <c r="AA53" s="28"/>
      <c r="AB53" s="28"/>
      <c r="AC53" s="55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56"/>
      <c r="AP53" s="28"/>
      <c r="AQ53" s="26"/>
    </row>
    <row r="54" spans="2:43" ht="13.5">
      <c r="B54" s="25"/>
      <c r="C54" s="28"/>
      <c r="D54" s="55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56"/>
      <c r="AA54" s="28"/>
      <c r="AB54" s="28"/>
      <c r="AC54" s="55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56"/>
      <c r="AP54" s="28"/>
      <c r="AQ54" s="26"/>
    </row>
    <row r="55" spans="2:43" ht="13.5">
      <c r="B55" s="25"/>
      <c r="C55" s="28"/>
      <c r="D55" s="55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56"/>
      <c r="AA55" s="28"/>
      <c r="AB55" s="28"/>
      <c r="AC55" s="55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56"/>
      <c r="AP55" s="28"/>
      <c r="AQ55" s="26"/>
    </row>
    <row r="56" spans="2:43" ht="13.5">
      <c r="B56" s="25"/>
      <c r="C56" s="28"/>
      <c r="D56" s="55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56"/>
      <c r="AA56" s="28"/>
      <c r="AB56" s="28"/>
      <c r="AC56" s="55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56"/>
      <c r="AP56" s="28"/>
      <c r="AQ56" s="26"/>
    </row>
    <row r="57" spans="2:43" ht="13.5">
      <c r="B57" s="25"/>
      <c r="C57" s="28"/>
      <c r="D57" s="55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56"/>
      <c r="AA57" s="28"/>
      <c r="AB57" s="28"/>
      <c r="AC57" s="55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56"/>
      <c r="AP57" s="28"/>
      <c r="AQ57" s="26"/>
    </row>
    <row r="58" spans="2:43" s="1" customFormat="1">
      <c r="B58" s="37"/>
      <c r="C58" s="38"/>
      <c r="D58" s="57" t="s">
        <v>47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9" t="s">
        <v>48</v>
      </c>
      <c r="S58" s="58"/>
      <c r="T58" s="58"/>
      <c r="U58" s="58"/>
      <c r="V58" s="58"/>
      <c r="W58" s="58"/>
      <c r="X58" s="58"/>
      <c r="Y58" s="58"/>
      <c r="Z58" s="60"/>
      <c r="AA58" s="38"/>
      <c r="AB58" s="38"/>
      <c r="AC58" s="57" t="s">
        <v>47</v>
      </c>
      <c r="AD58" s="58"/>
      <c r="AE58" s="58"/>
      <c r="AF58" s="58"/>
      <c r="AG58" s="58"/>
      <c r="AH58" s="58"/>
      <c r="AI58" s="58"/>
      <c r="AJ58" s="58"/>
      <c r="AK58" s="58"/>
      <c r="AL58" s="58"/>
      <c r="AM58" s="59" t="s">
        <v>48</v>
      </c>
      <c r="AN58" s="58"/>
      <c r="AO58" s="60"/>
      <c r="AP58" s="38"/>
      <c r="AQ58" s="39"/>
    </row>
    <row r="59" spans="2:43" ht="13.5">
      <c r="B59" s="25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6"/>
    </row>
    <row r="60" spans="2:43" s="1" customFormat="1">
      <c r="B60" s="37"/>
      <c r="C60" s="38"/>
      <c r="D60" s="52" t="s">
        <v>49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4"/>
      <c r="AA60" s="38"/>
      <c r="AB60" s="38"/>
      <c r="AC60" s="52" t="s">
        <v>50</v>
      </c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4"/>
      <c r="AP60" s="38"/>
      <c r="AQ60" s="39"/>
    </row>
    <row r="61" spans="2:43" ht="13.5">
      <c r="B61" s="25"/>
      <c r="C61" s="28"/>
      <c r="D61" s="55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56"/>
      <c r="AA61" s="28"/>
      <c r="AB61" s="28"/>
      <c r="AC61" s="55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56"/>
      <c r="AP61" s="28"/>
      <c r="AQ61" s="26"/>
    </row>
    <row r="62" spans="2:43" ht="13.5">
      <c r="B62" s="25"/>
      <c r="C62" s="28"/>
      <c r="D62" s="55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56"/>
      <c r="AA62" s="28"/>
      <c r="AB62" s="28"/>
      <c r="AC62" s="55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56"/>
      <c r="AP62" s="28"/>
      <c r="AQ62" s="26"/>
    </row>
    <row r="63" spans="2:43" ht="13.5">
      <c r="B63" s="25"/>
      <c r="C63" s="28"/>
      <c r="D63" s="55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56"/>
      <c r="AA63" s="28"/>
      <c r="AB63" s="28"/>
      <c r="AC63" s="55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56"/>
      <c r="AP63" s="28"/>
      <c r="AQ63" s="26"/>
    </row>
    <row r="64" spans="2:43" ht="13.5">
      <c r="B64" s="25"/>
      <c r="C64" s="28"/>
      <c r="D64" s="55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56"/>
      <c r="AA64" s="28"/>
      <c r="AB64" s="28"/>
      <c r="AC64" s="55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56"/>
      <c r="AP64" s="28"/>
      <c r="AQ64" s="26"/>
    </row>
    <row r="65" spans="2:43" ht="13.5">
      <c r="B65" s="25"/>
      <c r="C65" s="28"/>
      <c r="D65" s="55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56"/>
      <c r="AA65" s="28"/>
      <c r="AB65" s="28"/>
      <c r="AC65" s="55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56"/>
      <c r="AP65" s="28"/>
      <c r="AQ65" s="26"/>
    </row>
    <row r="66" spans="2:43" ht="13.5">
      <c r="B66" s="25"/>
      <c r="C66" s="28"/>
      <c r="D66" s="55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56"/>
      <c r="AA66" s="28"/>
      <c r="AB66" s="28"/>
      <c r="AC66" s="55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56"/>
      <c r="AP66" s="28"/>
      <c r="AQ66" s="26"/>
    </row>
    <row r="67" spans="2:43" ht="13.5">
      <c r="B67" s="25"/>
      <c r="C67" s="28"/>
      <c r="D67" s="55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56"/>
      <c r="AA67" s="28"/>
      <c r="AB67" s="28"/>
      <c r="AC67" s="55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56"/>
      <c r="AP67" s="28"/>
      <c r="AQ67" s="26"/>
    </row>
    <row r="68" spans="2:43" ht="13.5">
      <c r="B68" s="25"/>
      <c r="C68" s="28"/>
      <c r="D68" s="55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56"/>
      <c r="AA68" s="28"/>
      <c r="AB68" s="28"/>
      <c r="AC68" s="55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56"/>
      <c r="AP68" s="28"/>
      <c r="AQ68" s="26"/>
    </row>
    <row r="69" spans="2:43" s="1" customFormat="1">
      <c r="B69" s="37"/>
      <c r="C69" s="38"/>
      <c r="D69" s="57" t="s">
        <v>47</v>
      </c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9" t="s">
        <v>48</v>
      </c>
      <c r="S69" s="58"/>
      <c r="T69" s="58"/>
      <c r="U69" s="58"/>
      <c r="V69" s="58"/>
      <c r="W69" s="58"/>
      <c r="X69" s="58"/>
      <c r="Y69" s="58"/>
      <c r="Z69" s="60"/>
      <c r="AA69" s="38"/>
      <c r="AB69" s="38"/>
      <c r="AC69" s="57" t="s">
        <v>47</v>
      </c>
      <c r="AD69" s="58"/>
      <c r="AE69" s="58"/>
      <c r="AF69" s="58"/>
      <c r="AG69" s="58"/>
      <c r="AH69" s="58"/>
      <c r="AI69" s="58"/>
      <c r="AJ69" s="58"/>
      <c r="AK69" s="58"/>
      <c r="AL69" s="58"/>
      <c r="AM69" s="59" t="s">
        <v>48</v>
      </c>
      <c r="AN69" s="58"/>
      <c r="AO69" s="60"/>
      <c r="AP69" s="38"/>
      <c r="AQ69" s="39"/>
    </row>
    <row r="70" spans="2:43" s="1" customFormat="1" ht="6.95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9"/>
    </row>
    <row r="71" spans="2:43" s="1" customFormat="1" ht="6.9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3"/>
    </row>
    <row r="75" spans="2:43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5"/>
      <c r="AK75" s="65"/>
      <c r="AL75" s="65"/>
      <c r="AM75" s="65"/>
      <c r="AN75" s="65"/>
      <c r="AO75" s="65"/>
      <c r="AP75" s="65"/>
      <c r="AQ75" s="66"/>
    </row>
    <row r="76" spans="2:43" s="1" customFormat="1" ht="36.950000000000003" customHeight="1">
      <c r="B76" s="37"/>
      <c r="C76" s="176" t="s">
        <v>51</v>
      </c>
      <c r="D76" s="177"/>
      <c r="E76" s="177"/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7"/>
      <c r="U76" s="177"/>
      <c r="V76" s="177"/>
      <c r="W76" s="177"/>
      <c r="X76" s="177"/>
      <c r="Y76" s="177"/>
      <c r="Z76" s="177"/>
      <c r="AA76" s="177"/>
      <c r="AB76" s="177"/>
      <c r="AC76" s="177"/>
      <c r="AD76" s="177"/>
      <c r="AE76" s="177"/>
      <c r="AF76" s="177"/>
      <c r="AG76" s="177"/>
      <c r="AH76" s="177"/>
      <c r="AI76" s="177"/>
      <c r="AJ76" s="177"/>
      <c r="AK76" s="177"/>
      <c r="AL76" s="177"/>
      <c r="AM76" s="177"/>
      <c r="AN76" s="177"/>
      <c r="AO76" s="177"/>
      <c r="AP76" s="177"/>
      <c r="AQ76" s="39"/>
    </row>
    <row r="77" spans="2:43" s="3" customFormat="1" ht="14.45" customHeight="1">
      <c r="B77" s="67"/>
      <c r="C77" s="32" t="s">
        <v>16</v>
      </c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9"/>
    </row>
    <row r="78" spans="2:43" s="4" customFormat="1" ht="36.950000000000003" customHeight="1">
      <c r="B78" s="70"/>
      <c r="C78" s="71" t="s">
        <v>18</v>
      </c>
      <c r="D78" s="72"/>
      <c r="E78" s="72"/>
      <c r="F78" s="72"/>
      <c r="G78" s="72"/>
      <c r="H78" s="72"/>
      <c r="I78" s="72"/>
      <c r="J78" s="72"/>
      <c r="K78" s="72"/>
      <c r="L78" s="196" t="str">
        <f>K6</f>
        <v>Znojmo - Ul. Vančurova - Přípojka vodovodu domu s pečovatelskou službou</v>
      </c>
      <c r="M78" s="197"/>
      <c r="N78" s="197"/>
      <c r="O78" s="197"/>
      <c r="P78" s="197"/>
      <c r="Q78" s="197"/>
      <c r="R78" s="197"/>
      <c r="S78" s="197"/>
      <c r="T78" s="197"/>
      <c r="U78" s="197"/>
      <c r="V78" s="197"/>
      <c r="W78" s="197"/>
      <c r="X78" s="197"/>
      <c r="Y78" s="197"/>
      <c r="Z78" s="197"/>
      <c r="AA78" s="197"/>
      <c r="AB78" s="197"/>
      <c r="AC78" s="197"/>
      <c r="AD78" s="197"/>
      <c r="AE78" s="197"/>
      <c r="AF78" s="197"/>
      <c r="AG78" s="197"/>
      <c r="AH78" s="197"/>
      <c r="AI78" s="197"/>
      <c r="AJ78" s="197"/>
      <c r="AK78" s="197"/>
      <c r="AL78" s="197"/>
      <c r="AM78" s="197"/>
      <c r="AN78" s="197"/>
      <c r="AO78" s="197"/>
      <c r="AP78" s="72"/>
      <c r="AQ78" s="73"/>
    </row>
    <row r="79" spans="2:43" s="1" customFormat="1" ht="6.95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9"/>
    </row>
    <row r="80" spans="2:43" s="1" customFormat="1">
      <c r="B80" s="37"/>
      <c r="C80" s="32" t="s">
        <v>22</v>
      </c>
      <c r="D80" s="38"/>
      <c r="E80" s="38"/>
      <c r="F80" s="38"/>
      <c r="G80" s="38"/>
      <c r="H80" s="38"/>
      <c r="I80" s="38"/>
      <c r="J80" s="38"/>
      <c r="K80" s="38"/>
      <c r="L80" s="74" t="str">
        <f>IF(K8="","",K8)</f>
        <v xml:space="preserve"> </v>
      </c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2" t="s">
        <v>24</v>
      </c>
      <c r="AJ80" s="38"/>
      <c r="AK80" s="38"/>
      <c r="AL80" s="38"/>
      <c r="AM80" s="75" t="str">
        <f>IF(AN8= "","",AN8)</f>
        <v/>
      </c>
      <c r="AN80" s="38"/>
      <c r="AO80" s="38"/>
      <c r="AP80" s="38"/>
      <c r="AQ80" s="39"/>
    </row>
    <row r="81" spans="1:76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9"/>
    </row>
    <row r="82" spans="1:76" s="1" customFormat="1">
      <c r="B82" s="37"/>
      <c r="C82" s="32" t="s">
        <v>25</v>
      </c>
      <c r="D82" s="38"/>
      <c r="E82" s="38"/>
      <c r="F82" s="38"/>
      <c r="G82" s="38"/>
      <c r="H82" s="38"/>
      <c r="I82" s="38"/>
      <c r="J82" s="38"/>
      <c r="K82" s="38"/>
      <c r="L82" s="68" t="str">
        <f>IF(E11= "","",E11)</f>
        <v xml:space="preserve"> </v>
      </c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2" t="s">
        <v>29</v>
      </c>
      <c r="AJ82" s="38"/>
      <c r="AK82" s="38"/>
      <c r="AL82" s="38"/>
      <c r="AM82" s="198" t="str">
        <f>IF(E17="","",E17)</f>
        <v xml:space="preserve"> </v>
      </c>
      <c r="AN82" s="198"/>
      <c r="AO82" s="198"/>
      <c r="AP82" s="198"/>
      <c r="AQ82" s="39"/>
      <c r="AS82" s="199" t="s">
        <v>52</v>
      </c>
      <c r="AT82" s="200"/>
      <c r="AU82" s="53"/>
      <c r="AV82" s="53"/>
      <c r="AW82" s="53"/>
      <c r="AX82" s="53"/>
      <c r="AY82" s="53"/>
      <c r="AZ82" s="53"/>
      <c r="BA82" s="53"/>
      <c r="BB82" s="53"/>
      <c r="BC82" s="53"/>
      <c r="BD82" s="54"/>
    </row>
    <row r="83" spans="1:76" s="1" customFormat="1">
      <c r="B83" s="37"/>
      <c r="C83" s="32" t="s">
        <v>28</v>
      </c>
      <c r="D83" s="38"/>
      <c r="E83" s="38"/>
      <c r="F83" s="38"/>
      <c r="G83" s="38"/>
      <c r="H83" s="38"/>
      <c r="I83" s="38"/>
      <c r="J83" s="38"/>
      <c r="K83" s="38"/>
      <c r="L83" s="6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2" t="s">
        <v>31</v>
      </c>
      <c r="AJ83" s="38"/>
      <c r="AK83" s="38"/>
      <c r="AL83" s="38"/>
      <c r="AM83" s="198" t="str">
        <f>IF(E20="","",E20)</f>
        <v xml:space="preserve"> </v>
      </c>
      <c r="AN83" s="198"/>
      <c r="AO83" s="198"/>
      <c r="AP83" s="198"/>
      <c r="AQ83" s="39"/>
      <c r="AS83" s="201"/>
      <c r="AT83" s="202"/>
      <c r="AU83" s="38"/>
      <c r="AV83" s="38"/>
      <c r="AW83" s="38"/>
      <c r="AX83" s="38"/>
      <c r="AY83" s="38"/>
      <c r="AZ83" s="38"/>
      <c r="BA83" s="38"/>
      <c r="BB83" s="38"/>
      <c r="BC83" s="38"/>
      <c r="BD83" s="76"/>
    </row>
    <row r="84" spans="1:76" s="1" customFormat="1" ht="10.9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9"/>
      <c r="AS84" s="201"/>
      <c r="AT84" s="202"/>
      <c r="AU84" s="38"/>
      <c r="AV84" s="38"/>
      <c r="AW84" s="38"/>
      <c r="AX84" s="38"/>
      <c r="AY84" s="38"/>
      <c r="AZ84" s="38"/>
      <c r="BA84" s="38"/>
      <c r="BB84" s="38"/>
      <c r="BC84" s="38"/>
      <c r="BD84" s="76"/>
    </row>
    <row r="85" spans="1:76" s="1" customFormat="1" ht="29.25" customHeight="1">
      <c r="B85" s="37"/>
      <c r="C85" s="203" t="s">
        <v>53</v>
      </c>
      <c r="D85" s="204"/>
      <c r="E85" s="204"/>
      <c r="F85" s="204"/>
      <c r="G85" s="204"/>
      <c r="H85" s="77"/>
      <c r="I85" s="205" t="s">
        <v>54</v>
      </c>
      <c r="J85" s="204"/>
      <c r="K85" s="204"/>
      <c r="L85" s="204"/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5" t="s">
        <v>55</v>
      </c>
      <c r="AH85" s="204"/>
      <c r="AI85" s="204"/>
      <c r="AJ85" s="204"/>
      <c r="AK85" s="204"/>
      <c r="AL85" s="204"/>
      <c r="AM85" s="204"/>
      <c r="AN85" s="205" t="s">
        <v>56</v>
      </c>
      <c r="AO85" s="204"/>
      <c r="AP85" s="206"/>
      <c r="AQ85" s="39"/>
      <c r="AS85" s="78" t="s">
        <v>57</v>
      </c>
      <c r="AT85" s="79" t="s">
        <v>58</v>
      </c>
      <c r="AU85" s="79" t="s">
        <v>59</v>
      </c>
      <c r="AV85" s="79" t="s">
        <v>60</v>
      </c>
      <c r="AW85" s="79" t="s">
        <v>61</v>
      </c>
      <c r="AX85" s="79" t="s">
        <v>62</v>
      </c>
      <c r="AY85" s="79" t="s">
        <v>63</v>
      </c>
      <c r="AZ85" s="79" t="s">
        <v>64</v>
      </c>
      <c r="BA85" s="79" t="s">
        <v>65</v>
      </c>
      <c r="BB85" s="79" t="s">
        <v>66</v>
      </c>
      <c r="BC85" s="79" t="s">
        <v>67</v>
      </c>
      <c r="BD85" s="80" t="s">
        <v>68</v>
      </c>
    </row>
    <row r="86" spans="1:76" s="1" customFormat="1" ht="10.9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9"/>
      <c r="AS86" s="81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4"/>
    </row>
    <row r="87" spans="1:76" s="4" customFormat="1" ht="32.450000000000003" customHeight="1">
      <c r="B87" s="70"/>
      <c r="C87" s="82" t="s">
        <v>69</v>
      </c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211">
        <f>ROUND(AG88,2)</f>
        <v>0</v>
      </c>
      <c r="AH87" s="211"/>
      <c r="AI87" s="211"/>
      <c r="AJ87" s="211"/>
      <c r="AK87" s="211"/>
      <c r="AL87" s="211"/>
      <c r="AM87" s="211"/>
      <c r="AN87" s="212">
        <f>SUM(AG87,AT87)</f>
        <v>0</v>
      </c>
      <c r="AO87" s="212"/>
      <c r="AP87" s="212"/>
      <c r="AQ87" s="73"/>
      <c r="AS87" s="84">
        <f>ROUND(AS88,2)</f>
        <v>0</v>
      </c>
      <c r="AT87" s="85">
        <f>ROUND(SUM(AV87:AW87),2)</f>
        <v>0</v>
      </c>
      <c r="AU87" s="86">
        <f>ROUND(AU88,5)</f>
        <v>0</v>
      </c>
      <c r="AV87" s="85">
        <f>ROUND(AZ87*L31,2)</f>
        <v>0</v>
      </c>
      <c r="AW87" s="85">
        <f>ROUND(BA87*L32,2)</f>
        <v>0</v>
      </c>
      <c r="AX87" s="85">
        <f>ROUND(BB87*L31,2)</f>
        <v>0</v>
      </c>
      <c r="AY87" s="85">
        <f>ROUND(BC87*L32,2)</f>
        <v>0</v>
      </c>
      <c r="AZ87" s="85">
        <f>ROUND(AZ88,2)</f>
        <v>0</v>
      </c>
      <c r="BA87" s="85">
        <f>ROUND(BA88,2)</f>
        <v>0</v>
      </c>
      <c r="BB87" s="85">
        <f>ROUND(BB88,2)</f>
        <v>0</v>
      </c>
      <c r="BC87" s="85">
        <f>ROUND(BC88,2)</f>
        <v>0</v>
      </c>
      <c r="BD87" s="87">
        <f>ROUND(BD88,2)</f>
        <v>0</v>
      </c>
      <c r="BS87" s="88" t="s">
        <v>70</v>
      </c>
      <c r="BT87" s="88" t="s">
        <v>71</v>
      </c>
      <c r="BV87" s="88" t="s">
        <v>72</v>
      </c>
      <c r="BW87" s="88" t="s">
        <v>73</v>
      </c>
      <c r="BX87" s="88" t="s">
        <v>74</v>
      </c>
    </row>
    <row r="88" spans="1:76" s="5" customFormat="1" ht="47.25" customHeight="1">
      <c r="A88" s="89" t="s">
        <v>75</v>
      </c>
      <c r="B88" s="90"/>
      <c r="C88" s="91"/>
      <c r="D88" s="209"/>
      <c r="E88" s="209"/>
      <c r="F88" s="209"/>
      <c r="G88" s="209"/>
      <c r="H88" s="209"/>
      <c r="I88" s="92"/>
      <c r="J88" s="209" t="s">
        <v>19</v>
      </c>
      <c r="K88" s="209"/>
      <c r="L88" s="209"/>
      <c r="M88" s="209"/>
      <c r="N88" s="209"/>
      <c r="O88" s="209"/>
      <c r="P88" s="209"/>
      <c r="Q88" s="209"/>
      <c r="R88" s="209"/>
      <c r="S88" s="209"/>
      <c r="T88" s="209"/>
      <c r="U88" s="209"/>
      <c r="V88" s="209"/>
      <c r="W88" s="209"/>
      <c r="X88" s="209"/>
      <c r="Y88" s="209"/>
      <c r="Z88" s="209"/>
      <c r="AA88" s="209"/>
      <c r="AB88" s="209"/>
      <c r="AC88" s="209"/>
      <c r="AD88" s="209"/>
      <c r="AE88" s="209"/>
      <c r="AF88" s="209"/>
      <c r="AG88" s="207">
        <f>'Znojmo - U...'!M29</f>
        <v>0</v>
      </c>
      <c r="AH88" s="208"/>
      <c r="AI88" s="208"/>
      <c r="AJ88" s="208"/>
      <c r="AK88" s="208"/>
      <c r="AL88" s="208"/>
      <c r="AM88" s="208"/>
      <c r="AN88" s="207">
        <f>SUM(AG88,AT88)</f>
        <v>0</v>
      </c>
      <c r="AO88" s="208"/>
      <c r="AP88" s="208"/>
      <c r="AQ88" s="93"/>
      <c r="AS88" s="94">
        <f>'Znojmo - U...'!M27</f>
        <v>0</v>
      </c>
      <c r="AT88" s="95">
        <f>ROUND(SUM(AV88:AW88),2)</f>
        <v>0</v>
      </c>
      <c r="AU88" s="96">
        <f>'Znojmo - U...'!W118</f>
        <v>0</v>
      </c>
      <c r="AV88" s="95">
        <f>'Znojmo - U...'!M31</f>
        <v>0</v>
      </c>
      <c r="AW88" s="95">
        <f>'Znojmo - U...'!M32</f>
        <v>0</v>
      </c>
      <c r="AX88" s="95">
        <f>'Znojmo - U...'!M33</f>
        <v>0</v>
      </c>
      <c r="AY88" s="95">
        <f>'Znojmo - U...'!M34</f>
        <v>0</v>
      </c>
      <c r="AZ88" s="95">
        <f>'Znojmo - U...'!H31</f>
        <v>0</v>
      </c>
      <c r="BA88" s="95">
        <f>'Znojmo - U...'!H32</f>
        <v>0</v>
      </c>
      <c r="BB88" s="95">
        <f>'Znojmo - U...'!H33</f>
        <v>0</v>
      </c>
      <c r="BC88" s="95">
        <f>'Znojmo - U...'!H34</f>
        <v>0</v>
      </c>
      <c r="BD88" s="97">
        <f>'Znojmo - U...'!H35</f>
        <v>0</v>
      </c>
      <c r="BT88" s="98" t="s">
        <v>76</v>
      </c>
      <c r="BU88" s="98" t="s">
        <v>77</v>
      </c>
      <c r="BV88" s="98" t="s">
        <v>72</v>
      </c>
      <c r="BW88" s="98" t="s">
        <v>73</v>
      </c>
      <c r="BX88" s="98" t="s">
        <v>74</v>
      </c>
    </row>
    <row r="89" spans="1:76" ht="13.5">
      <c r="B89" s="25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6"/>
    </row>
    <row r="90" spans="1:76" s="1" customFormat="1" ht="10.9" customHeight="1"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38"/>
      <c r="AL90" s="38"/>
      <c r="AM90" s="38"/>
      <c r="AN90" s="38"/>
      <c r="AO90" s="38"/>
      <c r="AP90" s="38"/>
      <c r="AQ90" s="39"/>
    </row>
    <row r="91" spans="1:76" s="1" customFormat="1" ht="30" customHeight="1">
      <c r="B91" s="37"/>
      <c r="C91" s="101" t="s">
        <v>405</v>
      </c>
      <c r="D91" s="102"/>
      <c r="E91" s="102"/>
      <c r="F91" s="102"/>
      <c r="G91" s="102"/>
      <c r="H91" s="102"/>
      <c r="I91" s="102"/>
      <c r="J91" s="102"/>
      <c r="K91" s="102"/>
      <c r="L91" s="102"/>
      <c r="M91" s="102"/>
      <c r="N91" s="102"/>
      <c r="O91" s="102"/>
      <c r="P91" s="102"/>
      <c r="Q91" s="102"/>
      <c r="R91" s="102"/>
      <c r="S91" s="102"/>
      <c r="T91" s="102"/>
      <c r="U91" s="102"/>
      <c r="V91" s="102"/>
      <c r="W91" s="102"/>
      <c r="X91" s="102"/>
      <c r="Y91" s="102"/>
      <c r="Z91" s="102"/>
      <c r="AA91" s="102"/>
      <c r="AB91" s="102"/>
      <c r="AC91" s="102"/>
      <c r="AD91" s="102"/>
      <c r="AE91" s="102"/>
      <c r="AF91" s="102"/>
      <c r="AG91" s="213">
        <f>ROUND(AG87,2)</f>
        <v>0</v>
      </c>
      <c r="AH91" s="213"/>
      <c r="AI91" s="213"/>
      <c r="AJ91" s="213"/>
      <c r="AK91" s="213"/>
      <c r="AL91" s="213"/>
      <c r="AM91" s="213"/>
      <c r="AN91" s="213">
        <f>AN87</f>
        <v>0</v>
      </c>
      <c r="AO91" s="213"/>
      <c r="AP91" s="213"/>
      <c r="AQ91" s="39"/>
    </row>
    <row r="92" spans="1:76" s="1" customFormat="1" ht="6.95" customHeight="1">
      <c r="B92" s="61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  <c r="AN92" s="62"/>
      <c r="AO92" s="62"/>
      <c r="AP92" s="62"/>
      <c r="AQ92" s="63"/>
    </row>
    <row r="93" spans="1:76" ht="13.5"/>
    <row r="94" spans="1:76" ht="13.5"/>
    <row r="95" spans="1:76" ht="13.5"/>
    <row r="96" spans="1:76" ht="13.5"/>
    <row r="97" ht="13.5"/>
  </sheetData>
  <mergeCells count="45">
    <mergeCell ref="AG91:AM91"/>
    <mergeCell ref="AN91:AP91"/>
    <mergeCell ref="AR2:BE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0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0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Rohacova296b - Znojmo - U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35"/>
  <sheetViews>
    <sheetView showGridLines="0" tabSelected="1" workbookViewId="0">
      <pane ySplit="1" topLeftCell="A111" activePane="bottomLeft" state="frozen"/>
      <selection pane="bottomLeft" activeCell="L121" sqref="L121:M121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3"/>
      <c r="B1" s="14"/>
      <c r="C1" s="14"/>
      <c r="D1" s="15" t="s">
        <v>1</v>
      </c>
      <c r="E1" s="14"/>
      <c r="F1" s="16" t="s">
        <v>78</v>
      </c>
      <c r="G1" s="16"/>
      <c r="H1" s="260" t="s">
        <v>79</v>
      </c>
      <c r="I1" s="260"/>
      <c r="J1" s="260"/>
      <c r="K1" s="260"/>
      <c r="L1" s="16" t="s">
        <v>80</v>
      </c>
      <c r="M1" s="14"/>
      <c r="N1" s="14"/>
      <c r="O1" s="15" t="s">
        <v>81</v>
      </c>
      <c r="P1" s="14"/>
      <c r="Q1" s="14"/>
      <c r="R1" s="14"/>
      <c r="S1" s="16" t="s">
        <v>82</v>
      </c>
      <c r="T1" s="16"/>
      <c r="U1" s="103"/>
      <c r="V1" s="103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174" t="s">
        <v>7</v>
      </c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S2" s="214" t="s">
        <v>8</v>
      </c>
      <c r="T2" s="215"/>
      <c r="U2" s="215"/>
      <c r="V2" s="215"/>
      <c r="W2" s="215"/>
      <c r="X2" s="215"/>
      <c r="Y2" s="215"/>
      <c r="Z2" s="215"/>
      <c r="AA2" s="215"/>
      <c r="AB2" s="215"/>
      <c r="AC2" s="215"/>
      <c r="AT2" s="21" t="s">
        <v>73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83</v>
      </c>
    </row>
    <row r="4" spans="1:66" ht="36.950000000000003" customHeight="1">
      <c r="B4" s="25"/>
      <c r="C4" s="176" t="s">
        <v>84</v>
      </c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26"/>
      <c r="T4" s="20" t="s">
        <v>13</v>
      </c>
      <c r="AT4" s="21" t="s">
        <v>6</v>
      </c>
    </row>
    <row r="5" spans="1:66" ht="6.95" customHeight="1">
      <c r="B5" s="25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6"/>
    </row>
    <row r="6" spans="1:66" s="1" customFormat="1" ht="32.85" customHeight="1">
      <c r="B6" s="37"/>
      <c r="C6" s="38"/>
      <c r="D6" s="31" t="s">
        <v>18</v>
      </c>
      <c r="E6" s="38"/>
      <c r="F6" s="182" t="s">
        <v>19</v>
      </c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38"/>
      <c r="R6" s="39"/>
    </row>
    <row r="7" spans="1:66" s="1" customFormat="1" ht="14.45" customHeight="1">
      <c r="B7" s="37"/>
      <c r="C7" s="38"/>
      <c r="D7" s="32" t="s">
        <v>20</v>
      </c>
      <c r="E7" s="38"/>
      <c r="F7" s="30" t="s">
        <v>5</v>
      </c>
      <c r="G7" s="38"/>
      <c r="H7" s="38"/>
      <c r="I7" s="38"/>
      <c r="J7" s="38"/>
      <c r="K7" s="38"/>
      <c r="L7" s="38"/>
      <c r="M7" s="32" t="s">
        <v>21</v>
      </c>
      <c r="N7" s="38"/>
      <c r="O7" s="30" t="s">
        <v>5</v>
      </c>
      <c r="P7" s="38"/>
      <c r="Q7" s="38"/>
      <c r="R7" s="39"/>
    </row>
    <row r="8" spans="1:66" s="1" customFormat="1" ht="14.45" customHeight="1">
      <c r="B8" s="37"/>
      <c r="C8" s="38"/>
      <c r="D8" s="32" t="s">
        <v>22</v>
      </c>
      <c r="E8" s="38"/>
      <c r="F8" s="30" t="s">
        <v>23</v>
      </c>
      <c r="G8" s="38"/>
      <c r="H8" s="38"/>
      <c r="I8" s="38"/>
      <c r="J8" s="38"/>
      <c r="K8" s="38"/>
      <c r="L8" s="38"/>
      <c r="M8" s="32" t="s">
        <v>24</v>
      </c>
      <c r="N8" s="38"/>
      <c r="O8" s="217"/>
      <c r="P8" s="218"/>
      <c r="Q8" s="38"/>
      <c r="R8" s="39"/>
    </row>
    <row r="9" spans="1:66" s="1" customFormat="1" ht="10.9" customHeight="1">
      <c r="B9" s="37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9"/>
    </row>
    <row r="10" spans="1:66" s="1" customFormat="1" ht="14.45" customHeight="1">
      <c r="B10" s="37"/>
      <c r="C10" s="38"/>
      <c r="D10" s="32" t="s">
        <v>25</v>
      </c>
      <c r="E10" s="38"/>
      <c r="F10" s="38"/>
      <c r="G10" s="38"/>
      <c r="H10" s="38"/>
      <c r="I10" s="38"/>
      <c r="J10" s="38"/>
      <c r="K10" s="38"/>
      <c r="L10" s="38"/>
      <c r="M10" s="32" t="s">
        <v>26</v>
      </c>
      <c r="N10" s="38"/>
      <c r="O10" s="180"/>
      <c r="P10" s="180"/>
      <c r="Q10" s="38"/>
      <c r="R10" s="39"/>
    </row>
    <row r="11" spans="1:66" s="1" customFormat="1" ht="18" customHeight="1">
      <c r="B11" s="37"/>
      <c r="C11" s="38"/>
      <c r="D11" s="38"/>
      <c r="E11" s="30" t="str">
        <f>IF('Rekapitulace stavby'!E11="","",'Rekapitulace stavby'!E11)</f>
        <v xml:space="preserve"> </v>
      </c>
      <c r="F11" s="38"/>
      <c r="G11" s="38"/>
      <c r="H11" s="38"/>
      <c r="I11" s="38"/>
      <c r="J11" s="38"/>
      <c r="K11" s="38"/>
      <c r="L11" s="38"/>
      <c r="M11" s="32" t="s">
        <v>27</v>
      </c>
      <c r="N11" s="38"/>
      <c r="O11" s="180"/>
      <c r="P11" s="180"/>
      <c r="Q11" s="38"/>
      <c r="R11" s="39"/>
    </row>
    <row r="12" spans="1:66" s="1" customFormat="1" ht="6.95" customHeight="1">
      <c r="B12" s="37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9"/>
    </row>
    <row r="13" spans="1:66" s="1" customFormat="1" ht="14.45" customHeight="1">
      <c r="B13" s="37"/>
      <c r="C13" s="38"/>
      <c r="D13" s="32" t="s">
        <v>28</v>
      </c>
      <c r="E13" s="38"/>
      <c r="F13" s="38"/>
      <c r="G13" s="38"/>
      <c r="H13" s="38"/>
      <c r="I13" s="38"/>
      <c r="J13" s="38"/>
      <c r="K13" s="38"/>
      <c r="L13" s="38"/>
      <c r="M13" s="32" t="s">
        <v>26</v>
      </c>
      <c r="N13" s="38"/>
      <c r="O13" s="219"/>
      <c r="P13" s="180"/>
      <c r="Q13" s="38"/>
      <c r="R13" s="39"/>
    </row>
    <row r="14" spans="1:66" s="1" customFormat="1" ht="18" customHeight="1">
      <c r="B14" s="37"/>
      <c r="C14" s="38"/>
      <c r="D14" s="38"/>
      <c r="E14" s="219"/>
      <c r="F14" s="220"/>
      <c r="G14" s="220"/>
      <c r="H14" s="220"/>
      <c r="I14" s="220"/>
      <c r="J14" s="220"/>
      <c r="K14" s="220"/>
      <c r="L14" s="220"/>
      <c r="M14" s="32" t="s">
        <v>27</v>
      </c>
      <c r="N14" s="38"/>
      <c r="O14" s="219"/>
      <c r="P14" s="180"/>
      <c r="Q14" s="38"/>
      <c r="R14" s="39"/>
    </row>
    <row r="15" spans="1:66" s="1" customFormat="1" ht="6.95" customHeight="1">
      <c r="B15" s="37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9"/>
    </row>
    <row r="16" spans="1:66" s="1" customFormat="1" ht="14.45" customHeight="1">
      <c r="B16" s="37"/>
      <c r="C16" s="38"/>
      <c r="D16" s="32" t="s">
        <v>29</v>
      </c>
      <c r="E16" s="38"/>
      <c r="F16" s="38"/>
      <c r="G16" s="38"/>
      <c r="H16" s="38"/>
      <c r="I16" s="38"/>
      <c r="J16" s="38"/>
      <c r="K16" s="38"/>
      <c r="L16" s="38"/>
      <c r="M16" s="32" t="s">
        <v>26</v>
      </c>
      <c r="N16" s="38"/>
      <c r="O16" s="180" t="str">
        <f>IF('Rekapitulace stavby'!AN16="","",'Rekapitulace stavby'!AN16)</f>
        <v/>
      </c>
      <c r="P16" s="180"/>
      <c r="Q16" s="38"/>
      <c r="R16" s="39"/>
    </row>
    <row r="17" spans="2:18" s="1" customFormat="1" ht="18" customHeight="1">
      <c r="B17" s="37"/>
      <c r="C17" s="38"/>
      <c r="D17" s="38"/>
      <c r="E17" s="30" t="str">
        <f>IF('Rekapitulace stavby'!E17="","",'Rekapitulace stavby'!E17)</f>
        <v xml:space="preserve"> </v>
      </c>
      <c r="F17" s="38"/>
      <c r="G17" s="38"/>
      <c r="H17" s="38"/>
      <c r="I17" s="38"/>
      <c r="J17" s="38"/>
      <c r="K17" s="38"/>
      <c r="L17" s="38"/>
      <c r="M17" s="32" t="s">
        <v>27</v>
      </c>
      <c r="N17" s="38"/>
      <c r="O17" s="180" t="str">
        <f>IF('Rekapitulace stavby'!AN17="","",'Rekapitulace stavby'!AN17)</f>
        <v/>
      </c>
      <c r="P17" s="180"/>
      <c r="Q17" s="38"/>
      <c r="R17" s="39"/>
    </row>
    <row r="18" spans="2:18" s="1" customFormat="1" ht="6.95" customHeight="1">
      <c r="B18" s="37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9"/>
    </row>
    <row r="19" spans="2:18" s="1" customFormat="1" ht="14.45" customHeight="1">
      <c r="B19" s="37"/>
      <c r="C19" s="38"/>
      <c r="D19" s="32" t="s">
        <v>31</v>
      </c>
      <c r="E19" s="38"/>
      <c r="F19" s="38"/>
      <c r="G19" s="38"/>
      <c r="H19" s="38"/>
      <c r="I19" s="38"/>
      <c r="J19" s="38"/>
      <c r="K19" s="38"/>
      <c r="L19" s="38"/>
      <c r="M19" s="32" t="s">
        <v>26</v>
      </c>
      <c r="N19" s="38"/>
      <c r="O19" s="180" t="str">
        <f>IF('Rekapitulace stavby'!AN19="","",'Rekapitulace stavby'!AN19)</f>
        <v/>
      </c>
      <c r="P19" s="180"/>
      <c r="Q19" s="38"/>
      <c r="R19" s="39"/>
    </row>
    <row r="20" spans="2:18" s="1" customFormat="1" ht="18" customHeight="1">
      <c r="B20" s="37"/>
      <c r="C20" s="38"/>
      <c r="D20" s="38"/>
      <c r="E20" s="30" t="str">
        <f>IF('Rekapitulace stavby'!E20="","",'Rekapitulace stavby'!E20)</f>
        <v xml:space="preserve"> </v>
      </c>
      <c r="F20" s="38"/>
      <c r="G20" s="38"/>
      <c r="H20" s="38"/>
      <c r="I20" s="38"/>
      <c r="J20" s="38"/>
      <c r="K20" s="38"/>
      <c r="L20" s="38"/>
      <c r="M20" s="32" t="s">
        <v>27</v>
      </c>
      <c r="N20" s="38"/>
      <c r="O20" s="180" t="str">
        <f>IF('Rekapitulace stavby'!AN20="","",'Rekapitulace stavby'!AN20)</f>
        <v/>
      </c>
      <c r="P20" s="180"/>
      <c r="Q20" s="38"/>
      <c r="R20" s="39"/>
    </row>
    <row r="21" spans="2:18" s="1" customFormat="1" ht="6.95" customHeight="1">
      <c r="B21" s="37"/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9"/>
    </row>
    <row r="22" spans="2:18" s="1" customFormat="1" ht="14.45" customHeight="1">
      <c r="B22" s="37"/>
      <c r="C22" s="38"/>
      <c r="D22" s="32" t="s">
        <v>32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9"/>
    </row>
    <row r="23" spans="2:18" s="1" customFormat="1" ht="16.5" customHeight="1">
      <c r="B23" s="37"/>
      <c r="C23" s="38"/>
      <c r="D23" s="38"/>
      <c r="E23" s="185" t="s">
        <v>5</v>
      </c>
      <c r="F23" s="185"/>
      <c r="G23" s="185"/>
      <c r="H23" s="185"/>
      <c r="I23" s="185"/>
      <c r="J23" s="185"/>
      <c r="K23" s="185"/>
      <c r="L23" s="185"/>
      <c r="M23" s="38"/>
      <c r="N23" s="38"/>
      <c r="O23" s="38"/>
      <c r="P23" s="38"/>
      <c r="Q23" s="38"/>
      <c r="R23" s="39"/>
    </row>
    <row r="24" spans="2:18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9"/>
    </row>
    <row r="25" spans="2:18" s="1" customFormat="1" ht="6.95" customHeight="1">
      <c r="B25" s="37"/>
      <c r="C25" s="38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38"/>
      <c r="R25" s="39"/>
    </row>
    <row r="26" spans="2:18" s="1" customFormat="1" ht="14.45" customHeight="1">
      <c r="B26" s="37"/>
      <c r="C26" s="38"/>
      <c r="D26" s="104" t="s">
        <v>85</v>
      </c>
      <c r="E26" s="38"/>
      <c r="F26" s="38"/>
      <c r="G26" s="38"/>
      <c r="H26" s="38"/>
      <c r="I26" s="38"/>
      <c r="J26" s="38"/>
      <c r="K26" s="38"/>
      <c r="L26" s="38"/>
      <c r="M26" s="186">
        <f>N87</f>
        <v>0</v>
      </c>
      <c r="N26" s="186"/>
      <c r="O26" s="186"/>
      <c r="P26" s="186"/>
      <c r="Q26" s="38"/>
      <c r="R26" s="39"/>
    </row>
    <row r="27" spans="2:18" s="1" customFormat="1" ht="14.45" customHeight="1">
      <c r="B27" s="37"/>
      <c r="C27" s="38"/>
      <c r="D27" s="36"/>
      <c r="E27" s="38"/>
      <c r="F27" s="38"/>
      <c r="G27" s="38"/>
      <c r="H27" s="38"/>
      <c r="I27" s="38"/>
      <c r="J27" s="38"/>
      <c r="K27" s="38"/>
      <c r="L27" s="38"/>
      <c r="M27" s="186"/>
      <c r="N27" s="186"/>
      <c r="O27" s="186"/>
      <c r="P27" s="186"/>
      <c r="Q27" s="38"/>
      <c r="R27" s="39"/>
    </row>
    <row r="28" spans="2:18" s="1" customFormat="1" ht="6.95" customHeigh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9"/>
    </row>
    <row r="29" spans="2:18" s="1" customFormat="1" ht="25.35" customHeight="1">
      <c r="B29" s="37"/>
      <c r="C29" s="38"/>
      <c r="D29" s="105" t="s">
        <v>34</v>
      </c>
      <c r="E29" s="38"/>
      <c r="F29" s="38"/>
      <c r="G29" s="38"/>
      <c r="H29" s="38"/>
      <c r="I29" s="38"/>
      <c r="J29" s="38"/>
      <c r="K29" s="38"/>
      <c r="L29" s="38"/>
      <c r="M29" s="221">
        <f>ROUND(M26+M27,2)</f>
        <v>0</v>
      </c>
      <c r="N29" s="216"/>
      <c r="O29" s="216"/>
      <c r="P29" s="216"/>
      <c r="Q29" s="38"/>
      <c r="R29" s="39"/>
    </row>
    <row r="30" spans="2:18" s="1" customFormat="1" ht="6.95" customHeight="1">
      <c r="B30" s="37"/>
      <c r="C30" s="38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38"/>
      <c r="R30" s="39"/>
    </row>
    <row r="31" spans="2:18" s="1" customFormat="1" ht="14.45" customHeight="1">
      <c r="B31" s="37"/>
      <c r="C31" s="38"/>
      <c r="D31" s="44" t="s">
        <v>35</v>
      </c>
      <c r="E31" s="44" t="s">
        <v>36</v>
      </c>
      <c r="F31" s="45">
        <v>0.21</v>
      </c>
      <c r="G31" s="106" t="s">
        <v>37</v>
      </c>
      <c r="H31" s="222">
        <f>(SUM(BE101:BE101)+SUM(BE118:BE226))</f>
        <v>0</v>
      </c>
      <c r="I31" s="216"/>
      <c r="J31" s="216"/>
      <c r="K31" s="38"/>
      <c r="L31" s="38"/>
      <c r="M31" s="222">
        <f>ROUND((SUM(BE101:BE101)+SUM(BE118:BE226)), 2)*F31</f>
        <v>0</v>
      </c>
      <c r="N31" s="216"/>
      <c r="O31" s="216"/>
      <c r="P31" s="216"/>
      <c r="Q31" s="38"/>
      <c r="R31" s="39"/>
    </row>
    <row r="32" spans="2:18" s="1" customFormat="1" ht="14.45" customHeight="1">
      <c r="B32" s="37"/>
      <c r="C32" s="38"/>
      <c r="D32" s="38"/>
      <c r="E32" s="44" t="s">
        <v>38</v>
      </c>
      <c r="F32" s="45">
        <v>0.15</v>
      </c>
      <c r="G32" s="106" t="s">
        <v>37</v>
      </c>
      <c r="H32" s="222">
        <f>(SUM(BF101:BF101)+SUM(BF118:BF226))</f>
        <v>0</v>
      </c>
      <c r="I32" s="216"/>
      <c r="J32" s="216"/>
      <c r="K32" s="38"/>
      <c r="L32" s="38"/>
      <c r="M32" s="222">
        <f>ROUND((SUM(BF101:BF101)+SUM(BF118:BF226)), 2)*F32</f>
        <v>0</v>
      </c>
      <c r="N32" s="216"/>
      <c r="O32" s="216"/>
      <c r="P32" s="216"/>
      <c r="Q32" s="38"/>
      <c r="R32" s="39"/>
    </row>
    <row r="33" spans="2:18" s="1" customFormat="1" ht="14.45" hidden="1" customHeight="1">
      <c r="B33" s="37"/>
      <c r="C33" s="38"/>
      <c r="D33" s="38"/>
      <c r="E33" s="44" t="s">
        <v>39</v>
      </c>
      <c r="F33" s="45">
        <v>0.21</v>
      </c>
      <c r="G33" s="106" t="s">
        <v>37</v>
      </c>
      <c r="H33" s="222">
        <f>(SUM(BG101:BG101)+SUM(BG118:BG226))</f>
        <v>0</v>
      </c>
      <c r="I33" s="216"/>
      <c r="J33" s="216"/>
      <c r="K33" s="38"/>
      <c r="L33" s="38"/>
      <c r="M33" s="222">
        <v>0</v>
      </c>
      <c r="N33" s="216"/>
      <c r="O33" s="216"/>
      <c r="P33" s="216"/>
      <c r="Q33" s="38"/>
      <c r="R33" s="39"/>
    </row>
    <row r="34" spans="2:18" s="1" customFormat="1" ht="14.45" hidden="1" customHeight="1">
      <c r="B34" s="37"/>
      <c r="C34" s="38"/>
      <c r="D34" s="38"/>
      <c r="E34" s="44" t="s">
        <v>40</v>
      </c>
      <c r="F34" s="45">
        <v>0.15</v>
      </c>
      <c r="G34" s="106" t="s">
        <v>37</v>
      </c>
      <c r="H34" s="222">
        <f>(SUM(BH101:BH101)+SUM(BH118:BH226))</f>
        <v>0</v>
      </c>
      <c r="I34" s="216"/>
      <c r="J34" s="216"/>
      <c r="K34" s="38"/>
      <c r="L34" s="38"/>
      <c r="M34" s="222">
        <v>0</v>
      </c>
      <c r="N34" s="216"/>
      <c r="O34" s="216"/>
      <c r="P34" s="216"/>
      <c r="Q34" s="38"/>
      <c r="R34" s="39"/>
    </row>
    <row r="35" spans="2:18" s="1" customFormat="1" ht="14.45" hidden="1" customHeight="1">
      <c r="B35" s="37"/>
      <c r="C35" s="38"/>
      <c r="D35" s="38"/>
      <c r="E35" s="44" t="s">
        <v>41</v>
      </c>
      <c r="F35" s="45">
        <v>0</v>
      </c>
      <c r="G35" s="106" t="s">
        <v>37</v>
      </c>
      <c r="H35" s="222">
        <f>(SUM(BI101:BI101)+SUM(BI118:BI226))</f>
        <v>0</v>
      </c>
      <c r="I35" s="216"/>
      <c r="J35" s="216"/>
      <c r="K35" s="38"/>
      <c r="L35" s="38"/>
      <c r="M35" s="222">
        <v>0</v>
      </c>
      <c r="N35" s="216"/>
      <c r="O35" s="216"/>
      <c r="P35" s="216"/>
      <c r="Q35" s="38"/>
      <c r="R35" s="39"/>
    </row>
    <row r="36" spans="2:18" s="1" customFormat="1" ht="6.95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9"/>
    </row>
    <row r="37" spans="2:18" s="1" customFormat="1" ht="25.35" customHeight="1">
      <c r="B37" s="37"/>
      <c r="C37" s="102"/>
      <c r="D37" s="107" t="s">
        <v>42</v>
      </c>
      <c r="E37" s="77"/>
      <c r="F37" s="77"/>
      <c r="G37" s="108" t="s">
        <v>43</v>
      </c>
      <c r="H37" s="109" t="s">
        <v>44</v>
      </c>
      <c r="I37" s="77"/>
      <c r="J37" s="77"/>
      <c r="K37" s="77"/>
      <c r="L37" s="223">
        <f>SUM(M29:M35)</f>
        <v>0</v>
      </c>
      <c r="M37" s="223"/>
      <c r="N37" s="223"/>
      <c r="O37" s="223"/>
      <c r="P37" s="224"/>
      <c r="Q37" s="102"/>
      <c r="R37" s="39"/>
    </row>
    <row r="38" spans="2:18" s="1" customFormat="1" ht="14.45" customHeight="1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9"/>
    </row>
    <row r="39" spans="2:18" s="1" customFormat="1" ht="14.45" customHeight="1"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9"/>
    </row>
    <row r="40" spans="2:18" ht="13.5">
      <c r="B40" s="25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6"/>
    </row>
    <row r="41" spans="2:18" ht="13.5">
      <c r="B41" s="25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6"/>
    </row>
    <row r="42" spans="2:18" ht="13.5">
      <c r="B42" s="25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6"/>
    </row>
    <row r="43" spans="2:18" ht="13.5">
      <c r="B43" s="25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6"/>
    </row>
    <row r="44" spans="2:18" ht="13.5">
      <c r="B44" s="25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6"/>
    </row>
    <row r="45" spans="2:18" ht="13.5">
      <c r="B45" s="25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6"/>
    </row>
    <row r="46" spans="2:18" ht="13.5">
      <c r="B46" s="25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6"/>
    </row>
    <row r="47" spans="2:18" ht="13.5">
      <c r="B47" s="25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6"/>
    </row>
    <row r="48" spans="2:18" ht="13.5">
      <c r="B48" s="25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6"/>
    </row>
    <row r="49" spans="2:18" ht="13.5">
      <c r="B49" s="25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6"/>
    </row>
    <row r="50" spans="2:18" s="1" customFormat="1">
      <c r="B50" s="37"/>
      <c r="C50" s="38"/>
      <c r="D50" s="52" t="s">
        <v>45</v>
      </c>
      <c r="E50" s="53"/>
      <c r="F50" s="53"/>
      <c r="G50" s="53"/>
      <c r="H50" s="54"/>
      <c r="I50" s="38"/>
      <c r="J50" s="52" t="s">
        <v>46</v>
      </c>
      <c r="K50" s="53"/>
      <c r="L50" s="53"/>
      <c r="M50" s="53"/>
      <c r="N50" s="53"/>
      <c r="O50" s="53"/>
      <c r="P50" s="54"/>
      <c r="Q50" s="38"/>
      <c r="R50" s="39"/>
    </row>
    <row r="51" spans="2:18" ht="13.5">
      <c r="B51" s="25"/>
      <c r="C51" s="28"/>
      <c r="D51" s="55"/>
      <c r="E51" s="28"/>
      <c r="F51" s="28"/>
      <c r="G51" s="28"/>
      <c r="H51" s="56"/>
      <c r="I51" s="28"/>
      <c r="J51" s="55"/>
      <c r="K51" s="28"/>
      <c r="L51" s="28"/>
      <c r="M51" s="28"/>
      <c r="N51" s="28"/>
      <c r="O51" s="28"/>
      <c r="P51" s="56"/>
      <c r="Q51" s="28"/>
      <c r="R51" s="26"/>
    </row>
    <row r="52" spans="2:18" ht="13.5">
      <c r="B52" s="25"/>
      <c r="C52" s="28"/>
      <c r="D52" s="55"/>
      <c r="E52" s="28"/>
      <c r="F52" s="28"/>
      <c r="G52" s="28"/>
      <c r="H52" s="56"/>
      <c r="I52" s="28"/>
      <c r="J52" s="55"/>
      <c r="K52" s="28"/>
      <c r="L52" s="28"/>
      <c r="M52" s="28"/>
      <c r="N52" s="28"/>
      <c r="O52" s="28"/>
      <c r="P52" s="56"/>
      <c r="Q52" s="28"/>
      <c r="R52" s="26"/>
    </row>
    <row r="53" spans="2:18" ht="13.5">
      <c r="B53" s="25"/>
      <c r="C53" s="28"/>
      <c r="D53" s="55"/>
      <c r="E53" s="28"/>
      <c r="F53" s="28"/>
      <c r="G53" s="28"/>
      <c r="H53" s="56"/>
      <c r="I53" s="28"/>
      <c r="J53" s="55"/>
      <c r="K53" s="28"/>
      <c r="L53" s="28"/>
      <c r="M53" s="28"/>
      <c r="N53" s="28"/>
      <c r="O53" s="28"/>
      <c r="P53" s="56"/>
      <c r="Q53" s="28"/>
      <c r="R53" s="26"/>
    </row>
    <row r="54" spans="2:18" ht="13.5">
      <c r="B54" s="25"/>
      <c r="C54" s="28"/>
      <c r="D54" s="55"/>
      <c r="E54" s="28"/>
      <c r="F54" s="28"/>
      <c r="G54" s="28"/>
      <c r="H54" s="56"/>
      <c r="I54" s="28"/>
      <c r="J54" s="55"/>
      <c r="K54" s="28"/>
      <c r="L54" s="28"/>
      <c r="M54" s="28"/>
      <c r="N54" s="28"/>
      <c r="O54" s="28"/>
      <c r="P54" s="56"/>
      <c r="Q54" s="28"/>
      <c r="R54" s="26"/>
    </row>
    <row r="55" spans="2:18" ht="13.5">
      <c r="B55" s="25"/>
      <c r="C55" s="28"/>
      <c r="D55" s="55"/>
      <c r="E55" s="28"/>
      <c r="F55" s="28"/>
      <c r="G55" s="28"/>
      <c r="H55" s="56"/>
      <c r="I55" s="28"/>
      <c r="J55" s="55"/>
      <c r="K55" s="28"/>
      <c r="L55" s="28"/>
      <c r="M55" s="28"/>
      <c r="N55" s="28"/>
      <c r="O55" s="28"/>
      <c r="P55" s="56"/>
      <c r="Q55" s="28"/>
      <c r="R55" s="26"/>
    </row>
    <row r="56" spans="2:18" ht="13.5">
      <c r="B56" s="25"/>
      <c r="C56" s="28"/>
      <c r="D56" s="55"/>
      <c r="E56" s="28"/>
      <c r="F56" s="28"/>
      <c r="G56" s="28"/>
      <c r="H56" s="56"/>
      <c r="I56" s="28"/>
      <c r="J56" s="55"/>
      <c r="K56" s="28"/>
      <c r="L56" s="28"/>
      <c r="M56" s="28"/>
      <c r="N56" s="28"/>
      <c r="O56" s="28"/>
      <c r="P56" s="56"/>
      <c r="Q56" s="28"/>
      <c r="R56" s="26"/>
    </row>
    <row r="57" spans="2:18" ht="13.5">
      <c r="B57" s="25"/>
      <c r="C57" s="28"/>
      <c r="D57" s="55"/>
      <c r="E57" s="28"/>
      <c r="F57" s="28"/>
      <c r="G57" s="28"/>
      <c r="H57" s="56"/>
      <c r="I57" s="28"/>
      <c r="J57" s="55"/>
      <c r="K57" s="28"/>
      <c r="L57" s="28"/>
      <c r="M57" s="28"/>
      <c r="N57" s="28"/>
      <c r="O57" s="28"/>
      <c r="P57" s="56"/>
      <c r="Q57" s="28"/>
      <c r="R57" s="26"/>
    </row>
    <row r="58" spans="2:18" ht="13.5">
      <c r="B58" s="25"/>
      <c r="C58" s="28"/>
      <c r="D58" s="55"/>
      <c r="E58" s="28"/>
      <c r="F58" s="28"/>
      <c r="G58" s="28"/>
      <c r="H58" s="56"/>
      <c r="I58" s="28"/>
      <c r="J58" s="55"/>
      <c r="K58" s="28"/>
      <c r="L58" s="28"/>
      <c r="M58" s="28"/>
      <c r="N58" s="28"/>
      <c r="O58" s="28"/>
      <c r="P58" s="56"/>
      <c r="Q58" s="28"/>
      <c r="R58" s="26"/>
    </row>
    <row r="59" spans="2:18" s="1" customFormat="1">
      <c r="B59" s="37"/>
      <c r="C59" s="38"/>
      <c r="D59" s="57" t="s">
        <v>47</v>
      </c>
      <c r="E59" s="58"/>
      <c r="F59" s="58"/>
      <c r="G59" s="59" t="s">
        <v>48</v>
      </c>
      <c r="H59" s="60"/>
      <c r="I59" s="38"/>
      <c r="J59" s="57" t="s">
        <v>47</v>
      </c>
      <c r="K59" s="58"/>
      <c r="L59" s="58"/>
      <c r="M59" s="58"/>
      <c r="N59" s="59" t="s">
        <v>48</v>
      </c>
      <c r="O59" s="58"/>
      <c r="P59" s="60"/>
      <c r="Q59" s="38"/>
      <c r="R59" s="39"/>
    </row>
    <row r="60" spans="2:18" ht="13.5">
      <c r="B60" s="25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6"/>
    </row>
    <row r="61" spans="2:18" s="1" customFormat="1">
      <c r="B61" s="37"/>
      <c r="C61" s="38"/>
      <c r="D61" s="52" t="s">
        <v>49</v>
      </c>
      <c r="E61" s="53"/>
      <c r="F61" s="53"/>
      <c r="G61" s="53"/>
      <c r="H61" s="54"/>
      <c r="I61" s="38"/>
      <c r="J61" s="52" t="s">
        <v>50</v>
      </c>
      <c r="K61" s="53"/>
      <c r="L61" s="53"/>
      <c r="M61" s="53"/>
      <c r="N61" s="53"/>
      <c r="O61" s="53"/>
      <c r="P61" s="54"/>
      <c r="Q61" s="38"/>
      <c r="R61" s="39"/>
    </row>
    <row r="62" spans="2:18" ht="13.5">
      <c r="B62" s="25"/>
      <c r="C62" s="28"/>
      <c r="D62" s="55"/>
      <c r="E62" s="28"/>
      <c r="F62" s="28"/>
      <c r="G62" s="28"/>
      <c r="H62" s="56"/>
      <c r="I62" s="28"/>
      <c r="J62" s="55"/>
      <c r="K62" s="28"/>
      <c r="L62" s="28"/>
      <c r="M62" s="28"/>
      <c r="N62" s="28"/>
      <c r="O62" s="28"/>
      <c r="P62" s="56"/>
      <c r="Q62" s="28"/>
      <c r="R62" s="26"/>
    </row>
    <row r="63" spans="2:18" ht="13.5">
      <c r="B63" s="25"/>
      <c r="C63" s="28"/>
      <c r="D63" s="55"/>
      <c r="E63" s="28"/>
      <c r="F63" s="28"/>
      <c r="G63" s="28"/>
      <c r="H63" s="56"/>
      <c r="I63" s="28"/>
      <c r="J63" s="55"/>
      <c r="K63" s="28"/>
      <c r="L63" s="28"/>
      <c r="M63" s="28"/>
      <c r="N63" s="28"/>
      <c r="O63" s="28"/>
      <c r="P63" s="56"/>
      <c r="Q63" s="28"/>
      <c r="R63" s="26"/>
    </row>
    <row r="64" spans="2:18" ht="13.5">
      <c r="B64" s="25"/>
      <c r="C64" s="28"/>
      <c r="D64" s="55"/>
      <c r="E64" s="28"/>
      <c r="F64" s="28"/>
      <c r="G64" s="28"/>
      <c r="H64" s="56"/>
      <c r="I64" s="28"/>
      <c r="J64" s="55"/>
      <c r="K64" s="28"/>
      <c r="L64" s="28"/>
      <c r="M64" s="28"/>
      <c r="N64" s="28"/>
      <c r="O64" s="28"/>
      <c r="P64" s="56"/>
      <c r="Q64" s="28"/>
      <c r="R64" s="26"/>
    </row>
    <row r="65" spans="2:18" ht="13.5">
      <c r="B65" s="25"/>
      <c r="C65" s="28"/>
      <c r="D65" s="55"/>
      <c r="E65" s="28"/>
      <c r="F65" s="28"/>
      <c r="G65" s="28"/>
      <c r="H65" s="56"/>
      <c r="I65" s="28"/>
      <c r="J65" s="55"/>
      <c r="K65" s="28"/>
      <c r="L65" s="28"/>
      <c r="M65" s="28"/>
      <c r="N65" s="28"/>
      <c r="O65" s="28"/>
      <c r="P65" s="56"/>
      <c r="Q65" s="28"/>
      <c r="R65" s="26"/>
    </row>
    <row r="66" spans="2:18" ht="13.5">
      <c r="B66" s="25"/>
      <c r="C66" s="28"/>
      <c r="D66" s="55"/>
      <c r="E66" s="28"/>
      <c r="F66" s="28"/>
      <c r="G66" s="28"/>
      <c r="H66" s="56"/>
      <c r="I66" s="28"/>
      <c r="J66" s="55"/>
      <c r="K66" s="28"/>
      <c r="L66" s="28"/>
      <c r="M66" s="28"/>
      <c r="N66" s="28"/>
      <c r="O66" s="28"/>
      <c r="P66" s="56"/>
      <c r="Q66" s="28"/>
      <c r="R66" s="26"/>
    </row>
    <row r="67" spans="2:18" ht="13.5">
      <c r="B67" s="25"/>
      <c r="C67" s="28"/>
      <c r="D67" s="55"/>
      <c r="E67" s="28"/>
      <c r="F67" s="28"/>
      <c r="G67" s="28"/>
      <c r="H67" s="56"/>
      <c r="I67" s="28"/>
      <c r="J67" s="55"/>
      <c r="K67" s="28"/>
      <c r="L67" s="28"/>
      <c r="M67" s="28"/>
      <c r="N67" s="28"/>
      <c r="O67" s="28"/>
      <c r="P67" s="56"/>
      <c r="Q67" s="28"/>
      <c r="R67" s="26"/>
    </row>
    <row r="68" spans="2:18" ht="13.5">
      <c r="B68" s="25"/>
      <c r="C68" s="28"/>
      <c r="D68" s="55"/>
      <c r="E68" s="28"/>
      <c r="F68" s="28"/>
      <c r="G68" s="28"/>
      <c r="H68" s="56"/>
      <c r="I68" s="28"/>
      <c r="J68" s="55"/>
      <c r="K68" s="28"/>
      <c r="L68" s="28"/>
      <c r="M68" s="28"/>
      <c r="N68" s="28"/>
      <c r="O68" s="28"/>
      <c r="P68" s="56"/>
      <c r="Q68" s="28"/>
      <c r="R68" s="26"/>
    </row>
    <row r="69" spans="2:18" ht="13.5">
      <c r="B69" s="25"/>
      <c r="C69" s="28"/>
      <c r="D69" s="55"/>
      <c r="E69" s="28"/>
      <c r="F69" s="28"/>
      <c r="G69" s="28"/>
      <c r="H69" s="56"/>
      <c r="I69" s="28"/>
      <c r="J69" s="55"/>
      <c r="K69" s="28"/>
      <c r="L69" s="28"/>
      <c r="M69" s="28"/>
      <c r="N69" s="28"/>
      <c r="O69" s="28"/>
      <c r="P69" s="56"/>
      <c r="Q69" s="28"/>
      <c r="R69" s="26"/>
    </row>
    <row r="70" spans="2:18" s="1" customFormat="1">
      <c r="B70" s="37"/>
      <c r="C70" s="38"/>
      <c r="D70" s="57" t="s">
        <v>47</v>
      </c>
      <c r="E70" s="58"/>
      <c r="F70" s="58"/>
      <c r="G70" s="59" t="s">
        <v>48</v>
      </c>
      <c r="H70" s="60"/>
      <c r="I70" s="38"/>
      <c r="J70" s="57" t="s">
        <v>47</v>
      </c>
      <c r="K70" s="58"/>
      <c r="L70" s="58"/>
      <c r="M70" s="58"/>
      <c r="N70" s="59" t="s">
        <v>48</v>
      </c>
      <c r="O70" s="58"/>
      <c r="P70" s="60"/>
      <c r="Q70" s="38"/>
      <c r="R70" s="39"/>
    </row>
    <row r="71" spans="2:18" s="1" customFormat="1" ht="14.45" customHeight="1"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3"/>
    </row>
    <row r="75" spans="2:18" s="1" customFormat="1" ht="6.95" customHeight="1"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6"/>
    </row>
    <row r="76" spans="2:18" s="1" customFormat="1" ht="36.950000000000003" customHeight="1">
      <c r="B76" s="37"/>
      <c r="C76" s="176" t="s">
        <v>86</v>
      </c>
      <c r="D76" s="177"/>
      <c r="E76" s="177"/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39"/>
    </row>
    <row r="77" spans="2:18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9"/>
    </row>
    <row r="78" spans="2:18" s="1" customFormat="1" ht="36.950000000000003" customHeight="1">
      <c r="B78" s="37"/>
      <c r="C78" s="71" t="s">
        <v>18</v>
      </c>
      <c r="D78" s="38"/>
      <c r="E78" s="38"/>
      <c r="F78" s="196" t="str">
        <f>F6</f>
        <v>Znojmo - Ul. Vančurova - Přípojka vodovodu domu s pečovatelskou službou</v>
      </c>
      <c r="G78" s="216"/>
      <c r="H78" s="216"/>
      <c r="I78" s="216"/>
      <c r="J78" s="216"/>
      <c r="K78" s="216"/>
      <c r="L78" s="216"/>
      <c r="M78" s="216"/>
      <c r="N78" s="216"/>
      <c r="O78" s="216"/>
      <c r="P78" s="216"/>
      <c r="Q78" s="38"/>
      <c r="R78" s="39"/>
    </row>
    <row r="79" spans="2:18" s="1" customFormat="1" ht="6.95" customHeight="1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9"/>
    </row>
    <row r="80" spans="2:18" s="1" customFormat="1" ht="18" customHeight="1">
      <c r="B80" s="37"/>
      <c r="C80" s="32" t="s">
        <v>22</v>
      </c>
      <c r="D80" s="38"/>
      <c r="E80" s="38"/>
      <c r="F80" s="30" t="str">
        <f>F8</f>
        <v xml:space="preserve"> </v>
      </c>
      <c r="G80" s="38"/>
      <c r="H80" s="38"/>
      <c r="I80" s="38"/>
      <c r="J80" s="38"/>
      <c r="K80" s="32" t="s">
        <v>24</v>
      </c>
      <c r="L80" s="38"/>
      <c r="M80" s="218" t="str">
        <f>IF(O8="","",O8)</f>
        <v/>
      </c>
      <c r="N80" s="218"/>
      <c r="O80" s="218"/>
      <c r="P80" s="218"/>
      <c r="Q80" s="38"/>
      <c r="R80" s="39"/>
    </row>
    <row r="81" spans="2:47" s="1" customFormat="1" ht="6.95" customHeight="1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9"/>
    </row>
    <row r="82" spans="2:47" s="1" customFormat="1">
      <c r="B82" s="37"/>
      <c r="C82" s="32" t="s">
        <v>25</v>
      </c>
      <c r="D82" s="38"/>
      <c r="E82" s="38"/>
      <c r="F82" s="30" t="str">
        <f>E11</f>
        <v xml:space="preserve"> </v>
      </c>
      <c r="G82" s="38"/>
      <c r="H82" s="38"/>
      <c r="I82" s="38"/>
      <c r="J82" s="38"/>
      <c r="K82" s="32" t="s">
        <v>29</v>
      </c>
      <c r="L82" s="38"/>
      <c r="M82" s="180" t="str">
        <f>E17</f>
        <v xml:space="preserve"> </v>
      </c>
      <c r="N82" s="180"/>
      <c r="O82" s="180"/>
      <c r="P82" s="180"/>
      <c r="Q82" s="180"/>
      <c r="R82" s="39"/>
    </row>
    <row r="83" spans="2:47" s="1" customFormat="1" ht="14.45" customHeight="1">
      <c r="B83" s="37"/>
      <c r="C83" s="32" t="s">
        <v>28</v>
      </c>
      <c r="D83" s="38"/>
      <c r="E83" s="38"/>
      <c r="F83" s="30" t="str">
        <f>IF(E14="","",E14)</f>
        <v/>
      </c>
      <c r="G83" s="38"/>
      <c r="H83" s="38"/>
      <c r="I83" s="38"/>
      <c r="J83" s="38"/>
      <c r="K83" s="32" t="s">
        <v>31</v>
      </c>
      <c r="L83" s="38"/>
      <c r="M83" s="180" t="str">
        <f>E20</f>
        <v xml:space="preserve"> </v>
      </c>
      <c r="N83" s="180"/>
      <c r="O83" s="180"/>
      <c r="P83" s="180"/>
      <c r="Q83" s="180"/>
      <c r="R83" s="39"/>
    </row>
    <row r="84" spans="2:47" s="1" customFormat="1" ht="10.35" customHeight="1"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9"/>
    </row>
    <row r="85" spans="2:47" s="1" customFormat="1" ht="29.25" customHeight="1">
      <c r="B85" s="37"/>
      <c r="C85" s="225" t="s">
        <v>87</v>
      </c>
      <c r="D85" s="226"/>
      <c r="E85" s="226"/>
      <c r="F85" s="226"/>
      <c r="G85" s="226"/>
      <c r="H85" s="102"/>
      <c r="I85" s="102"/>
      <c r="J85" s="102"/>
      <c r="K85" s="102"/>
      <c r="L85" s="102"/>
      <c r="M85" s="102"/>
      <c r="N85" s="225" t="s">
        <v>88</v>
      </c>
      <c r="O85" s="226"/>
      <c r="P85" s="226"/>
      <c r="Q85" s="226"/>
      <c r="R85" s="39"/>
    </row>
    <row r="86" spans="2:47" s="1" customFormat="1" ht="10.35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9"/>
    </row>
    <row r="87" spans="2:47" s="1" customFormat="1" ht="29.25" customHeight="1">
      <c r="B87" s="37"/>
      <c r="C87" s="110" t="s">
        <v>89</v>
      </c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212">
        <f>N118</f>
        <v>0</v>
      </c>
      <c r="O87" s="227"/>
      <c r="P87" s="227"/>
      <c r="Q87" s="227"/>
      <c r="R87" s="39"/>
      <c r="AU87" s="21" t="s">
        <v>90</v>
      </c>
    </row>
    <row r="88" spans="2:47" s="6" customFormat="1" ht="24.95" customHeight="1">
      <c r="B88" s="111"/>
      <c r="C88" s="112"/>
      <c r="D88" s="113" t="s">
        <v>91</v>
      </c>
      <c r="E88" s="112"/>
      <c r="F88" s="112"/>
      <c r="G88" s="112"/>
      <c r="H88" s="112"/>
      <c r="I88" s="112"/>
      <c r="J88" s="112"/>
      <c r="K88" s="112"/>
      <c r="L88" s="112"/>
      <c r="M88" s="112"/>
      <c r="N88" s="228">
        <f>N119</f>
        <v>0</v>
      </c>
      <c r="O88" s="229"/>
      <c r="P88" s="229"/>
      <c r="Q88" s="229"/>
      <c r="R88" s="114"/>
    </row>
    <row r="89" spans="2:47" s="7" customFormat="1" ht="19.899999999999999" customHeight="1">
      <c r="B89" s="115"/>
      <c r="C89" s="116"/>
      <c r="D89" s="99" t="s">
        <v>92</v>
      </c>
      <c r="E89" s="116"/>
      <c r="F89" s="116"/>
      <c r="G89" s="116"/>
      <c r="H89" s="116"/>
      <c r="I89" s="116"/>
      <c r="J89" s="116"/>
      <c r="K89" s="116"/>
      <c r="L89" s="116"/>
      <c r="M89" s="116"/>
      <c r="N89" s="210">
        <f>N120</f>
        <v>0</v>
      </c>
      <c r="O89" s="230"/>
      <c r="P89" s="230"/>
      <c r="Q89" s="230"/>
      <c r="R89" s="117"/>
    </row>
    <row r="90" spans="2:47" s="7" customFormat="1" ht="19.899999999999999" customHeight="1">
      <c r="B90" s="115"/>
      <c r="C90" s="116"/>
      <c r="D90" s="99" t="s">
        <v>93</v>
      </c>
      <c r="E90" s="116"/>
      <c r="F90" s="116"/>
      <c r="G90" s="116"/>
      <c r="H90" s="116"/>
      <c r="I90" s="116"/>
      <c r="J90" s="116"/>
      <c r="K90" s="116"/>
      <c r="L90" s="116"/>
      <c r="M90" s="116"/>
      <c r="N90" s="210">
        <f>N165</f>
        <v>0</v>
      </c>
      <c r="O90" s="230"/>
      <c r="P90" s="230"/>
      <c r="Q90" s="230"/>
      <c r="R90" s="117"/>
    </row>
    <row r="91" spans="2:47" s="7" customFormat="1" ht="19.899999999999999" customHeight="1">
      <c r="B91" s="115"/>
      <c r="C91" s="116"/>
      <c r="D91" s="99" t="s">
        <v>94</v>
      </c>
      <c r="E91" s="116"/>
      <c r="F91" s="116"/>
      <c r="G91" s="116"/>
      <c r="H91" s="116"/>
      <c r="I91" s="116"/>
      <c r="J91" s="116"/>
      <c r="K91" s="116"/>
      <c r="L91" s="116"/>
      <c r="M91" s="116"/>
      <c r="N91" s="210">
        <f>N169</f>
        <v>0</v>
      </c>
      <c r="O91" s="230"/>
      <c r="P91" s="230"/>
      <c r="Q91" s="230"/>
      <c r="R91" s="117"/>
    </row>
    <row r="92" spans="2:47" s="7" customFormat="1" ht="19.899999999999999" customHeight="1">
      <c r="B92" s="115"/>
      <c r="C92" s="116"/>
      <c r="D92" s="99" t="s">
        <v>95</v>
      </c>
      <c r="E92" s="116"/>
      <c r="F92" s="116"/>
      <c r="G92" s="116"/>
      <c r="H92" s="116"/>
      <c r="I92" s="116"/>
      <c r="J92" s="116"/>
      <c r="K92" s="116"/>
      <c r="L92" s="116"/>
      <c r="M92" s="116"/>
      <c r="N92" s="210">
        <f>N173</f>
        <v>0</v>
      </c>
      <c r="O92" s="230"/>
      <c r="P92" s="230"/>
      <c r="Q92" s="230"/>
      <c r="R92" s="117"/>
    </row>
    <row r="93" spans="2:47" s="7" customFormat="1" ht="19.899999999999999" customHeight="1">
      <c r="B93" s="115"/>
      <c r="C93" s="116"/>
      <c r="D93" s="99" t="s">
        <v>96</v>
      </c>
      <c r="E93" s="116"/>
      <c r="F93" s="116"/>
      <c r="G93" s="116"/>
      <c r="H93" s="116"/>
      <c r="I93" s="116"/>
      <c r="J93" s="116"/>
      <c r="K93" s="116"/>
      <c r="L93" s="116"/>
      <c r="M93" s="116"/>
      <c r="N93" s="210">
        <f>N197</f>
        <v>0</v>
      </c>
      <c r="O93" s="230"/>
      <c r="P93" s="230"/>
      <c r="Q93" s="230"/>
      <c r="R93" s="117"/>
    </row>
    <row r="94" spans="2:47" s="7" customFormat="1" ht="19.899999999999999" customHeight="1">
      <c r="B94" s="115"/>
      <c r="C94" s="116"/>
      <c r="D94" s="99" t="s">
        <v>97</v>
      </c>
      <c r="E94" s="116"/>
      <c r="F94" s="116"/>
      <c r="G94" s="116"/>
      <c r="H94" s="116"/>
      <c r="I94" s="116"/>
      <c r="J94" s="116"/>
      <c r="K94" s="116"/>
      <c r="L94" s="116"/>
      <c r="M94" s="116"/>
      <c r="N94" s="210">
        <f>N206</f>
        <v>0</v>
      </c>
      <c r="O94" s="230"/>
      <c r="P94" s="230"/>
      <c r="Q94" s="230"/>
      <c r="R94" s="117"/>
    </row>
    <row r="95" spans="2:47" s="7" customFormat="1" ht="19.899999999999999" customHeight="1">
      <c r="B95" s="115"/>
      <c r="C95" s="116"/>
      <c r="D95" s="99" t="s">
        <v>98</v>
      </c>
      <c r="E95" s="116"/>
      <c r="F95" s="116"/>
      <c r="G95" s="116"/>
      <c r="H95" s="116"/>
      <c r="I95" s="116"/>
      <c r="J95" s="116"/>
      <c r="K95" s="116"/>
      <c r="L95" s="116"/>
      <c r="M95" s="116"/>
      <c r="N95" s="210">
        <f>N213</f>
        <v>0</v>
      </c>
      <c r="O95" s="230"/>
      <c r="P95" s="230"/>
      <c r="Q95" s="230"/>
      <c r="R95" s="117"/>
    </row>
    <row r="96" spans="2:47" s="6" customFormat="1" ht="24.95" customHeight="1">
      <c r="B96" s="111"/>
      <c r="C96" s="112"/>
      <c r="D96" s="113" t="s">
        <v>99</v>
      </c>
      <c r="E96" s="112"/>
      <c r="F96" s="112"/>
      <c r="G96" s="112"/>
      <c r="H96" s="112"/>
      <c r="I96" s="112"/>
      <c r="J96" s="112"/>
      <c r="K96" s="112"/>
      <c r="L96" s="112"/>
      <c r="M96" s="112"/>
      <c r="N96" s="228">
        <f>N215</f>
        <v>0</v>
      </c>
      <c r="O96" s="229"/>
      <c r="P96" s="229"/>
      <c r="Q96" s="229"/>
      <c r="R96" s="114"/>
    </row>
    <row r="97" spans="2:18" s="7" customFormat="1" ht="19.899999999999999" customHeight="1">
      <c r="B97" s="115"/>
      <c r="C97" s="116"/>
      <c r="D97" s="99" t="s">
        <v>100</v>
      </c>
      <c r="E97" s="116"/>
      <c r="F97" s="116"/>
      <c r="G97" s="116"/>
      <c r="H97" s="116"/>
      <c r="I97" s="116"/>
      <c r="J97" s="116"/>
      <c r="K97" s="116"/>
      <c r="L97" s="116"/>
      <c r="M97" s="116"/>
      <c r="N97" s="210">
        <f>N216</f>
        <v>0</v>
      </c>
      <c r="O97" s="230"/>
      <c r="P97" s="230"/>
      <c r="Q97" s="230"/>
      <c r="R97" s="117"/>
    </row>
    <row r="98" spans="2:18" s="7" customFormat="1" ht="19.899999999999999" customHeight="1">
      <c r="B98" s="115"/>
      <c r="C98" s="116"/>
      <c r="D98" s="99" t="s">
        <v>101</v>
      </c>
      <c r="E98" s="116"/>
      <c r="F98" s="116"/>
      <c r="G98" s="116"/>
      <c r="H98" s="116"/>
      <c r="I98" s="116"/>
      <c r="J98" s="116"/>
      <c r="K98" s="116"/>
      <c r="L98" s="116"/>
      <c r="M98" s="116"/>
      <c r="N98" s="210">
        <f>N222</f>
        <v>0</v>
      </c>
      <c r="O98" s="230"/>
      <c r="P98" s="230"/>
      <c r="Q98" s="230"/>
      <c r="R98" s="117"/>
    </row>
    <row r="99" spans="2:18" s="7" customFormat="1" ht="19.899999999999999" customHeight="1">
      <c r="B99" s="115"/>
      <c r="C99" s="116"/>
      <c r="D99" s="99" t="s">
        <v>102</v>
      </c>
      <c r="E99" s="116"/>
      <c r="F99" s="116"/>
      <c r="G99" s="116"/>
      <c r="H99" s="116"/>
      <c r="I99" s="116"/>
      <c r="J99" s="116"/>
      <c r="K99" s="116"/>
      <c r="L99" s="116"/>
      <c r="M99" s="116"/>
      <c r="N99" s="210">
        <f>N224</f>
        <v>0</v>
      </c>
      <c r="O99" s="230"/>
      <c r="P99" s="230"/>
      <c r="Q99" s="230"/>
      <c r="R99" s="117"/>
    </row>
    <row r="100" spans="2:18" s="1" customFormat="1" ht="21.75" customHeight="1"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9"/>
    </row>
    <row r="101" spans="2:18" s="1" customFormat="1" ht="13.5"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9"/>
    </row>
    <row r="102" spans="2:18" s="1" customFormat="1" ht="29.25" customHeight="1">
      <c r="B102" s="37"/>
      <c r="C102" s="101" t="s">
        <v>405</v>
      </c>
      <c r="D102" s="102"/>
      <c r="E102" s="102"/>
      <c r="F102" s="102"/>
      <c r="G102" s="102"/>
      <c r="H102" s="102"/>
      <c r="I102" s="102"/>
      <c r="J102" s="102"/>
      <c r="K102" s="102"/>
      <c r="L102" s="213">
        <f>ROUND(SUM(N87),2)</f>
        <v>0</v>
      </c>
      <c r="M102" s="213"/>
      <c r="N102" s="213"/>
      <c r="O102" s="213"/>
      <c r="P102" s="213"/>
      <c r="Q102" s="213"/>
      <c r="R102" s="39"/>
    </row>
    <row r="103" spans="2:18" s="1" customFormat="1" ht="6.95" customHeight="1"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3"/>
    </row>
    <row r="107" spans="2:18" s="1" customFormat="1" ht="6.95" customHeight="1"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6"/>
    </row>
    <row r="108" spans="2:18" s="1" customFormat="1" ht="36.950000000000003" customHeight="1">
      <c r="B108" s="37"/>
      <c r="C108" s="176" t="s">
        <v>103</v>
      </c>
      <c r="D108" s="216"/>
      <c r="E108" s="216"/>
      <c r="F108" s="216"/>
      <c r="G108" s="216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39"/>
    </row>
    <row r="109" spans="2:18" s="1" customFormat="1" ht="6.95" customHeight="1"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9"/>
    </row>
    <row r="110" spans="2:18" s="1" customFormat="1" ht="36.950000000000003" customHeight="1">
      <c r="B110" s="37"/>
      <c r="C110" s="71" t="s">
        <v>18</v>
      </c>
      <c r="D110" s="38"/>
      <c r="E110" s="38"/>
      <c r="F110" s="196" t="str">
        <f>F6</f>
        <v>Znojmo - Ul. Vančurova - Přípojka vodovodu domu s pečovatelskou službou</v>
      </c>
      <c r="G110" s="216"/>
      <c r="H110" s="216"/>
      <c r="I110" s="216"/>
      <c r="J110" s="216"/>
      <c r="K110" s="216"/>
      <c r="L110" s="216"/>
      <c r="M110" s="216"/>
      <c r="N110" s="216"/>
      <c r="O110" s="216"/>
      <c r="P110" s="216"/>
      <c r="Q110" s="38"/>
      <c r="R110" s="39"/>
    </row>
    <row r="111" spans="2:18" s="1" customFormat="1" ht="6.95" customHeight="1"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9"/>
    </row>
    <row r="112" spans="2:18" s="1" customFormat="1" ht="18" customHeight="1">
      <c r="B112" s="37"/>
      <c r="C112" s="32" t="s">
        <v>22</v>
      </c>
      <c r="D112" s="38"/>
      <c r="E112" s="38"/>
      <c r="F112" s="30" t="str">
        <f>F8</f>
        <v xml:space="preserve"> </v>
      </c>
      <c r="G112" s="38"/>
      <c r="H112" s="38"/>
      <c r="I112" s="38"/>
      <c r="J112" s="38"/>
      <c r="K112" s="32" t="s">
        <v>24</v>
      </c>
      <c r="L112" s="38"/>
      <c r="M112" s="218" t="str">
        <f>IF(O8="","",O8)</f>
        <v/>
      </c>
      <c r="N112" s="218"/>
      <c r="O112" s="218"/>
      <c r="P112" s="218"/>
      <c r="Q112" s="38"/>
      <c r="R112" s="39"/>
    </row>
    <row r="113" spans="2:65" s="1" customFormat="1" ht="6.95" customHeight="1"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9"/>
    </row>
    <row r="114" spans="2:65" s="1" customFormat="1">
      <c r="B114" s="37"/>
      <c r="C114" s="32" t="s">
        <v>25</v>
      </c>
      <c r="D114" s="38"/>
      <c r="E114" s="38"/>
      <c r="F114" s="30" t="str">
        <f>E11</f>
        <v xml:space="preserve"> </v>
      </c>
      <c r="G114" s="38"/>
      <c r="H114" s="38"/>
      <c r="I114" s="38"/>
      <c r="J114" s="38"/>
      <c r="K114" s="32" t="s">
        <v>29</v>
      </c>
      <c r="L114" s="38"/>
      <c r="M114" s="180" t="str">
        <f>E17</f>
        <v xml:space="preserve"> </v>
      </c>
      <c r="N114" s="180"/>
      <c r="O114" s="180"/>
      <c r="P114" s="180"/>
      <c r="Q114" s="180"/>
      <c r="R114" s="39"/>
    </row>
    <row r="115" spans="2:65" s="1" customFormat="1" ht="14.45" customHeight="1">
      <c r="B115" s="37"/>
      <c r="C115" s="32" t="s">
        <v>28</v>
      </c>
      <c r="D115" s="38"/>
      <c r="E115" s="38"/>
      <c r="F115" s="30" t="str">
        <f>IF(E14="","",E14)</f>
        <v/>
      </c>
      <c r="G115" s="38"/>
      <c r="H115" s="38"/>
      <c r="I115" s="38"/>
      <c r="J115" s="38"/>
      <c r="K115" s="32" t="s">
        <v>31</v>
      </c>
      <c r="L115" s="38"/>
      <c r="M115" s="180" t="str">
        <f>E20</f>
        <v xml:space="preserve"> </v>
      </c>
      <c r="N115" s="180"/>
      <c r="O115" s="180"/>
      <c r="P115" s="180"/>
      <c r="Q115" s="180"/>
      <c r="R115" s="39"/>
    </row>
    <row r="116" spans="2:65" s="1" customFormat="1" ht="10.35" customHeight="1"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9"/>
    </row>
    <row r="117" spans="2:65" s="8" customFormat="1" ht="29.25" customHeight="1">
      <c r="B117" s="120"/>
      <c r="C117" s="121" t="s">
        <v>104</v>
      </c>
      <c r="D117" s="122" t="s">
        <v>105</v>
      </c>
      <c r="E117" s="122" t="s">
        <v>53</v>
      </c>
      <c r="F117" s="231" t="s">
        <v>106</v>
      </c>
      <c r="G117" s="231"/>
      <c r="H117" s="231"/>
      <c r="I117" s="231"/>
      <c r="J117" s="122" t="s">
        <v>107</v>
      </c>
      <c r="K117" s="122" t="s">
        <v>108</v>
      </c>
      <c r="L117" s="231" t="s">
        <v>109</v>
      </c>
      <c r="M117" s="231"/>
      <c r="N117" s="231" t="s">
        <v>88</v>
      </c>
      <c r="O117" s="231"/>
      <c r="P117" s="231"/>
      <c r="Q117" s="232"/>
      <c r="R117" s="123"/>
      <c r="T117" s="78" t="s">
        <v>110</v>
      </c>
      <c r="U117" s="79" t="s">
        <v>35</v>
      </c>
      <c r="V117" s="79" t="s">
        <v>111</v>
      </c>
      <c r="W117" s="79" t="s">
        <v>112</v>
      </c>
      <c r="X117" s="79" t="s">
        <v>113</v>
      </c>
      <c r="Y117" s="79" t="s">
        <v>114</v>
      </c>
      <c r="Z117" s="79" t="s">
        <v>115</v>
      </c>
      <c r="AA117" s="80" t="s">
        <v>116</v>
      </c>
    </row>
    <row r="118" spans="2:65" s="1" customFormat="1" ht="29.25" customHeight="1">
      <c r="B118" s="37"/>
      <c r="C118" s="82" t="s">
        <v>85</v>
      </c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251">
        <f>BK118</f>
        <v>0</v>
      </c>
      <c r="O118" s="252"/>
      <c r="P118" s="252"/>
      <c r="Q118" s="252"/>
      <c r="R118" s="39"/>
      <c r="T118" s="81"/>
      <c r="U118" s="53"/>
      <c r="V118" s="53"/>
      <c r="W118" s="124">
        <f>W119+W215+W227</f>
        <v>0</v>
      </c>
      <c r="X118" s="53"/>
      <c r="Y118" s="124">
        <f>Y119+Y215+Y227</f>
        <v>102.783112</v>
      </c>
      <c r="Z118" s="53"/>
      <c r="AA118" s="125">
        <f>AA119+AA215+AA227</f>
        <v>11.161999999999999</v>
      </c>
      <c r="AT118" s="21" t="s">
        <v>70</v>
      </c>
      <c r="AU118" s="21" t="s">
        <v>90</v>
      </c>
      <c r="BK118" s="126">
        <f>BK119+BK215+BK227</f>
        <v>0</v>
      </c>
    </row>
    <row r="119" spans="2:65" s="9" customFormat="1" ht="37.35" customHeight="1">
      <c r="B119" s="127"/>
      <c r="C119" s="128"/>
      <c r="D119" s="129" t="s">
        <v>91</v>
      </c>
      <c r="E119" s="129"/>
      <c r="F119" s="129"/>
      <c r="G119" s="129"/>
      <c r="H119" s="129"/>
      <c r="I119" s="129"/>
      <c r="J119" s="129"/>
      <c r="K119" s="129"/>
      <c r="L119" s="129"/>
      <c r="M119" s="129"/>
      <c r="N119" s="253">
        <f>BK119</f>
        <v>0</v>
      </c>
      <c r="O119" s="228"/>
      <c r="P119" s="228"/>
      <c r="Q119" s="228"/>
      <c r="R119" s="130"/>
      <c r="T119" s="131"/>
      <c r="U119" s="128"/>
      <c r="V119" s="128"/>
      <c r="W119" s="132">
        <f>W120+W165+W169+W173+W197+W206+W213</f>
        <v>0</v>
      </c>
      <c r="X119" s="128"/>
      <c r="Y119" s="132">
        <f>Y120+Y165+Y169+Y173+Y197+Y206+Y213</f>
        <v>102.783112</v>
      </c>
      <c r="Z119" s="128"/>
      <c r="AA119" s="133">
        <f>AA120+AA165+AA169+AA173+AA197+AA206+AA213</f>
        <v>11.161999999999999</v>
      </c>
      <c r="AR119" s="134" t="s">
        <v>76</v>
      </c>
      <c r="AT119" s="135" t="s">
        <v>70</v>
      </c>
      <c r="AU119" s="135" t="s">
        <v>71</v>
      </c>
      <c r="AY119" s="134" t="s">
        <v>117</v>
      </c>
      <c r="BK119" s="136">
        <f>BK120+BK165+BK169+BK173+BK197+BK206+BK213</f>
        <v>0</v>
      </c>
    </row>
    <row r="120" spans="2:65" s="9" customFormat="1" ht="19.899999999999999" customHeight="1">
      <c r="B120" s="127"/>
      <c r="C120" s="128"/>
      <c r="D120" s="137" t="s">
        <v>92</v>
      </c>
      <c r="E120" s="137"/>
      <c r="F120" s="137"/>
      <c r="G120" s="137"/>
      <c r="H120" s="137"/>
      <c r="I120" s="137"/>
      <c r="J120" s="137"/>
      <c r="K120" s="137"/>
      <c r="L120" s="137"/>
      <c r="M120" s="137"/>
      <c r="N120" s="254">
        <f>BK120</f>
        <v>0</v>
      </c>
      <c r="O120" s="255"/>
      <c r="P120" s="255"/>
      <c r="Q120" s="255"/>
      <c r="R120" s="130"/>
      <c r="T120" s="131"/>
      <c r="U120" s="128"/>
      <c r="V120" s="128"/>
      <c r="W120" s="132">
        <f>SUM(W121:W164)</f>
        <v>0</v>
      </c>
      <c r="X120" s="128"/>
      <c r="Y120" s="132">
        <f>SUM(Y121:Y164)</f>
        <v>87.362400000000008</v>
      </c>
      <c r="Z120" s="128"/>
      <c r="AA120" s="133">
        <f>SUM(AA121:AA164)</f>
        <v>11.161999999999999</v>
      </c>
      <c r="AR120" s="134" t="s">
        <v>76</v>
      </c>
      <c r="AT120" s="135" t="s">
        <v>70</v>
      </c>
      <c r="AU120" s="135" t="s">
        <v>76</v>
      </c>
      <c r="AY120" s="134" t="s">
        <v>117</v>
      </c>
      <c r="BK120" s="136">
        <f>SUM(BK121:BK164)</f>
        <v>0</v>
      </c>
    </row>
    <row r="121" spans="2:65" s="1" customFormat="1" ht="38.25" customHeight="1">
      <c r="B121" s="118"/>
      <c r="C121" s="138" t="s">
        <v>76</v>
      </c>
      <c r="D121" s="138" t="s">
        <v>118</v>
      </c>
      <c r="E121" s="139" t="s">
        <v>119</v>
      </c>
      <c r="F121" s="233" t="s">
        <v>120</v>
      </c>
      <c r="G121" s="233"/>
      <c r="H121" s="233"/>
      <c r="I121" s="233"/>
      <c r="J121" s="140" t="s">
        <v>121</v>
      </c>
      <c r="K121" s="141">
        <v>12</v>
      </c>
      <c r="L121" s="234">
        <v>0</v>
      </c>
      <c r="M121" s="234"/>
      <c r="N121" s="235">
        <f>ROUND(L121*K121,2)</f>
        <v>0</v>
      </c>
      <c r="O121" s="235"/>
      <c r="P121" s="235"/>
      <c r="Q121" s="235"/>
      <c r="R121" s="119"/>
      <c r="T121" s="142" t="s">
        <v>5</v>
      </c>
      <c r="U121" s="46" t="s">
        <v>36</v>
      </c>
      <c r="V121" s="38"/>
      <c r="W121" s="143">
        <f>V121*K121</f>
        <v>0</v>
      </c>
      <c r="X121" s="143">
        <v>0</v>
      </c>
      <c r="Y121" s="143">
        <f>X121*K121</f>
        <v>0</v>
      </c>
      <c r="Z121" s="143">
        <v>0.57999999999999996</v>
      </c>
      <c r="AA121" s="144">
        <f>Z121*K121</f>
        <v>6.9599999999999991</v>
      </c>
      <c r="AR121" s="21" t="s">
        <v>122</v>
      </c>
      <c r="AT121" s="21" t="s">
        <v>118</v>
      </c>
      <c r="AU121" s="21" t="s">
        <v>83</v>
      </c>
      <c r="AY121" s="21" t="s">
        <v>117</v>
      </c>
      <c r="BE121" s="100">
        <f>IF(U121="základní",N121,0)</f>
        <v>0</v>
      </c>
      <c r="BF121" s="100">
        <f>IF(U121="snížená",N121,0)</f>
        <v>0</v>
      </c>
      <c r="BG121" s="100">
        <f>IF(U121="zákl. přenesená",N121,0)</f>
        <v>0</v>
      </c>
      <c r="BH121" s="100">
        <f>IF(U121="sníž. přenesená",N121,0)</f>
        <v>0</v>
      </c>
      <c r="BI121" s="100">
        <f>IF(U121="nulová",N121,0)</f>
        <v>0</v>
      </c>
      <c r="BJ121" s="21" t="s">
        <v>76</v>
      </c>
      <c r="BK121" s="100">
        <f>ROUND(L121*K121,2)</f>
        <v>0</v>
      </c>
      <c r="BL121" s="21" t="s">
        <v>122</v>
      </c>
      <c r="BM121" s="21" t="s">
        <v>123</v>
      </c>
    </row>
    <row r="122" spans="2:65" s="10" customFormat="1" ht="16.5" customHeight="1">
      <c r="B122" s="145"/>
      <c r="C122" s="146"/>
      <c r="D122" s="146"/>
      <c r="E122" s="147" t="s">
        <v>5</v>
      </c>
      <c r="F122" s="236" t="s">
        <v>124</v>
      </c>
      <c r="G122" s="237"/>
      <c r="H122" s="237"/>
      <c r="I122" s="237"/>
      <c r="J122" s="146"/>
      <c r="K122" s="148">
        <v>12</v>
      </c>
      <c r="L122" s="146"/>
      <c r="M122" s="146"/>
      <c r="N122" s="146"/>
      <c r="O122" s="146"/>
      <c r="P122" s="146"/>
      <c r="Q122" s="146"/>
      <c r="R122" s="149"/>
      <c r="T122" s="150"/>
      <c r="U122" s="146"/>
      <c r="V122" s="146"/>
      <c r="W122" s="146"/>
      <c r="X122" s="146"/>
      <c r="Y122" s="146"/>
      <c r="Z122" s="146"/>
      <c r="AA122" s="151"/>
      <c r="AT122" s="152" t="s">
        <v>125</v>
      </c>
      <c r="AU122" s="152" t="s">
        <v>83</v>
      </c>
      <c r="AV122" s="10" t="s">
        <v>83</v>
      </c>
      <c r="AW122" s="10" t="s">
        <v>30</v>
      </c>
      <c r="AX122" s="10" t="s">
        <v>76</v>
      </c>
      <c r="AY122" s="152" t="s">
        <v>117</v>
      </c>
    </row>
    <row r="123" spans="2:65" s="1" customFormat="1" ht="25.5" customHeight="1">
      <c r="B123" s="118"/>
      <c r="C123" s="138" t="s">
        <v>83</v>
      </c>
      <c r="D123" s="138" t="s">
        <v>118</v>
      </c>
      <c r="E123" s="139" t="s">
        <v>126</v>
      </c>
      <c r="F123" s="233" t="s">
        <v>127</v>
      </c>
      <c r="G123" s="233"/>
      <c r="H123" s="233"/>
      <c r="I123" s="233"/>
      <c r="J123" s="140" t="s">
        <v>121</v>
      </c>
      <c r="K123" s="141">
        <v>12</v>
      </c>
      <c r="L123" s="234">
        <v>0</v>
      </c>
      <c r="M123" s="234"/>
      <c r="N123" s="235">
        <f>ROUND(L123*K123,2)</f>
        <v>0</v>
      </c>
      <c r="O123" s="235"/>
      <c r="P123" s="235"/>
      <c r="Q123" s="235"/>
      <c r="R123" s="119"/>
      <c r="T123" s="142" t="s">
        <v>5</v>
      </c>
      <c r="U123" s="46" t="s">
        <v>36</v>
      </c>
      <c r="V123" s="38"/>
      <c r="W123" s="143">
        <f>V123*K123</f>
        <v>0</v>
      </c>
      <c r="X123" s="143">
        <v>0</v>
      </c>
      <c r="Y123" s="143">
        <f>X123*K123</f>
        <v>0</v>
      </c>
      <c r="Z123" s="143">
        <v>0.316</v>
      </c>
      <c r="AA123" s="144">
        <f>Z123*K123</f>
        <v>3.7919999999999998</v>
      </c>
      <c r="AR123" s="21" t="s">
        <v>122</v>
      </c>
      <c r="AT123" s="21" t="s">
        <v>118</v>
      </c>
      <c r="AU123" s="21" t="s">
        <v>83</v>
      </c>
      <c r="AY123" s="21" t="s">
        <v>117</v>
      </c>
      <c r="BE123" s="100">
        <f>IF(U123="základní",N123,0)</f>
        <v>0</v>
      </c>
      <c r="BF123" s="100">
        <f>IF(U123="snížená",N123,0)</f>
        <v>0</v>
      </c>
      <c r="BG123" s="100">
        <f>IF(U123="zákl. přenesená",N123,0)</f>
        <v>0</v>
      </c>
      <c r="BH123" s="100">
        <f>IF(U123="sníž. přenesená",N123,0)</f>
        <v>0</v>
      </c>
      <c r="BI123" s="100">
        <f>IF(U123="nulová",N123,0)</f>
        <v>0</v>
      </c>
      <c r="BJ123" s="21" t="s">
        <v>76</v>
      </c>
      <c r="BK123" s="100">
        <f>ROUND(L123*K123,2)</f>
        <v>0</v>
      </c>
      <c r="BL123" s="21" t="s">
        <v>122</v>
      </c>
      <c r="BM123" s="21" t="s">
        <v>128</v>
      </c>
    </row>
    <row r="124" spans="2:65" s="1" customFormat="1" ht="25.5" customHeight="1">
      <c r="B124" s="118"/>
      <c r="C124" s="138" t="s">
        <v>129</v>
      </c>
      <c r="D124" s="138" t="s">
        <v>118</v>
      </c>
      <c r="E124" s="139" t="s">
        <v>130</v>
      </c>
      <c r="F124" s="233" t="s">
        <v>131</v>
      </c>
      <c r="G124" s="233"/>
      <c r="H124" s="233"/>
      <c r="I124" s="233"/>
      <c r="J124" s="140" t="s">
        <v>132</v>
      </c>
      <c r="K124" s="141">
        <v>2</v>
      </c>
      <c r="L124" s="234">
        <v>0</v>
      </c>
      <c r="M124" s="234"/>
      <c r="N124" s="235">
        <f>ROUND(L124*K124,2)</f>
        <v>0</v>
      </c>
      <c r="O124" s="235"/>
      <c r="P124" s="235"/>
      <c r="Q124" s="235"/>
      <c r="R124" s="119"/>
      <c r="T124" s="142" t="s">
        <v>5</v>
      </c>
      <c r="U124" s="46" t="s">
        <v>36</v>
      </c>
      <c r="V124" s="38"/>
      <c r="W124" s="143">
        <f>V124*K124</f>
        <v>0</v>
      </c>
      <c r="X124" s="143">
        <v>0</v>
      </c>
      <c r="Y124" s="143">
        <f>X124*K124</f>
        <v>0</v>
      </c>
      <c r="Z124" s="143">
        <v>0.20499999999999999</v>
      </c>
      <c r="AA124" s="144">
        <f>Z124*K124</f>
        <v>0.41</v>
      </c>
      <c r="AR124" s="21" t="s">
        <v>122</v>
      </c>
      <c r="AT124" s="21" t="s">
        <v>118</v>
      </c>
      <c r="AU124" s="21" t="s">
        <v>83</v>
      </c>
      <c r="AY124" s="21" t="s">
        <v>117</v>
      </c>
      <c r="BE124" s="100">
        <f>IF(U124="základní",N124,0)</f>
        <v>0</v>
      </c>
      <c r="BF124" s="100">
        <f>IF(U124="snížená",N124,0)</f>
        <v>0</v>
      </c>
      <c r="BG124" s="100">
        <f>IF(U124="zákl. přenesená",N124,0)</f>
        <v>0</v>
      </c>
      <c r="BH124" s="100">
        <f>IF(U124="sníž. přenesená",N124,0)</f>
        <v>0</v>
      </c>
      <c r="BI124" s="100">
        <f>IF(U124="nulová",N124,0)</f>
        <v>0</v>
      </c>
      <c r="BJ124" s="21" t="s">
        <v>76</v>
      </c>
      <c r="BK124" s="100">
        <f>ROUND(L124*K124,2)</f>
        <v>0</v>
      </c>
      <c r="BL124" s="21" t="s">
        <v>122</v>
      </c>
      <c r="BM124" s="21" t="s">
        <v>133</v>
      </c>
    </row>
    <row r="125" spans="2:65" s="1" customFormat="1" ht="25.5" customHeight="1">
      <c r="B125" s="118"/>
      <c r="C125" s="138" t="s">
        <v>122</v>
      </c>
      <c r="D125" s="138" t="s">
        <v>118</v>
      </c>
      <c r="E125" s="139" t="s">
        <v>134</v>
      </c>
      <c r="F125" s="233" t="s">
        <v>135</v>
      </c>
      <c r="G125" s="233"/>
      <c r="H125" s="233"/>
      <c r="I125" s="233"/>
      <c r="J125" s="140" t="s">
        <v>132</v>
      </c>
      <c r="K125" s="141">
        <v>1.2</v>
      </c>
      <c r="L125" s="234">
        <v>0</v>
      </c>
      <c r="M125" s="234"/>
      <c r="N125" s="235">
        <f>ROUND(L125*K125,2)</f>
        <v>0</v>
      </c>
      <c r="O125" s="235"/>
      <c r="P125" s="235"/>
      <c r="Q125" s="235"/>
      <c r="R125" s="119"/>
      <c r="T125" s="142" t="s">
        <v>5</v>
      </c>
      <c r="U125" s="46" t="s">
        <v>36</v>
      </c>
      <c r="V125" s="38"/>
      <c r="W125" s="143">
        <f>V125*K125</f>
        <v>0</v>
      </c>
      <c r="X125" s="143">
        <v>3.6900000000000002E-2</v>
      </c>
      <c r="Y125" s="143">
        <f>X125*K125</f>
        <v>4.428E-2</v>
      </c>
      <c r="Z125" s="143">
        <v>0</v>
      </c>
      <c r="AA125" s="144">
        <f>Z125*K125</f>
        <v>0</v>
      </c>
      <c r="AR125" s="21" t="s">
        <v>122</v>
      </c>
      <c r="AT125" s="21" t="s">
        <v>118</v>
      </c>
      <c r="AU125" s="21" t="s">
        <v>83</v>
      </c>
      <c r="AY125" s="21" t="s">
        <v>117</v>
      </c>
      <c r="BE125" s="100">
        <f>IF(U125="základní",N125,0)</f>
        <v>0</v>
      </c>
      <c r="BF125" s="100">
        <f>IF(U125="snížená",N125,0)</f>
        <v>0</v>
      </c>
      <c r="BG125" s="100">
        <f>IF(U125="zákl. přenesená",N125,0)</f>
        <v>0</v>
      </c>
      <c r="BH125" s="100">
        <f>IF(U125="sníž. přenesená",N125,0)</f>
        <v>0</v>
      </c>
      <c r="BI125" s="100">
        <f>IF(U125="nulová",N125,0)</f>
        <v>0</v>
      </c>
      <c r="BJ125" s="21" t="s">
        <v>76</v>
      </c>
      <c r="BK125" s="100">
        <f>ROUND(L125*K125,2)</f>
        <v>0</v>
      </c>
      <c r="BL125" s="21" t="s">
        <v>122</v>
      </c>
      <c r="BM125" s="21" t="s">
        <v>136</v>
      </c>
    </row>
    <row r="126" spans="2:65" s="10" customFormat="1" ht="16.5" customHeight="1">
      <c r="B126" s="145"/>
      <c r="C126" s="146"/>
      <c r="D126" s="146"/>
      <c r="E126" s="147" t="s">
        <v>5</v>
      </c>
      <c r="F126" s="236" t="s">
        <v>137</v>
      </c>
      <c r="G126" s="237"/>
      <c r="H126" s="237"/>
      <c r="I126" s="237"/>
      <c r="J126" s="146"/>
      <c r="K126" s="148">
        <v>1.2</v>
      </c>
      <c r="L126" s="146"/>
      <c r="M126" s="146"/>
      <c r="N126" s="146"/>
      <c r="O126" s="146"/>
      <c r="P126" s="146"/>
      <c r="Q126" s="146"/>
      <c r="R126" s="149"/>
      <c r="T126" s="150"/>
      <c r="U126" s="146"/>
      <c r="V126" s="146"/>
      <c r="W126" s="146"/>
      <c r="X126" s="146"/>
      <c r="Y126" s="146"/>
      <c r="Z126" s="146"/>
      <c r="AA126" s="151"/>
      <c r="AT126" s="152" t="s">
        <v>125</v>
      </c>
      <c r="AU126" s="152" t="s">
        <v>83</v>
      </c>
      <c r="AV126" s="10" t="s">
        <v>83</v>
      </c>
      <c r="AW126" s="10" t="s">
        <v>30</v>
      </c>
      <c r="AX126" s="10" t="s">
        <v>76</v>
      </c>
      <c r="AY126" s="152" t="s">
        <v>117</v>
      </c>
    </row>
    <row r="127" spans="2:65" s="1" customFormat="1" ht="25.5" customHeight="1">
      <c r="B127" s="118"/>
      <c r="C127" s="138" t="s">
        <v>138</v>
      </c>
      <c r="D127" s="138" t="s">
        <v>118</v>
      </c>
      <c r="E127" s="139" t="s">
        <v>139</v>
      </c>
      <c r="F127" s="233" t="s">
        <v>140</v>
      </c>
      <c r="G127" s="233"/>
      <c r="H127" s="233"/>
      <c r="I127" s="233"/>
      <c r="J127" s="140" t="s">
        <v>141</v>
      </c>
      <c r="K127" s="141">
        <v>1.74</v>
      </c>
      <c r="L127" s="234">
        <v>0</v>
      </c>
      <c r="M127" s="234"/>
      <c r="N127" s="235">
        <f>ROUND(L127*K127,2)</f>
        <v>0</v>
      </c>
      <c r="O127" s="235"/>
      <c r="P127" s="235"/>
      <c r="Q127" s="235"/>
      <c r="R127" s="119"/>
      <c r="T127" s="142" t="s">
        <v>5</v>
      </c>
      <c r="U127" s="46" t="s">
        <v>36</v>
      </c>
      <c r="V127" s="38"/>
      <c r="W127" s="143">
        <f>V127*K127</f>
        <v>0</v>
      </c>
      <c r="X127" s="143">
        <v>0</v>
      </c>
      <c r="Y127" s="143">
        <f>X127*K127</f>
        <v>0</v>
      </c>
      <c r="Z127" s="143">
        <v>0</v>
      </c>
      <c r="AA127" s="144">
        <f>Z127*K127</f>
        <v>0</v>
      </c>
      <c r="AR127" s="21" t="s">
        <v>122</v>
      </c>
      <c r="AT127" s="21" t="s">
        <v>118</v>
      </c>
      <c r="AU127" s="21" t="s">
        <v>83</v>
      </c>
      <c r="AY127" s="21" t="s">
        <v>117</v>
      </c>
      <c r="BE127" s="100">
        <f>IF(U127="základní",N127,0)</f>
        <v>0</v>
      </c>
      <c r="BF127" s="100">
        <f>IF(U127="snížená",N127,0)</f>
        <v>0</v>
      </c>
      <c r="BG127" s="100">
        <f>IF(U127="zákl. přenesená",N127,0)</f>
        <v>0</v>
      </c>
      <c r="BH127" s="100">
        <f>IF(U127="sníž. přenesená",N127,0)</f>
        <v>0</v>
      </c>
      <c r="BI127" s="100">
        <f>IF(U127="nulová",N127,0)</f>
        <v>0</v>
      </c>
      <c r="BJ127" s="21" t="s">
        <v>76</v>
      </c>
      <c r="BK127" s="100">
        <f>ROUND(L127*K127,2)</f>
        <v>0</v>
      </c>
      <c r="BL127" s="21" t="s">
        <v>122</v>
      </c>
      <c r="BM127" s="21" t="s">
        <v>142</v>
      </c>
    </row>
    <row r="128" spans="2:65" s="10" customFormat="1" ht="16.5" customHeight="1">
      <c r="B128" s="145"/>
      <c r="C128" s="146"/>
      <c r="D128" s="146"/>
      <c r="E128" s="147" t="s">
        <v>5</v>
      </c>
      <c r="F128" s="236" t="s">
        <v>143</v>
      </c>
      <c r="G128" s="237"/>
      <c r="H128" s="237"/>
      <c r="I128" s="237"/>
      <c r="J128" s="146"/>
      <c r="K128" s="148">
        <v>1.74</v>
      </c>
      <c r="L128" s="146"/>
      <c r="M128" s="146"/>
      <c r="N128" s="146"/>
      <c r="O128" s="146"/>
      <c r="P128" s="146"/>
      <c r="Q128" s="146"/>
      <c r="R128" s="149"/>
      <c r="T128" s="150"/>
      <c r="U128" s="146"/>
      <c r="V128" s="146"/>
      <c r="W128" s="146"/>
      <c r="X128" s="146"/>
      <c r="Y128" s="146"/>
      <c r="Z128" s="146"/>
      <c r="AA128" s="151"/>
      <c r="AT128" s="152" t="s">
        <v>125</v>
      </c>
      <c r="AU128" s="152" t="s">
        <v>83</v>
      </c>
      <c r="AV128" s="10" t="s">
        <v>83</v>
      </c>
      <c r="AW128" s="10" t="s">
        <v>30</v>
      </c>
      <c r="AX128" s="10" t="s">
        <v>76</v>
      </c>
      <c r="AY128" s="152" t="s">
        <v>117</v>
      </c>
    </row>
    <row r="129" spans="2:65" s="1" customFormat="1" ht="25.5" customHeight="1">
      <c r="B129" s="118"/>
      <c r="C129" s="138" t="s">
        <v>144</v>
      </c>
      <c r="D129" s="138" t="s">
        <v>118</v>
      </c>
      <c r="E129" s="139" t="s">
        <v>145</v>
      </c>
      <c r="F129" s="233" t="s">
        <v>146</v>
      </c>
      <c r="G129" s="233"/>
      <c r="H129" s="233"/>
      <c r="I129" s="233"/>
      <c r="J129" s="140" t="s">
        <v>141</v>
      </c>
      <c r="K129" s="141">
        <v>25.405000000000001</v>
      </c>
      <c r="L129" s="234">
        <v>0</v>
      </c>
      <c r="M129" s="234"/>
      <c r="N129" s="235">
        <f>ROUND(L129*K129,2)</f>
        <v>0</v>
      </c>
      <c r="O129" s="235"/>
      <c r="P129" s="235"/>
      <c r="Q129" s="235"/>
      <c r="R129" s="119"/>
      <c r="T129" s="142" t="s">
        <v>5</v>
      </c>
      <c r="U129" s="46" t="s">
        <v>36</v>
      </c>
      <c r="V129" s="38"/>
      <c r="W129" s="143">
        <f>V129*K129</f>
        <v>0</v>
      </c>
      <c r="X129" s="143">
        <v>0</v>
      </c>
      <c r="Y129" s="143">
        <f>X129*K129</f>
        <v>0</v>
      </c>
      <c r="Z129" s="143">
        <v>0</v>
      </c>
      <c r="AA129" s="144">
        <f>Z129*K129</f>
        <v>0</v>
      </c>
      <c r="AR129" s="21" t="s">
        <v>122</v>
      </c>
      <c r="AT129" s="21" t="s">
        <v>118</v>
      </c>
      <c r="AU129" s="21" t="s">
        <v>83</v>
      </c>
      <c r="AY129" s="21" t="s">
        <v>117</v>
      </c>
      <c r="BE129" s="100">
        <f>IF(U129="základní",N129,0)</f>
        <v>0</v>
      </c>
      <c r="BF129" s="100">
        <f>IF(U129="snížená",N129,0)</f>
        <v>0</v>
      </c>
      <c r="BG129" s="100">
        <f>IF(U129="zákl. přenesená",N129,0)</f>
        <v>0</v>
      </c>
      <c r="BH129" s="100">
        <f>IF(U129="sníž. přenesená",N129,0)</f>
        <v>0</v>
      </c>
      <c r="BI129" s="100">
        <f>IF(U129="nulová",N129,0)</f>
        <v>0</v>
      </c>
      <c r="BJ129" s="21" t="s">
        <v>76</v>
      </c>
      <c r="BK129" s="100">
        <f>ROUND(L129*K129,2)</f>
        <v>0</v>
      </c>
      <c r="BL129" s="21" t="s">
        <v>122</v>
      </c>
      <c r="BM129" s="21" t="s">
        <v>147</v>
      </c>
    </row>
    <row r="130" spans="2:65" s="10" customFormat="1" ht="16.5" customHeight="1">
      <c r="B130" s="145"/>
      <c r="C130" s="146"/>
      <c r="D130" s="146"/>
      <c r="E130" s="147" t="s">
        <v>5</v>
      </c>
      <c r="F130" s="236" t="s">
        <v>148</v>
      </c>
      <c r="G130" s="237"/>
      <c r="H130" s="237"/>
      <c r="I130" s="237"/>
      <c r="J130" s="146"/>
      <c r="K130" s="148">
        <v>55.8</v>
      </c>
      <c r="L130" s="146"/>
      <c r="M130" s="146"/>
      <c r="N130" s="146"/>
      <c r="O130" s="146"/>
      <c r="P130" s="146"/>
      <c r="Q130" s="146"/>
      <c r="R130" s="149"/>
      <c r="T130" s="150"/>
      <c r="U130" s="146"/>
      <c r="V130" s="146"/>
      <c r="W130" s="146"/>
      <c r="X130" s="146"/>
      <c r="Y130" s="146"/>
      <c r="Z130" s="146"/>
      <c r="AA130" s="151"/>
      <c r="AT130" s="152" t="s">
        <v>125</v>
      </c>
      <c r="AU130" s="152" t="s">
        <v>83</v>
      </c>
      <c r="AV130" s="10" t="s">
        <v>83</v>
      </c>
      <c r="AW130" s="10" t="s">
        <v>30</v>
      </c>
      <c r="AX130" s="10" t="s">
        <v>71</v>
      </c>
      <c r="AY130" s="152" t="s">
        <v>117</v>
      </c>
    </row>
    <row r="131" spans="2:65" s="11" customFormat="1" ht="16.5" customHeight="1">
      <c r="B131" s="153"/>
      <c r="C131" s="154"/>
      <c r="D131" s="154"/>
      <c r="E131" s="155" t="s">
        <v>5</v>
      </c>
      <c r="F131" s="238" t="s">
        <v>149</v>
      </c>
      <c r="G131" s="239"/>
      <c r="H131" s="239"/>
      <c r="I131" s="239"/>
      <c r="J131" s="154"/>
      <c r="K131" s="155" t="s">
        <v>5</v>
      </c>
      <c r="L131" s="154"/>
      <c r="M131" s="154"/>
      <c r="N131" s="154"/>
      <c r="O131" s="154"/>
      <c r="P131" s="154"/>
      <c r="Q131" s="154"/>
      <c r="R131" s="156"/>
      <c r="T131" s="157"/>
      <c r="U131" s="154"/>
      <c r="V131" s="154"/>
      <c r="W131" s="154"/>
      <c r="X131" s="154"/>
      <c r="Y131" s="154"/>
      <c r="Z131" s="154"/>
      <c r="AA131" s="158"/>
      <c r="AT131" s="159" t="s">
        <v>125</v>
      </c>
      <c r="AU131" s="159" t="s">
        <v>83</v>
      </c>
      <c r="AV131" s="11" t="s">
        <v>76</v>
      </c>
      <c r="AW131" s="11" t="s">
        <v>30</v>
      </c>
      <c r="AX131" s="11" t="s">
        <v>71</v>
      </c>
      <c r="AY131" s="159" t="s">
        <v>117</v>
      </c>
    </row>
    <row r="132" spans="2:65" s="10" customFormat="1" ht="16.5" customHeight="1">
      <c r="B132" s="145"/>
      <c r="C132" s="146"/>
      <c r="D132" s="146"/>
      <c r="E132" s="147" t="s">
        <v>5</v>
      </c>
      <c r="F132" s="240" t="s">
        <v>150</v>
      </c>
      <c r="G132" s="241"/>
      <c r="H132" s="241"/>
      <c r="I132" s="241"/>
      <c r="J132" s="146"/>
      <c r="K132" s="148">
        <v>-4.99</v>
      </c>
      <c r="L132" s="146"/>
      <c r="M132" s="146"/>
      <c r="N132" s="146"/>
      <c r="O132" s="146"/>
      <c r="P132" s="146"/>
      <c r="Q132" s="146"/>
      <c r="R132" s="149"/>
      <c r="T132" s="150"/>
      <c r="U132" s="146"/>
      <c r="V132" s="146"/>
      <c r="W132" s="146"/>
      <c r="X132" s="146"/>
      <c r="Y132" s="146"/>
      <c r="Z132" s="146"/>
      <c r="AA132" s="151"/>
      <c r="AT132" s="152" t="s">
        <v>125</v>
      </c>
      <c r="AU132" s="152" t="s">
        <v>83</v>
      </c>
      <c r="AV132" s="10" t="s">
        <v>83</v>
      </c>
      <c r="AW132" s="10" t="s">
        <v>30</v>
      </c>
      <c r="AX132" s="10" t="s">
        <v>71</v>
      </c>
      <c r="AY132" s="152" t="s">
        <v>117</v>
      </c>
    </row>
    <row r="133" spans="2:65" s="12" customFormat="1" ht="16.5" customHeight="1">
      <c r="B133" s="160"/>
      <c r="C133" s="161"/>
      <c r="D133" s="161"/>
      <c r="E133" s="162" t="s">
        <v>5</v>
      </c>
      <c r="F133" s="242" t="s">
        <v>151</v>
      </c>
      <c r="G133" s="243"/>
      <c r="H133" s="243"/>
      <c r="I133" s="243"/>
      <c r="J133" s="161"/>
      <c r="K133" s="163">
        <v>50.81</v>
      </c>
      <c r="L133" s="161"/>
      <c r="M133" s="161"/>
      <c r="N133" s="161"/>
      <c r="O133" s="161"/>
      <c r="P133" s="161"/>
      <c r="Q133" s="161"/>
      <c r="R133" s="164"/>
      <c r="T133" s="165"/>
      <c r="U133" s="161"/>
      <c r="V133" s="161"/>
      <c r="W133" s="161"/>
      <c r="X133" s="161"/>
      <c r="Y133" s="161"/>
      <c r="Z133" s="161"/>
      <c r="AA133" s="166"/>
      <c r="AT133" s="167" t="s">
        <v>125</v>
      </c>
      <c r="AU133" s="167" t="s">
        <v>83</v>
      </c>
      <c r="AV133" s="12" t="s">
        <v>122</v>
      </c>
      <c r="AW133" s="12" t="s">
        <v>30</v>
      </c>
      <c r="AX133" s="12" t="s">
        <v>71</v>
      </c>
      <c r="AY133" s="167" t="s">
        <v>117</v>
      </c>
    </row>
    <row r="134" spans="2:65" s="11" customFormat="1" ht="16.5" customHeight="1">
      <c r="B134" s="153"/>
      <c r="C134" s="154"/>
      <c r="D134" s="154"/>
      <c r="E134" s="155" t="s">
        <v>5</v>
      </c>
      <c r="F134" s="238" t="s">
        <v>152</v>
      </c>
      <c r="G134" s="239"/>
      <c r="H134" s="239"/>
      <c r="I134" s="239"/>
      <c r="J134" s="154"/>
      <c r="K134" s="155" t="s">
        <v>5</v>
      </c>
      <c r="L134" s="154"/>
      <c r="M134" s="154"/>
      <c r="N134" s="154"/>
      <c r="O134" s="154"/>
      <c r="P134" s="154"/>
      <c r="Q134" s="154"/>
      <c r="R134" s="156"/>
      <c r="T134" s="157"/>
      <c r="U134" s="154"/>
      <c r="V134" s="154"/>
      <c r="W134" s="154"/>
      <c r="X134" s="154"/>
      <c r="Y134" s="154"/>
      <c r="Z134" s="154"/>
      <c r="AA134" s="158"/>
      <c r="AT134" s="159" t="s">
        <v>125</v>
      </c>
      <c r="AU134" s="159" t="s">
        <v>83</v>
      </c>
      <c r="AV134" s="11" t="s">
        <v>76</v>
      </c>
      <c r="AW134" s="11" t="s">
        <v>30</v>
      </c>
      <c r="AX134" s="11" t="s">
        <v>71</v>
      </c>
      <c r="AY134" s="159" t="s">
        <v>117</v>
      </c>
    </row>
    <row r="135" spans="2:65" s="10" customFormat="1" ht="16.5" customHeight="1">
      <c r="B135" s="145"/>
      <c r="C135" s="146"/>
      <c r="D135" s="146"/>
      <c r="E135" s="147" t="s">
        <v>5</v>
      </c>
      <c r="F135" s="240" t="s">
        <v>153</v>
      </c>
      <c r="G135" s="241"/>
      <c r="H135" s="241"/>
      <c r="I135" s="241"/>
      <c r="J135" s="146"/>
      <c r="K135" s="148">
        <v>25.405000000000001</v>
      </c>
      <c r="L135" s="146"/>
      <c r="M135" s="146"/>
      <c r="N135" s="146"/>
      <c r="O135" s="146"/>
      <c r="P135" s="146"/>
      <c r="Q135" s="146"/>
      <c r="R135" s="149"/>
      <c r="T135" s="150"/>
      <c r="U135" s="146"/>
      <c r="V135" s="146"/>
      <c r="W135" s="146"/>
      <c r="X135" s="146"/>
      <c r="Y135" s="146"/>
      <c r="Z135" s="146"/>
      <c r="AA135" s="151"/>
      <c r="AT135" s="152" t="s">
        <v>125</v>
      </c>
      <c r="AU135" s="152" t="s">
        <v>83</v>
      </c>
      <c r="AV135" s="10" t="s">
        <v>83</v>
      </c>
      <c r="AW135" s="10" t="s">
        <v>30</v>
      </c>
      <c r="AX135" s="10" t="s">
        <v>76</v>
      </c>
      <c r="AY135" s="152" t="s">
        <v>117</v>
      </c>
    </row>
    <row r="136" spans="2:65" s="1" customFormat="1" ht="25.5" customHeight="1">
      <c r="B136" s="118"/>
      <c r="C136" s="138" t="s">
        <v>154</v>
      </c>
      <c r="D136" s="138" t="s">
        <v>118</v>
      </c>
      <c r="E136" s="139" t="s">
        <v>155</v>
      </c>
      <c r="F136" s="233" t="s">
        <v>156</v>
      </c>
      <c r="G136" s="233"/>
      <c r="H136" s="233"/>
      <c r="I136" s="233"/>
      <c r="J136" s="140" t="s">
        <v>141</v>
      </c>
      <c r="K136" s="141">
        <v>12.702999999999999</v>
      </c>
      <c r="L136" s="234">
        <v>0</v>
      </c>
      <c r="M136" s="234"/>
      <c r="N136" s="235">
        <f>ROUND(L136*K136,2)</f>
        <v>0</v>
      </c>
      <c r="O136" s="235"/>
      <c r="P136" s="235"/>
      <c r="Q136" s="235"/>
      <c r="R136" s="119"/>
      <c r="T136" s="142" t="s">
        <v>5</v>
      </c>
      <c r="U136" s="46" t="s">
        <v>36</v>
      </c>
      <c r="V136" s="38"/>
      <c r="W136" s="143">
        <f>V136*K136</f>
        <v>0</v>
      </c>
      <c r="X136" s="143">
        <v>0</v>
      </c>
      <c r="Y136" s="143">
        <f>X136*K136</f>
        <v>0</v>
      </c>
      <c r="Z136" s="143">
        <v>0</v>
      </c>
      <c r="AA136" s="144">
        <f>Z136*K136</f>
        <v>0</v>
      </c>
      <c r="AR136" s="21" t="s">
        <v>122</v>
      </c>
      <c r="AT136" s="21" t="s">
        <v>118</v>
      </c>
      <c r="AU136" s="21" t="s">
        <v>83</v>
      </c>
      <c r="AY136" s="21" t="s">
        <v>117</v>
      </c>
      <c r="BE136" s="100">
        <f>IF(U136="základní",N136,0)</f>
        <v>0</v>
      </c>
      <c r="BF136" s="100">
        <f>IF(U136="snížená",N136,0)</f>
        <v>0</v>
      </c>
      <c r="BG136" s="100">
        <f>IF(U136="zákl. přenesená",N136,0)</f>
        <v>0</v>
      </c>
      <c r="BH136" s="100">
        <f>IF(U136="sníž. přenesená",N136,0)</f>
        <v>0</v>
      </c>
      <c r="BI136" s="100">
        <f>IF(U136="nulová",N136,0)</f>
        <v>0</v>
      </c>
      <c r="BJ136" s="21" t="s">
        <v>76</v>
      </c>
      <c r="BK136" s="100">
        <f>ROUND(L136*K136,2)</f>
        <v>0</v>
      </c>
      <c r="BL136" s="21" t="s">
        <v>122</v>
      </c>
      <c r="BM136" s="21" t="s">
        <v>157</v>
      </c>
    </row>
    <row r="137" spans="2:65" s="11" customFormat="1" ht="16.5" customHeight="1">
      <c r="B137" s="153"/>
      <c r="C137" s="154"/>
      <c r="D137" s="154"/>
      <c r="E137" s="155" t="s">
        <v>5</v>
      </c>
      <c r="F137" s="244" t="s">
        <v>158</v>
      </c>
      <c r="G137" s="245"/>
      <c r="H137" s="245"/>
      <c r="I137" s="245"/>
      <c r="J137" s="154"/>
      <c r="K137" s="155" t="s">
        <v>5</v>
      </c>
      <c r="L137" s="154"/>
      <c r="M137" s="154"/>
      <c r="N137" s="154"/>
      <c r="O137" s="154"/>
      <c r="P137" s="154"/>
      <c r="Q137" s="154"/>
      <c r="R137" s="156"/>
      <c r="T137" s="157"/>
      <c r="U137" s="154"/>
      <c r="V137" s="154"/>
      <c r="W137" s="154"/>
      <c r="X137" s="154"/>
      <c r="Y137" s="154"/>
      <c r="Z137" s="154"/>
      <c r="AA137" s="158"/>
      <c r="AT137" s="159" t="s">
        <v>125</v>
      </c>
      <c r="AU137" s="159" t="s">
        <v>83</v>
      </c>
      <c r="AV137" s="11" t="s">
        <v>76</v>
      </c>
      <c r="AW137" s="11" t="s">
        <v>30</v>
      </c>
      <c r="AX137" s="11" t="s">
        <v>71</v>
      </c>
      <c r="AY137" s="159" t="s">
        <v>117</v>
      </c>
    </row>
    <row r="138" spans="2:65" s="10" customFormat="1" ht="16.5" customHeight="1">
      <c r="B138" s="145"/>
      <c r="C138" s="146"/>
      <c r="D138" s="146"/>
      <c r="E138" s="147" t="s">
        <v>5</v>
      </c>
      <c r="F138" s="240" t="s">
        <v>159</v>
      </c>
      <c r="G138" s="241"/>
      <c r="H138" s="241"/>
      <c r="I138" s="241"/>
      <c r="J138" s="146"/>
      <c r="K138" s="148">
        <v>12.702999999999999</v>
      </c>
      <c r="L138" s="146"/>
      <c r="M138" s="146"/>
      <c r="N138" s="146"/>
      <c r="O138" s="146"/>
      <c r="P138" s="146"/>
      <c r="Q138" s="146"/>
      <c r="R138" s="149"/>
      <c r="T138" s="150"/>
      <c r="U138" s="146"/>
      <c r="V138" s="146"/>
      <c r="W138" s="146"/>
      <c r="X138" s="146"/>
      <c r="Y138" s="146"/>
      <c r="Z138" s="146"/>
      <c r="AA138" s="151"/>
      <c r="AT138" s="152" t="s">
        <v>125</v>
      </c>
      <c r="AU138" s="152" t="s">
        <v>83</v>
      </c>
      <c r="AV138" s="10" t="s">
        <v>83</v>
      </c>
      <c r="AW138" s="10" t="s">
        <v>30</v>
      </c>
      <c r="AX138" s="10" t="s">
        <v>76</v>
      </c>
      <c r="AY138" s="152" t="s">
        <v>117</v>
      </c>
    </row>
    <row r="139" spans="2:65" s="1" customFormat="1" ht="25.5" customHeight="1">
      <c r="B139" s="118"/>
      <c r="C139" s="138" t="s">
        <v>160</v>
      </c>
      <c r="D139" s="138" t="s">
        <v>118</v>
      </c>
      <c r="E139" s="139" t="s">
        <v>161</v>
      </c>
      <c r="F139" s="233" t="s">
        <v>162</v>
      </c>
      <c r="G139" s="233"/>
      <c r="H139" s="233"/>
      <c r="I139" s="233"/>
      <c r="J139" s="140" t="s">
        <v>141</v>
      </c>
      <c r="K139" s="141">
        <v>25.405000000000001</v>
      </c>
      <c r="L139" s="234">
        <v>0</v>
      </c>
      <c r="M139" s="234"/>
      <c r="N139" s="235">
        <f>ROUND(L139*K139,2)</f>
        <v>0</v>
      </c>
      <c r="O139" s="235"/>
      <c r="P139" s="235"/>
      <c r="Q139" s="235"/>
      <c r="R139" s="119"/>
      <c r="T139" s="142" t="s">
        <v>5</v>
      </c>
      <c r="U139" s="46" t="s">
        <v>36</v>
      </c>
      <c r="V139" s="38"/>
      <c r="W139" s="143">
        <f>V139*K139</f>
        <v>0</v>
      </c>
      <c r="X139" s="143">
        <v>0</v>
      </c>
      <c r="Y139" s="143">
        <f>X139*K139</f>
        <v>0</v>
      </c>
      <c r="Z139" s="143">
        <v>0</v>
      </c>
      <c r="AA139" s="144">
        <f>Z139*K139</f>
        <v>0</v>
      </c>
      <c r="AR139" s="21" t="s">
        <v>122</v>
      </c>
      <c r="AT139" s="21" t="s">
        <v>118</v>
      </c>
      <c r="AU139" s="21" t="s">
        <v>83</v>
      </c>
      <c r="AY139" s="21" t="s">
        <v>117</v>
      </c>
      <c r="BE139" s="100">
        <f>IF(U139="základní",N139,0)</f>
        <v>0</v>
      </c>
      <c r="BF139" s="100">
        <f>IF(U139="snížená",N139,0)</f>
        <v>0</v>
      </c>
      <c r="BG139" s="100">
        <f>IF(U139="zákl. přenesená",N139,0)</f>
        <v>0</v>
      </c>
      <c r="BH139" s="100">
        <f>IF(U139="sníž. přenesená",N139,0)</f>
        <v>0</v>
      </c>
      <c r="BI139" s="100">
        <f>IF(U139="nulová",N139,0)</f>
        <v>0</v>
      </c>
      <c r="BJ139" s="21" t="s">
        <v>76</v>
      </c>
      <c r="BK139" s="100">
        <f>ROUND(L139*K139,2)</f>
        <v>0</v>
      </c>
      <c r="BL139" s="21" t="s">
        <v>122</v>
      </c>
      <c r="BM139" s="21" t="s">
        <v>163</v>
      </c>
    </row>
    <row r="140" spans="2:65" s="11" customFormat="1" ht="16.5" customHeight="1">
      <c r="B140" s="153"/>
      <c r="C140" s="154"/>
      <c r="D140" s="154"/>
      <c r="E140" s="155" t="s">
        <v>5</v>
      </c>
      <c r="F140" s="244" t="s">
        <v>164</v>
      </c>
      <c r="G140" s="245"/>
      <c r="H140" s="245"/>
      <c r="I140" s="245"/>
      <c r="J140" s="154"/>
      <c r="K140" s="155" t="s">
        <v>5</v>
      </c>
      <c r="L140" s="154"/>
      <c r="M140" s="154"/>
      <c r="N140" s="154"/>
      <c r="O140" s="154"/>
      <c r="P140" s="154"/>
      <c r="Q140" s="154"/>
      <c r="R140" s="156"/>
      <c r="T140" s="157"/>
      <c r="U140" s="154"/>
      <c r="V140" s="154"/>
      <c r="W140" s="154"/>
      <c r="X140" s="154"/>
      <c r="Y140" s="154"/>
      <c r="Z140" s="154"/>
      <c r="AA140" s="158"/>
      <c r="AT140" s="159" t="s">
        <v>125</v>
      </c>
      <c r="AU140" s="159" t="s">
        <v>83</v>
      </c>
      <c r="AV140" s="11" t="s">
        <v>76</v>
      </c>
      <c r="AW140" s="11" t="s">
        <v>30</v>
      </c>
      <c r="AX140" s="11" t="s">
        <v>71</v>
      </c>
      <c r="AY140" s="159" t="s">
        <v>117</v>
      </c>
    </row>
    <row r="141" spans="2:65" s="10" customFormat="1" ht="16.5" customHeight="1">
      <c r="B141" s="145"/>
      <c r="C141" s="146"/>
      <c r="D141" s="146"/>
      <c r="E141" s="147" t="s">
        <v>5</v>
      </c>
      <c r="F141" s="240" t="s">
        <v>153</v>
      </c>
      <c r="G141" s="241"/>
      <c r="H141" s="241"/>
      <c r="I141" s="241"/>
      <c r="J141" s="146"/>
      <c r="K141" s="148">
        <v>25.405000000000001</v>
      </c>
      <c r="L141" s="146"/>
      <c r="M141" s="146"/>
      <c r="N141" s="146"/>
      <c r="O141" s="146"/>
      <c r="P141" s="146"/>
      <c r="Q141" s="146"/>
      <c r="R141" s="149"/>
      <c r="T141" s="150"/>
      <c r="U141" s="146"/>
      <c r="V141" s="146"/>
      <c r="W141" s="146"/>
      <c r="X141" s="146"/>
      <c r="Y141" s="146"/>
      <c r="Z141" s="146"/>
      <c r="AA141" s="151"/>
      <c r="AT141" s="152" t="s">
        <v>125</v>
      </c>
      <c r="AU141" s="152" t="s">
        <v>83</v>
      </c>
      <c r="AV141" s="10" t="s">
        <v>83</v>
      </c>
      <c r="AW141" s="10" t="s">
        <v>30</v>
      </c>
      <c r="AX141" s="10" t="s">
        <v>76</v>
      </c>
      <c r="AY141" s="152" t="s">
        <v>117</v>
      </c>
    </row>
    <row r="142" spans="2:65" s="1" customFormat="1" ht="25.5" customHeight="1">
      <c r="B142" s="118"/>
      <c r="C142" s="138" t="s">
        <v>165</v>
      </c>
      <c r="D142" s="138" t="s">
        <v>118</v>
      </c>
      <c r="E142" s="139" t="s">
        <v>166</v>
      </c>
      <c r="F142" s="233" t="s">
        <v>167</v>
      </c>
      <c r="G142" s="233"/>
      <c r="H142" s="233"/>
      <c r="I142" s="233"/>
      <c r="J142" s="140" t="s">
        <v>141</v>
      </c>
      <c r="K142" s="141">
        <v>12.702999999999999</v>
      </c>
      <c r="L142" s="234">
        <v>0</v>
      </c>
      <c r="M142" s="234"/>
      <c r="N142" s="235">
        <f>ROUND(L142*K142,2)</f>
        <v>0</v>
      </c>
      <c r="O142" s="235"/>
      <c r="P142" s="235"/>
      <c r="Q142" s="235"/>
      <c r="R142" s="119"/>
      <c r="T142" s="142" t="s">
        <v>5</v>
      </c>
      <c r="U142" s="46" t="s">
        <v>36</v>
      </c>
      <c r="V142" s="38"/>
      <c r="W142" s="143">
        <f>V142*K142</f>
        <v>0</v>
      </c>
      <c r="X142" s="143">
        <v>0</v>
      </c>
      <c r="Y142" s="143">
        <f>X142*K142</f>
        <v>0</v>
      </c>
      <c r="Z142" s="143">
        <v>0</v>
      </c>
      <c r="AA142" s="144">
        <f>Z142*K142</f>
        <v>0</v>
      </c>
      <c r="AR142" s="21" t="s">
        <v>122</v>
      </c>
      <c r="AT142" s="21" t="s">
        <v>118</v>
      </c>
      <c r="AU142" s="21" t="s">
        <v>83</v>
      </c>
      <c r="AY142" s="21" t="s">
        <v>117</v>
      </c>
      <c r="BE142" s="100">
        <f>IF(U142="základní",N142,0)</f>
        <v>0</v>
      </c>
      <c r="BF142" s="100">
        <f>IF(U142="snížená",N142,0)</f>
        <v>0</v>
      </c>
      <c r="BG142" s="100">
        <f>IF(U142="zákl. přenesená",N142,0)</f>
        <v>0</v>
      </c>
      <c r="BH142" s="100">
        <f>IF(U142="sníž. přenesená",N142,0)</f>
        <v>0</v>
      </c>
      <c r="BI142" s="100">
        <f>IF(U142="nulová",N142,0)</f>
        <v>0</v>
      </c>
      <c r="BJ142" s="21" t="s">
        <v>76</v>
      </c>
      <c r="BK142" s="100">
        <f>ROUND(L142*K142,2)</f>
        <v>0</v>
      </c>
      <c r="BL142" s="21" t="s">
        <v>122</v>
      </c>
      <c r="BM142" s="21" t="s">
        <v>168</v>
      </c>
    </row>
    <row r="143" spans="2:65" s="11" customFormat="1" ht="16.5" customHeight="1">
      <c r="B143" s="153"/>
      <c r="C143" s="154"/>
      <c r="D143" s="154"/>
      <c r="E143" s="155" t="s">
        <v>5</v>
      </c>
      <c r="F143" s="244" t="s">
        <v>158</v>
      </c>
      <c r="G143" s="245"/>
      <c r="H143" s="245"/>
      <c r="I143" s="245"/>
      <c r="J143" s="154"/>
      <c r="K143" s="155" t="s">
        <v>5</v>
      </c>
      <c r="L143" s="154"/>
      <c r="M143" s="154"/>
      <c r="N143" s="154"/>
      <c r="O143" s="154"/>
      <c r="P143" s="154"/>
      <c r="Q143" s="154"/>
      <c r="R143" s="156"/>
      <c r="T143" s="157"/>
      <c r="U143" s="154"/>
      <c r="V143" s="154"/>
      <c r="W143" s="154"/>
      <c r="X143" s="154"/>
      <c r="Y143" s="154"/>
      <c r="Z143" s="154"/>
      <c r="AA143" s="158"/>
      <c r="AT143" s="159" t="s">
        <v>125</v>
      </c>
      <c r="AU143" s="159" t="s">
        <v>83</v>
      </c>
      <c r="AV143" s="11" t="s">
        <v>76</v>
      </c>
      <c r="AW143" s="11" t="s">
        <v>30</v>
      </c>
      <c r="AX143" s="11" t="s">
        <v>71</v>
      </c>
      <c r="AY143" s="159" t="s">
        <v>117</v>
      </c>
    </row>
    <row r="144" spans="2:65" s="10" customFormat="1" ht="16.5" customHeight="1">
      <c r="B144" s="145"/>
      <c r="C144" s="146"/>
      <c r="D144" s="146"/>
      <c r="E144" s="147" t="s">
        <v>5</v>
      </c>
      <c r="F144" s="240" t="s">
        <v>159</v>
      </c>
      <c r="G144" s="241"/>
      <c r="H144" s="241"/>
      <c r="I144" s="241"/>
      <c r="J144" s="146"/>
      <c r="K144" s="148">
        <v>12.702999999999999</v>
      </c>
      <c r="L144" s="146"/>
      <c r="M144" s="146"/>
      <c r="N144" s="146"/>
      <c r="O144" s="146"/>
      <c r="P144" s="146"/>
      <c r="Q144" s="146"/>
      <c r="R144" s="149"/>
      <c r="T144" s="150"/>
      <c r="U144" s="146"/>
      <c r="V144" s="146"/>
      <c r="W144" s="146"/>
      <c r="X144" s="146"/>
      <c r="Y144" s="146"/>
      <c r="Z144" s="146"/>
      <c r="AA144" s="151"/>
      <c r="AT144" s="152" t="s">
        <v>125</v>
      </c>
      <c r="AU144" s="152" t="s">
        <v>83</v>
      </c>
      <c r="AV144" s="10" t="s">
        <v>83</v>
      </c>
      <c r="AW144" s="10" t="s">
        <v>30</v>
      </c>
      <c r="AX144" s="10" t="s">
        <v>76</v>
      </c>
      <c r="AY144" s="152" t="s">
        <v>117</v>
      </c>
    </row>
    <row r="145" spans="2:65" s="1" customFormat="1" ht="25.5" customHeight="1">
      <c r="B145" s="118"/>
      <c r="C145" s="138" t="s">
        <v>169</v>
      </c>
      <c r="D145" s="138" t="s">
        <v>118</v>
      </c>
      <c r="E145" s="139" t="s">
        <v>170</v>
      </c>
      <c r="F145" s="233" t="s">
        <v>171</v>
      </c>
      <c r="G145" s="233"/>
      <c r="H145" s="233"/>
      <c r="I145" s="233"/>
      <c r="J145" s="140" t="s">
        <v>121</v>
      </c>
      <c r="K145" s="141">
        <v>93</v>
      </c>
      <c r="L145" s="234">
        <v>0</v>
      </c>
      <c r="M145" s="234"/>
      <c r="N145" s="235">
        <f>ROUND(L145*K145,2)</f>
        <v>0</v>
      </c>
      <c r="O145" s="235"/>
      <c r="P145" s="235"/>
      <c r="Q145" s="235"/>
      <c r="R145" s="119"/>
      <c r="T145" s="142" t="s">
        <v>5</v>
      </c>
      <c r="U145" s="46" t="s">
        <v>36</v>
      </c>
      <c r="V145" s="38"/>
      <c r="W145" s="143">
        <f>V145*K145</f>
        <v>0</v>
      </c>
      <c r="X145" s="143">
        <v>8.4000000000000003E-4</v>
      </c>
      <c r="Y145" s="143">
        <f>X145*K145</f>
        <v>7.8120000000000009E-2</v>
      </c>
      <c r="Z145" s="143">
        <v>0</v>
      </c>
      <c r="AA145" s="144">
        <f>Z145*K145</f>
        <v>0</v>
      </c>
      <c r="AR145" s="21" t="s">
        <v>122</v>
      </c>
      <c r="AT145" s="21" t="s">
        <v>118</v>
      </c>
      <c r="AU145" s="21" t="s">
        <v>83</v>
      </c>
      <c r="AY145" s="21" t="s">
        <v>117</v>
      </c>
      <c r="BE145" s="100">
        <f>IF(U145="základní",N145,0)</f>
        <v>0</v>
      </c>
      <c r="BF145" s="100">
        <f>IF(U145="snížená",N145,0)</f>
        <v>0</v>
      </c>
      <c r="BG145" s="100">
        <f>IF(U145="zákl. přenesená",N145,0)</f>
        <v>0</v>
      </c>
      <c r="BH145" s="100">
        <f>IF(U145="sníž. přenesená",N145,0)</f>
        <v>0</v>
      </c>
      <c r="BI145" s="100">
        <f>IF(U145="nulová",N145,0)</f>
        <v>0</v>
      </c>
      <c r="BJ145" s="21" t="s">
        <v>76</v>
      </c>
      <c r="BK145" s="100">
        <f>ROUND(L145*K145,2)</f>
        <v>0</v>
      </c>
      <c r="BL145" s="21" t="s">
        <v>122</v>
      </c>
      <c r="BM145" s="21" t="s">
        <v>172</v>
      </c>
    </row>
    <row r="146" spans="2:65" s="10" customFormat="1" ht="16.5" customHeight="1">
      <c r="B146" s="145"/>
      <c r="C146" s="146"/>
      <c r="D146" s="146"/>
      <c r="E146" s="147" t="s">
        <v>5</v>
      </c>
      <c r="F146" s="236" t="s">
        <v>173</v>
      </c>
      <c r="G146" s="237"/>
      <c r="H146" s="237"/>
      <c r="I146" s="237"/>
      <c r="J146" s="146"/>
      <c r="K146" s="148">
        <v>93</v>
      </c>
      <c r="L146" s="146"/>
      <c r="M146" s="146"/>
      <c r="N146" s="146"/>
      <c r="O146" s="146"/>
      <c r="P146" s="146"/>
      <c r="Q146" s="146"/>
      <c r="R146" s="149"/>
      <c r="T146" s="150"/>
      <c r="U146" s="146"/>
      <c r="V146" s="146"/>
      <c r="W146" s="146"/>
      <c r="X146" s="146"/>
      <c r="Y146" s="146"/>
      <c r="Z146" s="146"/>
      <c r="AA146" s="151"/>
      <c r="AT146" s="152" t="s">
        <v>125</v>
      </c>
      <c r="AU146" s="152" t="s">
        <v>83</v>
      </c>
      <c r="AV146" s="10" t="s">
        <v>83</v>
      </c>
      <c r="AW146" s="10" t="s">
        <v>30</v>
      </c>
      <c r="AX146" s="10" t="s">
        <v>71</v>
      </c>
      <c r="AY146" s="152" t="s">
        <v>117</v>
      </c>
    </row>
    <row r="147" spans="2:65" s="12" customFormat="1" ht="16.5" customHeight="1">
      <c r="B147" s="160"/>
      <c r="C147" s="161"/>
      <c r="D147" s="161"/>
      <c r="E147" s="162" t="s">
        <v>5</v>
      </c>
      <c r="F147" s="242" t="s">
        <v>151</v>
      </c>
      <c r="G147" s="243"/>
      <c r="H147" s="243"/>
      <c r="I147" s="243"/>
      <c r="J147" s="161"/>
      <c r="K147" s="163">
        <v>93</v>
      </c>
      <c r="L147" s="161"/>
      <c r="M147" s="161"/>
      <c r="N147" s="161"/>
      <c r="O147" s="161"/>
      <c r="P147" s="161"/>
      <c r="Q147" s="161"/>
      <c r="R147" s="164"/>
      <c r="T147" s="165"/>
      <c r="U147" s="161"/>
      <c r="V147" s="161"/>
      <c r="W147" s="161"/>
      <c r="X147" s="161"/>
      <c r="Y147" s="161"/>
      <c r="Z147" s="161"/>
      <c r="AA147" s="166"/>
      <c r="AT147" s="167" t="s">
        <v>125</v>
      </c>
      <c r="AU147" s="167" t="s">
        <v>83</v>
      </c>
      <c r="AV147" s="12" t="s">
        <v>122</v>
      </c>
      <c r="AW147" s="12" t="s">
        <v>30</v>
      </c>
      <c r="AX147" s="12" t="s">
        <v>76</v>
      </c>
      <c r="AY147" s="167" t="s">
        <v>117</v>
      </c>
    </row>
    <row r="148" spans="2:65" s="1" customFormat="1" ht="25.5" customHeight="1">
      <c r="B148" s="118"/>
      <c r="C148" s="138" t="s">
        <v>174</v>
      </c>
      <c r="D148" s="138" t="s">
        <v>118</v>
      </c>
      <c r="E148" s="139" t="s">
        <v>175</v>
      </c>
      <c r="F148" s="233" t="s">
        <v>176</v>
      </c>
      <c r="G148" s="233"/>
      <c r="H148" s="233"/>
      <c r="I148" s="233"/>
      <c r="J148" s="140" t="s">
        <v>121</v>
      </c>
      <c r="K148" s="141">
        <v>93</v>
      </c>
      <c r="L148" s="234">
        <v>0</v>
      </c>
      <c r="M148" s="234"/>
      <c r="N148" s="235">
        <f>ROUND(L148*K148,2)</f>
        <v>0</v>
      </c>
      <c r="O148" s="235"/>
      <c r="P148" s="235"/>
      <c r="Q148" s="235"/>
      <c r="R148" s="119"/>
      <c r="T148" s="142" t="s">
        <v>5</v>
      </c>
      <c r="U148" s="46" t="s">
        <v>36</v>
      </c>
      <c r="V148" s="38"/>
      <c r="W148" s="143">
        <f>V148*K148</f>
        <v>0</v>
      </c>
      <c r="X148" s="143">
        <v>0</v>
      </c>
      <c r="Y148" s="143">
        <f>X148*K148</f>
        <v>0</v>
      </c>
      <c r="Z148" s="143">
        <v>0</v>
      </c>
      <c r="AA148" s="144">
        <f>Z148*K148</f>
        <v>0</v>
      </c>
      <c r="AR148" s="21" t="s">
        <v>122</v>
      </c>
      <c r="AT148" s="21" t="s">
        <v>118</v>
      </c>
      <c r="AU148" s="21" t="s">
        <v>83</v>
      </c>
      <c r="AY148" s="21" t="s">
        <v>117</v>
      </c>
      <c r="BE148" s="100">
        <f>IF(U148="základní",N148,0)</f>
        <v>0</v>
      </c>
      <c r="BF148" s="100">
        <f>IF(U148="snížená",N148,0)</f>
        <v>0</v>
      </c>
      <c r="BG148" s="100">
        <f>IF(U148="zákl. přenesená",N148,0)</f>
        <v>0</v>
      </c>
      <c r="BH148" s="100">
        <f>IF(U148="sníž. přenesená",N148,0)</f>
        <v>0</v>
      </c>
      <c r="BI148" s="100">
        <f>IF(U148="nulová",N148,0)</f>
        <v>0</v>
      </c>
      <c r="BJ148" s="21" t="s">
        <v>76</v>
      </c>
      <c r="BK148" s="100">
        <f>ROUND(L148*K148,2)</f>
        <v>0</v>
      </c>
      <c r="BL148" s="21" t="s">
        <v>122</v>
      </c>
      <c r="BM148" s="21" t="s">
        <v>177</v>
      </c>
    </row>
    <row r="149" spans="2:65" s="1" customFormat="1" ht="25.5" customHeight="1">
      <c r="B149" s="118"/>
      <c r="C149" s="138" t="s">
        <v>178</v>
      </c>
      <c r="D149" s="138" t="s">
        <v>118</v>
      </c>
      <c r="E149" s="139" t="s">
        <v>179</v>
      </c>
      <c r="F149" s="233" t="s">
        <v>180</v>
      </c>
      <c r="G149" s="233"/>
      <c r="H149" s="233"/>
      <c r="I149" s="233"/>
      <c r="J149" s="140" t="s">
        <v>141</v>
      </c>
      <c r="K149" s="141">
        <v>50.81</v>
      </c>
      <c r="L149" s="234">
        <v>0</v>
      </c>
      <c r="M149" s="234"/>
      <c r="N149" s="235">
        <f>ROUND(L149*K149,2)</f>
        <v>0</v>
      </c>
      <c r="O149" s="235"/>
      <c r="P149" s="235"/>
      <c r="Q149" s="235"/>
      <c r="R149" s="119"/>
      <c r="T149" s="142" t="s">
        <v>5</v>
      </c>
      <c r="U149" s="46" t="s">
        <v>36</v>
      </c>
      <c r="V149" s="38"/>
      <c r="W149" s="143">
        <f>V149*K149</f>
        <v>0</v>
      </c>
      <c r="X149" s="143">
        <v>0</v>
      </c>
      <c r="Y149" s="143">
        <f>X149*K149</f>
        <v>0</v>
      </c>
      <c r="Z149" s="143">
        <v>0</v>
      </c>
      <c r="AA149" s="144">
        <f>Z149*K149</f>
        <v>0</v>
      </c>
      <c r="AR149" s="21" t="s">
        <v>122</v>
      </c>
      <c r="AT149" s="21" t="s">
        <v>118</v>
      </c>
      <c r="AU149" s="21" t="s">
        <v>83</v>
      </c>
      <c r="AY149" s="21" t="s">
        <v>117</v>
      </c>
      <c r="BE149" s="100">
        <f>IF(U149="základní",N149,0)</f>
        <v>0</v>
      </c>
      <c r="BF149" s="100">
        <f>IF(U149="snížená",N149,0)</f>
        <v>0</v>
      </c>
      <c r="BG149" s="100">
        <f>IF(U149="zákl. přenesená",N149,0)</f>
        <v>0</v>
      </c>
      <c r="BH149" s="100">
        <f>IF(U149="sníž. přenesená",N149,0)</f>
        <v>0</v>
      </c>
      <c r="BI149" s="100">
        <f>IF(U149="nulová",N149,0)</f>
        <v>0</v>
      </c>
      <c r="BJ149" s="21" t="s">
        <v>76</v>
      </c>
      <c r="BK149" s="100">
        <f>ROUND(L149*K149,2)</f>
        <v>0</v>
      </c>
      <c r="BL149" s="21" t="s">
        <v>122</v>
      </c>
      <c r="BM149" s="21" t="s">
        <v>181</v>
      </c>
    </row>
    <row r="150" spans="2:65" s="1" customFormat="1" ht="16.5" customHeight="1">
      <c r="B150" s="118"/>
      <c r="C150" s="138" t="s">
        <v>182</v>
      </c>
      <c r="D150" s="138" t="s">
        <v>118</v>
      </c>
      <c r="E150" s="139" t="s">
        <v>183</v>
      </c>
      <c r="F150" s="233" t="s">
        <v>184</v>
      </c>
      <c r="G150" s="233"/>
      <c r="H150" s="233"/>
      <c r="I150" s="233"/>
      <c r="J150" s="140" t="s">
        <v>141</v>
      </c>
      <c r="K150" s="141">
        <v>50.81</v>
      </c>
      <c r="L150" s="234">
        <v>0</v>
      </c>
      <c r="M150" s="234"/>
      <c r="N150" s="235">
        <f>ROUND(L150*K150,2)</f>
        <v>0</v>
      </c>
      <c r="O150" s="235"/>
      <c r="P150" s="235"/>
      <c r="Q150" s="235"/>
      <c r="R150" s="119"/>
      <c r="T150" s="142" t="s">
        <v>5</v>
      </c>
      <c r="U150" s="46" t="s">
        <v>36</v>
      </c>
      <c r="V150" s="38"/>
      <c r="W150" s="143">
        <f>V150*K150</f>
        <v>0</v>
      </c>
      <c r="X150" s="143">
        <v>0</v>
      </c>
      <c r="Y150" s="143">
        <f>X150*K150</f>
        <v>0</v>
      </c>
      <c r="Z150" s="143">
        <v>0</v>
      </c>
      <c r="AA150" s="144">
        <f>Z150*K150</f>
        <v>0</v>
      </c>
      <c r="AR150" s="21" t="s">
        <v>122</v>
      </c>
      <c r="AT150" s="21" t="s">
        <v>118</v>
      </c>
      <c r="AU150" s="21" t="s">
        <v>83</v>
      </c>
      <c r="AY150" s="21" t="s">
        <v>117</v>
      </c>
      <c r="BE150" s="100">
        <f>IF(U150="základní",N150,0)</f>
        <v>0</v>
      </c>
      <c r="BF150" s="100">
        <f>IF(U150="snížená",N150,0)</f>
        <v>0</v>
      </c>
      <c r="BG150" s="100">
        <f>IF(U150="zákl. přenesená",N150,0)</f>
        <v>0</v>
      </c>
      <c r="BH150" s="100">
        <f>IF(U150="sníž. přenesená",N150,0)</f>
        <v>0</v>
      </c>
      <c r="BI150" s="100">
        <f>IF(U150="nulová",N150,0)</f>
        <v>0</v>
      </c>
      <c r="BJ150" s="21" t="s">
        <v>76</v>
      </c>
      <c r="BK150" s="100">
        <f>ROUND(L150*K150,2)</f>
        <v>0</v>
      </c>
      <c r="BL150" s="21" t="s">
        <v>122</v>
      </c>
      <c r="BM150" s="21" t="s">
        <v>185</v>
      </c>
    </row>
    <row r="151" spans="2:65" s="1" customFormat="1" ht="25.5" customHeight="1">
      <c r="B151" s="118"/>
      <c r="C151" s="138" t="s">
        <v>186</v>
      </c>
      <c r="D151" s="138" t="s">
        <v>118</v>
      </c>
      <c r="E151" s="139" t="s">
        <v>187</v>
      </c>
      <c r="F151" s="233" t="s">
        <v>188</v>
      </c>
      <c r="G151" s="233"/>
      <c r="H151" s="233"/>
      <c r="I151" s="233"/>
      <c r="J151" s="140" t="s">
        <v>189</v>
      </c>
      <c r="K151" s="141">
        <v>91.457999999999998</v>
      </c>
      <c r="L151" s="234">
        <v>0</v>
      </c>
      <c r="M151" s="234"/>
      <c r="N151" s="235">
        <f>ROUND(L151*K151,2)</f>
        <v>0</v>
      </c>
      <c r="O151" s="235"/>
      <c r="P151" s="235"/>
      <c r="Q151" s="235"/>
      <c r="R151" s="119"/>
      <c r="T151" s="142" t="s">
        <v>5</v>
      </c>
      <c r="U151" s="46" t="s">
        <v>36</v>
      </c>
      <c r="V151" s="38"/>
      <c r="W151" s="143">
        <f>V151*K151</f>
        <v>0</v>
      </c>
      <c r="X151" s="143">
        <v>0</v>
      </c>
      <c r="Y151" s="143">
        <f>X151*K151</f>
        <v>0</v>
      </c>
      <c r="Z151" s="143">
        <v>0</v>
      </c>
      <c r="AA151" s="144">
        <f>Z151*K151</f>
        <v>0</v>
      </c>
      <c r="AR151" s="21" t="s">
        <v>122</v>
      </c>
      <c r="AT151" s="21" t="s">
        <v>118</v>
      </c>
      <c r="AU151" s="21" t="s">
        <v>83</v>
      </c>
      <c r="AY151" s="21" t="s">
        <v>117</v>
      </c>
      <c r="BE151" s="100">
        <f>IF(U151="základní",N151,0)</f>
        <v>0</v>
      </c>
      <c r="BF151" s="100">
        <f>IF(U151="snížená",N151,0)</f>
        <v>0</v>
      </c>
      <c r="BG151" s="100">
        <f>IF(U151="zákl. přenesená",N151,0)</f>
        <v>0</v>
      </c>
      <c r="BH151" s="100">
        <f>IF(U151="sníž. přenesená",N151,0)</f>
        <v>0</v>
      </c>
      <c r="BI151" s="100">
        <f>IF(U151="nulová",N151,0)</f>
        <v>0</v>
      </c>
      <c r="BJ151" s="21" t="s">
        <v>76</v>
      </c>
      <c r="BK151" s="100">
        <f>ROUND(L151*K151,2)</f>
        <v>0</v>
      </c>
      <c r="BL151" s="21" t="s">
        <v>122</v>
      </c>
      <c r="BM151" s="21" t="s">
        <v>190</v>
      </c>
    </row>
    <row r="152" spans="2:65" s="10" customFormat="1" ht="16.5" customHeight="1">
      <c r="B152" s="145"/>
      <c r="C152" s="146"/>
      <c r="D152" s="146"/>
      <c r="E152" s="147" t="s">
        <v>5</v>
      </c>
      <c r="F152" s="236" t="s">
        <v>191</v>
      </c>
      <c r="G152" s="237"/>
      <c r="H152" s="237"/>
      <c r="I152" s="237"/>
      <c r="J152" s="146"/>
      <c r="K152" s="148">
        <v>91.457999999999998</v>
      </c>
      <c r="L152" s="146"/>
      <c r="M152" s="146"/>
      <c r="N152" s="146"/>
      <c r="O152" s="146"/>
      <c r="P152" s="146"/>
      <c r="Q152" s="146"/>
      <c r="R152" s="149"/>
      <c r="T152" s="150"/>
      <c r="U152" s="146"/>
      <c r="V152" s="146"/>
      <c r="W152" s="146"/>
      <c r="X152" s="146"/>
      <c r="Y152" s="146"/>
      <c r="Z152" s="146"/>
      <c r="AA152" s="151"/>
      <c r="AT152" s="152" t="s">
        <v>125</v>
      </c>
      <c r="AU152" s="152" t="s">
        <v>83</v>
      </c>
      <c r="AV152" s="10" t="s">
        <v>83</v>
      </c>
      <c r="AW152" s="10" t="s">
        <v>30</v>
      </c>
      <c r="AX152" s="10" t="s">
        <v>76</v>
      </c>
      <c r="AY152" s="152" t="s">
        <v>117</v>
      </c>
    </row>
    <row r="153" spans="2:65" s="1" customFormat="1" ht="25.5" customHeight="1">
      <c r="B153" s="118"/>
      <c r="C153" s="138" t="s">
        <v>11</v>
      </c>
      <c r="D153" s="138" t="s">
        <v>118</v>
      </c>
      <c r="E153" s="139" t="s">
        <v>192</v>
      </c>
      <c r="F153" s="233" t="s">
        <v>193</v>
      </c>
      <c r="G153" s="233"/>
      <c r="H153" s="233"/>
      <c r="I153" s="233"/>
      <c r="J153" s="140" t="s">
        <v>141</v>
      </c>
      <c r="K153" s="141">
        <v>32.090000000000003</v>
      </c>
      <c r="L153" s="234">
        <v>0</v>
      </c>
      <c r="M153" s="234"/>
      <c r="N153" s="235">
        <f>ROUND(L153*K153,2)</f>
        <v>0</v>
      </c>
      <c r="O153" s="235"/>
      <c r="P153" s="235"/>
      <c r="Q153" s="235"/>
      <c r="R153" s="119"/>
      <c r="T153" s="142" t="s">
        <v>5</v>
      </c>
      <c r="U153" s="46" t="s">
        <v>36</v>
      </c>
      <c r="V153" s="38"/>
      <c r="W153" s="143">
        <f>V153*K153</f>
        <v>0</v>
      </c>
      <c r="X153" s="143">
        <v>0</v>
      </c>
      <c r="Y153" s="143">
        <f>X153*K153</f>
        <v>0</v>
      </c>
      <c r="Z153" s="143">
        <v>0</v>
      </c>
      <c r="AA153" s="144">
        <f>Z153*K153</f>
        <v>0</v>
      </c>
      <c r="AR153" s="21" t="s">
        <v>122</v>
      </c>
      <c r="AT153" s="21" t="s">
        <v>118</v>
      </c>
      <c r="AU153" s="21" t="s">
        <v>83</v>
      </c>
      <c r="AY153" s="21" t="s">
        <v>117</v>
      </c>
      <c r="BE153" s="100">
        <f>IF(U153="základní",N153,0)</f>
        <v>0</v>
      </c>
      <c r="BF153" s="100">
        <f>IF(U153="snížená",N153,0)</f>
        <v>0</v>
      </c>
      <c r="BG153" s="100">
        <f>IF(U153="zákl. přenesená",N153,0)</f>
        <v>0</v>
      </c>
      <c r="BH153" s="100">
        <f>IF(U153="sníž. přenesená",N153,0)</f>
        <v>0</v>
      </c>
      <c r="BI153" s="100">
        <f>IF(U153="nulová",N153,0)</f>
        <v>0</v>
      </c>
      <c r="BJ153" s="21" t="s">
        <v>76</v>
      </c>
      <c r="BK153" s="100">
        <f>ROUND(L153*K153,2)</f>
        <v>0</v>
      </c>
      <c r="BL153" s="21" t="s">
        <v>122</v>
      </c>
      <c r="BM153" s="21" t="s">
        <v>194</v>
      </c>
    </row>
    <row r="154" spans="2:65" s="10" customFormat="1" ht="16.5" customHeight="1">
      <c r="B154" s="145"/>
      <c r="C154" s="146"/>
      <c r="D154" s="146"/>
      <c r="E154" s="147" t="s">
        <v>5</v>
      </c>
      <c r="F154" s="236" t="s">
        <v>195</v>
      </c>
      <c r="G154" s="237"/>
      <c r="H154" s="237"/>
      <c r="I154" s="237"/>
      <c r="J154" s="146"/>
      <c r="K154" s="148">
        <v>32.090000000000003</v>
      </c>
      <c r="L154" s="146"/>
      <c r="M154" s="146"/>
      <c r="N154" s="146"/>
      <c r="O154" s="146"/>
      <c r="P154" s="146"/>
      <c r="Q154" s="146"/>
      <c r="R154" s="149"/>
      <c r="T154" s="150"/>
      <c r="U154" s="146"/>
      <c r="V154" s="146"/>
      <c r="W154" s="146"/>
      <c r="X154" s="146"/>
      <c r="Y154" s="146"/>
      <c r="Z154" s="146"/>
      <c r="AA154" s="151"/>
      <c r="AT154" s="152" t="s">
        <v>125</v>
      </c>
      <c r="AU154" s="152" t="s">
        <v>83</v>
      </c>
      <c r="AV154" s="10" t="s">
        <v>83</v>
      </c>
      <c r="AW154" s="10" t="s">
        <v>30</v>
      </c>
      <c r="AX154" s="10" t="s">
        <v>76</v>
      </c>
      <c r="AY154" s="152" t="s">
        <v>117</v>
      </c>
    </row>
    <row r="155" spans="2:65" s="1" customFormat="1" ht="16.5" customHeight="1">
      <c r="B155" s="118"/>
      <c r="C155" s="168" t="s">
        <v>196</v>
      </c>
      <c r="D155" s="168" t="s">
        <v>197</v>
      </c>
      <c r="E155" s="169" t="s">
        <v>198</v>
      </c>
      <c r="F155" s="246" t="s">
        <v>199</v>
      </c>
      <c r="G155" s="246"/>
      <c r="H155" s="246"/>
      <c r="I155" s="246"/>
      <c r="J155" s="170" t="s">
        <v>189</v>
      </c>
      <c r="K155" s="171">
        <v>57.762</v>
      </c>
      <c r="L155" s="247">
        <v>0</v>
      </c>
      <c r="M155" s="247"/>
      <c r="N155" s="248">
        <f>ROUND(L155*K155,2)</f>
        <v>0</v>
      </c>
      <c r="O155" s="235"/>
      <c r="P155" s="235"/>
      <c r="Q155" s="235"/>
      <c r="R155" s="119"/>
      <c r="T155" s="142" t="s">
        <v>5</v>
      </c>
      <c r="U155" s="46" t="s">
        <v>36</v>
      </c>
      <c r="V155" s="38"/>
      <c r="W155" s="143">
        <f>V155*K155</f>
        <v>0</v>
      </c>
      <c r="X155" s="143">
        <v>1</v>
      </c>
      <c r="Y155" s="143">
        <f>X155*K155</f>
        <v>57.762</v>
      </c>
      <c r="Z155" s="143">
        <v>0</v>
      </c>
      <c r="AA155" s="144">
        <f>Z155*K155</f>
        <v>0</v>
      </c>
      <c r="AR155" s="21" t="s">
        <v>160</v>
      </c>
      <c r="AT155" s="21" t="s">
        <v>197</v>
      </c>
      <c r="AU155" s="21" t="s">
        <v>83</v>
      </c>
      <c r="AY155" s="21" t="s">
        <v>117</v>
      </c>
      <c r="BE155" s="100">
        <f>IF(U155="základní",N155,0)</f>
        <v>0</v>
      </c>
      <c r="BF155" s="100">
        <f>IF(U155="snížená",N155,0)</f>
        <v>0</v>
      </c>
      <c r="BG155" s="100">
        <f>IF(U155="zákl. přenesená",N155,0)</f>
        <v>0</v>
      </c>
      <c r="BH155" s="100">
        <f>IF(U155="sníž. přenesená",N155,0)</f>
        <v>0</v>
      </c>
      <c r="BI155" s="100">
        <f>IF(U155="nulová",N155,0)</f>
        <v>0</v>
      </c>
      <c r="BJ155" s="21" t="s">
        <v>76</v>
      </c>
      <c r="BK155" s="100">
        <f>ROUND(L155*K155,2)</f>
        <v>0</v>
      </c>
      <c r="BL155" s="21" t="s">
        <v>122</v>
      </c>
      <c r="BM155" s="21" t="s">
        <v>200</v>
      </c>
    </row>
    <row r="156" spans="2:65" s="10" customFormat="1" ht="16.5" customHeight="1">
      <c r="B156" s="145"/>
      <c r="C156" s="146"/>
      <c r="D156" s="146"/>
      <c r="E156" s="147" t="s">
        <v>5</v>
      </c>
      <c r="F156" s="236" t="s">
        <v>201</v>
      </c>
      <c r="G156" s="237"/>
      <c r="H156" s="237"/>
      <c r="I156" s="237"/>
      <c r="J156" s="146"/>
      <c r="K156" s="148">
        <v>57.762</v>
      </c>
      <c r="L156" s="146"/>
      <c r="M156" s="146"/>
      <c r="N156" s="146"/>
      <c r="O156" s="146"/>
      <c r="P156" s="146"/>
      <c r="Q156" s="146"/>
      <c r="R156" s="149"/>
      <c r="T156" s="150"/>
      <c r="U156" s="146"/>
      <c r="V156" s="146"/>
      <c r="W156" s="146"/>
      <c r="X156" s="146"/>
      <c r="Y156" s="146"/>
      <c r="Z156" s="146"/>
      <c r="AA156" s="151"/>
      <c r="AT156" s="152" t="s">
        <v>125</v>
      </c>
      <c r="AU156" s="152" t="s">
        <v>83</v>
      </c>
      <c r="AV156" s="10" t="s">
        <v>83</v>
      </c>
      <c r="AW156" s="10" t="s">
        <v>30</v>
      </c>
      <c r="AX156" s="10" t="s">
        <v>76</v>
      </c>
      <c r="AY156" s="152" t="s">
        <v>117</v>
      </c>
    </row>
    <row r="157" spans="2:65" s="1" customFormat="1" ht="25.5" customHeight="1">
      <c r="B157" s="118"/>
      <c r="C157" s="138" t="s">
        <v>202</v>
      </c>
      <c r="D157" s="138" t="s">
        <v>118</v>
      </c>
      <c r="E157" s="139" t="s">
        <v>203</v>
      </c>
      <c r="F157" s="233" t="s">
        <v>204</v>
      </c>
      <c r="G157" s="233"/>
      <c r="H157" s="233"/>
      <c r="I157" s="233"/>
      <c r="J157" s="140" t="s">
        <v>141</v>
      </c>
      <c r="K157" s="141">
        <v>14.739000000000001</v>
      </c>
      <c r="L157" s="234">
        <v>0</v>
      </c>
      <c r="M157" s="234"/>
      <c r="N157" s="235">
        <f>ROUND(L157*K157,2)</f>
        <v>0</v>
      </c>
      <c r="O157" s="235"/>
      <c r="P157" s="235"/>
      <c r="Q157" s="235"/>
      <c r="R157" s="119"/>
      <c r="T157" s="142" t="s">
        <v>5</v>
      </c>
      <c r="U157" s="46" t="s">
        <v>36</v>
      </c>
      <c r="V157" s="38"/>
      <c r="W157" s="143">
        <f>V157*K157</f>
        <v>0</v>
      </c>
      <c r="X157" s="143">
        <v>0</v>
      </c>
      <c r="Y157" s="143">
        <f>X157*K157</f>
        <v>0</v>
      </c>
      <c r="Z157" s="143">
        <v>0</v>
      </c>
      <c r="AA157" s="144">
        <f>Z157*K157</f>
        <v>0</v>
      </c>
      <c r="AR157" s="21" t="s">
        <v>122</v>
      </c>
      <c r="AT157" s="21" t="s">
        <v>118</v>
      </c>
      <c r="AU157" s="21" t="s">
        <v>83</v>
      </c>
      <c r="AY157" s="21" t="s">
        <v>117</v>
      </c>
      <c r="BE157" s="100">
        <f>IF(U157="základní",N157,0)</f>
        <v>0</v>
      </c>
      <c r="BF157" s="100">
        <f>IF(U157="snížená",N157,0)</f>
        <v>0</v>
      </c>
      <c r="BG157" s="100">
        <f>IF(U157="zákl. přenesená",N157,0)</f>
        <v>0</v>
      </c>
      <c r="BH157" s="100">
        <f>IF(U157="sníž. přenesená",N157,0)</f>
        <v>0</v>
      </c>
      <c r="BI157" s="100">
        <f>IF(U157="nulová",N157,0)</f>
        <v>0</v>
      </c>
      <c r="BJ157" s="21" t="s">
        <v>76</v>
      </c>
      <c r="BK157" s="100">
        <f>ROUND(L157*K157,2)</f>
        <v>0</v>
      </c>
      <c r="BL157" s="21" t="s">
        <v>122</v>
      </c>
      <c r="BM157" s="21" t="s">
        <v>205</v>
      </c>
    </row>
    <row r="158" spans="2:65" s="11" customFormat="1" ht="16.5" customHeight="1">
      <c r="B158" s="153"/>
      <c r="C158" s="154"/>
      <c r="D158" s="154"/>
      <c r="E158" s="155" t="s">
        <v>5</v>
      </c>
      <c r="F158" s="244" t="s">
        <v>206</v>
      </c>
      <c r="G158" s="245"/>
      <c r="H158" s="245"/>
      <c r="I158" s="245"/>
      <c r="J158" s="154"/>
      <c r="K158" s="155" t="s">
        <v>5</v>
      </c>
      <c r="L158" s="154"/>
      <c r="M158" s="154"/>
      <c r="N158" s="154"/>
      <c r="O158" s="154"/>
      <c r="P158" s="154"/>
      <c r="Q158" s="154"/>
      <c r="R158" s="156"/>
      <c r="T158" s="157"/>
      <c r="U158" s="154"/>
      <c r="V158" s="154"/>
      <c r="W158" s="154"/>
      <c r="X158" s="154"/>
      <c r="Y158" s="154"/>
      <c r="Z158" s="154"/>
      <c r="AA158" s="158"/>
      <c r="AT158" s="159" t="s">
        <v>125</v>
      </c>
      <c r="AU158" s="159" t="s">
        <v>83</v>
      </c>
      <c r="AV158" s="11" t="s">
        <v>76</v>
      </c>
      <c r="AW158" s="11" t="s">
        <v>30</v>
      </c>
      <c r="AX158" s="11" t="s">
        <v>71</v>
      </c>
      <c r="AY158" s="159" t="s">
        <v>117</v>
      </c>
    </row>
    <row r="159" spans="2:65" s="10" customFormat="1" ht="16.5" customHeight="1">
      <c r="B159" s="145"/>
      <c r="C159" s="146"/>
      <c r="D159" s="146"/>
      <c r="E159" s="147" t="s">
        <v>5</v>
      </c>
      <c r="F159" s="240" t="s">
        <v>207</v>
      </c>
      <c r="G159" s="241"/>
      <c r="H159" s="241"/>
      <c r="I159" s="241"/>
      <c r="J159" s="146"/>
      <c r="K159" s="148">
        <v>9.2330000000000005</v>
      </c>
      <c r="L159" s="146"/>
      <c r="M159" s="146"/>
      <c r="N159" s="146"/>
      <c r="O159" s="146"/>
      <c r="P159" s="146"/>
      <c r="Q159" s="146"/>
      <c r="R159" s="149"/>
      <c r="T159" s="150"/>
      <c r="U159" s="146"/>
      <c r="V159" s="146"/>
      <c r="W159" s="146"/>
      <c r="X159" s="146"/>
      <c r="Y159" s="146"/>
      <c r="Z159" s="146"/>
      <c r="AA159" s="151"/>
      <c r="AT159" s="152" t="s">
        <v>125</v>
      </c>
      <c r="AU159" s="152" t="s">
        <v>83</v>
      </c>
      <c r="AV159" s="10" t="s">
        <v>83</v>
      </c>
      <c r="AW159" s="10" t="s">
        <v>30</v>
      </c>
      <c r="AX159" s="10" t="s">
        <v>71</v>
      </c>
      <c r="AY159" s="152" t="s">
        <v>117</v>
      </c>
    </row>
    <row r="160" spans="2:65" s="11" customFormat="1" ht="16.5" customHeight="1">
      <c r="B160" s="153"/>
      <c r="C160" s="154"/>
      <c r="D160" s="154"/>
      <c r="E160" s="155" t="s">
        <v>5</v>
      </c>
      <c r="F160" s="238" t="s">
        <v>208</v>
      </c>
      <c r="G160" s="239"/>
      <c r="H160" s="239"/>
      <c r="I160" s="239"/>
      <c r="J160" s="154"/>
      <c r="K160" s="155" t="s">
        <v>5</v>
      </c>
      <c r="L160" s="154"/>
      <c r="M160" s="154"/>
      <c r="N160" s="154"/>
      <c r="O160" s="154"/>
      <c r="P160" s="154"/>
      <c r="Q160" s="154"/>
      <c r="R160" s="156"/>
      <c r="T160" s="157"/>
      <c r="U160" s="154"/>
      <c r="V160" s="154"/>
      <c r="W160" s="154"/>
      <c r="X160" s="154"/>
      <c r="Y160" s="154"/>
      <c r="Z160" s="154"/>
      <c r="AA160" s="158"/>
      <c r="AT160" s="159" t="s">
        <v>125</v>
      </c>
      <c r="AU160" s="159" t="s">
        <v>83</v>
      </c>
      <c r="AV160" s="11" t="s">
        <v>76</v>
      </c>
      <c r="AW160" s="11" t="s">
        <v>30</v>
      </c>
      <c r="AX160" s="11" t="s">
        <v>71</v>
      </c>
      <c r="AY160" s="159" t="s">
        <v>117</v>
      </c>
    </row>
    <row r="161" spans="2:65" s="10" customFormat="1" ht="16.5" customHeight="1">
      <c r="B161" s="145"/>
      <c r="C161" s="146"/>
      <c r="D161" s="146"/>
      <c r="E161" s="147" t="s">
        <v>5</v>
      </c>
      <c r="F161" s="240" t="s">
        <v>209</v>
      </c>
      <c r="G161" s="241"/>
      <c r="H161" s="241"/>
      <c r="I161" s="241"/>
      <c r="J161" s="146"/>
      <c r="K161" s="148">
        <v>5.5060000000000002</v>
      </c>
      <c r="L161" s="146"/>
      <c r="M161" s="146"/>
      <c r="N161" s="146"/>
      <c r="O161" s="146"/>
      <c r="P161" s="146"/>
      <c r="Q161" s="146"/>
      <c r="R161" s="149"/>
      <c r="T161" s="150"/>
      <c r="U161" s="146"/>
      <c r="V161" s="146"/>
      <c r="W161" s="146"/>
      <c r="X161" s="146"/>
      <c r="Y161" s="146"/>
      <c r="Z161" s="146"/>
      <c r="AA161" s="151"/>
      <c r="AT161" s="152" t="s">
        <v>125</v>
      </c>
      <c r="AU161" s="152" t="s">
        <v>83</v>
      </c>
      <c r="AV161" s="10" t="s">
        <v>83</v>
      </c>
      <c r="AW161" s="10" t="s">
        <v>30</v>
      </c>
      <c r="AX161" s="10" t="s">
        <v>71</v>
      </c>
      <c r="AY161" s="152" t="s">
        <v>117</v>
      </c>
    </row>
    <row r="162" spans="2:65" s="12" customFormat="1" ht="16.5" customHeight="1">
      <c r="B162" s="160"/>
      <c r="C162" s="161"/>
      <c r="D162" s="161"/>
      <c r="E162" s="162" t="s">
        <v>5</v>
      </c>
      <c r="F162" s="242" t="s">
        <v>151</v>
      </c>
      <c r="G162" s="243"/>
      <c r="H162" s="243"/>
      <c r="I162" s="243"/>
      <c r="J162" s="161"/>
      <c r="K162" s="163">
        <v>14.739000000000001</v>
      </c>
      <c r="L162" s="161"/>
      <c r="M162" s="161"/>
      <c r="N162" s="161"/>
      <c r="O162" s="161"/>
      <c r="P162" s="161"/>
      <c r="Q162" s="161"/>
      <c r="R162" s="164"/>
      <c r="T162" s="165"/>
      <c r="U162" s="161"/>
      <c r="V162" s="161"/>
      <c r="W162" s="161"/>
      <c r="X162" s="161"/>
      <c r="Y162" s="161"/>
      <c r="Z162" s="161"/>
      <c r="AA162" s="166"/>
      <c r="AT162" s="167" t="s">
        <v>125</v>
      </c>
      <c r="AU162" s="167" t="s">
        <v>83</v>
      </c>
      <c r="AV162" s="12" t="s">
        <v>122</v>
      </c>
      <c r="AW162" s="12" t="s">
        <v>30</v>
      </c>
      <c r="AX162" s="12" t="s">
        <v>76</v>
      </c>
      <c r="AY162" s="167" t="s">
        <v>117</v>
      </c>
    </row>
    <row r="163" spans="2:65" s="1" customFormat="1" ht="16.5" customHeight="1">
      <c r="B163" s="118"/>
      <c r="C163" s="168" t="s">
        <v>210</v>
      </c>
      <c r="D163" s="168" t="s">
        <v>197</v>
      </c>
      <c r="E163" s="169" t="s">
        <v>211</v>
      </c>
      <c r="F163" s="246" t="s">
        <v>212</v>
      </c>
      <c r="G163" s="246"/>
      <c r="H163" s="246"/>
      <c r="I163" s="246"/>
      <c r="J163" s="170" t="s">
        <v>189</v>
      </c>
      <c r="K163" s="171">
        <v>29.478000000000002</v>
      </c>
      <c r="L163" s="247">
        <v>0</v>
      </c>
      <c r="M163" s="247"/>
      <c r="N163" s="248">
        <f>ROUND(L163*K163,2)</f>
        <v>0</v>
      </c>
      <c r="O163" s="235"/>
      <c r="P163" s="235"/>
      <c r="Q163" s="235"/>
      <c r="R163" s="119"/>
      <c r="T163" s="142" t="s">
        <v>5</v>
      </c>
      <c r="U163" s="46" t="s">
        <v>36</v>
      </c>
      <c r="V163" s="38"/>
      <c r="W163" s="143">
        <f>V163*K163</f>
        <v>0</v>
      </c>
      <c r="X163" s="143">
        <v>1</v>
      </c>
      <c r="Y163" s="143">
        <f>X163*K163</f>
        <v>29.478000000000002</v>
      </c>
      <c r="Z163" s="143">
        <v>0</v>
      </c>
      <c r="AA163" s="144">
        <f>Z163*K163</f>
        <v>0</v>
      </c>
      <c r="AR163" s="21" t="s">
        <v>160</v>
      </c>
      <c r="AT163" s="21" t="s">
        <v>197</v>
      </c>
      <c r="AU163" s="21" t="s">
        <v>83</v>
      </c>
      <c r="AY163" s="21" t="s">
        <v>117</v>
      </c>
      <c r="BE163" s="100">
        <f>IF(U163="základní",N163,0)</f>
        <v>0</v>
      </c>
      <c r="BF163" s="100">
        <f>IF(U163="snížená",N163,0)</f>
        <v>0</v>
      </c>
      <c r="BG163" s="100">
        <f>IF(U163="zákl. přenesená",N163,0)</f>
        <v>0</v>
      </c>
      <c r="BH163" s="100">
        <f>IF(U163="sníž. přenesená",N163,0)</f>
        <v>0</v>
      </c>
      <c r="BI163" s="100">
        <f>IF(U163="nulová",N163,0)</f>
        <v>0</v>
      </c>
      <c r="BJ163" s="21" t="s">
        <v>76</v>
      </c>
      <c r="BK163" s="100">
        <f>ROUND(L163*K163,2)</f>
        <v>0</v>
      </c>
      <c r="BL163" s="21" t="s">
        <v>122</v>
      </c>
      <c r="BM163" s="21" t="s">
        <v>213</v>
      </c>
    </row>
    <row r="164" spans="2:65" s="10" customFormat="1" ht="16.5" customHeight="1">
      <c r="B164" s="145"/>
      <c r="C164" s="146"/>
      <c r="D164" s="146"/>
      <c r="E164" s="147" t="s">
        <v>5</v>
      </c>
      <c r="F164" s="236" t="s">
        <v>214</v>
      </c>
      <c r="G164" s="237"/>
      <c r="H164" s="237"/>
      <c r="I164" s="237"/>
      <c r="J164" s="146"/>
      <c r="K164" s="148">
        <v>29.478000000000002</v>
      </c>
      <c r="L164" s="146"/>
      <c r="M164" s="146"/>
      <c r="N164" s="146"/>
      <c r="O164" s="146"/>
      <c r="P164" s="146"/>
      <c r="Q164" s="146"/>
      <c r="R164" s="149"/>
      <c r="T164" s="150"/>
      <c r="U164" s="146"/>
      <c r="V164" s="146"/>
      <c r="W164" s="146"/>
      <c r="X164" s="146"/>
      <c r="Y164" s="146"/>
      <c r="Z164" s="146"/>
      <c r="AA164" s="151"/>
      <c r="AT164" s="152" t="s">
        <v>125</v>
      </c>
      <c r="AU164" s="152" t="s">
        <v>83</v>
      </c>
      <c r="AV164" s="10" t="s">
        <v>83</v>
      </c>
      <c r="AW164" s="10" t="s">
        <v>30</v>
      </c>
      <c r="AX164" s="10" t="s">
        <v>76</v>
      </c>
      <c r="AY164" s="152" t="s">
        <v>117</v>
      </c>
    </row>
    <row r="165" spans="2:65" s="9" customFormat="1" ht="29.85" customHeight="1">
      <c r="B165" s="127"/>
      <c r="C165" s="128"/>
      <c r="D165" s="137" t="s">
        <v>93</v>
      </c>
      <c r="E165" s="137"/>
      <c r="F165" s="137"/>
      <c r="G165" s="137"/>
      <c r="H165" s="137"/>
      <c r="I165" s="137"/>
      <c r="J165" s="137"/>
      <c r="K165" s="137"/>
      <c r="L165" s="137"/>
      <c r="M165" s="137"/>
      <c r="N165" s="254">
        <f>BK165</f>
        <v>0</v>
      </c>
      <c r="O165" s="255"/>
      <c r="P165" s="255"/>
      <c r="Q165" s="255"/>
      <c r="R165" s="130"/>
      <c r="T165" s="131"/>
      <c r="U165" s="128"/>
      <c r="V165" s="128"/>
      <c r="W165" s="132">
        <f>SUM(W166:W168)</f>
        <v>0</v>
      </c>
      <c r="X165" s="128"/>
      <c r="Y165" s="132">
        <f>SUM(Y166:Y168)</f>
        <v>0</v>
      </c>
      <c r="Z165" s="128"/>
      <c r="AA165" s="133">
        <f>SUM(AA166:AA168)</f>
        <v>0</v>
      </c>
      <c r="AR165" s="134" t="s">
        <v>76</v>
      </c>
      <c r="AT165" s="135" t="s">
        <v>70</v>
      </c>
      <c r="AU165" s="135" t="s">
        <v>76</v>
      </c>
      <c r="AY165" s="134" t="s">
        <v>117</v>
      </c>
      <c r="BK165" s="136">
        <f>SUM(BK166:BK168)</f>
        <v>0</v>
      </c>
    </row>
    <row r="166" spans="2:65" s="1" customFormat="1" ht="25.5" customHeight="1">
      <c r="B166" s="118"/>
      <c r="C166" s="138" t="s">
        <v>215</v>
      </c>
      <c r="D166" s="138" t="s">
        <v>118</v>
      </c>
      <c r="E166" s="139" t="s">
        <v>216</v>
      </c>
      <c r="F166" s="233" t="s">
        <v>217</v>
      </c>
      <c r="G166" s="233"/>
      <c r="H166" s="233"/>
      <c r="I166" s="233"/>
      <c r="J166" s="140" t="s">
        <v>141</v>
      </c>
      <c r="K166" s="141">
        <v>3.6</v>
      </c>
      <c r="L166" s="234">
        <v>0</v>
      </c>
      <c r="M166" s="234"/>
      <c r="N166" s="235">
        <f>ROUND(L166*K166,2)</f>
        <v>0</v>
      </c>
      <c r="O166" s="235"/>
      <c r="P166" s="235"/>
      <c r="Q166" s="235"/>
      <c r="R166" s="119"/>
      <c r="T166" s="142" t="s">
        <v>5</v>
      </c>
      <c r="U166" s="46" t="s">
        <v>36</v>
      </c>
      <c r="V166" s="38"/>
      <c r="W166" s="143">
        <f>V166*K166</f>
        <v>0</v>
      </c>
      <c r="X166" s="143">
        <v>0</v>
      </c>
      <c r="Y166" s="143">
        <f>X166*K166</f>
        <v>0</v>
      </c>
      <c r="Z166" s="143">
        <v>0</v>
      </c>
      <c r="AA166" s="144">
        <f>Z166*K166</f>
        <v>0</v>
      </c>
      <c r="AR166" s="21" t="s">
        <v>122</v>
      </c>
      <c r="AT166" s="21" t="s">
        <v>118</v>
      </c>
      <c r="AU166" s="21" t="s">
        <v>83</v>
      </c>
      <c r="AY166" s="21" t="s">
        <v>117</v>
      </c>
      <c r="BE166" s="100">
        <f>IF(U166="základní",N166,0)</f>
        <v>0</v>
      </c>
      <c r="BF166" s="100">
        <f>IF(U166="snížená",N166,0)</f>
        <v>0</v>
      </c>
      <c r="BG166" s="100">
        <f>IF(U166="zákl. přenesená",N166,0)</f>
        <v>0</v>
      </c>
      <c r="BH166" s="100">
        <f>IF(U166="sníž. přenesená",N166,0)</f>
        <v>0</v>
      </c>
      <c r="BI166" s="100">
        <f>IF(U166="nulová",N166,0)</f>
        <v>0</v>
      </c>
      <c r="BJ166" s="21" t="s">
        <v>76</v>
      </c>
      <c r="BK166" s="100">
        <f>ROUND(L166*K166,2)</f>
        <v>0</v>
      </c>
      <c r="BL166" s="21" t="s">
        <v>122</v>
      </c>
      <c r="BM166" s="21" t="s">
        <v>218</v>
      </c>
    </row>
    <row r="167" spans="2:65" s="10" customFormat="1" ht="16.5" customHeight="1">
      <c r="B167" s="145"/>
      <c r="C167" s="146"/>
      <c r="D167" s="146"/>
      <c r="E167" s="147" t="s">
        <v>5</v>
      </c>
      <c r="F167" s="236" t="s">
        <v>219</v>
      </c>
      <c r="G167" s="237"/>
      <c r="H167" s="237"/>
      <c r="I167" s="237"/>
      <c r="J167" s="146"/>
      <c r="K167" s="148">
        <v>3.6</v>
      </c>
      <c r="L167" s="146"/>
      <c r="M167" s="146"/>
      <c r="N167" s="146"/>
      <c r="O167" s="146"/>
      <c r="P167" s="146"/>
      <c r="Q167" s="146"/>
      <c r="R167" s="149"/>
      <c r="T167" s="150"/>
      <c r="U167" s="146"/>
      <c r="V167" s="146"/>
      <c r="W167" s="146"/>
      <c r="X167" s="146"/>
      <c r="Y167" s="146"/>
      <c r="Z167" s="146"/>
      <c r="AA167" s="151"/>
      <c r="AT167" s="152" t="s">
        <v>125</v>
      </c>
      <c r="AU167" s="152" t="s">
        <v>83</v>
      </c>
      <c r="AV167" s="10" t="s">
        <v>83</v>
      </c>
      <c r="AW167" s="10" t="s">
        <v>30</v>
      </c>
      <c r="AX167" s="10" t="s">
        <v>71</v>
      </c>
      <c r="AY167" s="152" t="s">
        <v>117</v>
      </c>
    </row>
    <row r="168" spans="2:65" s="12" customFormat="1" ht="16.5" customHeight="1">
      <c r="B168" s="160"/>
      <c r="C168" s="161"/>
      <c r="D168" s="161"/>
      <c r="E168" s="162" t="s">
        <v>5</v>
      </c>
      <c r="F168" s="242" t="s">
        <v>151</v>
      </c>
      <c r="G168" s="243"/>
      <c r="H168" s="243"/>
      <c r="I168" s="243"/>
      <c r="J168" s="161"/>
      <c r="K168" s="163">
        <v>3.6</v>
      </c>
      <c r="L168" s="161"/>
      <c r="M168" s="161"/>
      <c r="N168" s="161"/>
      <c r="O168" s="161"/>
      <c r="P168" s="161"/>
      <c r="Q168" s="161"/>
      <c r="R168" s="164"/>
      <c r="T168" s="165"/>
      <c r="U168" s="161"/>
      <c r="V168" s="161"/>
      <c r="W168" s="161"/>
      <c r="X168" s="161"/>
      <c r="Y168" s="161"/>
      <c r="Z168" s="161"/>
      <c r="AA168" s="166"/>
      <c r="AT168" s="167" t="s">
        <v>125</v>
      </c>
      <c r="AU168" s="167" t="s">
        <v>83</v>
      </c>
      <c r="AV168" s="12" t="s">
        <v>122</v>
      </c>
      <c r="AW168" s="12" t="s">
        <v>30</v>
      </c>
      <c r="AX168" s="12" t="s">
        <v>76</v>
      </c>
      <c r="AY168" s="167" t="s">
        <v>117</v>
      </c>
    </row>
    <row r="169" spans="2:65" s="9" customFormat="1" ht="29.85" customHeight="1">
      <c r="B169" s="127"/>
      <c r="C169" s="128"/>
      <c r="D169" s="137" t="s">
        <v>94</v>
      </c>
      <c r="E169" s="137"/>
      <c r="F169" s="137"/>
      <c r="G169" s="137"/>
      <c r="H169" s="137"/>
      <c r="I169" s="137"/>
      <c r="J169" s="137"/>
      <c r="K169" s="137"/>
      <c r="L169" s="137"/>
      <c r="M169" s="137"/>
      <c r="N169" s="254">
        <f>BK169</f>
        <v>0</v>
      </c>
      <c r="O169" s="255"/>
      <c r="P169" s="255"/>
      <c r="Q169" s="255"/>
      <c r="R169" s="130"/>
      <c r="T169" s="131"/>
      <c r="U169" s="128"/>
      <c r="V169" s="128"/>
      <c r="W169" s="132">
        <f>SUM(W170:W172)</f>
        <v>0</v>
      </c>
      <c r="X169" s="128"/>
      <c r="Y169" s="132">
        <f>SUM(Y170:Y172)</f>
        <v>13.8774</v>
      </c>
      <c r="Z169" s="128"/>
      <c r="AA169" s="133">
        <f>SUM(AA170:AA172)</f>
        <v>0</v>
      </c>
      <c r="AR169" s="134" t="s">
        <v>76</v>
      </c>
      <c r="AT169" s="135" t="s">
        <v>70</v>
      </c>
      <c r="AU169" s="135" t="s">
        <v>76</v>
      </c>
      <c r="AY169" s="134" t="s">
        <v>117</v>
      </c>
      <c r="BK169" s="136">
        <f>SUM(BK170:BK172)</f>
        <v>0</v>
      </c>
    </row>
    <row r="170" spans="2:65" s="1" customFormat="1" ht="25.5" customHeight="1">
      <c r="B170" s="118"/>
      <c r="C170" s="138" t="s">
        <v>220</v>
      </c>
      <c r="D170" s="138" t="s">
        <v>118</v>
      </c>
      <c r="E170" s="139" t="s">
        <v>221</v>
      </c>
      <c r="F170" s="233" t="s">
        <v>222</v>
      </c>
      <c r="G170" s="233"/>
      <c r="H170" s="233"/>
      <c r="I170" s="233"/>
      <c r="J170" s="140" t="s">
        <v>121</v>
      </c>
      <c r="K170" s="141">
        <v>12</v>
      </c>
      <c r="L170" s="234">
        <v>0</v>
      </c>
      <c r="M170" s="234"/>
      <c r="N170" s="235">
        <f>ROUND(L170*K170,2)</f>
        <v>0</v>
      </c>
      <c r="O170" s="235"/>
      <c r="P170" s="235"/>
      <c r="Q170" s="235"/>
      <c r="R170" s="119"/>
      <c r="T170" s="142" t="s">
        <v>5</v>
      </c>
      <c r="U170" s="46" t="s">
        <v>36</v>
      </c>
      <c r="V170" s="38"/>
      <c r="W170" s="143">
        <f>V170*K170</f>
        <v>0</v>
      </c>
      <c r="X170" s="143">
        <v>0.27994000000000002</v>
      </c>
      <c r="Y170" s="143">
        <f>X170*K170</f>
        <v>3.35928</v>
      </c>
      <c r="Z170" s="143">
        <v>0</v>
      </c>
      <c r="AA170" s="144">
        <f>Z170*K170</f>
        <v>0</v>
      </c>
      <c r="AR170" s="21" t="s">
        <v>122</v>
      </c>
      <c r="AT170" s="21" t="s">
        <v>118</v>
      </c>
      <c r="AU170" s="21" t="s">
        <v>83</v>
      </c>
      <c r="AY170" s="21" t="s">
        <v>117</v>
      </c>
      <c r="BE170" s="100">
        <f>IF(U170="základní",N170,0)</f>
        <v>0</v>
      </c>
      <c r="BF170" s="100">
        <f>IF(U170="snížená",N170,0)</f>
        <v>0</v>
      </c>
      <c r="BG170" s="100">
        <f>IF(U170="zákl. přenesená",N170,0)</f>
        <v>0</v>
      </c>
      <c r="BH170" s="100">
        <f>IF(U170="sníž. přenesená",N170,0)</f>
        <v>0</v>
      </c>
      <c r="BI170" s="100">
        <f>IF(U170="nulová",N170,0)</f>
        <v>0</v>
      </c>
      <c r="BJ170" s="21" t="s">
        <v>76</v>
      </c>
      <c r="BK170" s="100">
        <f>ROUND(L170*K170,2)</f>
        <v>0</v>
      </c>
      <c r="BL170" s="21" t="s">
        <v>122</v>
      </c>
      <c r="BM170" s="21" t="s">
        <v>223</v>
      </c>
    </row>
    <row r="171" spans="2:65" s="1" customFormat="1" ht="38.25" customHeight="1">
      <c r="B171" s="118"/>
      <c r="C171" s="138" t="s">
        <v>10</v>
      </c>
      <c r="D171" s="138" t="s">
        <v>118</v>
      </c>
      <c r="E171" s="139" t="s">
        <v>224</v>
      </c>
      <c r="F171" s="233" t="s">
        <v>225</v>
      </c>
      <c r="G171" s="233"/>
      <c r="H171" s="233"/>
      <c r="I171" s="233"/>
      <c r="J171" s="140" t="s">
        <v>121</v>
      </c>
      <c r="K171" s="141">
        <v>12</v>
      </c>
      <c r="L171" s="234">
        <v>0</v>
      </c>
      <c r="M171" s="234"/>
      <c r="N171" s="235">
        <f>ROUND(L171*K171,2)</f>
        <v>0</v>
      </c>
      <c r="O171" s="235"/>
      <c r="P171" s="235"/>
      <c r="Q171" s="235"/>
      <c r="R171" s="119"/>
      <c r="T171" s="142" t="s">
        <v>5</v>
      </c>
      <c r="U171" s="46" t="s">
        <v>36</v>
      </c>
      <c r="V171" s="38"/>
      <c r="W171" s="143">
        <f>V171*K171</f>
        <v>0</v>
      </c>
      <c r="X171" s="143">
        <v>0.48089999999999999</v>
      </c>
      <c r="Y171" s="143">
        <f>X171*K171</f>
        <v>5.7707999999999995</v>
      </c>
      <c r="Z171" s="143">
        <v>0</v>
      </c>
      <c r="AA171" s="144">
        <f>Z171*K171</f>
        <v>0</v>
      </c>
      <c r="AR171" s="21" t="s">
        <v>122</v>
      </c>
      <c r="AT171" s="21" t="s">
        <v>118</v>
      </c>
      <c r="AU171" s="21" t="s">
        <v>83</v>
      </c>
      <c r="AY171" s="21" t="s">
        <v>117</v>
      </c>
      <c r="BE171" s="100">
        <f>IF(U171="základní",N171,0)</f>
        <v>0</v>
      </c>
      <c r="BF171" s="100">
        <f>IF(U171="snížená",N171,0)</f>
        <v>0</v>
      </c>
      <c r="BG171" s="100">
        <f>IF(U171="zákl. přenesená",N171,0)</f>
        <v>0</v>
      </c>
      <c r="BH171" s="100">
        <f>IF(U171="sníž. přenesená",N171,0)</f>
        <v>0</v>
      </c>
      <c r="BI171" s="100">
        <f>IF(U171="nulová",N171,0)</f>
        <v>0</v>
      </c>
      <c r="BJ171" s="21" t="s">
        <v>76</v>
      </c>
      <c r="BK171" s="100">
        <f>ROUND(L171*K171,2)</f>
        <v>0</v>
      </c>
      <c r="BL171" s="21" t="s">
        <v>122</v>
      </c>
      <c r="BM171" s="21" t="s">
        <v>226</v>
      </c>
    </row>
    <row r="172" spans="2:65" s="1" customFormat="1" ht="38.25" customHeight="1">
      <c r="B172" s="118"/>
      <c r="C172" s="138" t="s">
        <v>227</v>
      </c>
      <c r="D172" s="138" t="s">
        <v>118</v>
      </c>
      <c r="E172" s="139" t="s">
        <v>228</v>
      </c>
      <c r="F172" s="233" t="s">
        <v>229</v>
      </c>
      <c r="G172" s="233"/>
      <c r="H172" s="233"/>
      <c r="I172" s="233"/>
      <c r="J172" s="140" t="s">
        <v>121</v>
      </c>
      <c r="K172" s="141">
        <v>12</v>
      </c>
      <c r="L172" s="234">
        <v>0</v>
      </c>
      <c r="M172" s="234"/>
      <c r="N172" s="235">
        <f>ROUND(L172*K172,2)</f>
        <v>0</v>
      </c>
      <c r="O172" s="235"/>
      <c r="P172" s="235"/>
      <c r="Q172" s="235"/>
      <c r="R172" s="119"/>
      <c r="T172" s="142" t="s">
        <v>5</v>
      </c>
      <c r="U172" s="46" t="s">
        <v>36</v>
      </c>
      <c r="V172" s="38"/>
      <c r="W172" s="143">
        <f>V172*K172</f>
        <v>0</v>
      </c>
      <c r="X172" s="143">
        <v>0.39561000000000002</v>
      </c>
      <c r="Y172" s="143">
        <f>X172*K172</f>
        <v>4.7473200000000002</v>
      </c>
      <c r="Z172" s="143">
        <v>0</v>
      </c>
      <c r="AA172" s="144">
        <f>Z172*K172</f>
        <v>0</v>
      </c>
      <c r="AR172" s="21" t="s">
        <v>122</v>
      </c>
      <c r="AT172" s="21" t="s">
        <v>118</v>
      </c>
      <c r="AU172" s="21" t="s">
        <v>83</v>
      </c>
      <c r="AY172" s="21" t="s">
        <v>117</v>
      </c>
      <c r="BE172" s="100">
        <f>IF(U172="základní",N172,0)</f>
        <v>0</v>
      </c>
      <c r="BF172" s="100">
        <f>IF(U172="snížená",N172,0)</f>
        <v>0</v>
      </c>
      <c r="BG172" s="100">
        <f>IF(U172="zákl. přenesená",N172,0)</f>
        <v>0</v>
      </c>
      <c r="BH172" s="100">
        <f>IF(U172="sníž. přenesená",N172,0)</f>
        <v>0</v>
      </c>
      <c r="BI172" s="100">
        <f>IF(U172="nulová",N172,0)</f>
        <v>0</v>
      </c>
      <c r="BJ172" s="21" t="s">
        <v>76</v>
      </c>
      <c r="BK172" s="100">
        <f>ROUND(L172*K172,2)</f>
        <v>0</v>
      </c>
      <c r="BL172" s="21" t="s">
        <v>122</v>
      </c>
      <c r="BM172" s="21" t="s">
        <v>230</v>
      </c>
    </row>
    <row r="173" spans="2:65" s="9" customFormat="1" ht="29.85" customHeight="1">
      <c r="B173" s="127"/>
      <c r="C173" s="128"/>
      <c r="D173" s="137" t="s">
        <v>95</v>
      </c>
      <c r="E173" s="137"/>
      <c r="F173" s="137"/>
      <c r="G173" s="137"/>
      <c r="H173" s="137"/>
      <c r="I173" s="137"/>
      <c r="J173" s="137"/>
      <c r="K173" s="137"/>
      <c r="L173" s="137"/>
      <c r="M173" s="137"/>
      <c r="N173" s="256">
        <f>BK173</f>
        <v>0</v>
      </c>
      <c r="O173" s="257"/>
      <c r="P173" s="257"/>
      <c r="Q173" s="257"/>
      <c r="R173" s="130"/>
      <c r="T173" s="131"/>
      <c r="U173" s="128"/>
      <c r="V173" s="128"/>
      <c r="W173" s="132">
        <f>SUM(W174:W196)</f>
        <v>0</v>
      </c>
      <c r="X173" s="128"/>
      <c r="Y173" s="132">
        <f>SUM(Y174:Y196)</f>
        <v>1.0648919999999997</v>
      </c>
      <c r="Z173" s="128"/>
      <c r="AA173" s="133">
        <f>SUM(AA174:AA196)</f>
        <v>0</v>
      </c>
      <c r="AR173" s="134" t="s">
        <v>76</v>
      </c>
      <c r="AT173" s="135" t="s">
        <v>70</v>
      </c>
      <c r="AU173" s="135" t="s">
        <v>76</v>
      </c>
      <c r="AY173" s="134" t="s">
        <v>117</v>
      </c>
      <c r="BK173" s="136">
        <f>SUM(BK174:BK196)</f>
        <v>0</v>
      </c>
    </row>
    <row r="174" spans="2:65" s="1" customFormat="1" ht="38.25" customHeight="1">
      <c r="B174" s="118"/>
      <c r="C174" s="138" t="s">
        <v>231</v>
      </c>
      <c r="D174" s="138" t="s">
        <v>118</v>
      </c>
      <c r="E174" s="139" t="s">
        <v>232</v>
      </c>
      <c r="F174" s="233" t="s">
        <v>233</v>
      </c>
      <c r="G174" s="233"/>
      <c r="H174" s="233"/>
      <c r="I174" s="233"/>
      <c r="J174" s="140" t="s">
        <v>132</v>
      </c>
      <c r="K174" s="141">
        <v>30</v>
      </c>
      <c r="L174" s="234">
        <v>0</v>
      </c>
      <c r="M174" s="234"/>
      <c r="N174" s="235">
        <f>ROUND(L174*K174,2)</f>
        <v>0</v>
      </c>
      <c r="O174" s="235"/>
      <c r="P174" s="235"/>
      <c r="Q174" s="235"/>
      <c r="R174" s="119"/>
      <c r="T174" s="142" t="s">
        <v>5</v>
      </c>
      <c r="U174" s="46" t="s">
        <v>36</v>
      </c>
      <c r="V174" s="38"/>
      <c r="W174" s="143">
        <f>V174*K174</f>
        <v>0</v>
      </c>
      <c r="X174" s="143">
        <v>0</v>
      </c>
      <c r="Y174" s="143">
        <f>X174*K174</f>
        <v>0</v>
      </c>
      <c r="Z174" s="143">
        <v>0</v>
      </c>
      <c r="AA174" s="144">
        <f>Z174*K174</f>
        <v>0</v>
      </c>
      <c r="AR174" s="21" t="s">
        <v>122</v>
      </c>
      <c r="AT174" s="21" t="s">
        <v>118</v>
      </c>
      <c r="AU174" s="21" t="s">
        <v>83</v>
      </c>
      <c r="AY174" s="21" t="s">
        <v>117</v>
      </c>
      <c r="BE174" s="100">
        <f>IF(U174="základní",N174,0)</f>
        <v>0</v>
      </c>
      <c r="BF174" s="100">
        <f>IF(U174="snížená",N174,0)</f>
        <v>0</v>
      </c>
      <c r="BG174" s="100">
        <f>IF(U174="zákl. přenesená",N174,0)</f>
        <v>0</v>
      </c>
      <c r="BH174" s="100">
        <f>IF(U174="sníž. přenesená",N174,0)</f>
        <v>0</v>
      </c>
      <c r="BI174" s="100">
        <f>IF(U174="nulová",N174,0)</f>
        <v>0</v>
      </c>
      <c r="BJ174" s="21" t="s">
        <v>76</v>
      </c>
      <c r="BK174" s="100">
        <f>ROUND(L174*K174,2)</f>
        <v>0</v>
      </c>
      <c r="BL174" s="21" t="s">
        <v>122</v>
      </c>
      <c r="BM174" s="21" t="s">
        <v>234</v>
      </c>
    </row>
    <row r="175" spans="2:65" s="1" customFormat="1" ht="38.25" customHeight="1">
      <c r="B175" s="118"/>
      <c r="C175" s="168" t="s">
        <v>235</v>
      </c>
      <c r="D175" s="168" t="s">
        <v>197</v>
      </c>
      <c r="E175" s="169" t="s">
        <v>236</v>
      </c>
      <c r="F175" s="246" t="s">
        <v>237</v>
      </c>
      <c r="G175" s="246"/>
      <c r="H175" s="246"/>
      <c r="I175" s="246"/>
      <c r="J175" s="170" t="s">
        <v>132</v>
      </c>
      <c r="K175" s="171">
        <v>30.6</v>
      </c>
      <c r="L175" s="247">
        <v>0</v>
      </c>
      <c r="M175" s="247"/>
      <c r="N175" s="248">
        <f>ROUND(L175*K175,2)</f>
        <v>0</v>
      </c>
      <c r="O175" s="235"/>
      <c r="P175" s="235"/>
      <c r="Q175" s="235"/>
      <c r="R175" s="119"/>
      <c r="T175" s="142" t="s">
        <v>5</v>
      </c>
      <c r="U175" s="46" t="s">
        <v>36</v>
      </c>
      <c r="V175" s="38"/>
      <c r="W175" s="143">
        <f>V175*K175</f>
        <v>0</v>
      </c>
      <c r="X175" s="143">
        <v>1.47E-3</v>
      </c>
      <c r="Y175" s="143">
        <f>X175*K175</f>
        <v>4.4982000000000001E-2</v>
      </c>
      <c r="Z175" s="143">
        <v>0</v>
      </c>
      <c r="AA175" s="144">
        <f>Z175*K175</f>
        <v>0</v>
      </c>
      <c r="AR175" s="21" t="s">
        <v>160</v>
      </c>
      <c r="AT175" s="21" t="s">
        <v>197</v>
      </c>
      <c r="AU175" s="21" t="s">
        <v>83</v>
      </c>
      <c r="AY175" s="21" t="s">
        <v>117</v>
      </c>
      <c r="BE175" s="100">
        <f>IF(U175="základní",N175,0)</f>
        <v>0</v>
      </c>
      <c r="BF175" s="100">
        <f>IF(U175="snížená",N175,0)</f>
        <v>0</v>
      </c>
      <c r="BG175" s="100">
        <f>IF(U175="zákl. přenesená",N175,0)</f>
        <v>0</v>
      </c>
      <c r="BH175" s="100">
        <f>IF(U175="sníž. přenesená",N175,0)</f>
        <v>0</v>
      </c>
      <c r="BI175" s="100">
        <f>IF(U175="nulová",N175,0)</f>
        <v>0</v>
      </c>
      <c r="BJ175" s="21" t="s">
        <v>76</v>
      </c>
      <c r="BK175" s="100">
        <f>ROUND(L175*K175,2)</f>
        <v>0</v>
      </c>
      <c r="BL175" s="21" t="s">
        <v>122</v>
      </c>
      <c r="BM175" s="21" t="s">
        <v>238</v>
      </c>
    </row>
    <row r="176" spans="2:65" s="1" customFormat="1" ht="25.5" customHeight="1">
      <c r="B176" s="118"/>
      <c r="C176" s="138" t="s">
        <v>239</v>
      </c>
      <c r="D176" s="138" t="s">
        <v>118</v>
      </c>
      <c r="E176" s="139" t="s">
        <v>240</v>
      </c>
      <c r="F176" s="233" t="s">
        <v>241</v>
      </c>
      <c r="G176" s="233"/>
      <c r="H176" s="233"/>
      <c r="I176" s="233"/>
      <c r="J176" s="140" t="s">
        <v>132</v>
      </c>
      <c r="K176" s="141">
        <v>10</v>
      </c>
      <c r="L176" s="234">
        <v>0</v>
      </c>
      <c r="M176" s="234"/>
      <c r="N176" s="235">
        <f>ROUND(L176*K176,2)</f>
        <v>0</v>
      </c>
      <c r="O176" s="235"/>
      <c r="P176" s="235"/>
      <c r="Q176" s="235"/>
      <c r="R176" s="119"/>
      <c r="T176" s="142" t="s">
        <v>5</v>
      </c>
      <c r="U176" s="46" t="s">
        <v>36</v>
      </c>
      <c r="V176" s="38"/>
      <c r="W176" s="143">
        <f>V176*K176</f>
        <v>0</v>
      </c>
      <c r="X176" s="143">
        <v>0</v>
      </c>
      <c r="Y176" s="143">
        <f>X176*K176</f>
        <v>0</v>
      </c>
      <c r="Z176" s="143">
        <v>0</v>
      </c>
      <c r="AA176" s="144">
        <f>Z176*K176</f>
        <v>0</v>
      </c>
      <c r="AR176" s="21" t="s">
        <v>122</v>
      </c>
      <c r="AT176" s="21" t="s">
        <v>118</v>
      </c>
      <c r="AU176" s="21" t="s">
        <v>83</v>
      </c>
      <c r="AY176" s="21" t="s">
        <v>117</v>
      </c>
      <c r="BE176" s="100">
        <f>IF(U176="základní",N176,0)</f>
        <v>0</v>
      </c>
      <c r="BF176" s="100">
        <f>IF(U176="snížená",N176,0)</f>
        <v>0</v>
      </c>
      <c r="BG176" s="100">
        <f>IF(U176="zákl. přenesená",N176,0)</f>
        <v>0</v>
      </c>
      <c r="BH176" s="100">
        <f>IF(U176="sníž. přenesená",N176,0)</f>
        <v>0</v>
      </c>
      <c r="BI176" s="100">
        <f>IF(U176="nulová",N176,0)</f>
        <v>0</v>
      </c>
      <c r="BJ176" s="21" t="s">
        <v>76</v>
      </c>
      <c r="BK176" s="100">
        <f>ROUND(L176*K176,2)</f>
        <v>0</v>
      </c>
      <c r="BL176" s="21" t="s">
        <v>122</v>
      </c>
      <c r="BM176" s="21" t="s">
        <v>242</v>
      </c>
    </row>
    <row r="177" spans="2:65" s="1" customFormat="1" ht="16.5" customHeight="1">
      <c r="B177" s="37"/>
      <c r="C177" s="38"/>
      <c r="D177" s="38"/>
      <c r="E177" s="38"/>
      <c r="F177" s="249" t="s">
        <v>243</v>
      </c>
      <c r="G177" s="250"/>
      <c r="H177" s="250"/>
      <c r="I177" s="250"/>
      <c r="J177" s="38"/>
      <c r="K177" s="38"/>
      <c r="L177" s="38"/>
      <c r="M177" s="38"/>
      <c r="N177" s="38"/>
      <c r="O177" s="38"/>
      <c r="P177" s="38"/>
      <c r="Q177" s="38"/>
      <c r="R177" s="39"/>
      <c r="T177" s="172"/>
      <c r="U177" s="38"/>
      <c r="V177" s="38"/>
      <c r="W177" s="38"/>
      <c r="X177" s="38"/>
      <c r="Y177" s="38"/>
      <c r="Z177" s="38"/>
      <c r="AA177" s="76"/>
      <c r="AT177" s="21" t="s">
        <v>244</v>
      </c>
      <c r="AU177" s="21" t="s">
        <v>83</v>
      </c>
    </row>
    <row r="178" spans="2:65" s="1" customFormat="1" ht="16.5" customHeight="1">
      <c r="B178" s="118"/>
      <c r="C178" s="168" t="s">
        <v>245</v>
      </c>
      <c r="D178" s="168" t="s">
        <v>197</v>
      </c>
      <c r="E178" s="169" t="s">
        <v>246</v>
      </c>
      <c r="F178" s="246" t="s">
        <v>247</v>
      </c>
      <c r="G178" s="246"/>
      <c r="H178" s="246"/>
      <c r="I178" s="246"/>
      <c r="J178" s="170" t="s">
        <v>132</v>
      </c>
      <c r="K178" s="171">
        <v>10</v>
      </c>
      <c r="L178" s="247">
        <v>0</v>
      </c>
      <c r="M178" s="247"/>
      <c r="N178" s="248">
        <f t="shared" ref="N178:N192" si="0">ROUND(L178*K178,2)</f>
        <v>0</v>
      </c>
      <c r="O178" s="235"/>
      <c r="P178" s="235"/>
      <c r="Q178" s="235"/>
      <c r="R178" s="119"/>
      <c r="T178" s="142" t="s">
        <v>5</v>
      </c>
      <c r="U178" s="46" t="s">
        <v>36</v>
      </c>
      <c r="V178" s="38"/>
      <c r="W178" s="143">
        <f t="shared" ref="W178:W192" si="1">V178*K178</f>
        <v>0</v>
      </c>
      <c r="X178" s="143">
        <v>8.5100000000000002E-3</v>
      </c>
      <c r="Y178" s="143">
        <f t="shared" ref="Y178:Y192" si="2">X178*K178</f>
        <v>8.5100000000000009E-2</v>
      </c>
      <c r="Z178" s="143">
        <v>0</v>
      </c>
      <c r="AA178" s="144">
        <f t="shared" ref="AA178:AA192" si="3">Z178*K178</f>
        <v>0</v>
      </c>
      <c r="AR178" s="21" t="s">
        <v>160</v>
      </c>
      <c r="AT178" s="21" t="s">
        <v>197</v>
      </c>
      <c r="AU178" s="21" t="s">
        <v>83</v>
      </c>
      <c r="AY178" s="21" t="s">
        <v>117</v>
      </c>
      <c r="BE178" s="100">
        <f t="shared" ref="BE178:BE192" si="4">IF(U178="základní",N178,0)</f>
        <v>0</v>
      </c>
      <c r="BF178" s="100">
        <f t="shared" ref="BF178:BF192" si="5">IF(U178="snížená",N178,0)</f>
        <v>0</v>
      </c>
      <c r="BG178" s="100">
        <f t="shared" ref="BG178:BG192" si="6">IF(U178="zákl. přenesená",N178,0)</f>
        <v>0</v>
      </c>
      <c r="BH178" s="100">
        <f t="shared" ref="BH178:BH192" si="7">IF(U178="sníž. přenesená",N178,0)</f>
        <v>0</v>
      </c>
      <c r="BI178" s="100">
        <f t="shared" ref="BI178:BI192" si="8">IF(U178="nulová",N178,0)</f>
        <v>0</v>
      </c>
      <c r="BJ178" s="21" t="s">
        <v>76</v>
      </c>
      <c r="BK178" s="100">
        <f t="shared" ref="BK178:BK192" si="9">ROUND(L178*K178,2)</f>
        <v>0</v>
      </c>
      <c r="BL178" s="21" t="s">
        <v>122</v>
      </c>
      <c r="BM178" s="21" t="s">
        <v>248</v>
      </c>
    </row>
    <row r="179" spans="2:65" s="1" customFormat="1" ht="25.5" customHeight="1">
      <c r="B179" s="118"/>
      <c r="C179" s="138" t="s">
        <v>249</v>
      </c>
      <c r="D179" s="138" t="s">
        <v>118</v>
      </c>
      <c r="E179" s="139" t="s">
        <v>250</v>
      </c>
      <c r="F179" s="233" t="s">
        <v>251</v>
      </c>
      <c r="G179" s="233"/>
      <c r="H179" s="233"/>
      <c r="I179" s="233"/>
      <c r="J179" s="140" t="s">
        <v>252</v>
      </c>
      <c r="K179" s="141">
        <v>5</v>
      </c>
      <c r="L179" s="234">
        <v>0</v>
      </c>
      <c r="M179" s="234"/>
      <c r="N179" s="235">
        <f t="shared" si="0"/>
        <v>0</v>
      </c>
      <c r="O179" s="235"/>
      <c r="P179" s="235"/>
      <c r="Q179" s="235"/>
      <c r="R179" s="119"/>
      <c r="T179" s="142" t="s">
        <v>5</v>
      </c>
      <c r="U179" s="46" t="s">
        <v>36</v>
      </c>
      <c r="V179" s="38"/>
      <c r="W179" s="143">
        <f t="shared" si="1"/>
        <v>0</v>
      </c>
      <c r="X179" s="143">
        <v>0</v>
      </c>
      <c r="Y179" s="143">
        <f t="shared" si="2"/>
        <v>0</v>
      </c>
      <c r="Z179" s="143">
        <v>0</v>
      </c>
      <c r="AA179" s="144">
        <f t="shared" si="3"/>
        <v>0</v>
      </c>
      <c r="AR179" s="21" t="s">
        <v>122</v>
      </c>
      <c r="AT179" s="21" t="s">
        <v>118</v>
      </c>
      <c r="AU179" s="21" t="s">
        <v>83</v>
      </c>
      <c r="AY179" s="21" t="s">
        <v>117</v>
      </c>
      <c r="BE179" s="100">
        <f t="shared" si="4"/>
        <v>0</v>
      </c>
      <c r="BF179" s="100">
        <f t="shared" si="5"/>
        <v>0</v>
      </c>
      <c r="BG179" s="100">
        <f t="shared" si="6"/>
        <v>0</v>
      </c>
      <c r="BH179" s="100">
        <f t="shared" si="7"/>
        <v>0</v>
      </c>
      <c r="BI179" s="100">
        <f t="shared" si="8"/>
        <v>0</v>
      </c>
      <c r="BJ179" s="21" t="s">
        <v>76</v>
      </c>
      <c r="BK179" s="100">
        <f t="shared" si="9"/>
        <v>0</v>
      </c>
      <c r="BL179" s="21" t="s">
        <v>122</v>
      </c>
      <c r="BM179" s="21" t="s">
        <v>253</v>
      </c>
    </row>
    <row r="180" spans="2:65" s="1" customFormat="1" ht="16.5" customHeight="1">
      <c r="B180" s="118"/>
      <c r="C180" s="168" t="s">
        <v>254</v>
      </c>
      <c r="D180" s="168" t="s">
        <v>197</v>
      </c>
      <c r="E180" s="169" t="s">
        <v>255</v>
      </c>
      <c r="F180" s="246" t="s">
        <v>256</v>
      </c>
      <c r="G180" s="246"/>
      <c r="H180" s="246"/>
      <c r="I180" s="246"/>
      <c r="J180" s="170" t="s">
        <v>252</v>
      </c>
      <c r="K180" s="171">
        <v>5</v>
      </c>
      <c r="L180" s="247">
        <v>0</v>
      </c>
      <c r="M180" s="247"/>
      <c r="N180" s="248">
        <f t="shared" si="0"/>
        <v>0</v>
      </c>
      <c r="O180" s="235"/>
      <c r="P180" s="235"/>
      <c r="Q180" s="235"/>
      <c r="R180" s="119"/>
      <c r="T180" s="142" t="s">
        <v>5</v>
      </c>
      <c r="U180" s="46" t="s">
        <v>36</v>
      </c>
      <c r="V180" s="38"/>
      <c r="W180" s="143">
        <f t="shared" si="1"/>
        <v>0</v>
      </c>
      <c r="X180" s="143">
        <v>3.8999999999999999E-4</v>
      </c>
      <c r="Y180" s="143">
        <f t="shared" si="2"/>
        <v>1.9499999999999999E-3</v>
      </c>
      <c r="Z180" s="143">
        <v>0</v>
      </c>
      <c r="AA180" s="144">
        <f t="shared" si="3"/>
        <v>0</v>
      </c>
      <c r="AR180" s="21" t="s">
        <v>160</v>
      </c>
      <c r="AT180" s="21" t="s">
        <v>197</v>
      </c>
      <c r="AU180" s="21" t="s">
        <v>83</v>
      </c>
      <c r="AY180" s="21" t="s">
        <v>117</v>
      </c>
      <c r="BE180" s="100">
        <f t="shared" si="4"/>
        <v>0</v>
      </c>
      <c r="BF180" s="100">
        <f t="shared" si="5"/>
        <v>0</v>
      </c>
      <c r="BG180" s="100">
        <f t="shared" si="6"/>
        <v>0</v>
      </c>
      <c r="BH180" s="100">
        <f t="shared" si="7"/>
        <v>0</v>
      </c>
      <c r="BI180" s="100">
        <f t="shared" si="8"/>
        <v>0</v>
      </c>
      <c r="BJ180" s="21" t="s">
        <v>76</v>
      </c>
      <c r="BK180" s="100">
        <f t="shared" si="9"/>
        <v>0</v>
      </c>
      <c r="BL180" s="21" t="s">
        <v>122</v>
      </c>
      <c r="BM180" s="21" t="s">
        <v>257</v>
      </c>
    </row>
    <row r="181" spans="2:65" s="1" customFormat="1" ht="25.5" customHeight="1">
      <c r="B181" s="118"/>
      <c r="C181" s="138" t="s">
        <v>258</v>
      </c>
      <c r="D181" s="138" t="s">
        <v>118</v>
      </c>
      <c r="E181" s="139" t="s">
        <v>259</v>
      </c>
      <c r="F181" s="233" t="s">
        <v>260</v>
      </c>
      <c r="G181" s="233"/>
      <c r="H181" s="233"/>
      <c r="I181" s="233"/>
      <c r="J181" s="140" t="s">
        <v>252</v>
      </c>
      <c r="K181" s="141">
        <v>3</v>
      </c>
      <c r="L181" s="234">
        <v>0</v>
      </c>
      <c r="M181" s="234"/>
      <c r="N181" s="235">
        <f t="shared" si="0"/>
        <v>0</v>
      </c>
      <c r="O181" s="235"/>
      <c r="P181" s="235"/>
      <c r="Q181" s="235"/>
      <c r="R181" s="119"/>
      <c r="T181" s="142" t="s">
        <v>5</v>
      </c>
      <c r="U181" s="46" t="s">
        <v>36</v>
      </c>
      <c r="V181" s="38"/>
      <c r="W181" s="143">
        <f t="shared" si="1"/>
        <v>0</v>
      </c>
      <c r="X181" s="143">
        <v>0</v>
      </c>
      <c r="Y181" s="143">
        <f t="shared" si="2"/>
        <v>0</v>
      </c>
      <c r="Z181" s="143">
        <v>0</v>
      </c>
      <c r="AA181" s="144">
        <f t="shared" si="3"/>
        <v>0</v>
      </c>
      <c r="AR181" s="21" t="s">
        <v>122</v>
      </c>
      <c r="AT181" s="21" t="s">
        <v>118</v>
      </c>
      <c r="AU181" s="21" t="s">
        <v>83</v>
      </c>
      <c r="AY181" s="21" t="s">
        <v>117</v>
      </c>
      <c r="BE181" s="100">
        <f t="shared" si="4"/>
        <v>0</v>
      </c>
      <c r="BF181" s="100">
        <f t="shared" si="5"/>
        <v>0</v>
      </c>
      <c r="BG181" s="100">
        <f t="shared" si="6"/>
        <v>0</v>
      </c>
      <c r="BH181" s="100">
        <f t="shared" si="7"/>
        <v>0</v>
      </c>
      <c r="BI181" s="100">
        <f t="shared" si="8"/>
        <v>0</v>
      </c>
      <c r="BJ181" s="21" t="s">
        <v>76</v>
      </c>
      <c r="BK181" s="100">
        <f t="shared" si="9"/>
        <v>0</v>
      </c>
      <c r="BL181" s="21" t="s">
        <v>122</v>
      </c>
      <c r="BM181" s="21" t="s">
        <v>261</v>
      </c>
    </row>
    <row r="182" spans="2:65" s="1" customFormat="1" ht="16.5" customHeight="1">
      <c r="B182" s="118"/>
      <c r="C182" s="168" t="s">
        <v>262</v>
      </c>
      <c r="D182" s="168" t="s">
        <v>197</v>
      </c>
      <c r="E182" s="169" t="s">
        <v>263</v>
      </c>
      <c r="F182" s="246" t="s">
        <v>264</v>
      </c>
      <c r="G182" s="246"/>
      <c r="H182" s="246"/>
      <c r="I182" s="246"/>
      <c r="J182" s="170" t="s">
        <v>252</v>
      </c>
      <c r="K182" s="171">
        <v>2</v>
      </c>
      <c r="L182" s="247">
        <v>0</v>
      </c>
      <c r="M182" s="247"/>
      <c r="N182" s="248">
        <f t="shared" si="0"/>
        <v>0</v>
      </c>
      <c r="O182" s="235"/>
      <c r="P182" s="235"/>
      <c r="Q182" s="235"/>
      <c r="R182" s="119"/>
      <c r="T182" s="142" t="s">
        <v>5</v>
      </c>
      <c r="U182" s="46" t="s">
        <v>36</v>
      </c>
      <c r="V182" s="38"/>
      <c r="W182" s="143">
        <f t="shared" si="1"/>
        <v>0</v>
      </c>
      <c r="X182" s="143">
        <v>6.8000000000000005E-4</v>
      </c>
      <c r="Y182" s="143">
        <f t="shared" si="2"/>
        <v>1.3600000000000001E-3</v>
      </c>
      <c r="Z182" s="143">
        <v>0</v>
      </c>
      <c r="AA182" s="144">
        <f t="shared" si="3"/>
        <v>0</v>
      </c>
      <c r="AR182" s="21" t="s">
        <v>160</v>
      </c>
      <c r="AT182" s="21" t="s">
        <v>197</v>
      </c>
      <c r="AU182" s="21" t="s">
        <v>83</v>
      </c>
      <c r="AY182" s="21" t="s">
        <v>117</v>
      </c>
      <c r="BE182" s="100">
        <f t="shared" si="4"/>
        <v>0</v>
      </c>
      <c r="BF182" s="100">
        <f t="shared" si="5"/>
        <v>0</v>
      </c>
      <c r="BG182" s="100">
        <f t="shared" si="6"/>
        <v>0</v>
      </c>
      <c r="BH182" s="100">
        <f t="shared" si="7"/>
        <v>0</v>
      </c>
      <c r="BI182" s="100">
        <f t="shared" si="8"/>
        <v>0</v>
      </c>
      <c r="BJ182" s="21" t="s">
        <v>76</v>
      </c>
      <c r="BK182" s="100">
        <f t="shared" si="9"/>
        <v>0</v>
      </c>
      <c r="BL182" s="21" t="s">
        <v>122</v>
      </c>
      <c r="BM182" s="21" t="s">
        <v>265</v>
      </c>
    </row>
    <row r="183" spans="2:65" s="1" customFormat="1" ht="16.5" customHeight="1">
      <c r="B183" s="118"/>
      <c r="C183" s="168" t="s">
        <v>266</v>
      </c>
      <c r="D183" s="168" t="s">
        <v>197</v>
      </c>
      <c r="E183" s="169" t="s">
        <v>267</v>
      </c>
      <c r="F183" s="246" t="s">
        <v>268</v>
      </c>
      <c r="G183" s="246"/>
      <c r="H183" s="246"/>
      <c r="I183" s="246"/>
      <c r="J183" s="170" t="s">
        <v>252</v>
      </c>
      <c r="K183" s="171">
        <v>1</v>
      </c>
      <c r="L183" s="247">
        <v>0</v>
      </c>
      <c r="M183" s="247"/>
      <c r="N183" s="248">
        <f t="shared" si="0"/>
        <v>0</v>
      </c>
      <c r="O183" s="235"/>
      <c r="P183" s="235"/>
      <c r="Q183" s="235"/>
      <c r="R183" s="119"/>
      <c r="T183" s="142" t="s">
        <v>5</v>
      </c>
      <c r="U183" s="46" t="s">
        <v>36</v>
      </c>
      <c r="V183" s="38"/>
      <c r="W183" s="143">
        <f t="shared" si="1"/>
        <v>0</v>
      </c>
      <c r="X183" s="143">
        <v>6.8000000000000005E-4</v>
      </c>
      <c r="Y183" s="143">
        <f t="shared" si="2"/>
        <v>6.8000000000000005E-4</v>
      </c>
      <c r="Z183" s="143">
        <v>0</v>
      </c>
      <c r="AA183" s="144">
        <f t="shared" si="3"/>
        <v>0</v>
      </c>
      <c r="AR183" s="21" t="s">
        <v>160</v>
      </c>
      <c r="AT183" s="21" t="s">
        <v>197</v>
      </c>
      <c r="AU183" s="21" t="s">
        <v>83</v>
      </c>
      <c r="AY183" s="21" t="s">
        <v>117</v>
      </c>
      <c r="BE183" s="100">
        <f t="shared" si="4"/>
        <v>0</v>
      </c>
      <c r="BF183" s="100">
        <f t="shared" si="5"/>
        <v>0</v>
      </c>
      <c r="BG183" s="100">
        <f t="shared" si="6"/>
        <v>0</v>
      </c>
      <c r="BH183" s="100">
        <f t="shared" si="7"/>
        <v>0</v>
      </c>
      <c r="BI183" s="100">
        <f t="shared" si="8"/>
        <v>0</v>
      </c>
      <c r="BJ183" s="21" t="s">
        <v>76</v>
      </c>
      <c r="BK183" s="100">
        <f t="shared" si="9"/>
        <v>0</v>
      </c>
      <c r="BL183" s="21" t="s">
        <v>122</v>
      </c>
      <c r="BM183" s="21" t="s">
        <v>269</v>
      </c>
    </row>
    <row r="184" spans="2:65" s="1" customFormat="1" ht="16.5" customHeight="1">
      <c r="B184" s="118"/>
      <c r="C184" s="138" t="s">
        <v>270</v>
      </c>
      <c r="D184" s="138" t="s">
        <v>118</v>
      </c>
      <c r="E184" s="139" t="s">
        <v>271</v>
      </c>
      <c r="F184" s="233" t="s">
        <v>272</v>
      </c>
      <c r="G184" s="233"/>
      <c r="H184" s="233"/>
      <c r="I184" s="233"/>
      <c r="J184" s="140" t="s">
        <v>132</v>
      </c>
      <c r="K184" s="141">
        <v>30</v>
      </c>
      <c r="L184" s="234">
        <v>0</v>
      </c>
      <c r="M184" s="234"/>
      <c r="N184" s="235">
        <f t="shared" si="0"/>
        <v>0</v>
      </c>
      <c r="O184" s="235"/>
      <c r="P184" s="235"/>
      <c r="Q184" s="235"/>
      <c r="R184" s="119"/>
      <c r="T184" s="142" t="s">
        <v>5</v>
      </c>
      <c r="U184" s="46" t="s">
        <v>36</v>
      </c>
      <c r="V184" s="38"/>
      <c r="W184" s="143">
        <f t="shared" si="1"/>
        <v>0</v>
      </c>
      <c r="X184" s="143">
        <v>0</v>
      </c>
      <c r="Y184" s="143">
        <f t="shared" si="2"/>
        <v>0</v>
      </c>
      <c r="Z184" s="143">
        <v>0</v>
      </c>
      <c r="AA184" s="144">
        <f t="shared" si="3"/>
        <v>0</v>
      </c>
      <c r="AR184" s="21" t="s">
        <v>122</v>
      </c>
      <c r="AT184" s="21" t="s">
        <v>118</v>
      </c>
      <c r="AU184" s="21" t="s">
        <v>83</v>
      </c>
      <c r="AY184" s="21" t="s">
        <v>117</v>
      </c>
      <c r="BE184" s="100">
        <f t="shared" si="4"/>
        <v>0</v>
      </c>
      <c r="BF184" s="100">
        <f t="shared" si="5"/>
        <v>0</v>
      </c>
      <c r="BG184" s="100">
        <f t="shared" si="6"/>
        <v>0</v>
      </c>
      <c r="BH184" s="100">
        <f t="shared" si="7"/>
        <v>0</v>
      </c>
      <c r="BI184" s="100">
        <f t="shared" si="8"/>
        <v>0</v>
      </c>
      <c r="BJ184" s="21" t="s">
        <v>76</v>
      </c>
      <c r="BK184" s="100">
        <f t="shared" si="9"/>
        <v>0</v>
      </c>
      <c r="BL184" s="21" t="s">
        <v>122</v>
      </c>
      <c r="BM184" s="21" t="s">
        <v>273</v>
      </c>
    </row>
    <row r="185" spans="2:65" s="1" customFormat="1" ht="25.5" customHeight="1">
      <c r="B185" s="118"/>
      <c r="C185" s="138" t="s">
        <v>274</v>
      </c>
      <c r="D185" s="138" t="s">
        <v>118</v>
      </c>
      <c r="E185" s="139" t="s">
        <v>275</v>
      </c>
      <c r="F185" s="233" t="s">
        <v>276</v>
      </c>
      <c r="G185" s="233"/>
      <c r="H185" s="233"/>
      <c r="I185" s="233"/>
      <c r="J185" s="140" t="s">
        <v>132</v>
      </c>
      <c r="K185" s="141">
        <v>30</v>
      </c>
      <c r="L185" s="234">
        <v>0</v>
      </c>
      <c r="M185" s="234"/>
      <c r="N185" s="235">
        <f t="shared" si="0"/>
        <v>0</v>
      </c>
      <c r="O185" s="235"/>
      <c r="P185" s="235"/>
      <c r="Q185" s="235"/>
      <c r="R185" s="119"/>
      <c r="T185" s="142" t="s">
        <v>5</v>
      </c>
      <c r="U185" s="46" t="s">
        <v>36</v>
      </c>
      <c r="V185" s="38"/>
      <c r="W185" s="143">
        <f t="shared" si="1"/>
        <v>0</v>
      </c>
      <c r="X185" s="143">
        <v>0</v>
      </c>
      <c r="Y185" s="143">
        <f t="shared" si="2"/>
        <v>0</v>
      </c>
      <c r="Z185" s="143">
        <v>0</v>
      </c>
      <c r="AA185" s="144">
        <f t="shared" si="3"/>
        <v>0</v>
      </c>
      <c r="AR185" s="21" t="s">
        <v>122</v>
      </c>
      <c r="AT185" s="21" t="s">
        <v>118</v>
      </c>
      <c r="AU185" s="21" t="s">
        <v>83</v>
      </c>
      <c r="AY185" s="21" t="s">
        <v>117</v>
      </c>
      <c r="BE185" s="100">
        <f t="shared" si="4"/>
        <v>0</v>
      </c>
      <c r="BF185" s="100">
        <f t="shared" si="5"/>
        <v>0</v>
      </c>
      <c r="BG185" s="100">
        <f t="shared" si="6"/>
        <v>0</v>
      </c>
      <c r="BH185" s="100">
        <f t="shared" si="7"/>
        <v>0</v>
      </c>
      <c r="BI185" s="100">
        <f t="shared" si="8"/>
        <v>0</v>
      </c>
      <c r="BJ185" s="21" t="s">
        <v>76</v>
      </c>
      <c r="BK185" s="100">
        <f t="shared" si="9"/>
        <v>0</v>
      </c>
      <c r="BL185" s="21" t="s">
        <v>122</v>
      </c>
      <c r="BM185" s="21" t="s">
        <v>277</v>
      </c>
    </row>
    <row r="186" spans="2:65" s="1" customFormat="1" ht="25.5" customHeight="1">
      <c r="B186" s="118"/>
      <c r="C186" s="138" t="s">
        <v>278</v>
      </c>
      <c r="D186" s="138" t="s">
        <v>118</v>
      </c>
      <c r="E186" s="139" t="s">
        <v>279</v>
      </c>
      <c r="F186" s="233" t="s">
        <v>280</v>
      </c>
      <c r="G186" s="233"/>
      <c r="H186" s="233"/>
      <c r="I186" s="233"/>
      <c r="J186" s="140" t="s">
        <v>252</v>
      </c>
      <c r="K186" s="141">
        <v>2</v>
      </c>
      <c r="L186" s="234">
        <v>0</v>
      </c>
      <c r="M186" s="234"/>
      <c r="N186" s="235">
        <f t="shared" si="0"/>
        <v>0</v>
      </c>
      <c r="O186" s="235"/>
      <c r="P186" s="235"/>
      <c r="Q186" s="235"/>
      <c r="R186" s="119"/>
      <c r="T186" s="142" t="s">
        <v>5</v>
      </c>
      <c r="U186" s="46" t="s">
        <v>36</v>
      </c>
      <c r="V186" s="38"/>
      <c r="W186" s="143">
        <f t="shared" si="1"/>
        <v>0</v>
      </c>
      <c r="X186" s="143">
        <v>0.46009</v>
      </c>
      <c r="Y186" s="143">
        <f t="shared" si="2"/>
        <v>0.92018</v>
      </c>
      <c r="Z186" s="143">
        <v>0</v>
      </c>
      <c r="AA186" s="144">
        <f t="shared" si="3"/>
        <v>0</v>
      </c>
      <c r="AR186" s="21" t="s">
        <v>122</v>
      </c>
      <c r="AT186" s="21" t="s">
        <v>118</v>
      </c>
      <c r="AU186" s="21" t="s">
        <v>83</v>
      </c>
      <c r="AY186" s="21" t="s">
        <v>117</v>
      </c>
      <c r="BE186" s="100">
        <f t="shared" si="4"/>
        <v>0</v>
      </c>
      <c r="BF186" s="100">
        <f t="shared" si="5"/>
        <v>0</v>
      </c>
      <c r="BG186" s="100">
        <f t="shared" si="6"/>
        <v>0</v>
      </c>
      <c r="BH186" s="100">
        <f t="shared" si="7"/>
        <v>0</v>
      </c>
      <c r="BI186" s="100">
        <f t="shared" si="8"/>
        <v>0</v>
      </c>
      <c r="BJ186" s="21" t="s">
        <v>76</v>
      </c>
      <c r="BK186" s="100">
        <f t="shared" si="9"/>
        <v>0</v>
      </c>
      <c r="BL186" s="21" t="s">
        <v>122</v>
      </c>
      <c r="BM186" s="21" t="s">
        <v>281</v>
      </c>
    </row>
    <row r="187" spans="2:65" s="1" customFormat="1" ht="25.5" customHeight="1">
      <c r="B187" s="118"/>
      <c r="C187" s="138" t="s">
        <v>282</v>
      </c>
      <c r="D187" s="138" t="s">
        <v>118</v>
      </c>
      <c r="E187" s="139" t="s">
        <v>283</v>
      </c>
      <c r="F187" s="233" t="s">
        <v>284</v>
      </c>
      <c r="G187" s="233"/>
      <c r="H187" s="233"/>
      <c r="I187" s="233"/>
      <c r="J187" s="140" t="s">
        <v>132</v>
      </c>
      <c r="K187" s="141">
        <v>30</v>
      </c>
      <c r="L187" s="234">
        <v>0</v>
      </c>
      <c r="M187" s="234"/>
      <c r="N187" s="235">
        <f t="shared" si="0"/>
        <v>0</v>
      </c>
      <c r="O187" s="235"/>
      <c r="P187" s="235"/>
      <c r="Q187" s="235"/>
      <c r="R187" s="119"/>
      <c r="T187" s="142" t="s">
        <v>5</v>
      </c>
      <c r="U187" s="46" t="s">
        <v>36</v>
      </c>
      <c r="V187" s="38"/>
      <c r="W187" s="143">
        <f t="shared" si="1"/>
        <v>0</v>
      </c>
      <c r="X187" s="143">
        <v>1.9000000000000001E-4</v>
      </c>
      <c r="Y187" s="143">
        <f t="shared" si="2"/>
        <v>5.7000000000000002E-3</v>
      </c>
      <c r="Z187" s="143">
        <v>0</v>
      </c>
      <c r="AA187" s="144">
        <f t="shared" si="3"/>
        <v>0</v>
      </c>
      <c r="AR187" s="21" t="s">
        <v>122</v>
      </c>
      <c r="AT187" s="21" t="s">
        <v>118</v>
      </c>
      <c r="AU187" s="21" t="s">
        <v>83</v>
      </c>
      <c r="AY187" s="21" t="s">
        <v>117</v>
      </c>
      <c r="BE187" s="100">
        <f t="shared" si="4"/>
        <v>0</v>
      </c>
      <c r="BF187" s="100">
        <f t="shared" si="5"/>
        <v>0</v>
      </c>
      <c r="BG187" s="100">
        <f t="shared" si="6"/>
        <v>0</v>
      </c>
      <c r="BH187" s="100">
        <f t="shared" si="7"/>
        <v>0</v>
      </c>
      <c r="BI187" s="100">
        <f t="shared" si="8"/>
        <v>0</v>
      </c>
      <c r="BJ187" s="21" t="s">
        <v>76</v>
      </c>
      <c r="BK187" s="100">
        <f t="shared" si="9"/>
        <v>0</v>
      </c>
      <c r="BL187" s="21" t="s">
        <v>122</v>
      </c>
      <c r="BM187" s="21" t="s">
        <v>285</v>
      </c>
    </row>
    <row r="188" spans="2:65" s="1" customFormat="1" ht="25.5" customHeight="1">
      <c r="B188" s="118"/>
      <c r="C188" s="138" t="s">
        <v>286</v>
      </c>
      <c r="D188" s="138" t="s">
        <v>118</v>
      </c>
      <c r="E188" s="139" t="s">
        <v>287</v>
      </c>
      <c r="F188" s="233" t="s">
        <v>288</v>
      </c>
      <c r="G188" s="233"/>
      <c r="H188" s="233"/>
      <c r="I188" s="233"/>
      <c r="J188" s="140" t="s">
        <v>132</v>
      </c>
      <c r="K188" s="141">
        <v>30</v>
      </c>
      <c r="L188" s="234">
        <v>0</v>
      </c>
      <c r="M188" s="234"/>
      <c r="N188" s="235">
        <f t="shared" si="0"/>
        <v>0</v>
      </c>
      <c r="O188" s="235"/>
      <c r="P188" s="235"/>
      <c r="Q188" s="235"/>
      <c r="R188" s="119"/>
      <c r="T188" s="142" t="s">
        <v>5</v>
      </c>
      <c r="U188" s="46" t="s">
        <v>36</v>
      </c>
      <c r="V188" s="38"/>
      <c r="W188" s="143">
        <f t="shared" si="1"/>
        <v>0</v>
      </c>
      <c r="X188" s="143">
        <v>6.9999999999999994E-5</v>
      </c>
      <c r="Y188" s="143">
        <f t="shared" si="2"/>
        <v>2.0999999999999999E-3</v>
      </c>
      <c r="Z188" s="143">
        <v>0</v>
      </c>
      <c r="AA188" s="144">
        <f t="shared" si="3"/>
        <v>0</v>
      </c>
      <c r="AR188" s="21" t="s">
        <v>122</v>
      </c>
      <c r="AT188" s="21" t="s">
        <v>118</v>
      </c>
      <c r="AU188" s="21" t="s">
        <v>83</v>
      </c>
      <c r="AY188" s="21" t="s">
        <v>117</v>
      </c>
      <c r="BE188" s="100">
        <f t="shared" si="4"/>
        <v>0</v>
      </c>
      <c r="BF188" s="100">
        <f t="shared" si="5"/>
        <v>0</v>
      </c>
      <c r="BG188" s="100">
        <f t="shared" si="6"/>
        <v>0</v>
      </c>
      <c r="BH188" s="100">
        <f t="shared" si="7"/>
        <v>0</v>
      </c>
      <c r="BI188" s="100">
        <f t="shared" si="8"/>
        <v>0</v>
      </c>
      <c r="BJ188" s="21" t="s">
        <v>76</v>
      </c>
      <c r="BK188" s="100">
        <f t="shared" si="9"/>
        <v>0</v>
      </c>
      <c r="BL188" s="21" t="s">
        <v>122</v>
      </c>
      <c r="BM188" s="21" t="s">
        <v>289</v>
      </c>
    </row>
    <row r="189" spans="2:65" s="1" customFormat="1" ht="16.5" customHeight="1">
      <c r="B189" s="118"/>
      <c r="C189" s="138" t="s">
        <v>290</v>
      </c>
      <c r="D189" s="138" t="s">
        <v>118</v>
      </c>
      <c r="E189" s="139" t="s">
        <v>291</v>
      </c>
      <c r="F189" s="233" t="s">
        <v>292</v>
      </c>
      <c r="G189" s="233"/>
      <c r="H189" s="233"/>
      <c r="I189" s="233"/>
      <c r="J189" s="140" t="s">
        <v>293</v>
      </c>
      <c r="K189" s="141">
        <v>1</v>
      </c>
      <c r="L189" s="234">
        <v>0</v>
      </c>
      <c r="M189" s="234"/>
      <c r="N189" s="235">
        <f t="shared" si="0"/>
        <v>0</v>
      </c>
      <c r="O189" s="235"/>
      <c r="P189" s="235"/>
      <c r="Q189" s="235"/>
      <c r="R189" s="119"/>
      <c r="T189" s="142" t="s">
        <v>5</v>
      </c>
      <c r="U189" s="46" t="s">
        <v>36</v>
      </c>
      <c r="V189" s="38"/>
      <c r="W189" s="143">
        <f t="shared" si="1"/>
        <v>0</v>
      </c>
      <c r="X189" s="143">
        <v>8.0000000000000007E-5</v>
      </c>
      <c r="Y189" s="143">
        <f t="shared" si="2"/>
        <v>8.0000000000000007E-5</v>
      </c>
      <c r="Z189" s="143">
        <v>0</v>
      </c>
      <c r="AA189" s="144">
        <f t="shared" si="3"/>
        <v>0</v>
      </c>
      <c r="AR189" s="21" t="s">
        <v>122</v>
      </c>
      <c r="AT189" s="21" t="s">
        <v>118</v>
      </c>
      <c r="AU189" s="21" t="s">
        <v>83</v>
      </c>
      <c r="AY189" s="21" t="s">
        <v>117</v>
      </c>
      <c r="BE189" s="100">
        <f t="shared" si="4"/>
        <v>0</v>
      </c>
      <c r="BF189" s="100">
        <f t="shared" si="5"/>
        <v>0</v>
      </c>
      <c r="BG189" s="100">
        <f t="shared" si="6"/>
        <v>0</v>
      </c>
      <c r="BH189" s="100">
        <f t="shared" si="7"/>
        <v>0</v>
      </c>
      <c r="BI189" s="100">
        <f t="shared" si="8"/>
        <v>0</v>
      </c>
      <c r="BJ189" s="21" t="s">
        <v>76</v>
      </c>
      <c r="BK189" s="100">
        <f t="shared" si="9"/>
        <v>0</v>
      </c>
      <c r="BL189" s="21" t="s">
        <v>122</v>
      </c>
      <c r="BM189" s="21" t="s">
        <v>294</v>
      </c>
    </row>
    <row r="190" spans="2:65" s="1" customFormat="1" ht="25.5" customHeight="1">
      <c r="B190" s="118"/>
      <c r="C190" s="138" t="s">
        <v>295</v>
      </c>
      <c r="D190" s="138" t="s">
        <v>118</v>
      </c>
      <c r="E190" s="139" t="s">
        <v>296</v>
      </c>
      <c r="F190" s="233" t="s">
        <v>297</v>
      </c>
      <c r="G190" s="233"/>
      <c r="H190" s="233"/>
      <c r="I190" s="233"/>
      <c r="J190" s="140" t="s">
        <v>252</v>
      </c>
      <c r="K190" s="141">
        <v>2</v>
      </c>
      <c r="L190" s="234">
        <v>0</v>
      </c>
      <c r="M190" s="234"/>
      <c r="N190" s="235">
        <f t="shared" si="0"/>
        <v>0</v>
      </c>
      <c r="O190" s="235"/>
      <c r="P190" s="235"/>
      <c r="Q190" s="235"/>
      <c r="R190" s="119"/>
      <c r="T190" s="142" t="s">
        <v>5</v>
      </c>
      <c r="U190" s="46" t="s">
        <v>36</v>
      </c>
      <c r="V190" s="38"/>
      <c r="W190" s="143">
        <f t="shared" si="1"/>
        <v>0</v>
      </c>
      <c r="X190" s="143">
        <v>4.6000000000000001E-4</v>
      </c>
      <c r="Y190" s="143">
        <f t="shared" si="2"/>
        <v>9.2000000000000003E-4</v>
      </c>
      <c r="Z190" s="143">
        <v>0</v>
      </c>
      <c r="AA190" s="144">
        <f t="shared" si="3"/>
        <v>0</v>
      </c>
      <c r="AR190" s="21" t="s">
        <v>122</v>
      </c>
      <c r="AT190" s="21" t="s">
        <v>118</v>
      </c>
      <c r="AU190" s="21" t="s">
        <v>83</v>
      </c>
      <c r="AY190" s="21" t="s">
        <v>117</v>
      </c>
      <c r="BE190" s="100">
        <f t="shared" si="4"/>
        <v>0</v>
      </c>
      <c r="BF190" s="100">
        <f t="shared" si="5"/>
        <v>0</v>
      </c>
      <c r="BG190" s="100">
        <f t="shared" si="6"/>
        <v>0</v>
      </c>
      <c r="BH190" s="100">
        <f t="shared" si="7"/>
        <v>0</v>
      </c>
      <c r="BI190" s="100">
        <f t="shared" si="8"/>
        <v>0</v>
      </c>
      <c r="BJ190" s="21" t="s">
        <v>76</v>
      </c>
      <c r="BK190" s="100">
        <f t="shared" si="9"/>
        <v>0</v>
      </c>
      <c r="BL190" s="21" t="s">
        <v>122</v>
      </c>
      <c r="BM190" s="21" t="s">
        <v>298</v>
      </c>
    </row>
    <row r="191" spans="2:65" s="1" customFormat="1" ht="25.5" customHeight="1">
      <c r="B191" s="118"/>
      <c r="C191" s="138" t="s">
        <v>299</v>
      </c>
      <c r="D191" s="138" t="s">
        <v>118</v>
      </c>
      <c r="E191" s="139" t="s">
        <v>300</v>
      </c>
      <c r="F191" s="233" t="s">
        <v>301</v>
      </c>
      <c r="G191" s="233"/>
      <c r="H191" s="233"/>
      <c r="I191" s="233"/>
      <c r="J191" s="140" t="s">
        <v>293</v>
      </c>
      <c r="K191" s="141">
        <v>1</v>
      </c>
      <c r="L191" s="234">
        <v>0</v>
      </c>
      <c r="M191" s="234"/>
      <c r="N191" s="235">
        <f t="shared" si="0"/>
        <v>0</v>
      </c>
      <c r="O191" s="235"/>
      <c r="P191" s="235"/>
      <c r="Q191" s="235"/>
      <c r="R191" s="119"/>
      <c r="T191" s="142" t="s">
        <v>5</v>
      </c>
      <c r="U191" s="46" t="s">
        <v>36</v>
      </c>
      <c r="V191" s="38"/>
      <c r="W191" s="143">
        <f t="shared" si="1"/>
        <v>0</v>
      </c>
      <c r="X191" s="143">
        <v>4.6000000000000001E-4</v>
      </c>
      <c r="Y191" s="143">
        <f t="shared" si="2"/>
        <v>4.6000000000000001E-4</v>
      </c>
      <c r="Z191" s="143">
        <v>0</v>
      </c>
      <c r="AA191" s="144">
        <f t="shared" si="3"/>
        <v>0</v>
      </c>
      <c r="AR191" s="21" t="s">
        <v>122</v>
      </c>
      <c r="AT191" s="21" t="s">
        <v>118</v>
      </c>
      <c r="AU191" s="21" t="s">
        <v>83</v>
      </c>
      <c r="AY191" s="21" t="s">
        <v>117</v>
      </c>
      <c r="BE191" s="100">
        <f t="shared" si="4"/>
        <v>0</v>
      </c>
      <c r="BF191" s="100">
        <f t="shared" si="5"/>
        <v>0</v>
      </c>
      <c r="BG191" s="100">
        <f t="shared" si="6"/>
        <v>0</v>
      </c>
      <c r="BH191" s="100">
        <f t="shared" si="7"/>
        <v>0</v>
      </c>
      <c r="BI191" s="100">
        <f t="shared" si="8"/>
        <v>0</v>
      </c>
      <c r="BJ191" s="21" t="s">
        <v>76</v>
      </c>
      <c r="BK191" s="100">
        <f t="shared" si="9"/>
        <v>0</v>
      </c>
      <c r="BL191" s="21" t="s">
        <v>122</v>
      </c>
      <c r="BM191" s="21" t="s">
        <v>302</v>
      </c>
    </row>
    <row r="192" spans="2:65" s="1" customFormat="1" ht="25.5" customHeight="1">
      <c r="B192" s="118"/>
      <c r="C192" s="138" t="s">
        <v>303</v>
      </c>
      <c r="D192" s="138" t="s">
        <v>118</v>
      </c>
      <c r="E192" s="139" t="s">
        <v>304</v>
      </c>
      <c r="F192" s="233" t="s">
        <v>305</v>
      </c>
      <c r="G192" s="233"/>
      <c r="H192" s="233"/>
      <c r="I192" s="233"/>
      <c r="J192" s="140" t="s">
        <v>293</v>
      </c>
      <c r="K192" s="141">
        <v>1</v>
      </c>
      <c r="L192" s="234">
        <v>0</v>
      </c>
      <c r="M192" s="234"/>
      <c r="N192" s="235">
        <f t="shared" si="0"/>
        <v>0</v>
      </c>
      <c r="O192" s="235"/>
      <c r="P192" s="235"/>
      <c r="Q192" s="235"/>
      <c r="R192" s="119"/>
      <c r="T192" s="142" t="s">
        <v>5</v>
      </c>
      <c r="U192" s="46" t="s">
        <v>36</v>
      </c>
      <c r="V192" s="38"/>
      <c r="W192" s="143">
        <f t="shared" si="1"/>
        <v>0</v>
      </c>
      <c r="X192" s="143">
        <v>4.6000000000000001E-4</v>
      </c>
      <c r="Y192" s="143">
        <f t="shared" si="2"/>
        <v>4.6000000000000001E-4</v>
      </c>
      <c r="Z192" s="143">
        <v>0</v>
      </c>
      <c r="AA192" s="144">
        <f t="shared" si="3"/>
        <v>0</v>
      </c>
      <c r="AR192" s="21" t="s">
        <v>122</v>
      </c>
      <c r="AT192" s="21" t="s">
        <v>118</v>
      </c>
      <c r="AU192" s="21" t="s">
        <v>83</v>
      </c>
      <c r="AY192" s="21" t="s">
        <v>117</v>
      </c>
      <c r="BE192" s="100">
        <f t="shared" si="4"/>
        <v>0</v>
      </c>
      <c r="BF192" s="100">
        <f t="shared" si="5"/>
        <v>0</v>
      </c>
      <c r="BG192" s="100">
        <f t="shared" si="6"/>
        <v>0</v>
      </c>
      <c r="BH192" s="100">
        <f t="shared" si="7"/>
        <v>0</v>
      </c>
      <c r="BI192" s="100">
        <f t="shared" si="8"/>
        <v>0</v>
      </c>
      <c r="BJ192" s="21" t="s">
        <v>76</v>
      </c>
      <c r="BK192" s="100">
        <f t="shared" si="9"/>
        <v>0</v>
      </c>
      <c r="BL192" s="21" t="s">
        <v>122</v>
      </c>
      <c r="BM192" s="21" t="s">
        <v>306</v>
      </c>
    </row>
    <row r="193" spans="2:65" s="1" customFormat="1" ht="16.5" customHeight="1">
      <c r="B193" s="37"/>
      <c r="C193" s="38"/>
      <c r="D193" s="38"/>
      <c r="E193" s="38"/>
      <c r="F193" s="249" t="s">
        <v>307</v>
      </c>
      <c r="G193" s="250"/>
      <c r="H193" s="250"/>
      <c r="I193" s="250"/>
      <c r="J193" s="38"/>
      <c r="K193" s="38"/>
      <c r="L193" s="38"/>
      <c r="M193" s="38"/>
      <c r="N193" s="38"/>
      <c r="O193" s="38"/>
      <c r="P193" s="38"/>
      <c r="Q193" s="38"/>
      <c r="R193" s="39"/>
      <c r="T193" s="172"/>
      <c r="U193" s="38"/>
      <c r="V193" s="38"/>
      <c r="W193" s="38"/>
      <c r="X193" s="38"/>
      <c r="Y193" s="38"/>
      <c r="Z193" s="38"/>
      <c r="AA193" s="76"/>
      <c r="AT193" s="21" t="s">
        <v>244</v>
      </c>
      <c r="AU193" s="21" t="s">
        <v>83</v>
      </c>
    </row>
    <row r="194" spans="2:65" s="1" customFormat="1" ht="25.5" customHeight="1">
      <c r="B194" s="118"/>
      <c r="C194" s="138" t="s">
        <v>308</v>
      </c>
      <c r="D194" s="138" t="s">
        <v>118</v>
      </c>
      <c r="E194" s="139" t="s">
        <v>309</v>
      </c>
      <c r="F194" s="233" t="s">
        <v>310</v>
      </c>
      <c r="G194" s="233"/>
      <c r="H194" s="233"/>
      <c r="I194" s="233"/>
      <c r="J194" s="140" t="s">
        <v>293</v>
      </c>
      <c r="K194" s="141">
        <v>1</v>
      </c>
      <c r="L194" s="234">
        <v>0</v>
      </c>
      <c r="M194" s="234"/>
      <c r="N194" s="235">
        <f>ROUND(L194*K194,2)</f>
        <v>0</v>
      </c>
      <c r="O194" s="235"/>
      <c r="P194" s="235"/>
      <c r="Q194" s="235"/>
      <c r="R194" s="119"/>
      <c r="T194" s="142" t="s">
        <v>5</v>
      </c>
      <c r="U194" s="46" t="s">
        <v>36</v>
      </c>
      <c r="V194" s="38"/>
      <c r="W194" s="143">
        <f>V194*K194</f>
        <v>0</v>
      </c>
      <c r="X194" s="143">
        <v>4.6000000000000001E-4</v>
      </c>
      <c r="Y194" s="143">
        <f>X194*K194</f>
        <v>4.6000000000000001E-4</v>
      </c>
      <c r="Z194" s="143">
        <v>0</v>
      </c>
      <c r="AA194" s="144">
        <f>Z194*K194</f>
        <v>0</v>
      </c>
      <c r="AR194" s="21" t="s">
        <v>122</v>
      </c>
      <c r="AT194" s="21" t="s">
        <v>118</v>
      </c>
      <c r="AU194" s="21" t="s">
        <v>83</v>
      </c>
      <c r="AY194" s="21" t="s">
        <v>117</v>
      </c>
      <c r="BE194" s="100">
        <f>IF(U194="základní",N194,0)</f>
        <v>0</v>
      </c>
      <c r="BF194" s="100">
        <f>IF(U194="snížená",N194,0)</f>
        <v>0</v>
      </c>
      <c r="BG194" s="100">
        <f>IF(U194="zákl. přenesená",N194,0)</f>
        <v>0</v>
      </c>
      <c r="BH194" s="100">
        <f>IF(U194="sníž. přenesená",N194,0)</f>
        <v>0</v>
      </c>
      <c r="BI194" s="100">
        <f>IF(U194="nulová",N194,0)</f>
        <v>0</v>
      </c>
      <c r="BJ194" s="21" t="s">
        <v>76</v>
      </c>
      <c r="BK194" s="100">
        <f>ROUND(L194*K194,2)</f>
        <v>0</v>
      </c>
      <c r="BL194" s="21" t="s">
        <v>122</v>
      </c>
      <c r="BM194" s="21" t="s">
        <v>311</v>
      </c>
    </row>
    <row r="195" spans="2:65" s="1" customFormat="1" ht="16.5" customHeight="1">
      <c r="B195" s="37"/>
      <c r="C195" s="38"/>
      <c r="D195" s="38"/>
      <c r="E195" s="38"/>
      <c r="F195" s="249" t="s">
        <v>312</v>
      </c>
      <c r="G195" s="250"/>
      <c r="H195" s="250"/>
      <c r="I195" s="250"/>
      <c r="J195" s="38"/>
      <c r="K195" s="38"/>
      <c r="L195" s="38"/>
      <c r="M195" s="38"/>
      <c r="N195" s="38"/>
      <c r="O195" s="38"/>
      <c r="P195" s="38"/>
      <c r="Q195" s="38"/>
      <c r="R195" s="39"/>
      <c r="T195" s="172"/>
      <c r="U195" s="38"/>
      <c r="V195" s="38"/>
      <c r="W195" s="38"/>
      <c r="X195" s="38"/>
      <c r="Y195" s="38"/>
      <c r="Z195" s="38"/>
      <c r="AA195" s="76"/>
      <c r="AT195" s="21" t="s">
        <v>244</v>
      </c>
      <c r="AU195" s="21" t="s">
        <v>83</v>
      </c>
    </row>
    <row r="196" spans="2:65" s="1" customFormat="1" ht="25.5" customHeight="1">
      <c r="B196" s="118"/>
      <c r="C196" s="138" t="s">
        <v>313</v>
      </c>
      <c r="D196" s="138" t="s">
        <v>118</v>
      </c>
      <c r="E196" s="139" t="s">
        <v>314</v>
      </c>
      <c r="F196" s="233" t="s">
        <v>315</v>
      </c>
      <c r="G196" s="233"/>
      <c r="H196" s="233"/>
      <c r="I196" s="233"/>
      <c r="J196" s="140" t="s">
        <v>293</v>
      </c>
      <c r="K196" s="141">
        <v>1</v>
      </c>
      <c r="L196" s="234">
        <v>0</v>
      </c>
      <c r="M196" s="234"/>
      <c r="N196" s="235">
        <f>ROUND(L196*K196,2)</f>
        <v>0</v>
      </c>
      <c r="O196" s="235"/>
      <c r="P196" s="235"/>
      <c r="Q196" s="235"/>
      <c r="R196" s="119"/>
      <c r="T196" s="142" t="s">
        <v>5</v>
      </c>
      <c r="U196" s="46" t="s">
        <v>36</v>
      </c>
      <c r="V196" s="38"/>
      <c r="W196" s="143">
        <f>V196*K196</f>
        <v>0</v>
      </c>
      <c r="X196" s="143">
        <v>4.6000000000000001E-4</v>
      </c>
      <c r="Y196" s="143">
        <f>X196*K196</f>
        <v>4.6000000000000001E-4</v>
      </c>
      <c r="Z196" s="143">
        <v>0</v>
      </c>
      <c r="AA196" s="144">
        <f>Z196*K196</f>
        <v>0</v>
      </c>
      <c r="AR196" s="21" t="s">
        <v>122</v>
      </c>
      <c r="AT196" s="21" t="s">
        <v>118</v>
      </c>
      <c r="AU196" s="21" t="s">
        <v>83</v>
      </c>
      <c r="AY196" s="21" t="s">
        <v>117</v>
      </c>
      <c r="BE196" s="100">
        <f>IF(U196="základní",N196,0)</f>
        <v>0</v>
      </c>
      <c r="BF196" s="100">
        <f>IF(U196="snížená",N196,0)</f>
        <v>0</v>
      </c>
      <c r="BG196" s="100">
        <f>IF(U196="zákl. přenesená",N196,0)</f>
        <v>0</v>
      </c>
      <c r="BH196" s="100">
        <f>IF(U196="sníž. přenesená",N196,0)</f>
        <v>0</v>
      </c>
      <c r="BI196" s="100">
        <f>IF(U196="nulová",N196,0)</f>
        <v>0</v>
      </c>
      <c r="BJ196" s="21" t="s">
        <v>76</v>
      </c>
      <c r="BK196" s="100">
        <f>ROUND(L196*K196,2)</f>
        <v>0</v>
      </c>
      <c r="BL196" s="21" t="s">
        <v>122</v>
      </c>
      <c r="BM196" s="21" t="s">
        <v>316</v>
      </c>
    </row>
    <row r="197" spans="2:65" s="9" customFormat="1" ht="29.85" customHeight="1">
      <c r="B197" s="127"/>
      <c r="C197" s="128"/>
      <c r="D197" s="137" t="s">
        <v>96</v>
      </c>
      <c r="E197" s="137"/>
      <c r="F197" s="137"/>
      <c r="G197" s="137"/>
      <c r="H197" s="137"/>
      <c r="I197" s="137"/>
      <c r="J197" s="137"/>
      <c r="K197" s="137"/>
      <c r="L197" s="137"/>
      <c r="M197" s="137"/>
      <c r="N197" s="256">
        <f>BK197</f>
        <v>0</v>
      </c>
      <c r="O197" s="257"/>
      <c r="P197" s="257"/>
      <c r="Q197" s="257"/>
      <c r="R197" s="130"/>
      <c r="T197" s="131"/>
      <c r="U197" s="128"/>
      <c r="V197" s="128"/>
      <c r="W197" s="132">
        <f>SUM(W198:W205)</f>
        <v>0</v>
      </c>
      <c r="X197" s="128"/>
      <c r="Y197" s="132">
        <f>SUM(Y198:Y205)</f>
        <v>0.47842000000000001</v>
      </c>
      <c r="Z197" s="128"/>
      <c r="AA197" s="133">
        <f>SUM(AA198:AA205)</f>
        <v>0</v>
      </c>
      <c r="AR197" s="134" t="s">
        <v>76</v>
      </c>
      <c r="AT197" s="135" t="s">
        <v>70</v>
      </c>
      <c r="AU197" s="135" t="s">
        <v>76</v>
      </c>
      <c r="AY197" s="134" t="s">
        <v>117</v>
      </c>
      <c r="BK197" s="136">
        <f>SUM(BK198:BK205)</f>
        <v>0</v>
      </c>
    </row>
    <row r="198" spans="2:65" s="1" customFormat="1" ht="38.25" customHeight="1">
      <c r="B198" s="118"/>
      <c r="C198" s="138" t="s">
        <v>317</v>
      </c>
      <c r="D198" s="138" t="s">
        <v>118</v>
      </c>
      <c r="E198" s="139" t="s">
        <v>318</v>
      </c>
      <c r="F198" s="233" t="s">
        <v>319</v>
      </c>
      <c r="G198" s="233"/>
      <c r="H198" s="233"/>
      <c r="I198" s="233"/>
      <c r="J198" s="140" t="s">
        <v>132</v>
      </c>
      <c r="K198" s="141">
        <v>2</v>
      </c>
      <c r="L198" s="234">
        <v>0</v>
      </c>
      <c r="M198" s="234"/>
      <c r="N198" s="235">
        <f>ROUND(L198*K198,2)</f>
        <v>0</v>
      </c>
      <c r="O198" s="235"/>
      <c r="P198" s="235"/>
      <c r="Q198" s="235"/>
      <c r="R198" s="119"/>
      <c r="T198" s="142" t="s">
        <v>5</v>
      </c>
      <c r="U198" s="46" t="s">
        <v>36</v>
      </c>
      <c r="V198" s="38"/>
      <c r="W198" s="143">
        <f>V198*K198</f>
        <v>0</v>
      </c>
      <c r="X198" s="143">
        <v>0.15540000000000001</v>
      </c>
      <c r="Y198" s="143">
        <f>X198*K198</f>
        <v>0.31080000000000002</v>
      </c>
      <c r="Z198" s="143">
        <v>0</v>
      </c>
      <c r="AA198" s="144">
        <f>Z198*K198</f>
        <v>0</v>
      </c>
      <c r="AR198" s="21" t="s">
        <v>122</v>
      </c>
      <c r="AT198" s="21" t="s">
        <v>118</v>
      </c>
      <c r="AU198" s="21" t="s">
        <v>83</v>
      </c>
      <c r="AY198" s="21" t="s">
        <v>117</v>
      </c>
      <c r="BE198" s="100">
        <f>IF(U198="základní",N198,0)</f>
        <v>0</v>
      </c>
      <c r="BF198" s="100">
        <f>IF(U198="snížená",N198,0)</f>
        <v>0</v>
      </c>
      <c r="BG198" s="100">
        <f>IF(U198="zákl. přenesená",N198,0)</f>
        <v>0</v>
      </c>
      <c r="BH198" s="100">
        <f>IF(U198="sníž. přenesená",N198,0)</f>
        <v>0</v>
      </c>
      <c r="BI198" s="100">
        <f>IF(U198="nulová",N198,0)</f>
        <v>0</v>
      </c>
      <c r="BJ198" s="21" t="s">
        <v>76</v>
      </c>
      <c r="BK198" s="100">
        <f>ROUND(L198*K198,2)</f>
        <v>0</v>
      </c>
      <c r="BL198" s="21" t="s">
        <v>122</v>
      </c>
      <c r="BM198" s="21" t="s">
        <v>320</v>
      </c>
    </row>
    <row r="199" spans="2:65" s="1" customFormat="1" ht="25.5" customHeight="1">
      <c r="B199" s="118"/>
      <c r="C199" s="168" t="s">
        <v>321</v>
      </c>
      <c r="D199" s="168" t="s">
        <v>197</v>
      </c>
      <c r="E199" s="169" t="s">
        <v>322</v>
      </c>
      <c r="F199" s="246" t="s">
        <v>323</v>
      </c>
      <c r="G199" s="246"/>
      <c r="H199" s="246"/>
      <c r="I199" s="246"/>
      <c r="J199" s="170" t="s">
        <v>132</v>
      </c>
      <c r="K199" s="171">
        <v>2</v>
      </c>
      <c r="L199" s="247">
        <v>0</v>
      </c>
      <c r="M199" s="247"/>
      <c r="N199" s="248">
        <f>ROUND(L199*K199,2)</f>
        <v>0</v>
      </c>
      <c r="O199" s="235"/>
      <c r="P199" s="235"/>
      <c r="Q199" s="235"/>
      <c r="R199" s="119"/>
      <c r="T199" s="142" t="s">
        <v>5</v>
      </c>
      <c r="U199" s="46" t="s">
        <v>36</v>
      </c>
      <c r="V199" s="38"/>
      <c r="W199" s="143">
        <f>V199*K199</f>
        <v>0</v>
      </c>
      <c r="X199" s="143">
        <v>8.1000000000000003E-2</v>
      </c>
      <c r="Y199" s="143">
        <f>X199*K199</f>
        <v>0.16200000000000001</v>
      </c>
      <c r="Z199" s="143">
        <v>0</v>
      </c>
      <c r="AA199" s="144">
        <f>Z199*K199</f>
        <v>0</v>
      </c>
      <c r="AR199" s="21" t="s">
        <v>160</v>
      </c>
      <c r="AT199" s="21" t="s">
        <v>197</v>
      </c>
      <c r="AU199" s="21" t="s">
        <v>83</v>
      </c>
      <c r="AY199" s="21" t="s">
        <v>117</v>
      </c>
      <c r="BE199" s="100">
        <f>IF(U199="základní",N199,0)</f>
        <v>0</v>
      </c>
      <c r="BF199" s="100">
        <f>IF(U199="snížená",N199,0)</f>
        <v>0</v>
      </c>
      <c r="BG199" s="100">
        <f>IF(U199="zákl. přenesená",N199,0)</f>
        <v>0</v>
      </c>
      <c r="BH199" s="100">
        <f>IF(U199="sníž. přenesená",N199,0)</f>
        <v>0</v>
      </c>
      <c r="BI199" s="100">
        <f>IF(U199="nulová",N199,0)</f>
        <v>0</v>
      </c>
      <c r="BJ199" s="21" t="s">
        <v>76</v>
      </c>
      <c r="BK199" s="100">
        <f>ROUND(L199*K199,2)</f>
        <v>0</v>
      </c>
      <c r="BL199" s="21" t="s">
        <v>122</v>
      </c>
      <c r="BM199" s="21" t="s">
        <v>324</v>
      </c>
    </row>
    <row r="200" spans="2:65" s="1" customFormat="1" ht="16.5" customHeight="1">
      <c r="B200" s="118"/>
      <c r="C200" s="138" t="s">
        <v>325</v>
      </c>
      <c r="D200" s="138" t="s">
        <v>118</v>
      </c>
      <c r="E200" s="139" t="s">
        <v>326</v>
      </c>
      <c r="F200" s="233" t="s">
        <v>327</v>
      </c>
      <c r="G200" s="233"/>
      <c r="H200" s="233"/>
      <c r="I200" s="233"/>
      <c r="J200" s="140" t="s">
        <v>132</v>
      </c>
      <c r="K200" s="141">
        <v>16</v>
      </c>
      <c r="L200" s="234">
        <v>0</v>
      </c>
      <c r="M200" s="234"/>
      <c r="N200" s="235">
        <f>ROUND(L200*K200,2)</f>
        <v>0</v>
      </c>
      <c r="O200" s="235"/>
      <c r="P200" s="235"/>
      <c r="Q200" s="235"/>
      <c r="R200" s="119"/>
      <c r="T200" s="142" t="s">
        <v>5</v>
      </c>
      <c r="U200" s="46" t="s">
        <v>36</v>
      </c>
      <c r="V200" s="38"/>
      <c r="W200" s="143">
        <f>V200*K200</f>
        <v>0</v>
      </c>
      <c r="X200" s="143">
        <v>5.0000000000000002E-5</v>
      </c>
      <c r="Y200" s="143">
        <f>X200*K200</f>
        <v>8.0000000000000004E-4</v>
      </c>
      <c r="Z200" s="143">
        <v>0</v>
      </c>
      <c r="AA200" s="144">
        <f>Z200*K200</f>
        <v>0</v>
      </c>
      <c r="AR200" s="21" t="s">
        <v>122</v>
      </c>
      <c r="AT200" s="21" t="s">
        <v>118</v>
      </c>
      <c r="AU200" s="21" t="s">
        <v>83</v>
      </c>
      <c r="AY200" s="21" t="s">
        <v>117</v>
      </c>
      <c r="BE200" s="100">
        <f>IF(U200="základní",N200,0)</f>
        <v>0</v>
      </c>
      <c r="BF200" s="100">
        <f>IF(U200="snížená",N200,0)</f>
        <v>0</v>
      </c>
      <c r="BG200" s="100">
        <f>IF(U200="zákl. přenesená",N200,0)</f>
        <v>0</v>
      </c>
      <c r="BH200" s="100">
        <f>IF(U200="sníž. přenesená",N200,0)</f>
        <v>0</v>
      </c>
      <c r="BI200" s="100">
        <f>IF(U200="nulová",N200,0)</f>
        <v>0</v>
      </c>
      <c r="BJ200" s="21" t="s">
        <v>76</v>
      </c>
      <c r="BK200" s="100">
        <f>ROUND(L200*K200,2)</f>
        <v>0</v>
      </c>
      <c r="BL200" s="21" t="s">
        <v>122</v>
      </c>
      <c r="BM200" s="21" t="s">
        <v>328</v>
      </c>
    </row>
    <row r="201" spans="2:65" s="1" customFormat="1" ht="25.5" customHeight="1">
      <c r="B201" s="118"/>
      <c r="C201" s="138" t="s">
        <v>329</v>
      </c>
      <c r="D201" s="138" t="s">
        <v>118</v>
      </c>
      <c r="E201" s="139" t="s">
        <v>330</v>
      </c>
      <c r="F201" s="233" t="s">
        <v>331</v>
      </c>
      <c r="G201" s="233"/>
      <c r="H201" s="233"/>
      <c r="I201" s="233"/>
      <c r="J201" s="140" t="s">
        <v>132</v>
      </c>
      <c r="K201" s="141">
        <v>16</v>
      </c>
      <c r="L201" s="234">
        <v>0</v>
      </c>
      <c r="M201" s="234"/>
      <c r="N201" s="235">
        <f>ROUND(L201*K201,2)</f>
        <v>0</v>
      </c>
      <c r="O201" s="235"/>
      <c r="P201" s="235"/>
      <c r="Q201" s="235"/>
      <c r="R201" s="119"/>
      <c r="T201" s="142" t="s">
        <v>5</v>
      </c>
      <c r="U201" s="46" t="s">
        <v>36</v>
      </c>
      <c r="V201" s="38"/>
      <c r="W201" s="143">
        <f>V201*K201</f>
        <v>0</v>
      </c>
      <c r="X201" s="143">
        <v>0</v>
      </c>
      <c r="Y201" s="143">
        <f>X201*K201</f>
        <v>0</v>
      </c>
      <c r="Z201" s="143">
        <v>0</v>
      </c>
      <c r="AA201" s="144">
        <f>Z201*K201</f>
        <v>0</v>
      </c>
      <c r="AR201" s="21" t="s">
        <v>122</v>
      </c>
      <c r="AT201" s="21" t="s">
        <v>118</v>
      </c>
      <c r="AU201" s="21" t="s">
        <v>83</v>
      </c>
      <c r="AY201" s="21" t="s">
        <v>117</v>
      </c>
      <c r="BE201" s="100">
        <f>IF(U201="základní",N201,0)</f>
        <v>0</v>
      </c>
      <c r="BF201" s="100">
        <f>IF(U201="snížená",N201,0)</f>
        <v>0</v>
      </c>
      <c r="BG201" s="100">
        <f>IF(U201="zákl. přenesená",N201,0)</f>
        <v>0</v>
      </c>
      <c r="BH201" s="100">
        <f>IF(U201="sníž. přenesená",N201,0)</f>
        <v>0</v>
      </c>
      <c r="BI201" s="100">
        <f>IF(U201="nulová",N201,0)</f>
        <v>0</v>
      </c>
      <c r="BJ201" s="21" t="s">
        <v>76</v>
      </c>
      <c r="BK201" s="100">
        <f>ROUND(L201*K201,2)</f>
        <v>0</v>
      </c>
      <c r="BL201" s="21" t="s">
        <v>122</v>
      </c>
      <c r="BM201" s="21" t="s">
        <v>332</v>
      </c>
    </row>
    <row r="202" spans="2:65" s="1" customFormat="1" ht="25.5" customHeight="1">
      <c r="B202" s="118"/>
      <c r="C202" s="138" t="s">
        <v>333</v>
      </c>
      <c r="D202" s="138" t="s">
        <v>118</v>
      </c>
      <c r="E202" s="139" t="s">
        <v>334</v>
      </c>
      <c r="F202" s="233" t="s">
        <v>335</v>
      </c>
      <c r="G202" s="233"/>
      <c r="H202" s="233"/>
      <c r="I202" s="233"/>
      <c r="J202" s="140" t="s">
        <v>252</v>
      </c>
      <c r="K202" s="141">
        <v>1</v>
      </c>
      <c r="L202" s="234">
        <v>0</v>
      </c>
      <c r="M202" s="234"/>
      <c r="N202" s="235">
        <f>ROUND(L202*K202,2)</f>
        <v>0</v>
      </c>
      <c r="O202" s="235"/>
      <c r="P202" s="235"/>
      <c r="Q202" s="235"/>
      <c r="R202" s="119"/>
      <c r="T202" s="142" t="s">
        <v>5</v>
      </c>
      <c r="U202" s="46" t="s">
        <v>36</v>
      </c>
      <c r="V202" s="38"/>
      <c r="W202" s="143">
        <f>V202*K202</f>
        <v>0</v>
      </c>
      <c r="X202" s="143">
        <v>1.2199999999999999E-3</v>
      </c>
      <c r="Y202" s="143">
        <f>X202*K202</f>
        <v>1.2199999999999999E-3</v>
      </c>
      <c r="Z202" s="143">
        <v>0</v>
      </c>
      <c r="AA202" s="144">
        <f>Z202*K202</f>
        <v>0</v>
      </c>
      <c r="AR202" s="21" t="s">
        <v>122</v>
      </c>
      <c r="AT202" s="21" t="s">
        <v>118</v>
      </c>
      <c r="AU202" s="21" t="s">
        <v>83</v>
      </c>
      <c r="AY202" s="21" t="s">
        <v>117</v>
      </c>
      <c r="BE202" s="100">
        <f>IF(U202="základní",N202,0)</f>
        <v>0</v>
      </c>
      <c r="BF202" s="100">
        <f>IF(U202="snížená",N202,0)</f>
        <v>0</v>
      </c>
      <c r="BG202" s="100">
        <f>IF(U202="zákl. přenesená",N202,0)</f>
        <v>0</v>
      </c>
      <c r="BH202" s="100">
        <f>IF(U202="sníž. přenesená",N202,0)</f>
        <v>0</v>
      </c>
      <c r="BI202" s="100">
        <f>IF(U202="nulová",N202,0)</f>
        <v>0</v>
      </c>
      <c r="BJ202" s="21" t="s">
        <v>76</v>
      </c>
      <c r="BK202" s="100">
        <f>ROUND(L202*K202,2)</f>
        <v>0</v>
      </c>
      <c r="BL202" s="21" t="s">
        <v>122</v>
      </c>
      <c r="BM202" s="21" t="s">
        <v>336</v>
      </c>
    </row>
    <row r="203" spans="2:65" s="1" customFormat="1" ht="16.5" customHeight="1">
      <c r="B203" s="37"/>
      <c r="C203" s="38"/>
      <c r="D203" s="38"/>
      <c r="E203" s="38"/>
      <c r="F203" s="249" t="s">
        <v>337</v>
      </c>
      <c r="G203" s="250"/>
      <c r="H203" s="250"/>
      <c r="I203" s="250"/>
      <c r="J203" s="38"/>
      <c r="K203" s="38"/>
      <c r="L203" s="38"/>
      <c r="M203" s="38"/>
      <c r="N203" s="38"/>
      <c r="O203" s="38"/>
      <c r="P203" s="38"/>
      <c r="Q203" s="38"/>
      <c r="R203" s="39"/>
      <c r="T203" s="172"/>
      <c r="U203" s="38"/>
      <c r="V203" s="38"/>
      <c r="W203" s="38"/>
      <c r="X203" s="38"/>
      <c r="Y203" s="38"/>
      <c r="Z203" s="38"/>
      <c r="AA203" s="76"/>
      <c r="AT203" s="21" t="s">
        <v>244</v>
      </c>
      <c r="AU203" s="21" t="s">
        <v>83</v>
      </c>
    </row>
    <row r="204" spans="2:65" s="1" customFormat="1" ht="16.5" customHeight="1">
      <c r="B204" s="118"/>
      <c r="C204" s="138" t="s">
        <v>338</v>
      </c>
      <c r="D204" s="138" t="s">
        <v>118</v>
      </c>
      <c r="E204" s="139" t="s">
        <v>339</v>
      </c>
      <c r="F204" s="233" t="s">
        <v>340</v>
      </c>
      <c r="G204" s="233"/>
      <c r="H204" s="233"/>
      <c r="I204" s="233"/>
      <c r="J204" s="140" t="s">
        <v>252</v>
      </c>
      <c r="K204" s="141">
        <v>1</v>
      </c>
      <c r="L204" s="234">
        <v>0</v>
      </c>
      <c r="M204" s="234"/>
      <c r="N204" s="235">
        <f>ROUND(L204*K204,2)</f>
        <v>0</v>
      </c>
      <c r="O204" s="235"/>
      <c r="P204" s="235"/>
      <c r="Q204" s="235"/>
      <c r="R204" s="119"/>
      <c r="T204" s="142" t="s">
        <v>5</v>
      </c>
      <c r="U204" s="46" t="s">
        <v>36</v>
      </c>
      <c r="V204" s="38"/>
      <c r="W204" s="143">
        <f>V204*K204</f>
        <v>0</v>
      </c>
      <c r="X204" s="143">
        <v>3.5999999999999999E-3</v>
      </c>
      <c r="Y204" s="143">
        <f>X204*K204</f>
        <v>3.5999999999999999E-3</v>
      </c>
      <c r="Z204" s="143">
        <v>0</v>
      </c>
      <c r="AA204" s="144">
        <f>Z204*K204</f>
        <v>0</v>
      </c>
      <c r="AR204" s="21" t="s">
        <v>122</v>
      </c>
      <c r="AT204" s="21" t="s">
        <v>118</v>
      </c>
      <c r="AU204" s="21" t="s">
        <v>83</v>
      </c>
      <c r="AY204" s="21" t="s">
        <v>117</v>
      </c>
      <c r="BE204" s="100">
        <f>IF(U204="základní",N204,0)</f>
        <v>0</v>
      </c>
      <c r="BF204" s="100">
        <f>IF(U204="snížená",N204,0)</f>
        <v>0</v>
      </c>
      <c r="BG204" s="100">
        <f>IF(U204="zákl. přenesená",N204,0)</f>
        <v>0</v>
      </c>
      <c r="BH204" s="100">
        <f>IF(U204="sníž. přenesená",N204,0)</f>
        <v>0</v>
      </c>
      <c r="BI204" s="100">
        <f>IF(U204="nulová",N204,0)</f>
        <v>0</v>
      </c>
      <c r="BJ204" s="21" t="s">
        <v>76</v>
      </c>
      <c r="BK204" s="100">
        <f>ROUND(L204*K204,2)</f>
        <v>0</v>
      </c>
      <c r="BL204" s="21" t="s">
        <v>122</v>
      </c>
      <c r="BM204" s="21" t="s">
        <v>341</v>
      </c>
    </row>
    <row r="205" spans="2:65" s="1" customFormat="1" ht="16.5" customHeight="1">
      <c r="B205" s="37"/>
      <c r="C205" s="38"/>
      <c r="D205" s="38"/>
      <c r="E205" s="38"/>
      <c r="F205" s="249" t="s">
        <v>337</v>
      </c>
      <c r="G205" s="250"/>
      <c r="H205" s="250"/>
      <c r="I205" s="250"/>
      <c r="J205" s="38"/>
      <c r="K205" s="38"/>
      <c r="L205" s="38"/>
      <c r="M205" s="38"/>
      <c r="N205" s="38"/>
      <c r="O205" s="38"/>
      <c r="P205" s="38"/>
      <c r="Q205" s="38"/>
      <c r="R205" s="39"/>
      <c r="T205" s="172"/>
      <c r="U205" s="38"/>
      <c r="V205" s="38"/>
      <c r="W205" s="38"/>
      <c r="X205" s="38"/>
      <c r="Y205" s="38"/>
      <c r="Z205" s="38"/>
      <c r="AA205" s="76"/>
      <c r="AT205" s="21" t="s">
        <v>244</v>
      </c>
      <c r="AU205" s="21" t="s">
        <v>83</v>
      </c>
    </row>
    <row r="206" spans="2:65" s="9" customFormat="1" ht="29.85" customHeight="1">
      <c r="B206" s="127"/>
      <c r="C206" s="128"/>
      <c r="D206" s="137" t="s">
        <v>97</v>
      </c>
      <c r="E206" s="137"/>
      <c r="F206" s="137"/>
      <c r="G206" s="137"/>
      <c r="H206" s="137"/>
      <c r="I206" s="137"/>
      <c r="J206" s="137"/>
      <c r="K206" s="137"/>
      <c r="L206" s="137"/>
      <c r="M206" s="137"/>
      <c r="N206" s="254">
        <f>BK206</f>
        <v>0</v>
      </c>
      <c r="O206" s="255"/>
      <c r="P206" s="255"/>
      <c r="Q206" s="255"/>
      <c r="R206" s="130"/>
      <c r="T206" s="131"/>
      <c r="U206" s="128"/>
      <c r="V206" s="128"/>
      <c r="W206" s="132">
        <f>SUM(W207:W212)</f>
        <v>0</v>
      </c>
      <c r="X206" s="128"/>
      <c r="Y206" s="132">
        <f>SUM(Y207:Y212)</f>
        <v>0</v>
      </c>
      <c r="Z206" s="128"/>
      <c r="AA206" s="133">
        <f>SUM(AA207:AA212)</f>
        <v>0</v>
      </c>
      <c r="AR206" s="134" t="s">
        <v>76</v>
      </c>
      <c r="AT206" s="135" t="s">
        <v>70</v>
      </c>
      <c r="AU206" s="135" t="s">
        <v>76</v>
      </c>
      <c r="AY206" s="134" t="s">
        <v>117</v>
      </c>
      <c r="BK206" s="136">
        <f>SUM(BK207:BK212)</f>
        <v>0</v>
      </c>
    </row>
    <row r="207" spans="2:65" s="1" customFormat="1" ht="25.5" customHeight="1">
      <c r="B207" s="118"/>
      <c r="C207" s="138" t="s">
        <v>342</v>
      </c>
      <c r="D207" s="138" t="s">
        <v>118</v>
      </c>
      <c r="E207" s="139" t="s">
        <v>343</v>
      </c>
      <c r="F207" s="233" t="s">
        <v>344</v>
      </c>
      <c r="G207" s="233"/>
      <c r="H207" s="233"/>
      <c r="I207" s="233"/>
      <c r="J207" s="140" t="s">
        <v>189</v>
      </c>
      <c r="K207" s="141">
        <v>11.162000000000001</v>
      </c>
      <c r="L207" s="234">
        <v>0</v>
      </c>
      <c r="M207" s="234"/>
      <c r="N207" s="235">
        <f t="shared" ref="N207:N212" si="10">ROUND(L207*K207,2)</f>
        <v>0</v>
      </c>
      <c r="O207" s="235"/>
      <c r="P207" s="235"/>
      <c r="Q207" s="235"/>
      <c r="R207" s="119"/>
      <c r="T207" s="142" t="s">
        <v>5</v>
      </c>
      <c r="U207" s="46" t="s">
        <v>36</v>
      </c>
      <c r="V207" s="38"/>
      <c r="W207" s="143">
        <f t="shared" ref="W207:W212" si="11">V207*K207</f>
        <v>0</v>
      </c>
      <c r="X207" s="143">
        <v>0</v>
      </c>
      <c r="Y207" s="143">
        <f t="shared" ref="Y207:Y212" si="12">X207*K207</f>
        <v>0</v>
      </c>
      <c r="Z207" s="143">
        <v>0</v>
      </c>
      <c r="AA207" s="144">
        <f t="shared" ref="AA207:AA212" si="13">Z207*K207</f>
        <v>0</v>
      </c>
      <c r="AR207" s="21" t="s">
        <v>122</v>
      </c>
      <c r="AT207" s="21" t="s">
        <v>118</v>
      </c>
      <c r="AU207" s="21" t="s">
        <v>83</v>
      </c>
      <c r="AY207" s="21" t="s">
        <v>117</v>
      </c>
      <c r="BE207" s="100">
        <f t="shared" ref="BE207:BE212" si="14">IF(U207="základní",N207,0)</f>
        <v>0</v>
      </c>
      <c r="BF207" s="100">
        <f t="shared" ref="BF207:BF212" si="15">IF(U207="snížená",N207,0)</f>
        <v>0</v>
      </c>
      <c r="BG207" s="100">
        <f t="shared" ref="BG207:BG212" si="16">IF(U207="zákl. přenesená",N207,0)</f>
        <v>0</v>
      </c>
      <c r="BH207" s="100">
        <f t="shared" ref="BH207:BH212" si="17">IF(U207="sníž. přenesená",N207,0)</f>
        <v>0</v>
      </c>
      <c r="BI207" s="100">
        <f t="shared" ref="BI207:BI212" si="18">IF(U207="nulová",N207,0)</f>
        <v>0</v>
      </c>
      <c r="BJ207" s="21" t="s">
        <v>76</v>
      </c>
      <c r="BK207" s="100">
        <f t="shared" ref="BK207:BK212" si="19">ROUND(L207*K207,2)</f>
        <v>0</v>
      </c>
      <c r="BL207" s="21" t="s">
        <v>122</v>
      </c>
      <c r="BM207" s="21" t="s">
        <v>345</v>
      </c>
    </row>
    <row r="208" spans="2:65" s="1" customFormat="1" ht="25.5" customHeight="1">
      <c r="B208" s="118"/>
      <c r="C208" s="138" t="s">
        <v>346</v>
      </c>
      <c r="D208" s="138" t="s">
        <v>118</v>
      </c>
      <c r="E208" s="139" t="s">
        <v>347</v>
      </c>
      <c r="F208" s="233" t="s">
        <v>348</v>
      </c>
      <c r="G208" s="233"/>
      <c r="H208" s="233"/>
      <c r="I208" s="233"/>
      <c r="J208" s="140" t="s">
        <v>189</v>
      </c>
      <c r="K208" s="141">
        <v>78.134</v>
      </c>
      <c r="L208" s="234">
        <v>0</v>
      </c>
      <c r="M208" s="234"/>
      <c r="N208" s="235">
        <f t="shared" si="10"/>
        <v>0</v>
      </c>
      <c r="O208" s="235"/>
      <c r="P208" s="235"/>
      <c r="Q208" s="235"/>
      <c r="R208" s="119"/>
      <c r="T208" s="142" t="s">
        <v>5</v>
      </c>
      <c r="U208" s="46" t="s">
        <v>36</v>
      </c>
      <c r="V208" s="38"/>
      <c r="W208" s="143">
        <f t="shared" si="11"/>
        <v>0</v>
      </c>
      <c r="X208" s="143">
        <v>0</v>
      </c>
      <c r="Y208" s="143">
        <f t="shared" si="12"/>
        <v>0</v>
      </c>
      <c r="Z208" s="143">
        <v>0</v>
      </c>
      <c r="AA208" s="144">
        <f t="shared" si="13"/>
        <v>0</v>
      </c>
      <c r="AR208" s="21" t="s">
        <v>122</v>
      </c>
      <c r="AT208" s="21" t="s">
        <v>118</v>
      </c>
      <c r="AU208" s="21" t="s">
        <v>83</v>
      </c>
      <c r="AY208" s="21" t="s">
        <v>117</v>
      </c>
      <c r="BE208" s="100">
        <f t="shared" si="14"/>
        <v>0</v>
      </c>
      <c r="BF208" s="100">
        <f t="shared" si="15"/>
        <v>0</v>
      </c>
      <c r="BG208" s="100">
        <f t="shared" si="16"/>
        <v>0</v>
      </c>
      <c r="BH208" s="100">
        <f t="shared" si="17"/>
        <v>0</v>
      </c>
      <c r="BI208" s="100">
        <f t="shared" si="18"/>
        <v>0</v>
      </c>
      <c r="BJ208" s="21" t="s">
        <v>76</v>
      </c>
      <c r="BK208" s="100">
        <f t="shared" si="19"/>
        <v>0</v>
      </c>
      <c r="BL208" s="21" t="s">
        <v>122</v>
      </c>
      <c r="BM208" s="21" t="s">
        <v>349</v>
      </c>
    </row>
    <row r="209" spans="2:65" s="1" customFormat="1" ht="25.5" customHeight="1">
      <c r="B209" s="118"/>
      <c r="C209" s="138" t="s">
        <v>350</v>
      </c>
      <c r="D209" s="138" t="s">
        <v>118</v>
      </c>
      <c r="E209" s="139" t="s">
        <v>351</v>
      </c>
      <c r="F209" s="233" t="s">
        <v>352</v>
      </c>
      <c r="G209" s="233"/>
      <c r="H209" s="233"/>
      <c r="I209" s="233"/>
      <c r="J209" s="140" t="s">
        <v>189</v>
      </c>
      <c r="K209" s="141">
        <v>11.162000000000001</v>
      </c>
      <c r="L209" s="234">
        <v>0</v>
      </c>
      <c r="M209" s="234"/>
      <c r="N209" s="235">
        <f t="shared" si="10"/>
        <v>0</v>
      </c>
      <c r="O209" s="235"/>
      <c r="P209" s="235"/>
      <c r="Q209" s="235"/>
      <c r="R209" s="119"/>
      <c r="T209" s="142" t="s">
        <v>5</v>
      </c>
      <c r="U209" s="46" t="s">
        <v>36</v>
      </c>
      <c r="V209" s="38"/>
      <c r="W209" s="143">
        <f t="shared" si="11"/>
        <v>0</v>
      </c>
      <c r="X209" s="143">
        <v>0</v>
      </c>
      <c r="Y209" s="143">
        <f t="shared" si="12"/>
        <v>0</v>
      </c>
      <c r="Z209" s="143">
        <v>0</v>
      </c>
      <c r="AA209" s="144">
        <f t="shared" si="13"/>
        <v>0</v>
      </c>
      <c r="AR209" s="21" t="s">
        <v>122</v>
      </c>
      <c r="AT209" s="21" t="s">
        <v>118</v>
      </c>
      <c r="AU209" s="21" t="s">
        <v>83</v>
      </c>
      <c r="AY209" s="21" t="s">
        <v>117</v>
      </c>
      <c r="BE209" s="100">
        <f t="shared" si="14"/>
        <v>0</v>
      </c>
      <c r="BF209" s="100">
        <f t="shared" si="15"/>
        <v>0</v>
      </c>
      <c r="BG209" s="100">
        <f t="shared" si="16"/>
        <v>0</v>
      </c>
      <c r="BH209" s="100">
        <f t="shared" si="17"/>
        <v>0</v>
      </c>
      <c r="BI209" s="100">
        <f t="shared" si="18"/>
        <v>0</v>
      </c>
      <c r="BJ209" s="21" t="s">
        <v>76</v>
      </c>
      <c r="BK209" s="100">
        <f t="shared" si="19"/>
        <v>0</v>
      </c>
      <c r="BL209" s="21" t="s">
        <v>122</v>
      </c>
      <c r="BM209" s="21" t="s">
        <v>353</v>
      </c>
    </row>
    <row r="210" spans="2:65" s="1" customFormat="1" ht="25.5" customHeight="1">
      <c r="B210" s="118"/>
      <c r="C210" s="138" t="s">
        <v>354</v>
      </c>
      <c r="D210" s="138" t="s">
        <v>118</v>
      </c>
      <c r="E210" s="139" t="s">
        <v>355</v>
      </c>
      <c r="F210" s="233" t="s">
        <v>356</v>
      </c>
      <c r="G210" s="233"/>
      <c r="H210" s="233"/>
      <c r="I210" s="233"/>
      <c r="J210" s="140" t="s">
        <v>189</v>
      </c>
      <c r="K210" s="141">
        <v>0.41</v>
      </c>
      <c r="L210" s="234">
        <v>0</v>
      </c>
      <c r="M210" s="234"/>
      <c r="N210" s="235">
        <f t="shared" si="10"/>
        <v>0</v>
      </c>
      <c r="O210" s="235"/>
      <c r="P210" s="235"/>
      <c r="Q210" s="235"/>
      <c r="R210" s="119"/>
      <c r="T210" s="142" t="s">
        <v>5</v>
      </c>
      <c r="U210" s="46" t="s">
        <v>36</v>
      </c>
      <c r="V210" s="38"/>
      <c r="W210" s="143">
        <f t="shared" si="11"/>
        <v>0</v>
      </c>
      <c r="X210" s="143">
        <v>0</v>
      </c>
      <c r="Y210" s="143">
        <f t="shared" si="12"/>
        <v>0</v>
      </c>
      <c r="Z210" s="143">
        <v>0</v>
      </c>
      <c r="AA210" s="144">
        <f t="shared" si="13"/>
        <v>0</v>
      </c>
      <c r="AR210" s="21" t="s">
        <v>122</v>
      </c>
      <c r="AT210" s="21" t="s">
        <v>118</v>
      </c>
      <c r="AU210" s="21" t="s">
        <v>83</v>
      </c>
      <c r="AY210" s="21" t="s">
        <v>117</v>
      </c>
      <c r="BE210" s="100">
        <f t="shared" si="14"/>
        <v>0</v>
      </c>
      <c r="BF210" s="100">
        <f t="shared" si="15"/>
        <v>0</v>
      </c>
      <c r="BG210" s="100">
        <f t="shared" si="16"/>
        <v>0</v>
      </c>
      <c r="BH210" s="100">
        <f t="shared" si="17"/>
        <v>0</v>
      </c>
      <c r="BI210" s="100">
        <f t="shared" si="18"/>
        <v>0</v>
      </c>
      <c r="BJ210" s="21" t="s">
        <v>76</v>
      </c>
      <c r="BK210" s="100">
        <f t="shared" si="19"/>
        <v>0</v>
      </c>
      <c r="BL210" s="21" t="s">
        <v>122</v>
      </c>
      <c r="BM210" s="21" t="s">
        <v>357</v>
      </c>
    </row>
    <row r="211" spans="2:65" s="1" customFormat="1" ht="25.5" customHeight="1">
      <c r="B211" s="118"/>
      <c r="C211" s="138" t="s">
        <v>358</v>
      </c>
      <c r="D211" s="138" t="s">
        <v>118</v>
      </c>
      <c r="E211" s="139" t="s">
        <v>359</v>
      </c>
      <c r="F211" s="233" t="s">
        <v>360</v>
      </c>
      <c r="G211" s="233"/>
      <c r="H211" s="233"/>
      <c r="I211" s="233"/>
      <c r="J211" s="140" t="s">
        <v>189</v>
      </c>
      <c r="K211" s="141">
        <v>3.7919999999999998</v>
      </c>
      <c r="L211" s="234">
        <v>0</v>
      </c>
      <c r="M211" s="234"/>
      <c r="N211" s="235">
        <f t="shared" si="10"/>
        <v>0</v>
      </c>
      <c r="O211" s="235"/>
      <c r="P211" s="235"/>
      <c r="Q211" s="235"/>
      <c r="R211" s="119"/>
      <c r="T211" s="142" t="s">
        <v>5</v>
      </c>
      <c r="U211" s="46" t="s">
        <v>36</v>
      </c>
      <c r="V211" s="38"/>
      <c r="W211" s="143">
        <f t="shared" si="11"/>
        <v>0</v>
      </c>
      <c r="X211" s="143">
        <v>0</v>
      </c>
      <c r="Y211" s="143">
        <f t="shared" si="12"/>
        <v>0</v>
      </c>
      <c r="Z211" s="143">
        <v>0</v>
      </c>
      <c r="AA211" s="144">
        <f t="shared" si="13"/>
        <v>0</v>
      </c>
      <c r="AR211" s="21" t="s">
        <v>122</v>
      </c>
      <c r="AT211" s="21" t="s">
        <v>118</v>
      </c>
      <c r="AU211" s="21" t="s">
        <v>83</v>
      </c>
      <c r="AY211" s="21" t="s">
        <v>117</v>
      </c>
      <c r="BE211" s="100">
        <f t="shared" si="14"/>
        <v>0</v>
      </c>
      <c r="BF211" s="100">
        <f t="shared" si="15"/>
        <v>0</v>
      </c>
      <c r="BG211" s="100">
        <f t="shared" si="16"/>
        <v>0</v>
      </c>
      <c r="BH211" s="100">
        <f t="shared" si="17"/>
        <v>0</v>
      </c>
      <c r="BI211" s="100">
        <f t="shared" si="18"/>
        <v>0</v>
      </c>
      <c r="BJ211" s="21" t="s">
        <v>76</v>
      </c>
      <c r="BK211" s="100">
        <f t="shared" si="19"/>
        <v>0</v>
      </c>
      <c r="BL211" s="21" t="s">
        <v>122</v>
      </c>
      <c r="BM211" s="21" t="s">
        <v>361</v>
      </c>
    </row>
    <row r="212" spans="2:65" s="1" customFormat="1" ht="25.5" customHeight="1">
      <c r="B212" s="118"/>
      <c r="C212" s="138" t="s">
        <v>362</v>
      </c>
      <c r="D212" s="138" t="s">
        <v>118</v>
      </c>
      <c r="E212" s="139" t="s">
        <v>363</v>
      </c>
      <c r="F212" s="233" t="s">
        <v>364</v>
      </c>
      <c r="G212" s="233"/>
      <c r="H212" s="233"/>
      <c r="I212" s="233"/>
      <c r="J212" s="140" t="s">
        <v>189</v>
      </c>
      <c r="K212" s="141">
        <v>6.96</v>
      </c>
      <c r="L212" s="234">
        <v>0</v>
      </c>
      <c r="M212" s="234"/>
      <c r="N212" s="235">
        <f t="shared" si="10"/>
        <v>0</v>
      </c>
      <c r="O212" s="235"/>
      <c r="P212" s="235"/>
      <c r="Q212" s="235"/>
      <c r="R212" s="119"/>
      <c r="T212" s="142" t="s">
        <v>5</v>
      </c>
      <c r="U212" s="46" t="s">
        <v>36</v>
      </c>
      <c r="V212" s="38"/>
      <c r="W212" s="143">
        <f t="shared" si="11"/>
        <v>0</v>
      </c>
      <c r="X212" s="143">
        <v>0</v>
      </c>
      <c r="Y212" s="143">
        <f t="shared" si="12"/>
        <v>0</v>
      </c>
      <c r="Z212" s="143">
        <v>0</v>
      </c>
      <c r="AA212" s="144">
        <f t="shared" si="13"/>
        <v>0</v>
      </c>
      <c r="AR212" s="21" t="s">
        <v>122</v>
      </c>
      <c r="AT212" s="21" t="s">
        <v>118</v>
      </c>
      <c r="AU212" s="21" t="s">
        <v>83</v>
      </c>
      <c r="AY212" s="21" t="s">
        <v>117</v>
      </c>
      <c r="BE212" s="100">
        <f t="shared" si="14"/>
        <v>0</v>
      </c>
      <c r="BF212" s="100">
        <f t="shared" si="15"/>
        <v>0</v>
      </c>
      <c r="BG212" s="100">
        <f t="shared" si="16"/>
        <v>0</v>
      </c>
      <c r="BH212" s="100">
        <f t="shared" si="17"/>
        <v>0</v>
      </c>
      <c r="BI212" s="100">
        <f t="shared" si="18"/>
        <v>0</v>
      </c>
      <c r="BJ212" s="21" t="s">
        <v>76</v>
      </c>
      <c r="BK212" s="100">
        <f t="shared" si="19"/>
        <v>0</v>
      </c>
      <c r="BL212" s="21" t="s">
        <v>122</v>
      </c>
      <c r="BM212" s="21" t="s">
        <v>365</v>
      </c>
    </row>
    <row r="213" spans="2:65" s="9" customFormat="1" ht="29.85" customHeight="1">
      <c r="B213" s="127"/>
      <c r="C213" s="128"/>
      <c r="D213" s="137" t="s">
        <v>98</v>
      </c>
      <c r="E213" s="137"/>
      <c r="F213" s="137"/>
      <c r="G213" s="137"/>
      <c r="H213" s="137"/>
      <c r="I213" s="137"/>
      <c r="J213" s="137"/>
      <c r="K213" s="137"/>
      <c r="L213" s="137"/>
      <c r="M213" s="137"/>
      <c r="N213" s="256">
        <f>BK213</f>
        <v>0</v>
      </c>
      <c r="O213" s="257"/>
      <c r="P213" s="257"/>
      <c r="Q213" s="257"/>
      <c r="R213" s="130"/>
      <c r="T213" s="131"/>
      <c r="U213" s="128"/>
      <c r="V213" s="128"/>
      <c r="W213" s="132">
        <f>W214</f>
        <v>0</v>
      </c>
      <c r="X213" s="128"/>
      <c r="Y213" s="132">
        <f>Y214</f>
        <v>0</v>
      </c>
      <c r="Z213" s="128"/>
      <c r="AA213" s="133">
        <f>AA214</f>
        <v>0</v>
      </c>
      <c r="AR213" s="134" t="s">
        <v>76</v>
      </c>
      <c r="AT213" s="135" t="s">
        <v>70</v>
      </c>
      <c r="AU213" s="135" t="s">
        <v>76</v>
      </c>
      <c r="AY213" s="134" t="s">
        <v>117</v>
      </c>
      <c r="BK213" s="136">
        <f>BK214</f>
        <v>0</v>
      </c>
    </row>
    <row r="214" spans="2:65" s="1" customFormat="1" ht="25.5" customHeight="1">
      <c r="B214" s="118"/>
      <c r="C214" s="138" t="s">
        <v>366</v>
      </c>
      <c r="D214" s="138" t="s">
        <v>118</v>
      </c>
      <c r="E214" s="139" t="s">
        <v>367</v>
      </c>
      <c r="F214" s="233" t="s">
        <v>368</v>
      </c>
      <c r="G214" s="233"/>
      <c r="H214" s="233"/>
      <c r="I214" s="233"/>
      <c r="J214" s="140" t="s">
        <v>189</v>
      </c>
      <c r="K214" s="141">
        <v>102.783</v>
      </c>
      <c r="L214" s="234">
        <v>0</v>
      </c>
      <c r="M214" s="234"/>
      <c r="N214" s="235">
        <f>ROUND(L214*K214,2)</f>
        <v>0</v>
      </c>
      <c r="O214" s="235"/>
      <c r="P214" s="235"/>
      <c r="Q214" s="235"/>
      <c r="R214" s="119"/>
      <c r="T214" s="142" t="s">
        <v>5</v>
      </c>
      <c r="U214" s="46" t="s">
        <v>36</v>
      </c>
      <c r="V214" s="38"/>
      <c r="W214" s="143">
        <f>V214*K214</f>
        <v>0</v>
      </c>
      <c r="X214" s="143">
        <v>0</v>
      </c>
      <c r="Y214" s="143">
        <f>X214*K214</f>
        <v>0</v>
      </c>
      <c r="Z214" s="143">
        <v>0</v>
      </c>
      <c r="AA214" s="144">
        <f>Z214*K214</f>
        <v>0</v>
      </c>
      <c r="AR214" s="21" t="s">
        <v>122</v>
      </c>
      <c r="AT214" s="21" t="s">
        <v>118</v>
      </c>
      <c r="AU214" s="21" t="s">
        <v>83</v>
      </c>
      <c r="AY214" s="21" t="s">
        <v>117</v>
      </c>
      <c r="BE214" s="100">
        <f>IF(U214="základní",N214,0)</f>
        <v>0</v>
      </c>
      <c r="BF214" s="100">
        <f>IF(U214="snížená",N214,0)</f>
        <v>0</v>
      </c>
      <c r="BG214" s="100">
        <f>IF(U214="zákl. přenesená",N214,0)</f>
        <v>0</v>
      </c>
      <c r="BH214" s="100">
        <f>IF(U214="sníž. přenesená",N214,0)</f>
        <v>0</v>
      </c>
      <c r="BI214" s="100">
        <f>IF(U214="nulová",N214,0)</f>
        <v>0</v>
      </c>
      <c r="BJ214" s="21" t="s">
        <v>76</v>
      </c>
      <c r="BK214" s="100">
        <f>ROUND(L214*K214,2)</f>
        <v>0</v>
      </c>
      <c r="BL214" s="21" t="s">
        <v>122</v>
      </c>
      <c r="BM214" s="21" t="s">
        <v>369</v>
      </c>
    </row>
    <row r="215" spans="2:65" s="9" customFormat="1" ht="37.35" customHeight="1">
      <c r="B215" s="127"/>
      <c r="C215" s="128"/>
      <c r="D215" s="129" t="s">
        <v>99</v>
      </c>
      <c r="E215" s="129"/>
      <c r="F215" s="129"/>
      <c r="G215" s="129"/>
      <c r="H215" s="129"/>
      <c r="I215" s="129"/>
      <c r="J215" s="129"/>
      <c r="K215" s="129"/>
      <c r="L215" s="129"/>
      <c r="M215" s="129"/>
      <c r="N215" s="258">
        <f>BK215</f>
        <v>0</v>
      </c>
      <c r="O215" s="259"/>
      <c r="P215" s="259"/>
      <c r="Q215" s="259"/>
      <c r="R215" s="130"/>
      <c r="T215" s="131"/>
      <c r="U215" s="128"/>
      <c r="V215" s="128"/>
      <c r="W215" s="132">
        <f>W216+W222+W224</f>
        <v>0</v>
      </c>
      <c r="X215" s="128"/>
      <c r="Y215" s="132">
        <f>Y216+Y222+Y224</f>
        <v>0</v>
      </c>
      <c r="Z215" s="128"/>
      <c r="AA215" s="133">
        <f>AA216+AA222+AA224</f>
        <v>0</v>
      </c>
      <c r="AR215" s="134" t="s">
        <v>138</v>
      </c>
      <c r="AT215" s="135" t="s">
        <v>70</v>
      </c>
      <c r="AU215" s="135" t="s">
        <v>71</v>
      </c>
      <c r="AY215" s="134" t="s">
        <v>117</v>
      </c>
      <c r="BK215" s="136">
        <f>BK216+BK222+BK224</f>
        <v>0</v>
      </c>
    </row>
    <row r="216" spans="2:65" s="9" customFormat="1" ht="19.899999999999999" customHeight="1">
      <c r="B216" s="127"/>
      <c r="C216" s="128"/>
      <c r="D216" s="137" t="s">
        <v>100</v>
      </c>
      <c r="E216" s="137"/>
      <c r="F216" s="137"/>
      <c r="G216" s="137"/>
      <c r="H216" s="137"/>
      <c r="I216" s="137"/>
      <c r="J216" s="137"/>
      <c r="K216" s="137"/>
      <c r="L216" s="137"/>
      <c r="M216" s="137"/>
      <c r="N216" s="254">
        <f>BK216</f>
        <v>0</v>
      </c>
      <c r="O216" s="255"/>
      <c r="P216" s="255"/>
      <c r="Q216" s="255"/>
      <c r="R216" s="130"/>
      <c r="T216" s="131"/>
      <c r="U216" s="128"/>
      <c r="V216" s="128"/>
      <c r="W216" s="132">
        <f>SUM(W217:W221)</f>
        <v>0</v>
      </c>
      <c r="X216" s="128"/>
      <c r="Y216" s="132">
        <f>SUM(Y217:Y221)</f>
        <v>0</v>
      </c>
      <c r="Z216" s="128"/>
      <c r="AA216" s="133">
        <f>SUM(AA217:AA221)</f>
        <v>0</v>
      </c>
      <c r="AR216" s="134" t="s">
        <v>138</v>
      </c>
      <c r="AT216" s="135" t="s">
        <v>70</v>
      </c>
      <c r="AU216" s="135" t="s">
        <v>76</v>
      </c>
      <c r="AY216" s="134" t="s">
        <v>117</v>
      </c>
      <c r="BK216" s="136">
        <f>SUM(BK217:BK221)</f>
        <v>0</v>
      </c>
    </row>
    <row r="217" spans="2:65" s="1" customFormat="1" ht="16.5" customHeight="1">
      <c r="B217" s="118"/>
      <c r="C217" s="138" t="s">
        <v>370</v>
      </c>
      <c r="D217" s="138" t="s">
        <v>118</v>
      </c>
      <c r="E217" s="139" t="s">
        <v>371</v>
      </c>
      <c r="F217" s="233" t="s">
        <v>372</v>
      </c>
      <c r="G217" s="233"/>
      <c r="H217" s="233"/>
      <c r="I217" s="233"/>
      <c r="J217" s="140" t="s">
        <v>373</v>
      </c>
      <c r="K217" s="141">
        <v>1</v>
      </c>
      <c r="L217" s="234">
        <v>0</v>
      </c>
      <c r="M217" s="234"/>
      <c r="N217" s="235">
        <f>ROUND(L217*K217,2)</f>
        <v>0</v>
      </c>
      <c r="O217" s="235"/>
      <c r="P217" s="235"/>
      <c r="Q217" s="235"/>
      <c r="R217" s="119"/>
      <c r="T217" s="142" t="s">
        <v>5</v>
      </c>
      <c r="U217" s="46" t="s">
        <v>36</v>
      </c>
      <c r="V217" s="38"/>
      <c r="W217" s="143">
        <f>V217*K217</f>
        <v>0</v>
      </c>
      <c r="X217" s="143">
        <v>0</v>
      </c>
      <c r="Y217" s="143">
        <f>X217*K217</f>
        <v>0</v>
      </c>
      <c r="Z217" s="143">
        <v>0</v>
      </c>
      <c r="AA217" s="144">
        <f>Z217*K217</f>
        <v>0</v>
      </c>
      <c r="AR217" s="21" t="s">
        <v>374</v>
      </c>
      <c r="AT217" s="21" t="s">
        <v>118</v>
      </c>
      <c r="AU217" s="21" t="s">
        <v>83</v>
      </c>
      <c r="AY217" s="21" t="s">
        <v>117</v>
      </c>
      <c r="BE217" s="100">
        <f>IF(U217="základní",N217,0)</f>
        <v>0</v>
      </c>
      <c r="BF217" s="100">
        <f>IF(U217="snížená",N217,0)</f>
        <v>0</v>
      </c>
      <c r="BG217" s="100">
        <f>IF(U217="zákl. přenesená",N217,0)</f>
        <v>0</v>
      </c>
      <c r="BH217" s="100">
        <f>IF(U217="sníž. přenesená",N217,0)</f>
        <v>0</v>
      </c>
      <c r="BI217" s="100">
        <f>IF(U217="nulová",N217,0)</f>
        <v>0</v>
      </c>
      <c r="BJ217" s="21" t="s">
        <v>76</v>
      </c>
      <c r="BK217" s="100">
        <f>ROUND(L217*K217,2)</f>
        <v>0</v>
      </c>
      <c r="BL217" s="21" t="s">
        <v>374</v>
      </c>
      <c r="BM217" s="21" t="s">
        <v>375</v>
      </c>
    </row>
    <row r="218" spans="2:65" s="1" customFormat="1" ht="16.5" customHeight="1">
      <c r="B218" s="118"/>
      <c r="C218" s="138" t="s">
        <v>376</v>
      </c>
      <c r="D218" s="138" t="s">
        <v>118</v>
      </c>
      <c r="E218" s="139" t="s">
        <v>377</v>
      </c>
      <c r="F218" s="233" t="s">
        <v>378</v>
      </c>
      <c r="G218" s="233"/>
      <c r="H218" s="233"/>
      <c r="I218" s="233"/>
      <c r="J218" s="140" t="s">
        <v>373</v>
      </c>
      <c r="K218" s="141">
        <v>1</v>
      </c>
      <c r="L218" s="234">
        <v>0</v>
      </c>
      <c r="M218" s="234"/>
      <c r="N218" s="235">
        <f>ROUND(L218*K218,2)</f>
        <v>0</v>
      </c>
      <c r="O218" s="235"/>
      <c r="P218" s="235"/>
      <c r="Q218" s="235"/>
      <c r="R218" s="119"/>
      <c r="T218" s="142" t="s">
        <v>5</v>
      </c>
      <c r="U218" s="46" t="s">
        <v>36</v>
      </c>
      <c r="V218" s="38"/>
      <c r="W218" s="143">
        <f>V218*K218</f>
        <v>0</v>
      </c>
      <c r="X218" s="143">
        <v>0</v>
      </c>
      <c r="Y218" s="143">
        <f>X218*K218</f>
        <v>0</v>
      </c>
      <c r="Z218" s="143">
        <v>0</v>
      </c>
      <c r="AA218" s="144">
        <f>Z218*K218</f>
        <v>0</v>
      </c>
      <c r="AR218" s="21" t="s">
        <v>374</v>
      </c>
      <c r="AT218" s="21" t="s">
        <v>118</v>
      </c>
      <c r="AU218" s="21" t="s">
        <v>83</v>
      </c>
      <c r="AY218" s="21" t="s">
        <v>117</v>
      </c>
      <c r="BE218" s="100">
        <f>IF(U218="základní",N218,0)</f>
        <v>0</v>
      </c>
      <c r="BF218" s="100">
        <f>IF(U218="snížená",N218,0)</f>
        <v>0</v>
      </c>
      <c r="BG218" s="100">
        <f>IF(U218="zákl. přenesená",N218,0)</f>
        <v>0</v>
      </c>
      <c r="BH218" s="100">
        <f>IF(U218="sníž. přenesená",N218,0)</f>
        <v>0</v>
      </c>
      <c r="BI218" s="100">
        <f>IF(U218="nulová",N218,0)</f>
        <v>0</v>
      </c>
      <c r="BJ218" s="21" t="s">
        <v>76</v>
      </c>
      <c r="BK218" s="100">
        <f>ROUND(L218*K218,2)</f>
        <v>0</v>
      </c>
      <c r="BL218" s="21" t="s">
        <v>374</v>
      </c>
      <c r="BM218" s="21" t="s">
        <v>379</v>
      </c>
    </row>
    <row r="219" spans="2:65" s="1" customFormat="1" ht="16.5" customHeight="1">
      <c r="B219" s="118"/>
      <c r="C219" s="138" t="s">
        <v>380</v>
      </c>
      <c r="D219" s="138" t="s">
        <v>118</v>
      </c>
      <c r="E219" s="139" t="s">
        <v>381</v>
      </c>
      <c r="F219" s="233" t="s">
        <v>382</v>
      </c>
      <c r="G219" s="233"/>
      <c r="H219" s="233"/>
      <c r="I219" s="233"/>
      <c r="J219" s="140" t="s">
        <v>373</v>
      </c>
      <c r="K219" s="141">
        <v>1</v>
      </c>
      <c r="L219" s="234">
        <v>0</v>
      </c>
      <c r="M219" s="234"/>
      <c r="N219" s="235">
        <f>ROUND(L219*K219,2)</f>
        <v>0</v>
      </c>
      <c r="O219" s="235"/>
      <c r="P219" s="235"/>
      <c r="Q219" s="235"/>
      <c r="R219" s="119"/>
      <c r="T219" s="142" t="s">
        <v>5</v>
      </c>
      <c r="U219" s="46" t="s">
        <v>36</v>
      </c>
      <c r="V219" s="38"/>
      <c r="W219" s="143">
        <f>V219*K219</f>
        <v>0</v>
      </c>
      <c r="X219" s="143">
        <v>0</v>
      </c>
      <c r="Y219" s="143">
        <f>X219*K219</f>
        <v>0</v>
      </c>
      <c r="Z219" s="143">
        <v>0</v>
      </c>
      <c r="AA219" s="144">
        <f>Z219*K219</f>
        <v>0</v>
      </c>
      <c r="AR219" s="21" t="s">
        <v>374</v>
      </c>
      <c r="AT219" s="21" t="s">
        <v>118</v>
      </c>
      <c r="AU219" s="21" t="s">
        <v>83</v>
      </c>
      <c r="AY219" s="21" t="s">
        <v>117</v>
      </c>
      <c r="BE219" s="100">
        <f>IF(U219="základní",N219,0)</f>
        <v>0</v>
      </c>
      <c r="BF219" s="100">
        <f>IF(U219="snížená",N219,0)</f>
        <v>0</v>
      </c>
      <c r="BG219" s="100">
        <f>IF(U219="zákl. přenesená",N219,0)</f>
        <v>0</v>
      </c>
      <c r="BH219" s="100">
        <f>IF(U219="sníž. přenesená",N219,0)</f>
        <v>0</v>
      </c>
      <c r="BI219" s="100">
        <f>IF(U219="nulová",N219,0)</f>
        <v>0</v>
      </c>
      <c r="BJ219" s="21" t="s">
        <v>76</v>
      </c>
      <c r="BK219" s="100">
        <f>ROUND(L219*K219,2)</f>
        <v>0</v>
      </c>
      <c r="BL219" s="21" t="s">
        <v>374</v>
      </c>
      <c r="BM219" s="21" t="s">
        <v>383</v>
      </c>
    </row>
    <row r="220" spans="2:65" s="1" customFormat="1" ht="16.5" customHeight="1">
      <c r="B220" s="118"/>
      <c r="C220" s="138" t="s">
        <v>384</v>
      </c>
      <c r="D220" s="138" t="s">
        <v>118</v>
      </c>
      <c r="E220" s="139" t="s">
        <v>385</v>
      </c>
      <c r="F220" s="233" t="s">
        <v>386</v>
      </c>
      <c r="G220" s="233"/>
      <c r="H220" s="233"/>
      <c r="I220" s="233"/>
      <c r="J220" s="140" t="s">
        <v>373</v>
      </c>
      <c r="K220" s="141">
        <v>1</v>
      </c>
      <c r="L220" s="234">
        <v>0</v>
      </c>
      <c r="M220" s="234"/>
      <c r="N220" s="235">
        <f>ROUND(L220*K220,2)</f>
        <v>0</v>
      </c>
      <c r="O220" s="235"/>
      <c r="P220" s="235"/>
      <c r="Q220" s="235"/>
      <c r="R220" s="119"/>
      <c r="T220" s="142" t="s">
        <v>5</v>
      </c>
      <c r="U220" s="46" t="s">
        <v>36</v>
      </c>
      <c r="V220" s="38"/>
      <c r="W220" s="143">
        <f>V220*K220</f>
        <v>0</v>
      </c>
      <c r="X220" s="143">
        <v>0</v>
      </c>
      <c r="Y220" s="143">
        <f>X220*K220</f>
        <v>0</v>
      </c>
      <c r="Z220" s="143">
        <v>0</v>
      </c>
      <c r="AA220" s="144">
        <f>Z220*K220</f>
        <v>0</v>
      </c>
      <c r="AR220" s="21" t="s">
        <v>374</v>
      </c>
      <c r="AT220" s="21" t="s">
        <v>118</v>
      </c>
      <c r="AU220" s="21" t="s">
        <v>83</v>
      </c>
      <c r="AY220" s="21" t="s">
        <v>117</v>
      </c>
      <c r="BE220" s="100">
        <f>IF(U220="základní",N220,0)</f>
        <v>0</v>
      </c>
      <c r="BF220" s="100">
        <f>IF(U220="snížená",N220,0)</f>
        <v>0</v>
      </c>
      <c r="BG220" s="100">
        <f>IF(U220="zákl. přenesená",N220,0)</f>
        <v>0</v>
      </c>
      <c r="BH220" s="100">
        <f>IF(U220="sníž. přenesená",N220,0)</f>
        <v>0</v>
      </c>
      <c r="BI220" s="100">
        <f>IF(U220="nulová",N220,0)</f>
        <v>0</v>
      </c>
      <c r="BJ220" s="21" t="s">
        <v>76</v>
      </c>
      <c r="BK220" s="100">
        <f>ROUND(L220*K220,2)</f>
        <v>0</v>
      </c>
      <c r="BL220" s="21" t="s">
        <v>374</v>
      </c>
      <c r="BM220" s="21" t="s">
        <v>387</v>
      </c>
    </row>
    <row r="221" spans="2:65" s="1" customFormat="1" ht="16.5" customHeight="1">
      <c r="B221" s="118"/>
      <c r="C221" s="138" t="s">
        <v>388</v>
      </c>
      <c r="D221" s="138" t="s">
        <v>118</v>
      </c>
      <c r="E221" s="139" t="s">
        <v>389</v>
      </c>
      <c r="F221" s="233" t="s">
        <v>390</v>
      </c>
      <c r="G221" s="233"/>
      <c r="H221" s="233"/>
      <c r="I221" s="233"/>
      <c r="J221" s="140" t="s">
        <v>373</v>
      </c>
      <c r="K221" s="141">
        <v>1</v>
      </c>
      <c r="L221" s="234">
        <v>0</v>
      </c>
      <c r="M221" s="234"/>
      <c r="N221" s="235">
        <f>ROUND(L221*K221,2)</f>
        <v>0</v>
      </c>
      <c r="O221" s="235"/>
      <c r="P221" s="235"/>
      <c r="Q221" s="235"/>
      <c r="R221" s="119"/>
      <c r="T221" s="142" t="s">
        <v>5</v>
      </c>
      <c r="U221" s="46" t="s">
        <v>36</v>
      </c>
      <c r="V221" s="38"/>
      <c r="W221" s="143">
        <f>V221*K221</f>
        <v>0</v>
      </c>
      <c r="X221" s="143">
        <v>0</v>
      </c>
      <c r="Y221" s="143">
        <f>X221*K221</f>
        <v>0</v>
      </c>
      <c r="Z221" s="143">
        <v>0</v>
      </c>
      <c r="AA221" s="144">
        <f>Z221*K221</f>
        <v>0</v>
      </c>
      <c r="AR221" s="21" t="s">
        <v>374</v>
      </c>
      <c r="AT221" s="21" t="s">
        <v>118</v>
      </c>
      <c r="AU221" s="21" t="s">
        <v>83</v>
      </c>
      <c r="AY221" s="21" t="s">
        <v>117</v>
      </c>
      <c r="BE221" s="100">
        <f>IF(U221="základní",N221,0)</f>
        <v>0</v>
      </c>
      <c r="BF221" s="100">
        <f>IF(U221="snížená",N221,0)</f>
        <v>0</v>
      </c>
      <c r="BG221" s="100">
        <f>IF(U221="zákl. přenesená",N221,0)</f>
        <v>0</v>
      </c>
      <c r="BH221" s="100">
        <f>IF(U221="sníž. přenesená",N221,0)</f>
        <v>0</v>
      </c>
      <c r="BI221" s="100">
        <f>IF(U221="nulová",N221,0)</f>
        <v>0</v>
      </c>
      <c r="BJ221" s="21" t="s">
        <v>76</v>
      </c>
      <c r="BK221" s="100">
        <f>ROUND(L221*K221,2)</f>
        <v>0</v>
      </c>
      <c r="BL221" s="21" t="s">
        <v>374</v>
      </c>
      <c r="BM221" s="21" t="s">
        <v>391</v>
      </c>
    </row>
    <row r="222" spans="2:65" s="9" customFormat="1" ht="29.85" customHeight="1">
      <c r="B222" s="127"/>
      <c r="C222" s="128"/>
      <c r="D222" s="137" t="s">
        <v>101</v>
      </c>
      <c r="E222" s="137"/>
      <c r="F222" s="137"/>
      <c r="G222" s="137"/>
      <c r="H222" s="137"/>
      <c r="I222" s="137"/>
      <c r="J222" s="137"/>
      <c r="K222" s="137"/>
      <c r="L222" s="137"/>
      <c r="M222" s="137"/>
      <c r="N222" s="256">
        <f>BK222</f>
        <v>0</v>
      </c>
      <c r="O222" s="257"/>
      <c r="P222" s="257"/>
      <c r="Q222" s="257"/>
      <c r="R222" s="130"/>
      <c r="T222" s="131"/>
      <c r="U222" s="128"/>
      <c r="V222" s="128"/>
      <c r="W222" s="132">
        <f>W223</f>
        <v>0</v>
      </c>
      <c r="X222" s="128"/>
      <c r="Y222" s="132">
        <f>Y223</f>
        <v>0</v>
      </c>
      <c r="Z222" s="128"/>
      <c r="AA222" s="133">
        <f>AA223</f>
        <v>0</v>
      </c>
      <c r="AR222" s="134" t="s">
        <v>138</v>
      </c>
      <c r="AT222" s="135" t="s">
        <v>70</v>
      </c>
      <c r="AU222" s="135" t="s">
        <v>76</v>
      </c>
      <c r="AY222" s="134" t="s">
        <v>117</v>
      </c>
      <c r="BK222" s="136">
        <f>BK223</f>
        <v>0</v>
      </c>
    </row>
    <row r="223" spans="2:65" s="1" customFormat="1" ht="16.5" customHeight="1">
      <c r="B223" s="118"/>
      <c r="C223" s="138" t="s">
        <v>392</v>
      </c>
      <c r="D223" s="138" t="s">
        <v>118</v>
      </c>
      <c r="E223" s="139" t="s">
        <v>393</v>
      </c>
      <c r="F223" s="233" t="s">
        <v>394</v>
      </c>
      <c r="G223" s="233"/>
      <c r="H223" s="233"/>
      <c r="I223" s="233"/>
      <c r="J223" s="140" t="s">
        <v>373</v>
      </c>
      <c r="K223" s="141">
        <v>1</v>
      </c>
      <c r="L223" s="234">
        <v>0</v>
      </c>
      <c r="M223" s="234"/>
      <c r="N223" s="235">
        <f>ROUND(L223*K223,2)</f>
        <v>0</v>
      </c>
      <c r="O223" s="235"/>
      <c r="P223" s="235"/>
      <c r="Q223" s="235"/>
      <c r="R223" s="119"/>
      <c r="T223" s="142" t="s">
        <v>5</v>
      </c>
      <c r="U223" s="46" t="s">
        <v>36</v>
      </c>
      <c r="V223" s="38"/>
      <c r="W223" s="143">
        <f>V223*K223</f>
        <v>0</v>
      </c>
      <c r="X223" s="143">
        <v>0</v>
      </c>
      <c r="Y223" s="143">
        <f>X223*K223</f>
        <v>0</v>
      </c>
      <c r="Z223" s="143">
        <v>0</v>
      </c>
      <c r="AA223" s="144">
        <f>Z223*K223</f>
        <v>0</v>
      </c>
      <c r="AR223" s="21" t="s">
        <v>374</v>
      </c>
      <c r="AT223" s="21" t="s">
        <v>118</v>
      </c>
      <c r="AU223" s="21" t="s">
        <v>83</v>
      </c>
      <c r="AY223" s="21" t="s">
        <v>117</v>
      </c>
      <c r="BE223" s="100">
        <f>IF(U223="základní",N223,0)</f>
        <v>0</v>
      </c>
      <c r="BF223" s="100">
        <f>IF(U223="snížená",N223,0)</f>
        <v>0</v>
      </c>
      <c r="BG223" s="100">
        <f>IF(U223="zákl. přenesená",N223,0)</f>
        <v>0</v>
      </c>
      <c r="BH223" s="100">
        <f>IF(U223="sníž. přenesená",N223,0)</f>
        <v>0</v>
      </c>
      <c r="BI223" s="100">
        <f>IF(U223="nulová",N223,0)</f>
        <v>0</v>
      </c>
      <c r="BJ223" s="21" t="s">
        <v>76</v>
      </c>
      <c r="BK223" s="100">
        <f>ROUND(L223*K223,2)</f>
        <v>0</v>
      </c>
      <c r="BL223" s="21" t="s">
        <v>374</v>
      </c>
      <c r="BM223" s="21" t="s">
        <v>395</v>
      </c>
    </row>
    <row r="224" spans="2:65" s="9" customFormat="1" ht="29.85" customHeight="1">
      <c r="B224" s="127"/>
      <c r="C224" s="128"/>
      <c r="D224" s="137" t="s">
        <v>102</v>
      </c>
      <c r="E224" s="137"/>
      <c r="F224" s="137"/>
      <c r="G224" s="137"/>
      <c r="H224" s="137"/>
      <c r="I224" s="137"/>
      <c r="J224" s="137"/>
      <c r="K224" s="137"/>
      <c r="L224" s="137"/>
      <c r="M224" s="137"/>
      <c r="N224" s="256">
        <f>BK224</f>
        <v>0</v>
      </c>
      <c r="O224" s="257"/>
      <c r="P224" s="257"/>
      <c r="Q224" s="257"/>
      <c r="R224" s="130"/>
      <c r="T224" s="131"/>
      <c r="U224" s="128"/>
      <c r="V224" s="128"/>
      <c r="W224" s="132">
        <f>SUM(W225:W226)</f>
        <v>0</v>
      </c>
      <c r="X224" s="128"/>
      <c r="Y224" s="132">
        <f>SUM(Y225:Y226)</f>
        <v>0</v>
      </c>
      <c r="Z224" s="128"/>
      <c r="AA224" s="133">
        <f>SUM(AA225:AA226)</f>
        <v>0</v>
      </c>
      <c r="AR224" s="134" t="s">
        <v>138</v>
      </c>
      <c r="AT224" s="135" t="s">
        <v>70</v>
      </c>
      <c r="AU224" s="135" t="s">
        <v>76</v>
      </c>
      <c r="AY224" s="134" t="s">
        <v>117</v>
      </c>
      <c r="BK224" s="136">
        <f>SUM(BK225:BK226)</f>
        <v>0</v>
      </c>
    </row>
    <row r="225" spans="2:65" s="1" customFormat="1" ht="16.5" customHeight="1">
      <c r="B225" s="118"/>
      <c r="C225" s="138" t="s">
        <v>396</v>
      </c>
      <c r="D225" s="138" t="s">
        <v>118</v>
      </c>
      <c r="E225" s="139" t="s">
        <v>397</v>
      </c>
      <c r="F225" s="233" t="s">
        <v>398</v>
      </c>
      <c r="G225" s="233"/>
      <c r="H225" s="233"/>
      <c r="I225" s="233"/>
      <c r="J225" s="140" t="s">
        <v>373</v>
      </c>
      <c r="K225" s="141">
        <v>1</v>
      </c>
      <c r="L225" s="234">
        <v>0</v>
      </c>
      <c r="M225" s="234"/>
      <c r="N225" s="235">
        <f>ROUND(L225*K225,2)</f>
        <v>0</v>
      </c>
      <c r="O225" s="235"/>
      <c r="P225" s="235"/>
      <c r="Q225" s="235"/>
      <c r="R225" s="119"/>
      <c r="T225" s="142" t="s">
        <v>5</v>
      </c>
      <c r="U225" s="46" t="s">
        <v>36</v>
      </c>
      <c r="V225" s="38"/>
      <c r="W225" s="143">
        <f>V225*K225</f>
        <v>0</v>
      </c>
      <c r="X225" s="143">
        <v>0</v>
      </c>
      <c r="Y225" s="143">
        <f>X225*K225</f>
        <v>0</v>
      </c>
      <c r="Z225" s="143">
        <v>0</v>
      </c>
      <c r="AA225" s="144">
        <f>Z225*K225</f>
        <v>0</v>
      </c>
      <c r="AR225" s="21" t="s">
        <v>374</v>
      </c>
      <c r="AT225" s="21" t="s">
        <v>118</v>
      </c>
      <c r="AU225" s="21" t="s">
        <v>83</v>
      </c>
      <c r="AY225" s="21" t="s">
        <v>117</v>
      </c>
      <c r="BE225" s="100">
        <f>IF(U225="základní",N225,0)</f>
        <v>0</v>
      </c>
      <c r="BF225" s="100">
        <f>IF(U225="snížená",N225,0)</f>
        <v>0</v>
      </c>
      <c r="BG225" s="100">
        <f>IF(U225="zákl. přenesená",N225,0)</f>
        <v>0</v>
      </c>
      <c r="BH225" s="100">
        <f>IF(U225="sníž. přenesená",N225,0)</f>
        <v>0</v>
      </c>
      <c r="BI225" s="100">
        <f>IF(U225="nulová",N225,0)</f>
        <v>0</v>
      </c>
      <c r="BJ225" s="21" t="s">
        <v>76</v>
      </c>
      <c r="BK225" s="100">
        <f>ROUND(L225*K225,2)</f>
        <v>0</v>
      </c>
      <c r="BL225" s="21" t="s">
        <v>374</v>
      </c>
      <c r="BM225" s="21" t="s">
        <v>399</v>
      </c>
    </row>
    <row r="226" spans="2:65" s="1" customFormat="1" ht="16.5" customHeight="1">
      <c r="B226" s="118"/>
      <c r="C226" s="138" t="s">
        <v>400</v>
      </c>
      <c r="D226" s="138" t="s">
        <v>118</v>
      </c>
      <c r="E226" s="139" t="s">
        <v>401</v>
      </c>
      <c r="F226" s="233" t="s">
        <v>402</v>
      </c>
      <c r="G226" s="233"/>
      <c r="H226" s="233"/>
      <c r="I226" s="233"/>
      <c r="J226" s="140" t="s">
        <v>373</v>
      </c>
      <c r="K226" s="141">
        <v>1</v>
      </c>
      <c r="L226" s="234">
        <v>0</v>
      </c>
      <c r="M226" s="234"/>
      <c r="N226" s="235">
        <f>ROUND(L226*K226,2)</f>
        <v>0</v>
      </c>
      <c r="O226" s="235"/>
      <c r="P226" s="235"/>
      <c r="Q226" s="235"/>
      <c r="R226" s="119"/>
      <c r="T226" s="142" t="s">
        <v>5</v>
      </c>
      <c r="U226" s="46" t="s">
        <v>36</v>
      </c>
      <c r="V226" s="38"/>
      <c r="W226" s="143">
        <f>V226*K226</f>
        <v>0</v>
      </c>
      <c r="X226" s="143">
        <v>0</v>
      </c>
      <c r="Y226" s="143">
        <f>X226*K226</f>
        <v>0</v>
      </c>
      <c r="Z226" s="143">
        <v>0</v>
      </c>
      <c r="AA226" s="144">
        <f>Z226*K226</f>
        <v>0</v>
      </c>
      <c r="AR226" s="21" t="s">
        <v>374</v>
      </c>
      <c r="AT226" s="21" t="s">
        <v>118</v>
      </c>
      <c r="AU226" s="21" t="s">
        <v>83</v>
      </c>
      <c r="AY226" s="21" t="s">
        <v>117</v>
      </c>
      <c r="BE226" s="100">
        <f>IF(U226="základní",N226,0)</f>
        <v>0</v>
      </c>
      <c r="BF226" s="100">
        <f>IF(U226="snížená",N226,0)</f>
        <v>0</v>
      </c>
      <c r="BG226" s="100">
        <f>IF(U226="zákl. přenesená",N226,0)</f>
        <v>0</v>
      </c>
      <c r="BH226" s="100">
        <f>IF(U226="sníž. přenesená",N226,0)</f>
        <v>0</v>
      </c>
      <c r="BI226" s="100">
        <f>IF(U226="nulová",N226,0)</f>
        <v>0</v>
      </c>
      <c r="BJ226" s="21" t="s">
        <v>76</v>
      </c>
      <c r="BK226" s="100">
        <f>ROUND(L226*K226,2)</f>
        <v>0</v>
      </c>
      <c r="BL226" s="21" t="s">
        <v>374</v>
      </c>
      <c r="BM226" s="21" t="s">
        <v>403</v>
      </c>
    </row>
    <row r="227" spans="2:65" s="1" customFormat="1" ht="9" customHeight="1">
      <c r="B227" s="37"/>
      <c r="C227" s="38"/>
      <c r="D227" s="129"/>
      <c r="E227" s="38"/>
      <c r="F227" s="38"/>
      <c r="G227" s="38"/>
      <c r="H227" s="38"/>
      <c r="I227" s="38"/>
      <c r="J227" s="38"/>
      <c r="K227" s="38"/>
      <c r="L227" s="38"/>
      <c r="M227" s="38"/>
      <c r="N227" s="258"/>
      <c r="O227" s="259"/>
      <c r="P227" s="259"/>
      <c r="Q227" s="259"/>
      <c r="R227" s="39"/>
      <c r="T227" s="173"/>
      <c r="U227" s="58"/>
      <c r="V227" s="58"/>
      <c r="W227" s="58"/>
      <c r="X227" s="58"/>
      <c r="Y227" s="58"/>
      <c r="Z227" s="58"/>
      <c r="AA227" s="60"/>
      <c r="AT227" s="21" t="s">
        <v>70</v>
      </c>
      <c r="AU227" s="21" t="s">
        <v>71</v>
      </c>
      <c r="AY227" s="21" t="s">
        <v>404</v>
      </c>
      <c r="BK227" s="100">
        <v>0</v>
      </c>
    </row>
    <row r="228" spans="2:65" s="1" customFormat="1" ht="6.95" customHeight="1">
      <c r="B228" s="61"/>
      <c r="C228" s="62"/>
      <c r="D228" s="62"/>
      <c r="E228" s="62"/>
      <c r="F228" s="62"/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2"/>
      <c r="R228" s="63"/>
    </row>
    <row r="229" spans="2:65" ht="13.5"/>
    <row r="230" spans="2:65" ht="13.5"/>
    <row r="231" spans="2:65" ht="13.5"/>
    <row r="232" spans="2:65" ht="13.5"/>
    <row r="233" spans="2:65" ht="13.5"/>
    <row r="234" spans="2:65" ht="13.5"/>
    <row r="235" spans="2:65" ht="13.5"/>
  </sheetData>
  <mergeCells count="295">
    <mergeCell ref="N227:Q227"/>
    <mergeCell ref="H1:K1"/>
    <mergeCell ref="S2:AC2"/>
    <mergeCell ref="F226:I226"/>
    <mergeCell ref="L226:M226"/>
    <mergeCell ref="N226:Q226"/>
    <mergeCell ref="N118:Q118"/>
    <mergeCell ref="N119:Q119"/>
    <mergeCell ref="N120:Q120"/>
    <mergeCell ref="N165:Q165"/>
    <mergeCell ref="N169:Q169"/>
    <mergeCell ref="N173:Q173"/>
    <mergeCell ref="N197:Q197"/>
    <mergeCell ref="N206:Q206"/>
    <mergeCell ref="N213:Q213"/>
    <mergeCell ref="N215:Q215"/>
    <mergeCell ref="N216:Q216"/>
    <mergeCell ref="N222:Q222"/>
    <mergeCell ref="N224:Q224"/>
    <mergeCell ref="F221:I221"/>
    <mergeCell ref="L221:M221"/>
    <mergeCell ref="N221:Q221"/>
    <mergeCell ref="F223:I223"/>
    <mergeCell ref="L223:M223"/>
    <mergeCell ref="N223:Q223"/>
    <mergeCell ref="F225:I225"/>
    <mergeCell ref="L225:M225"/>
    <mergeCell ref="N225:Q225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12:I212"/>
    <mergeCell ref="L212:M212"/>
    <mergeCell ref="N212:Q212"/>
    <mergeCell ref="F214:I214"/>
    <mergeCell ref="L214:M214"/>
    <mergeCell ref="N214:Q214"/>
    <mergeCell ref="F217:I217"/>
    <mergeCell ref="L217:M217"/>
    <mergeCell ref="N217:Q217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03:I203"/>
    <mergeCell ref="F204:I204"/>
    <mergeCell ref="L204:M204"/>
    <mergeCell ref="N204:Q204"/>
    <mergeCell ref="F205:I205"/>
    <mergeCell ref="F207:I207"/>
    <mergeCell ref="L207:M207"/>
    <mergeCell ref="N207:Q207"/>
    <mergeCell ref="F208:I208"/>
    <mergeCell ref="L208:M208"/>
    <mergeCell ref="N208:Q208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195:I195"/>
    <mergeCell ref="F196:I196"/>
    <mergeCell ref="L196:M196"/>
    <mergeCell ref="N196:Q196"/>
    <mergeCell ref="F198:I198"/>
    <mergeCell ref="L198:M198"/>
    <mergeCell ref="N198:Q198"/>
    <mergeCell ref="F199:I199"/>
    <mergeCell ref="L199:M199"/>
    <mergeCell ref="N199:Q199"/>
    <mergeCell ref="F191:I191"/>
    <mergeCell ref="L191:M191"/>
    <mergeCell ref="N191:Q191"/>
    <mergeCell ref="F192:I192"/>
    <mergeCell ref="L192:M192"/>
    <mergeCell ref="N192:Q192"/>
    <mergeCell ref="F193:I193"/>
    <mergeCell ref="F194:I194"/>
    <mergeCell ref="L194:M194"/>
    <mergeCell ref="N194:Q194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75:I175"/>
    <mergeCell ref="L175:M175"/>
    <mergeCell ref="N175:Q175"/>
    <mergeCell ref="F176:I176"/>
    <mergeCell ref="L176:M176"/>
    <mergeCell ref="N176:Q176"/>
    <mergeCell ref="F177:I177"/>
    <mergeCell ref="F178:I178"/>
    <mergeCell ref="L178:M178"/>
    <mergeCell ref="N178:Q178"/>
    <mergeCell ref="F171:I171"/>
    <mergeCell ref="L171:M171"/>
    <mergeCell ref="N171:Q171"/>
    <mergeCell ref="F172:I172"/>
    <mergeCell ref="L172:M172"/>
    <mergeCell ref="N172:Q172"/>
    <mergeCell ref="F174:I174"/>
    <mergeCell ref="L174:M174"/>
    <mergeCell ref="N174:Q174"/>
    <mergeCell ref="F164:I164"/>
    <mergeCell ref="F166:I166"/>
    <mergeCell ref="L166:M166"/>
    <mergeCell ref="N166:Q166"/>
    <mergeCell ref="F167:I167"/>
    <mergeCell ref="F168:I168"/>
    <mergeCell ref="F170:I170"/>
    <mergeCell ref="L170:M170"/>
    <mergeCell ref="N170:Q170"/>
    <mergeCell ref="F157:I157"/>
    <mergeCell ref="L157:M157"/>
    <mergeCell ref="N157:Q157"/>
    <mergeCell ref="F158:I158"/>
    <mergeCell ref="F159:I159"/>
    <mergeCell ref="F160:I160"/>
    <mergeCell ref="F161:I161"/>
    <mergeCell ref="F162:I162"/>
    <mergeCell ref="F163:I163"/>
    <mergeCell ref="L163:M163"/>
    <mergeCell ref="N163:Q163"/>
    <mergeCell ref="F152:I152"/>
    <mergeCell ref="F153:I153"/>
    <mergeCell ref="L153:M153"/>
    <mergeCell ref="N153:Q153"/>
    <mergeCell ref="F154:I154"/>
    <mergeCell ref="F155:I155"/>
    <mergeCell ref="L155:M155"/>
    <mergeCell ref="N155:Q155"/>
    <mergeCell ref="F156:I156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43:I143"/>
    <mergeCell ref="F144:I144"/>
    <mergeCell ref="F145:I145"/>
    <mergeCell ref="L145:M145"/>
    <mergeCell ref="N145:Q145"/>
    <mergeCell ref="F146:I146"/>
    <mergeCell ref="F147:I147"/>
    <mergeCell ref="F148:I148"/>
    <mergeCell ref="L148:M148"/>
    <mergeCell ref="N148:Q148"/>
    <mergeCell ref="F138:I138"/>
    <mergeCell ref="F139:I139"/>
    <mergeCell ref="L139:M139"/>
    <mergeCell ref="N139:Q139"/>
    <mergeCell ref="F140:I140"/>
    <mergeCell ref="F141:I141"/>
    <mergeCell ref="F142:I142"/>
    <mergeCell ref="L142:M142"/>
    <mergeCell ref="N142:Q142"/>
    <mergeCell ref="F131:I131"/>
    <mergeCell ref="F132:I132"/>
    <mergeCell ref="F133:I133"/>
    <mergeCell ref="F134:I134"/>
    <mergeCell ref="F135:I135"/>
    <mergeCell ref="F136:I136"/>
    <mergeCell ref="L136:M136"/>
    <mergeCell ref="N136:Q136"/>
    <mergeCell ref="F137:I137"/>
    <mergeCell ref="F126:I126"/>
    <mergeCell ref="F127:I127"/>
    <mergeCell ref="L127:M127"/>
    <mergeCell ref="N127:Q127"/>
    <mergeCell ref="F128:I128"/>
    <mergeCell ref="F129:I129"/>
    <mergeCell ref="L129:M129"/>
    <mergeCell ref="N129:Q129"/>
    <mergeCell ref="F130:I130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M114:Q114"/>
    <mergeCell ref="M115:Q115"/>
    <mergeCell ref="F117:I117"/>
    <mergeCell ref="L117:M117"/>
    <mergeCell ref="N117:Q117"/>
    <mergeCell ref="F121:I121"/>
    <mergeCell ref="L121:M121"/>
    <mergeCell ref="N121:Q121"/>
    <mergeCell ref="F122:I122"/>
    <mergeCell ref="L102:Q102"/>
    <mergeCell ref="C108:Q108"/>
    <mergeCell ref="F110:P110"/>
    <mergeCell ref="M112:P112"/>
    <mergeCell ref="N98:Q98"/>
    <mergeCell ref="N99:Q99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E14:L14"/>
    <mergeCell ref="O14:P14"/>
  </mergeCells>
  <hyperlinks>
    <hyperlink ref="F1:G1" location="C2" display="1) Krycí list rozpočtu"/>
    <hyperlink ref="H1:K1" location="C85" display="2) Rekapitulace rozpočtu"/>
    <hyperlink ref="L1" location="C12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Znojmo - U...</vt:lpstr>
      <vt:lpstr>'Rekapitulace stavby'!Názvy_tisku</vt:lpstr>
      <vt:lpstr>'Znojmo - U...'!Názvy_tisku</vt:lpstr>
      <vt:lpstr>'Rekapitulace stavby'!Oblast_tisku</vt:lpstr>
      <vt:lpstr>'Znojmo - U...'!Oblast_tisku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rohacova</cp:lastModifiedBy>
  <dcterms:created xsi:type="dcterms:W3CDTF">2022-03-15T08:47:59Z</dcterms:created>
  <dcterms:modified xsi:type="dcterms:W3CDTF">2022-03-15T08:50:30Z</dcterms:modified>
</cp:coreProperties>
</file>