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ROZPOČTY\19 Štúrova SSV\"/>
    </mc:Choice>
  </mc:AlternateContent>
  <bookViews>
    <workbookView xWindow="0" yWindow="0" windowWidth="0" windowHeight="0"/>
  </bookViews>
  <sheets>
    <sheet name="Rekapitulácia stavby" sheetId="1" r:id="rId1"/>
    <sheet name="06092022 - Revitalizácia ..." sheetId="2" r:id="rId2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'06092022 - Revitalizácia ...'!$C$130:$K$243</definedName>
    <definedName name="_xlnm.Print_Area" localSheetId="1">'06092022 - Revitalizácia ...'!$C$4:$J$76,'06092022 - Revitalizácia ...'!$C$82:$J$114,'06092022 - Revitalizácia ...'!$C$120:$J$243</definedName>
    <definedName name="_xlnm.Print_Titles" localSheetId="1">'06092022 - Revitalizácia ...'!$130:$130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4"/>
  <c r="BH234"/>
  <c r="BG234"/>
  <c r="BE234"/>
  <c r="T234"/>
  <c r="T233"/>
  <c r="R234"/>
  <c r="R233"/>
  <c r="P234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8"/>
  <c r="J127"/>
  <c r="F127"/>
  <c r="F125"/>
  <c r="E123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0"/>
  <c r="J89"/>
  <c r="F89"/>
  <c r="F87"/>
  <c r="E85"/>
  <c r="J16"/>
  <c r="E16"/>
  <c r="F90"/>
  <c r="J15"/>
  <c r="J10"/>
  <c r="J12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243"/>
  <c r="BK211"/>
  <c r="J202"/>
  <c r="BK186"/>
  <c r="BK153"/>
  <c r="BK155"/>
  <c r="J189"/>
  <c r="BK175"/>
  <c r="BK134"/>
  <c r="BK241"/>
  <c r="F37"/>
  <c r="BK230"/>
  <c r="J213"/>
  <c r="J206"/>
  <c r="J192"/>
  <c r="BK183"/>
  <c r="BK165"/>
  <c r="BK150"/>
  <c r="J33"/>
  <c r="J221"/>
  <c r="J208"/>
  <c r="J158"/>
  <c r="J237"/>
  <c r="J163"/>
  <c r="J155"/>
  <c r="BK242"/>
  <c r="BK237"/>
  <c r="J229"/>
  <c r="BK217"/>
  <c r="BK178"/>
  <c r="J160"/>
  <c r="J215"/>
  <c r="BK194"/>
  <c r="J170"/>
  <c r="J162"/>
  <c r="J136"/>
  <c r="J232"/>
  <c r="J203"/>
  <c r="J194"/>
  <c r="BK181"/>
  <c r="BK162"/>
  <c r="F33"/>
  <c r="BK219"/>
  <c r="J172"/>
  <c r="J150"/>
  <c r="J238"/>
  <c r="BK227"/>
  <c r="J211"/>
  <c r="F35"/>
  <c r="J186"/>
  <c r="J178"/>
  <c r="BK148"/>
  <c r="BK239"/>
  <c r="BK232"/>
  <c r="BK168"/>
  <c r="BK158"/>
  <c r="J241"/>
  <c r="BK234"/>
  <c r="J227"/>
  <c r="BK215"/>
  <c r="BK170"/>
  <c r="J153"/>
  <c r="BK138"/>
  <c r="J230"/>
  <c r="J219"/>
  <c r="J175"/>
  <c r="J148"/>
  <c r="J217"/>
  <c r="BK208"/>
  <c r="BK203"/>
  <c r="BK189"/>
  <c r="J168"/>
  <c r="BK163"/>
  <c r="J138"/>
  <c r="J242"/>
  <c r="BK206"/>
  <c r="BK202"/>
  <c r="BK192"/>
  <c r="J183"/>
  <c r="J181"/>
  <c r="BK172"/>
  <c r="BK136"/>
  <c r="J243"/>
  <c r="BK238"/>
  <c r="J234"/>
  <c i="1" r="AS94"/>
  <c i="2" r="BK160"/>
  <c r="J134"/>
  <c r="J239"/>
  <c r="BK229"/>
  <c r="BK221"/>
  <c r="BK213"/>
  <c r="J165"/>
  <c r="F36"/>
  <c l="1" r="BK133"/>
  <c r="R174"/>
  <c r="R133"/>
  <c r="T212"/>
  <c r="R212"/>
  <c r="T180"/>
  <c r="BK236"/>
  <c r="BK235"/>
  <c r="J235"/>
  <c r="J101"/>
  <c r="BK212"/>
  <c r="J212"/>
  <c r="J99"/>
  <c r="P236"/>
  <c r="P235"/>
  <c r="R180"/>
  <c r="T236"/>
  <c r="T235"/>
  <c r="P133"/>
  <c r="P174"/>
  <c r="T174"/>
  <c r="BK240"/>
  <c r="J240"/>
  <c r="J103"/>
  <c r="T133"/>
  <c r="T132"/>
  <c r="T131"/>
  <c r="P240"/>
  <c r="BK174"/>
  <c r="J174"/>
  <c r="J97"/>
  <c r="P212"/>
  <c r="R236"/>
  <c r="R235"/>
  <c r="P180"/>
  <c r="T240"/>
  <c r="BK180"/>
  <c r="J180"/>
  <c r="J98"/>
  <c r="R240"/>
  <c r="BK233"/>
  <c r="J233"/>
  <c r="J100"/>
  <c r="J87"/>
  <c r="F128"/>
  <c r="BF138"/>
  <c r="BF150"/>
  <c r="BF155"/>
  <c r="BF163"/>
  <c r="BF175"/>
  <c r="BF217"/>
  <c r="BF219"/>
  <c r="BF221"/>
  <c r="BF227"/>
  <c r="BF229"/>
  <c r="BF237"/>
  <c r="BF241"/>
  <c r="BF242"/>
  <c i="1" r="BC95"/>
  <c i="2" r="BF134"/>
  <c r="BF162"/>
  <c r="BF165"/>
  <c r="BF170"/>
  <c r="BF230"/>
  <c r="BF232"/>
  <c r="BF234"/>
  <c r="BF238"/>
  <c r="BF239"/>
  <c r="BF243"/>
  <c i="1" r="BB95"/>
  <c i="2" r="BF136"/>
  <c r="BF148"/>
  <c r="BF168"/>
  <c r="BF172"/>
  <c r="BF178"/>
  <c r="BF181"/>
  <c r="BF183"/>
  <c r="BF186"/>
  <c r="BF202"/>
  <c r="BF203"/>
  <c r="BF208"/>
  <c r="BF211"/>
  <c r="BF213"/>
  <c i="1" r="AZ95"/>
  <c r="AV95"/>
  <c i="2" r="BF153"/>
  <c r="BF158"/>
  <c r="BF160"/>
  <c r="BF189"/>
  <c r="BF192"/>
  <c r="BF194"/>
  <c r="BF206"/>
  <c r="BF215"/>
  <c i="1" r="BD95"/>
  <c r="BB94"/>
  <c r="AX94"/>
  <c r="BC94"/>
  <c r="AY94"/>
  <c r="AZ94"/>
  <c r="AV94"/>
  <c r="BD94"/>
  <c r="W36"/>
  <c i="2" l="1" r="P132"/>
  <c r="P131"/>
  <c i="1" r="AU95"/>
  <c i="2" r="R132"/>
  <c r="R131"/>
  <c r="BK132"/>
  <c r="BK131"/>
  <c r="J131"/>
  <c r="J94"/>
  <c r="J28"/>
  <c r="J236"/>
  <c r="J102"/>
  <c r="J133"/>
  <c r="J96"/>
  <c i="1" r="AU94"/>
  <c i="2" r="J112"/>
  <c r="J106"/>
  <c r="J114"/>
  <c i="1" r="W34"/>
  <c r="W35"/>
  <c i="2" l="1" r="J29"/>
  <c r="BF112"/>
  <c r="J132"/>
  <c r="J95"/>
  <c r="J30"/>
  <c i="1" r="AG95"/>
  <c r="AG94"/>
  <c r="AG101"/>
  <c r="CD101"/>
  <c i="2" r="F34"/>
  <c i="1" r="BA95"/>
  <c r="BA94"/>
  <c r="AW94"/>
  <c r="AK33"/>
  <c i="2" r="J34"/>
  <c i="1" r="AW95"/>
  <c r="AT95"/>
  <c r="AN95"/>
  <c i="2" l="1" r="J39"/>
  <c i="1" r="AG100"/>
  <c r="CD100"/>
  <c r="AK26"/>
  <c r="W33"/>
  <c r="AG99"/>
  <c r="AV99"/>
  <c r="BY99"/>
  <c r="AV101"/>
  <c r="BY101"/>
  <c r="AT94"/>
  <c r="AG98"/>
  <c r="AV98"/>
  <c r="BY98"/>
  <c l="1" r="CD98"/>
  <c r="CD99"/>
  <c r="AN94"/>
  <c r="AG97"/>
  <c r="AK27"/>
  <c r="AK29"/>
  <c r="AN99"/>
  <c r="AN101"/>
  <c r="AN98"/>
  <c r="AV100"/>
  <c r="BY100"/>
  <c r="AK32"/>
  <c r="W32"/>
  <c l="1" r="AK38"/>
  <c r="AN100"/>
  <c r="AN97"/>
  <c r="AN103"/>
  <c r="AG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<sst xmlns="http://schemas.openxmlformats.org/spreadsheetml/2006/main">
  <si>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</si>
  <si>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</si>
  <si>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</si>
  <si>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</si>
  <si>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{4437dc7b-124a-4e06-b694-bc8341faafec}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</si>
  <si>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</si>
  <si>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</si>
  <si>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</si>
  <si>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</si>
  <si>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</si>
  <si>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</si>
  <si>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</si>
  <si>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06092022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</si>
  <si>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</si>
  <si>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</si>
  <si>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- spevnené a prístupové plochy - Štúrova ulica</t>
  </si>
  <si>
    <t>JKSO:</t>
  </si>
  <si>
    <t>KS:</t>
  </si>
  <si>
    <t>Miesto:</t>
  </si>
  <si>
    <t>Spišská Stará Ves</t>
  </si>
  <si>
    <t>Dátum:</t>
  </si>
  <si>
    <t>6. 9. 2022</t>
  </si>
  <si>
    <t>Objednávateľ:</t>
  </si>
  <si>
    <t>IČO:</t>
  </si>
  <si>
    <t>Mesto Spišská Stará Ves</t>
  </si>
  <si>
    <t>IČ DPH:</t>
  </si>
  <si>
    <t>Zhotoviteľ:</t>
  </si>
  <si>
    <t>Vyplň údaj</t>
  </si>
  <si>
    <t>Projektant:</t>
  </si>
  <si>
    <t>50910001</t>
  </si>
  <si>
    <t xml:space="preserve">Ing. Jozef Trebuňa 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</si>
  <si>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</si>
  <si>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</si>
  <si>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</si>
  <si>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</si>
  <si>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</si>
  <si>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</si>
  <si>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</si>
  <si>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</si>
  <si>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</si>
  <si>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</si>
  <si>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</si>
  <si>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</si>
  <si>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</si>
  <si>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</si>
  <si>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</si>
  <si>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</si>
  <si>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</si>
  <si>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</si>
  <si>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</si>
  <si>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</si>
  <si>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</si>
  <si>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</si>
  <si>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</si>
  <si>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</si>
  <si>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</si>
  <si>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</si>
  <si>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</si>
  <si>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</si>
  <si>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</si>
  <si>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</si>
  <si>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</si>
  <si>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</si>
  <si>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</si>
  <si>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</si>
  <si>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</si>
  <si>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</si>
  <si>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</si>
  <si>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</si>
  <si>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</si>
  <si>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</si>
  <si>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</si>
  <si>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</si>
  <si>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</si>
  <si>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</si>
  <si>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</si>
  <si>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</si>
  <si>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</si>
  <si>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</si>
  <si>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</si>
  <si>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</si>
  <si>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</si>
  <si>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</si>
  <si>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</si>
  <si>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</si>
  <si>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</si>
  <si>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</si>
  <si>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</si>
  <si>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</si>
  <si>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</si>
  <si>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</si>
  <si>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</si>
  <si>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</si>
  <si>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</si>
  <si>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</si>
  <si>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</si>
  <si>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</si>
  <si>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</si>
  <si>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</si>
  <si>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</si>
  <si>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</si>
  <si>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</si>
  <si>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</si>
  <si>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</si>
  <si>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</si>
  <si>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</si>
  <si>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M - Práce a dodávky M</t>
  </si>
  <si>
    <t xml:space="preserve">    21-M - Elektromontáže</t>
  </si>
  <si>
    <t>VRN - Investičné náklady neobsiahnuté v cenách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</si>
  <si>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</si>
  <si>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</si>
  <si>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</si>
  <si>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</si>
  <si>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</si>
  <si>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</si>
  <si>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</si>
  <si>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</si>
  <si>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</si>
  <si>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</si>
  <si>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</si>
  <si>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</si>
  <si>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</si>
  <si>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</si>
  <si>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</si>
  <si>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</si>
  <si>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</si>
  <si>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</si>
  <si>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</si>
  <si>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</si>
  <si>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</si>
  <si>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</si>
  <si>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</si>
  <si>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</si>
  <si>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</si>
  <si>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</si>
  <si>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</si>
  <si>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</si>
  <si>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 xml:space="preserve">Rozoberanie dlažby, z betónových alebo kamenin. dlaždíc, dosiek alebo tvaroviek,  -0,13800t</t>
  </si>
  <si>
    <t>m2</t>
  </si>
  <si>
    <t>4</t>
  </si>
  <si>
    <t>1525469570</t>
  </si>
  <si>
    <t>VV</t>
  </si>
  <si>
    <t>50 "demontáž jestvujúcich nájazdov"</t>
  </si>
  <si>
    <t>113206111.S</t>
  </si>
  <si>
    <t xml:space="preserve">Vytrhanie obrúb betónových, s vybúraním lôžka, z krajníkov alebo obrubníkov stojatých,  -0,14500t</t>
  </si>
  <si>
    <t>m</t>
  </si>
  <si>
    <t>463295769</t>
  </si>
  <si>
    <t>50 "odstránenie jestvújúcich obrubníkov"</t>
  </si>
  <si>
    <t>3</t>
  </si>
  <si>
    <t>122301102.S</t>
  </si>
  <si>
    <t>Odkopávka a prekopávka nezapažená v hornine 4, nad 100 do 1000 m3</t>
  </si>
  <si>
    <t>m3</t>
  </si>
  <si>
    <t>-639827800</t>
  </si>
  <si>
    <t>"prístupová komunikácia:"</t>
  </si>
  <si>
    <t>468,28*0,1</t>
  </si>
  <si>
    <t>"vjazdy k rodinným domom:"</t>
  </si>
  <si>
    <t>(21,55+16,03+11,53+10,01+14,11+80,01)*0,25</t>
  </si>
  <si>
    <t>"zatrávňováky:"</t>
  </si>
  <si>
    <t>(8,8+8,53+8,18+7,67+7+6,27)*0,9*0,4</t>
  </si>
  <si>
    <t>"drenážna dlažba:"</t>
  </si>
  <si>
    <t>42,75*0,4</t>
  </si>
  <si>
    <t>Súčet</t>
  </si>
  <si>
    <t>122301109.S</t>
  </si>
  <si>
    <t>Odkopávky a prekopávky nezapažené. Príplatok za lepivosť horniny 4</t>
  </si>
  <si>
    <t>1335408380</t>
  </si>
  <si>
    <t>118,96*0,5</t>
  </si>
  <si>
    <t>5</t>
  </si>
  <si>
    <t>131301101.S</t>
  </si>
  <si>
    <t>Výkop nezapaženej jamy v hornine 4, do 100 m3</t>
  </si>
  <si>
    <t>-878888562</t>
  </si>
  <si>
    <t>"vsakovacie jamy"</t>
  </si>
  <si>
    <t>2*(2*4*2)</t>
  </si>
  <si>
    <t>6</t>
  </si>
  <si>
    <t>131301109.S</t>
  </si>
  <si>
    <t>Hĺbenie nezapažených jám a zárezov. Príplatok za lepivosť horniny 4</t>
  </si>
  <si>
    <t>-1620569130</t>
  </si>
  <si>
    <t>32*0,5</t>
  </si>
  <si>
    <t>7</t>
  </si>
  <si>
    <t>132301101.S</t>
  </si>
  <si>
    <t>Výkop ryhy do šírky 600 mm v horn.4 do 100 m3</t>
  </si>
  <si>
    <t>-102681073</t>
  </si>
  <si>
    <t>"palisády:"</t>
  </si>
  <si>
    <t>2*(2,0*0,5*1,2)</t>
  </si>
  <si>
    <t>8</t>
  </si>
  <si>
    <t>132301109.S</t>
  </si>
  <si>
    <t>Príplatok za lepivosť pri hĺbení rýh šírky do 600 mm zapažených i nezapažených s urovnaním dna v hornine 4</t>
  </si>
  <si>
    <t>-844658440</t>
  </si>
  <si>
    <t>2,4*0,5</t>
  </si>
  <si>
    <t>9</t>
  </si>
  <si>
    <t>162501122.S</t>
  </si>
  <si>
    <t>Vodorovné premiestnenie výkopku po spevnenej ceste z horniny tr.1-4, nad 100 do 1000 m3 na vzdialenosť do 3000 m</t>
  </si>
  <si>
    <t>1511513705</t>
  </si>
  <si>
    <t>118,96+32+2,40</t>
  </si>
  <si>
    <t>10</t>
  </si>
  <si>
    <t>171201202.S</t>
  </si>
  <si>
    <t>Uloženie sypaniny na skládky nad 100 do 1000 m3</t>
  </si>
  <si>
    <t>-844548628</t>
  </si>
  <si>
    <t>11</t>
  </si>
  <si>
    <t>171209002.S</t>
  </si>
  <si>
    <t>Poplatok za skladovanie - zemina a kamenivo (17 05) ostatné</t>
  </si>
  <si>
    <t>t</t>
  </si>
  <si>
    <t>589866465</t>
  </si>
  <si>
    <t>153,36*1,5</t>
  </si>
  <si>
    <t>12</t>
  </si>
  <si>
    <t>174201101.S</t>
  </si>
  <si>
    <t>Zásyp sypaninou bez zhutnenia jám, šachiet, rýh, zárezov alebo okolo objektov do 100 m3</t>
  </si>
  <si>
    <t>1075902197</t>
  </si>
  <si>
    <t>"vsakovacie jamy:"</t>
  </si>
  <si>
    <t>13</t>
  </si>
  <si>
    <t>M</t>
  </si>
  <si>
    <t>583310002100.S</t>
  </si>
  <si>
    <t>Kamenivo ťažené hrubé frakcia 63-125 mm</t>
  </si>
  <si>
    <t>-402764483</t>
  </si>
  <si>
    <t>32*1,89 'Prepočítané koeficientom množstva</t>
  </si>
  <si>
    <t>14</t>
  </si>
  <si>
    <t>182001121.S</t>
  </si>
  <si>
    <t>Plošná úprava terénu pri nerovnostiach terénu nad 100-150 mm v rovine alebo na svahu do 1:5</t>
  </si>
  <si>
    <t>562951382</t>
  </si>
  <si>
    <t>220,50*0,5 "finálna úprava okolo spevnenej plochy"</t>
  </si>
  <si>
    <t>15</t>
  </si>
  <si>
    <t>182301121.S</t>
  </si>
  <si>
    <t>Rozprestretie ornice na svahu so sklonom nad 1:5, plocha do 500 m2, hr.do 100 mm</t>
  </si>
  <si>
    <t>1667991304</t>
  </si>
  <si>
    <t>Vodorovné konštrukcie</t>
  </si>
  <si>
    <t>16</t>
  </si>
  <si>
    <t>457971111.S</t>
  </si>
  <si>
    <t xml:space="preserve">Zriadenie vrstvy z geotextílie s presahom s dočas. zaťaž. podkladu </t>
  </si>
  <si>
    <t>-1379637504</t>
  </si>
  <si>
    <t>2*((2*8)+(12*2))</t>
  </si>
  <si>
    <t>17</t>
  </si>
  <si>
    <t>693110004500.S</t>
  </si>
  <si>
    <t>Geotextília polypropylénová netkaná 300 g/m2</t>
  </si>
  <si>
    <t>-2031179054</t>
  </si>
  <si>
    <t>80*1,2 'Prepočítané koeficientom množstva</t>
  </si>
  <si>
    <t>Komunikácie</t>
  </si>
  <si>
    <t>18</t>
  </si>
  <si>
    <t>561121111.S</t>
  </si>
  <si>
    <t xml:space="preserve">Úprava podkladu, výškové profily, zhutnenie </t>
  </si>
  <si>
    <t>-1927034473</t>
  </si>
  <si>
    <t>468,28+21,55+16,03+11,53+10,01+14,11+80,01+41,81+42,75</t>
  </si>
  <si>
    <t>19</t>
  </si>
  <si>
    <t>564762111.S</t>
  </si>
  <si>
    <t>Podklad alebo kryt z kameniva hrubého drveného veľ. 32-63 mm (vibr.štrk) po zhut.hr. 200 mm</t>
  </si>
  <si>
    <t>-289770528</t>
  </si>
  <si>
    <t>"podklad pre vjazdy k rodinným domom:"</t>
  </si>
  <si>
    <t>21,55+16,03+11,53+10,01+14,11+80,01</t>
  </si>
  <si>
    <t>564772111.S</t>
  </si>
  <si>
    <t>Podklad alebo kryt z kameniva hrubého drveného veľ. 32-63 mm (vibr.štrk) po zhut.hr. 250 mm</t>
  </si>
  <si>
    <t>-1036141731</t>
  </si>
  <si>
    <t>"podklad pre zatrávňováky:"</t>
  </si>
  <si>
    <t>(8,8+8,53+8,18+7,67+7+6,27)*0,9</t>
  </si>
  <si>
    <t>21</t>
  </si>
  <si>
    <t>564782111.S</t>
  </si>
  <si>
    <t>Podklad alebo kryt z kameniva hrubého drveného veľ. 32-63 mm (vibr.štrk) po zhut.hr. 300 mm</t>
  </si>
  <si>
    <t>1747482563</t>
  </si>
  <si>
    <t>"podklad pod drenážnu dlažbu:"</t>
  </si>
  <si>
    <t>42,75</t>
  </si>
  <si>
    <t>22</t>
  </si>
  <si>
    <t>564811111.S</t>
  </si>
  <si>
    <t>Podklad zo štrkodrviny s rozprestretím a zhutnením, po zhutnení hr. 50 mm</t>
  </si>
  <si>
    <t>1830705429</t>
  </si>
  <si>
    <t>468,28*0,5 "vyrovnanie a vyspádovaie podkladu prístupovej komunikácie a vjazdov ku garážam"</t>
  </si>
  <si>
    <t>23</t>
  </si>
  <si>
    <t>577134231.S</t>
  </si>
  <si>
    <t>Asfaltový betón vrstva obrusná AC 11 O v pruhu š. do 3 m z nemodifik. asfaltu tr. II, po zhutnení hr. 40 mm</t>
  </si>
  <si>
    <t>752633413</t>
  </si>
  <si>
    <t>"prístupová komunikácia a vjazdy ku garážam:"</t>
  </si>
  <si>
    <t>425,71</t>
  </si>
  <si>
    <t>19,59+14,57+10,48+9,11+12,83+72,74</t>
  </si>
  <si>
    <t>"napojenie na jestvujúce komunikácie "</t>
  </si>
  <si>
    <t>2*10</t>
  </si>
  <si>
    <t>24</t>
  </si>
  <si>
    <t>577134331.S</t>
  </si>
  <si>
    <t>Asfaltový betón vrstva obrusná alebo ložná AC 16 v pruhu š. do 3 m z nemodifik. asfaltu tr. II, po zhutnení hr. 40 mm</t>
  </si>
  <si>
    <t>-1445225833</t>
  </si>
  <si>
    <t>25</t>
  </si>
  <si>
    <t>596911221.S</t>
  </si>
  <si>
    <t>Kladenie betónovej zámkovej drenážnej dlažby pozemných komunikácií hr. 80 mm pre peších do 50 m2 so zriadením lôžka z kameniva hr. 50 mm</t>
  </si>
  <si>
    <t>-1979040928</t>
  </si>
  <si>
    <t>38,86+2</t>
  </si>
  <si>
    <t>26</t>
  </si>
  <si>
    <t>592460006100.S</t>
  </si>
  <si>
    <t xml:space="preserve">Dlažba betónová drenážna, hr. 80 mm, sivá farba </t>
  </si>
  <si>
    <t>-1256693684</t>
  </si>
  <si>
    <t>40,86*1,02 'Prepočítané koeficientom množstva</t>
  </si>
  <si>
    <t>27</t>
  </si>
  <si>
    <t>596912211.S</t>
  </si>
  <si>
    <t>Kladenie betónovej dlažby z vegetačných tvárnic hr. 80 mm, do lôžka z kameniva ťaženého, veľkosti do 0,25 m2, plochy do 50 m2</t>
  </si>
  <si>
    <t>-794345656</t>
  </si>
  <si>
    <t>"Zatrávňovacie tvárnice:"</t>
  </si>
  <si>
    <t>0,6*(8,8+8,53+8,18+7,67+7+6,27)</t>
  </si>
  <si>
    <t>28</t>
  </si>
  <si>
    <t>592460013500.S</t>
  </si>
  <si>
    <t>Dlažba betónová zatrávňovacia, rozmer 600x400x80 mm, prírodná</t>
  </si>
  <si>
    <t>-979213866</t>
  </si>
  <si>
    <t>Ostatné konštrukcie a práce-búranie</t>
  </si>
  <si>
    <t>29</t>
  </si>
  <si>
    <t>916561112.S</t>
  </si>
  <si>
    <t>Osadenie záhonového alebo parkového obrubníka betón., do lôžka z bet. pros. tr. C 16/20 s bočnou oporou</t>
  </si>
  <si>
    <t>1531920303</t>
  </si>
  <si>
    <t>9,12+0,95+1,40+3,20+2,25 "ohraničenie drenážnej dlažby"</t>
  </si>
  <si>
    <t>30</t>
  </si>
  <si>
    <t>592170001800.S</t>
  </si>
  <si>
    <t>Obrubník parkový, lxšxv 1000x50x200 mm, prírodný</t>
  </si>
  <si>
    <t>ks</t>
  </si>
  <si>
    <t>53539897</t>
  </si>
  <si>
    <t>16,92*1,01 'Prepočítané koeficientom množstva</t>
  </si>
  <si>
    <t>31</t>
  </si>
  <si>
    <t>917831514.S</t>
  </si>
  <si>
    <t>Osadenie palisád hranatých betónových do betónu dĺžky 100 cm - do radu</t>
  </si>
  <si>
    <t>-1999007643</t>
  </si>
  <si>
    <t>1,6*2</t>
  </si>
  <si>
    <t>32</t>
  </si>
  <si>
    <t>592170005500.S</t>
  </si>
  <si>
    <t>Palisáda betónová, rozmer 165x165x900 mm, prírodná</t>
  </si>
  <si>
    <t>1161700328</t>
  </si>
  <si>
    <t>3,2*6,12 'Prepočítané koeficientom množstva</t>
  </si>
  <si>
    <t>33</t>
  </si>
  <si>
    <t>918101112.S</t>
  </si>
  <si>
    <t>Lôžko pod obrubníky, krajníky alebo obruby z dlažobných kociek z betónu prostého tr. C 16/20</t>
  </si>
  <si>
    <t>417905231</t>
  </si>
  <si>
    <t>0,5*0,9*3,2</t>
  </si>
  <si>
    <t>"obrubníky:"</t>
  </si>
  <si>
    <t>16,92*0,15*0,20</t>
  </si>
  <si>
    <t>34</t>
  </si>
  <si>
    <t>965042241.S</t>
  </si>
  <si>
    <t>Búranie betónu hr.nad 100 mm, plochy nad 4 m2 -2,20000t</t>
  </si>
  <si>
    <t>1002621812</t>
  </si>
  <si>
    <t>5 "odstránenie časti betónovej plochy"</t>
  </si>
  <si>
    <t>35</t>
  </si>
  <si>
    <t>979081111.S</t>
  </si>
  <si>
    <t>Odvoz sutiny a vybúraných hmôt na skládku do 1 km</t>
  </si>
  <si>
    <t>-1090360420</t>
  </si>
  <si>
    <t>36</t>
  </si>
  <si>
    <t>979081121.S</t>
  </si>
  <si>
    <t>Odvoz sutiny a vybúraných hmôt na skládku za každý ďalší 1 km</t>
  </si>
  <si>
    <t>563767100</t>
  </si>
  <si>
    <t>25,15*10</t>
  </si>
  <si>
    <t>37</t>
  </si>
  <si>
    <t>979089012.S</t>
  </si>
  <si>
    <t>Poplatok za skladovanie - betón, tehly, dlaždice (17 01) ostatné</t>
  </si>
  <si>
    <t>462815586</t>
  </si>
  <si>
    <t>99</t>
  </si>
  <si>
    <t>Presun hmôt HSV</t>
  </si>
  <si>
    <t>38</t>
  </si>
  <si>
    <t>998225111.S</t>
  </si>
  <si>
    <t>Presun hmôt pre pozemnú komunikáciu a letisko s krytom asfaltovým akejkoľvek dĺžky objektu</t>
  </si>
  <si>
    <t>-622024231</t>
  </si>
  <si>
    <t>Práce a dodávky M</t>
  </si>
  <si>
    <t>21-M</t>
  </si>
  <si>
    <t>Elektromontáže</t>
  </si>
  <si>
    <t>39</t>
  </si>
  <si>
    <t>210204031.S</t>
  </si>
  <si>
    <t>Osadenie stožiara hliníkového osvetľovacieho výšky nad 3 do 6 m s prírubou so zapojením LED svietidla</t>
  </si>
  <si>
    <t>64</t>
  </si>
  <si>
    <t>-691774414</t>
  </si>
  <si>
    <t>40</t>
  </si>
  <si>
    <t>348370005480.S</t>
  </si>
  <si>
    <t xml:space="preserve">Hliníková svetelná zostava LED, výška 5 m, výkon 28W, IP66 s prefabrikovaným betónovým základom </t>
  </si>
  <si>
    <t>128</t>
  </si>
  <si>
    <t>-1380742036</t>
  </si>
  <si>
    <t>41</t>
  </si>
  <si>
    <t>210204031.S_V</t>
  </si>
  <si>
    <t xml:space="preserve">Zapojenie stožiara verejného osvetlania - vzdušný kábel, dodávka + montáž </t>
  </si>
  <si>
    <t>1998977122</t>
  </si>
  <si>
    <t>Investičné náklady neobsiahnuté v cenách</t>
  </si>
  <si>
    <t>42</t>
  </si>
  <si>
    <t>000300016.S</t>
  </si>
  <si>
    <t>Geodetické práce - vykonávané pred výstavbou určenie vytyčovacej siete, vytýčenie staveniska, staveb. objektu, vytýčenie inžinierskych sieti</t>
  </si>
  <si>
    <t>1024</t>
  </si>
  <si>
    <t>-724921838</t>
  </si>
  <si>
    <t>43</t>
  </si>
  <si>
    <t>000300016.S_V</t>
  </si>
  <si>
    <t xml:space="preserve">Statické skúšky podložia </t>
  </si>
  <si>
    <t>-1627045362</t>
  </si>
  <si>
    <t>44</t>
  </si>
  <si>
    <t>000600024.S</t>
  </si>
  <si>
    <t xml:space="preserve">Zariadenie staveniska - prenosné dopravné značenie a zabezpečenie staveniska </t>
  </si>
  <si>
    <t>-254592745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</si>
</sst>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7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7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7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167" fontId="25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167" fontId="37" fillId="3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="1" customFormat="1" ht="12" customHeight="1">
      <c r="B5" s="21"/>
      <c r="D5" s="25" t="s">
        <v>11</v>
      </c>
      <c r="K5" s="26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13</v>
      </c>
      <c r="BS5" s="18" t="s">
        <v>6</v>
      </c>
    </row>
    <row r="6" s="1" customFormat="1" ht="36.96" customHeight="1">
      <c r="B6" s="21"/>
      <c r="D6" s="28" t="s">
        <v>14</v>
      </c>
      <c r="K6" s="29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16</v>
      </c>
      <c r="K7" s="26" t="s">
        <v>1</v>
      </c>
      <c r="AK7" s="31" t="s">
        <v>17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18</v>
      </c>
      <c r="K8" s="26" t="s">
        <v>19</v>
      </c>
      <c r="AK8" s="31" t="s">
        <v>20</v>
      </c>
      <c r="AN8" s="32" t="s">
        <v>21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22</v>
      </c>
      <c r="AK10" s="31" t="s">
        <v>23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24</v>
      </c>
      <c r="AK11" s="31" t="s">
        <v>25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26</v>
      </c>
      <c r="AK13" s="31" t="s">
        <v>23</v>
      </c>
      <c r="AN13" s="33" t="s">
        <v>27</v>
      </c>
      <c r="AR13" s="21"/>
      <c r="BE13" s="30"/>
      <c r="BS13" s="18" t="s">
        <v>6</v>
      </c>
    </row>
    <row r="14">
      <c r="B14" s="21"/>
      <c r="E14" s="33" t="s">
        <v>27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25</v>
      </c>
      <c r="AN14" s="33" t="s">
        <v>27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28</v>
      </c>
      <c r="AK16" s="31" t="s">
        <v>23</v>
      </c>
      <c r="AN16" s="26" t="s">
        <v>29</v>
      </c>
      <c r="AR16" s="21"/>
      <c r="BE16" s="30"/>
      <c r="BS16" s="18" t="s">
        <v>3</v>
      </c>
    </row>
    <row r="17" s="1" customFormat="1" ht="18.48" customHeight="1">
      <c r="B17" s="21"/>
      <c r="E17" s="26" t="s">
        <v>30</v>
      </c>
      <c r="AK17" s="31" t="s">
        <v>25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32</v>
      </c>
    </row>
    <row r="19" s="1" customFormat="1" ht="12" customHeight="1">
      <c r="B19" s="21"/>
      <c r="D19" s="31" t="s">
        <v>33</v>
      </c>
      <c r="AK19" s="31" t="s">
        <v>23</v>
      </c>
      <c r="AN19" s="26" t="s">
        <v>29</v>
      </c>
      <c r="AR19" s="21"/>
      <c r="BE19" s="30"/>
      <c r="BS19" s="18" t="s">
        <v>32</v>
      </c>
    </row>
    <row r="20" s="1" customFormat="1" ht="18.48" customHeight="1">
      <c r="B20" s="21"/>
      <c r="E20" s="26" t="s">
        <v>30</v>
      </c>
      <c r="AK20" s="31" t="s">
        <v>25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1" customFormat="1" ht="14.4" customHeight="1">
      <c r="B26" s="21"/>
      <c r="D26" s="37" t="s">
        <v>35</v>
      </c>
      <c r="AK26" s="38">
        <f>ROUND(AG94,2)</f>
        <v>0</v>
      </c>
      <c r="AL26" s="1"/>
      <c r="AM26" s="1"/>
      <c r="AN26" s="1"/>
      <c r="AO26" s="1"/>
      <c r="AR26" s="21"/>
      <c r="BE26" s="30"/>
    </row>
    <row r="27" s="1" customFormat="1" ht="14.4" customHeight="1">
      <c r="B27" s="21"/>
      <c r="D27" s="37" t="s">
        <v>36</v>
      </c>
      <c r="AK27" s="38">
        <f>ROUND(AG97, 2)</f>
        <v>0</v>
      </c>
      <c r="AL27" s="38"/>
      <c r="AM27" s="38"/>
      <c r="AN27" s="38"/>
      <c r="AO27" s="38"/>
      <c r="AR27" s="21"/>
      <c r="BE27" s="30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30"/>
    </row>
    <row r="29" s="2" customFormat="1" ht="25.92" customHeight="1">
      <c r="A29" s="39"/>
      <c r="B29" s="40"/>
      <c r="C29" s="39"/>
      <c r="D29" s="41" t="s">
        <v>37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30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30"/>
    </row>
    <row r="31" s="2" customFormat="1">
      <c r="A31" s="39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38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39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40</v>
      </c>
      <c r="AL31" s="44"/>
      <c r="AM31" s="44"/>
      <c r="AN31" s="44"/>
      <c r="AO31" s="44"/>
      <c r="AP31" s="39"/>
      <c r="AQ31" s="39"/>
      <c r="AR31" s="40"/>
      <c r="BE31" s="30"/>
    </row>
    <row r="32" s="3" customFormat="1" ht="14.4" customHeight="1">
      <c r="A32" s="3"/>
      <c r="B32" s="45"/>
      <c r="C32" s="3"/>
      <c r="D32" s="31" t="s">
        <v>41</v>
      </c>
      <c r="E32" s="3"/>
      <c r="F32" s="46" t="s">
        <v>42</v>
      </c>
      <c r="G32" s="3"/>
      <c r="H32" s="3"/>
      <c r="I32" s="3"/>
      <c r="J32" s="3"/>
      <c r="K32" s="3"/>
      <c r="L32" s="47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>
        <f>ROUND(AZ94 + SUM(CD97:CD101),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9">
        <f>ROUND(AV94 + SUM(BY97:BY101), 2)</f>
        <v>0</v>
      </c>
      <c r="AL32" s="48"/>
      <c r="AM32" s="48"/>
      <c r="AN32" s="48"/>
      <c r="AO32" s="48"/>
      <c r="AP32" s="48"/>
      <c r="AQ32" s="48"/>
      <c r="AR32" s="50"/>
      <c r="AS32" s="48"/>
      <c r="AT32" s="48"/>
      <c r="AU32" s="48"/>
      <c r="AV32" s="48"/>
      <c r="AW32" s="48"/>
      <c r="AX32" s="48"/>
      <c r="AY32" s="48"/>
      <c r="AZ32" s="48"/>
      <c r="BE32" s="51"/>
    </row>
    <row r="33" s="3" customFormat="1" ht="14.4" customHeight="1">
      <c r="A33" s="3"/>
      <c r="B33" s="45"/>
      <c r="C33" s="3"/>
      <c r="D33" s="3"/>
      <c r="E33" s="3"/>
      <c r="F33" s="46" t="s">
        <v>43</v>
      </c>
      <c r="G33" s="3"/>
      <c r="H33" s="3"/>
      <c r="I33" s="3"/>
      <c r="J33" s="3"/>
      <c r="K33" s="3"/>
      <c r="L33" s="47">
        <v>0.20000000000000001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9">
        <f>ROUND(BA94 + SUM(CE97:CE101),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>
        <f>ROUND(AW94 + SUM(BZ97:BZ101), 2)</f>
        <v>0</v>
      </c>
      <c r="AL33" s="48"/>
      <c r="AM33" s="48"/>
      <c r="AN33" s="48"/>
      <c r="AO33" s="48"/>
      <c r="AP33" s="48"/>
      <c r="AQ33" s="48"/>
      <c r="AR33" s="50"/>
      <c r="AS33" s="48"/>
      <c r="AT33" s="48"/>
      <c r="AU33" s="48"/>
      <c r="AV33" s="48"/>
      <c r="AW33" s="48"/>
      <c r="AX33" s="48"/>
      <c r="AY33" s="48"/>
      <c r="AZ33" s="48"/>
      <c r="BE33" s="51"/>
    </row>
    <row r="34" hidden="1" s="3" customFormat="1" ht="14.4" customHeight="1">
      <c r="A34" s="3"/>
      <c r="B34" s="45"/>
      <c r="C34" s="3"/>
      <c r="D34" s="3"/>
      <c r="E34" s="3"/>
      <c r="F34" s="31" t="s">
        <v>44</v>
      </c>
      <c r="G34" s="3"/>
      <c r="H34" s="3"/>
      <c r="I34" s="3"/>
      <c r="J34" s="3"/>
      <c r="K34" s="3"/>
      <c r="L34" s="52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53">
        <f>ROUND(BB94 + SUM(CF97:CF101),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53">
        <v>0</v>
      </c>
      <c r="AL34" s="3"/>
      <c r="AM34" s="3"/>
      <c r="AN34" s="3"/>
      <c r="AO34" s="3"/>
      <c r="AP34" s="3"/>
      <c r="AQ34" s="3"/>
      <c r="AR34" s="45"/>
      <c r="BE34" s="51"/>
    </row>
    <row r="35" hidden="1" s="3" customFormat="1" ht="14.4" customHeight="1">
      <c r="A35" s="3"/>
      <c r="B35" s="45"/>
      <c r="C35" s="3"/>
      <c r="D35" s="3"/>
      <c r="E35" s="3"/>
      <c r="F35" s="31" t="s">
        <v>45</v>
      </c>
      <c r="G35" s="3"/>
      <c r="H35" s="3"/>
      <c r="I35" s="3"/>
      <c r="J35" s="3"/>
      <c r="K35" s="3"/>
      <c r="L35" s="52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53">
        <f>ROUND(BC94 + SUM(CG97:CG101),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53">
        <v>0</v>
      </c>
      <c r="AL35" s="3"/>
      <c r="AM35" s="3"/>
      <c r="AN35" s="3"/>
      <c r="AO35" s="3"/>
      <c r="AP35" s="3"/>
      <c r="AQ35" s="3"/>
      <c r="AR35" s="45"/>
      <c r="BE35" s="3"/>
    </row>
    <row r="36" hidden="1" s="3" customFormat="1" ht="14.4" customHeight="1">
      <c r="A36" s="3"/>
      <c r="B36" s="45"/>
      <c r="C36" s="3"/>
      <c r="D36" s="3"/>
      <c r="E36" s="3"/>
      <c r="F36" s="46" t="s">
        <v>46</v>
      </c>
      <c r="G36" s="3"/>
      <c r="H36" s="3"/>
      <c r="I36" s="3"/>
      <c r="J36" s="3"/>
      <c r="K36" s="3"/>
      <c r="L36" s="47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9">
        <f>ROUND(BD94 + SUM(CH97:CH101),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9">
        <v>0</v>
      </c>
      <c r="AL36" s="48"/>
      <c r="AM36" s="48"/>
      <c r="AN36" s="48"/>
      <c r="AO36" s="48"/>
      <c r="AP36" s="48"/>
      <c r="AQ36" s="48"/>
      <c r="AR36" s="50"/>
      <c r="AS36" s="48"/>
      <c r="AT36" s="48"/>
      <c r="AU36" s="48"/>
      <c r="AV36" s="48"/>
      <c r="AW36" s="48"/>
      <c r="AX36" s="48"/>
      <c r="AY36" s="48"/>
      <c r="AZ36" s="48"/>
      <c r="BE36" s="3"/>
    </row>
    <row r="37" s="2" customFormat="1" ht="6.96" customHeight="1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9"/>
    </row>
    <row r="38" s="2" customFormat="1" ht="25.92" customHeight="1">
      <c r="A38" s="39"/>
      <c r="B38" s="40"/>
      <c r="C38" s="54"/>
      <c r="D38" s="55" t="s">
        <v>47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48</v>
      </c>
      <c r="U38" s="56"/>
      <c r="V38" s="56"/>
      <c r="W38" s="56"/>
      <c r="X38" s="58" t="s">
        <v>49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0"/>
      <c r="BE38" s="39"/>
    </row>
    <row r="39" s="2" customFormat="1" ht="6.96" customHeight="1">
      <c r="A39" s="39"/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9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R49" s="61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9"/>
      <c r="B60" s="40"/>
      <c r="C60" s="39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39"/>
      <c r="AQ60" s="39"/>
      <c r="AR60" s="40"/>
      <c r="BE60" s="39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9"/>
      <c r="B64" s="40"/>
      <c r="C64" s="39"/>
      <c r="D64" s="62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2" t="s">
        <v>55</v>
      </c>
      <c r="AI64" s="65"/>
      <c r="AJ64" s="65"/>
      <c r="AK64" s="65"/>
      <c r="AL64" s="65"/>
      <c r="AM64" s="65"/>
      <c r="AN64" s="65"/>
      <c r="AO64" s="65"/>
      <c r="AP64" s="39"/>
      <c r="AQ64" s="39"/>
      <c r="AR64" s="40"/>
      <c r="BE64" s="39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9"/>
      <c r="B75" s="40"/>
      <c r="C75" s="39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39"/>
      <c r="AQ75" s="39"/>
      <c r="AR75" s="40"/>
      <c r="BE75" s="39"/>
    </row>
    <row r="76" s="2" customForma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9"/>
    </row>
    <row r="77" s="2" customFormat="1" ht="6.96" customHeight="1">
      <c r="A77" s="39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0"/>
      <c r="BE77" s="39"/>
    </row>
    <row r="81" s="2" customFormat="1" ht="6.96" customHeight="1">
      <c r="A81" s="39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0"/>
      <c r="BE81" s="39"/>
    </row>
    <row r="82" s="2" customFormat="1" ht="24.96" customHeight="1">
      <c r="A82" s="39"/>
      <c r="B82" s="40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9"/>
    </row>
    <row r="84" s="4" customFormat="1" ht="12" customHeight="1">
      <c r="A84" s="4"/>
      <c r="B84" s="70"/>
      <c r="C84" s="31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06092022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70"/>
      <c r="BE84" s="4"/>
    </row>
    <row r="85" s="5" customFormat="1" ht="36.96" customHeight="1">
      <c r="A85" s="5"/>
      <c r="B85" s="71"/>
      <c r="C85" s="72" t="s">
        <v>14</v>
      </c>
      <c r="D85" s="5"/>
      <c r="E85" s="5"/>
      <c r="F85" s="5"/>
      <c r="G85" s="5"/>
      <c r="H85" s="5"/>
      <c r="I85" s="5"/>
      <c r="J85" s="5"/>
      <c r="K85" s="5"/>
      <c r="L85" s="73" t="str">
        <f>K6</f>
        <v>Revitalizácia - spevnené a prístupové plochy - Štúrova ulica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1"/>
      <c r="BE85" s="5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9"/>
    </row>
    <row r="87" s="2" customFormat="1" ht="12" customHeight="1">
      <c r="A87" s="39"/>
      <c r="B87" s="40"/>
      <c r="C87" s="31" t="s">
        <v>18</v>
      </c>
      <c r="D87" s="39"/>
      <c r="E87" s="39"/>
      <c r="F87" s="39"/>
      <c r="G87" s="39"/>
      <c r="H87" s="39"/>
      <c r="I87" s="39"/>
      <c r="J87" s="39"/>
      <c r="K87" s="39"/>
      <c r="L87" s="74" t="str">
        <f>IF(K8="","",K8)</f>
        <v>Spišská Stará Ves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20</v>
      </c>
      <c r="AJ87" s="39"/>
      <c r="AK87" s="39"/>
      <c r="AL87" s="39"/>
      <c r="AM87" s="75" t="str">
        <f>IF(AN8= "","",AN8)</f>
        <v>6. 9. 2022</v>
      </c>
      <c r="AN87" s="75"/>
      <c r="AO87" s="39"/>
      <c r="AP87" s="39"/>
      <c r="AQ87" s="39"/>
      <c r="AR87" s="40"/>
      <c r="B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9"/>
    </row>
    <row r="89" s="2" customFormat="1" ht="15.15" customHeight="1">
      <c r="A89" s="39"/>
      <c r="B89" s="40"/>
      <c r="C89" s="31" t="s">
        <v>22</v>
      </c>
      <c r="D89" s="39"/>
      <c r="E89" s="39"/>
      <c r="F89" s="39"/>
      <c r="G89" s="39"/>
      <c r="H89" s="39"/>
      <c r="I89" s="39"/>
      <c r="J89" s="39"/>
      <c r="K89" s="39"/>
      <c r="L89" s="4" t="str">
        <f>IF(E11= "","",E11)</f>
        <v>Mesto Spišská Stará Ves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28</v>
      </c>
      <c r="AJ89" s="39"/>
      <c r="AK89" s="39"/>
      <c r="AL89" s="39"/>
      <c r="AM89" s="76" t="str">
        <f>IF(E17="","",E17)</f>
        <v xml:space="preserve">Ing. Jozef Trebuňa </v>
      </c>
      <c r="AN89" s="4"/>
      <c r="AO89" s="4"/>
      <c r="AP89" s="4"/>
      <c r="AQ89" s="39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9"/>
    </row>
    <row r="90" s="2" customFormat="1" ht="15.15" customHeight="1">
      <c r="A90" s="39"/>
      <c r="B90" s="40"/>
      <c r="C90" s="31" t="s">
        <v>26</v>
      </c>
      <c r="D90" s="39"/>
      <c r="E90" s="39"/>
      <c r="F90" s="39"/>
      <c r="G90" s="39"/>
      <c r="H90" s="39"/>
      <c r="I90" s="39"/>
      <c r="J90" s="39"/>
      <c r="K90" s="39"/>
      <c r="L90" s="4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6" t="str">
        <f>IF(E20="","",E20)</f>
        <v xml:space="preserve">Ing. Jozef Trebuňa </v>
      </c>
      <c r="AN90" s="4"/>
      <c r="AO90" s="4"/>
      <c r="AP90" s="4"/>
      <c r="AQ90" s="39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9"/>
    </row>
    <row r="91" s="2" customFormat="1" ht="10.8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  <c r="BE91" s="39"/>
    </row>
    <row r="92" s="2" customFormat="1" ht="29.28" customHeight="1">
      <c r="A92" s="39"/>
      <c r="B92" s="40"/>
      <c r="C92" s="85" t="s">
        <v>58</v>
      </c>
      <c r="D92" s="86"/>
      <c r="E92" s="86"/>
      <c r="F92" s="86"/>
      <c r="G92" s="86"/>
      <c r="H92" s="87"/>
      <c r="I92" s="88" t="s">
        <v>59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60</v>
      </c>
      <c r="AH92" s="86"/>
      <c r="AI92" s="86"/>
      <c r="AJ92" s="86"/>
      <c r="AK92" s="86"/>
      <c r="AL92" s="86"/>
      <c r="AM92" s="86"/>
      <c r="AN92" s="88" t="s">
        <v>61</v>
      </c>
      <c r="AO92" s="86"/>
      <c r="AP92" s="90"/>
      <c r="AQ92" s="91" t="s">
        <v>62</v>
      </c>
      <c r="AR92" s="40"/>
      <c r="AS92" s="92" t="s">
        <v>63</v>
      </c>
      <c r="AT92" s="93" t="s">
        <v>64</v>
      </c>
      <c r="AU92" s="93" t="s">
        <v>65</v>
      </c>
      <c r="AV92" s="93" t="s">
        <v>66</v>
      </c>
      <c r="AW92" s="93" t="s">
        <v>67</v>
      </c>
      <c r="AX92" s="93" t="s">
        <v>68</v>
      </c>
      <c r="AY92" s="93" t="s">
        <v>69</v>
      </c>
      <c r="AZ92" s="93" t="s">
        <v>70</v>
      </c>
      <c r="BA92" s="93" t="s">
        <v>71</v>
      </c>
      <c r="BB92" s="93" t="s">
        <v>72</v>
      </c>
      <c r="BC92" s="93" t="s">
        <v>73</v>
      </c>
      <c r="BD92" s="94" t="s">
        <v>74</v>
      </c>
      <c r="BE92" s="39"/>
    </row>
    <row r="93" s="2" customFormat="1" ht="10.8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  <c r="BE93" s="39"/>
    </row>
    <row r="94" s="6" customFormat="1" ht="32.4" customHeight="1">
      <c r="A94" s="6"/>
      <c r="B94" s="98"/>
      <c r="C94" s="99" t="s">
        <v>75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ROUND(AG95,2)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98"/>
      <c r="AS94" s="104">
        <f>ROUND(AS95,2)</f>
        <v>0</v>
      </c>
      <c r="AT94" s="105">
        <f>ROUND(SUM(AV94:AW94),2)</f>
        <v>0</v>
      </c>
      <c r="AU94" s="106">
        <f>ROUND(AU95,5)</f>
        <v>0</v>
      </c>
      <c r="AV94" s="105">
        <f>ROUND(AZ94*L32,2)</f>
        <v>0</v>
      </c>
      <c r="AW94" s="105">
        <f>ROUND(BA94*L33,2)</f>
        <v>0</v>
      </c>
      <c r="AX94" s="105">
        <f>ROUND(BB94*L32,2)</f>
        <v>0</v>
      </c>
      <c r="AY94" s="105">
        <f>ROUND(BC94*L33,2)</f>
        <v>0</v>
      </c>
      <c r="AZ94" s="105">
        <f>ROUND(AZ95,2)</f>
        <v>0</v>
      </c>
      <c r="BA94" s="105">
        <f>ROUND(BA95,2)</f>
        <v>0</v>
      </c>
      <c r="BB94" s="105">
        <f>ROUND(BB95,2)</f>
        <v>0</v>
      </c>
      <c r="BC94" s="105">
        <f>ROUND(BC95,2)</f>
        <v>0</v>
      </c>
      <c r="BD94" s="107">
        <f>ROUND(BD95,2)</f>
        <v>0</v>
      </c>
      <c r="BE94" s="6"/>
      <c r="BS94" s="108" t="s">
        <v>76</v>
      </c>
      <c r="BT94" s="108" t="s">
        <v>77</v>
      </c>
      <c r="BV94" s="108" t="s">
        <v>78</v>
      </c>
      <c r="BW94" s="108" t="s">
        <v>4</v>
      </c>
      <c r="BX94" s="108" t="s">
        <v>79</v>
      </c>
      <c r="CL94" s="108" t="s">
        <v>1</v>
      </c>
    </row>
    <row r="95" s="7" customFormat="1" ht="24.75" customHeight="1">
      <c r="A95" s="109" t="s">
        <v>80</v>
      </c>
      <c r="B95" s="110"/>
      <c r="C95" s="111"/>
      <c r="D95" s="112" t="s">
        <v>12</v>
      </c>
      <c r="E95" s="112"/>
      <c r="F95" s="112"/>
      <c r="G95" s="112"/>
      <c r="H95" s="112"/>
      <c r="I95" s="113"/>
      <c r="J95" s="112" t="s">
        <v>15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'06092022 - Revitalizácia ...'!J30</f>
        <v>0</v>
      </c>
      <c r="AH95" s="113"/>
      <c r="AI95" s="113"/>
      <c r="AJ95" s="113"/>
      <c r="AK95" s="113"/>
      <c r="AL95" s="113"/>
      <c r="AM95" s="113"/>
      <c r="AN95" s="114">
        <f>SUM(AG95,AT95)</f>
        <v>0</v>
      </c>
      <c r="AO95" s="113"/>
      <c r="AP95" s="113"/>
      <c r="AQ95" s="115" t="s">
        <v>81</v>
      </c>
      <c r="AR95" s="110"/>
      <c r="AS95" s="116">
        <v>0</v>
      </c>
      <c r="AT95" s="117">
        <f>ROUND(SUM(AV95:AW95),2)</f>
        <v>0</v>
      </c>
      <c r="AU95" s="118">
        <f>'06092022 - Revitalizácia ...'!P131</f>
        <v>0</v>
      </c>
      <c r="AV95" s="117">
        <f>'06092022 - Revitalizácia ...'!J33</f>
        <v>0</v>
      </c>
      <c r="AW95" s="117">
        <f>'06092022 - Revitalizácia ...'!J34</f>
        <v>0</v>
      </c>
      <c r="AX95" s="117">
        <f>'06092022 - Revitalizácia ...'!J35</f>
        <v>0</v>
      </c>
      <c r="AY95" s="117">
        <f>'06092022 - Revitalizácia ...'!J36</f>
        <v>0</v>
      </c>
      <c r="AZ95" s="117">
        <f>'06092022 - Revitalizácia ...'!F33</f>
        <v>0</v>
      </c>
      <c r="BA95" s="117">
        <f>'06092022 - Revitalizácia ...'!F34</f>
        <v>0</v>
      </c>
      <c r="BB95" s="117">
        <f>'06092022 - Revitalizácia ...'!F35</f>
        <v>0</v>
      </c>
      <c r="BC95" s="117">
        <f>'06092022 - Revitalizácia ...'!F36</f>
        <v>0</v>
      </c>
      <c r="BD95" s="119">
        <f>'06092022 - Revitalizácia ...'!F37</f>
        <v>0</v>
      </c>
      <c r="BE95" s="7"/>
      <c r="BT95" s="120" t="s">
        <v>82</v>
      </c>
      <c r="BU95" s="120" t="s">
        <v>83</v>
      </c>
      <c r="BV95" s="120" t="s">
        <v>78</v>
      </c>
      <c r="BW95" s="120" t="s">
        <v>4</v>
      </c>
      <c r="BX95" s="120" t="s">
        <v>79</v>
      </c>
      <c r="CL95" s="120" t="s">
        <v>1</v>
      </c>
    </row>
    <row r="96">
      <c r="B96" s="21"/>
      <c r="AR96" s="21"/>
    </row>
    <row r="97" s="2" customFormat="1" ht="30" customHeight="1">
      <c r="A97" s="39"/>
      <c r="B97" s="40"/>
      <c r="C97" s="99" t="s">
        <v>84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2">
        <f>ROUND(SUM(AG98:AG101), 2)</f>
        <v>0</v>
      </c>
      <c r="AH97" s="102"/>
      <c r="AI97" s="102"/>
      <c r="AJ97" s="102"/>
      <c r="AK97" s="102"/>
      <c r="AL97" s="102"/>
      <c r="AM97" s="102"/>
      <c r="AN97" s="102">
        <f>ROUND(SUM(AN98:AN101), 2)</f>
        <v>0</v>
      </c>
      <c r="AO97" s="102"/>
      <c r="AP97" s="102"/>
      <c r="AQ97" s="121"/>
      <c r="AR97" s="40"/>
      <c r="AS97" s="92" t="s">
        <v>85</v>
      </c>
      <c r="AT97" s="93" t="s">
        <v>86</v>
      </c>
      <c r="AU97" s="93" t="s">
        <v>41</v>
      </c>
      <c r="AV97" s="94" t="s">
        <v>64</v>
      </c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19.92" customHeight="1">
      <c r="A98" s="39"/>
      <c r="B98" s="40"/>
      <c r="C98" s="39"/>
      <c r="D98" s="122" t="s">
        <v>87</v>
      </c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39"/>
      <c r="AD98" s="39"/>
      <c r="AE98" s="39"/>
      <c r="AF98" s="39"/>
      <c r="AG98" s="123">
        <f>ROUND(AG94 * AS98, 2)</f>
        <v>0</v>
      </c>
      <c r="AH98" s="124"/>
      <c r="AI98" s="124"/>
      <c r="AJ98" s="124"/>
      <c r="AK98" s="124"/>
      <c r="AL98" s="124"/>
      <c r="AM98" s="124"/>
      <c r="AN98" s="124">
        <f>ROUND(AG98 + AV98, 2)</f>
        <v>0</v>
      </c>
      <c r="AO98" s="124"/>
      <c r="AP98" s="124"/>
      <c r="AQ98" s="39"/>
      <c r="AR98" s="40"/>
      <c r="AS98" s="125">
        <v>0</v>
      </c>
      <c r="AT98" s="126" t="s">
        <v>88</v>
      </c>
      <c r="AU98" s="126" t="s">
        <v>42</v>
      </c>
      <c r="AV98" s="127">
        <f>ROUND(IF(AU98="základná",AG98*L32,IF(AU98="znížená",AG98*L33,0)), 2)</f>
        <v>0</v>
      </c>
      <c r="AW98" s="39"/>
      <c r="AX98" s="39"/>
      <c r="AY98" s="39"/>
      <c r="AZ98" s="39"/>
      <c r="BA98" s="39"/>
      <c r="BB98" s="39"/>
      <c r="BC98" s="39"/>
      <c r="BD98" s="39"/>
      <c r="BE98" s="39"/>
      <c r="BV98" s="18" t="s">
        <v>89</v>
      </c>
      <c r="BY98" s="128">
        <f>IF(AU98="základná",AV98,0)</f>
        <v>0</v>
      </c>
      <c r="BZ98" s="128">
        <f>IF(AU98="znížená",AV98,0)</f>
        <v>0</v>
      </c>
      <c r="CA98" s="128">
        <v>0</v>
      </c>
      <c r="CB98" s="128">
        <v>0</v>
      </c>
      <c r="CC98" s="128">
        <v>0</v>
      </c>
      <c r="CD98" s="128">
        <f>IF(AU98="základná",AG98,0)</f>
        <v>0</v>
      </c>
      <c r="CE98" s="128">
        <f>IF(AU98="znížená",AG98,0)</f>
        <v>0</v>
      </c>
      <c r="CF98" s="128">
        <f>IF(AU98="zákl. prenesená",AG98,0)</f>
        <v>0</v>
      </c>
      <c r="CG98" s="128">
        <f>IF(AU98="zníž. prenesená",AG98,0)</f>
        <v>0</v>
      </c>
      <c r="CH98" s="128">
        <f>IF(AU98="nulová",AG98,0)</f>
        <v>0</v>
      </c>
      <c r="CI98" s="18">
        <f>IF(AU98="základná",1,IF(AU98="znížená",2,IF(AU98="zákl. prenesená",4,IF(AU98="zníž. prenesená",5,3))))</f>
        <v>1</v>
      </c>
      <c r="CJ98" s="18">
        <f>IF(AT98="stavebná časť",1,IF(AT98="investičná časť",2,3))</f>
        <v>1</v>
      </c>
      <c r="CK98" s="18" t="str">
        <f>IF(D98="Vyplň vlastné","","x")</f>
        <v>x</v>
      </c>
    </row>
    <row r="99" s="2" customFormat="1" ht="19.92" customHeight="1">
      <c r="A99" s="39"/>
      <c r="B99" s="40"/>
      <c r="C99" s="39"/>
      <c r="D99" s="129" t="s">
        <v>90</v>
      </c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39"/>
      <c r="AD99" s="39"/>
      <c r="AE99" s="39"/>
      <c r="AF99" s="39"/>
      <c r="AG99" s="123">
        <f>ROUND(AG94 * AS99, 2)</f>
        <v>0</v>
      </c>
      <c r="AH99" s="124"/>
      <c r="AI99" s="124"/>
      <c r="AJ99" s="124"/>
      <c r="AK99" s="124"/>
      <c r="AL99" s="124"/>
      <c r="AM99" s="124"/>
      <c r="AN99" s="124">
        <f>ROUND(AG99 + AV99, 2)</f>
        <v>0</v>
      </c>
      <c r="AO99" s="124"/>
      <c r="AP99" s="124"/>
      <c r="AQ99" s="39"/>
      <c r="AR99" s="40"/>
      <c r="AS99" s="125">
        <v>0</v>
      </c>
      <c r="AT99" s="126" t="s">
        <v>88</v>
      </c>
      <c r="AU99" s="126" t="s">
        <v>42</v>
      </c>
      <c r="AV99" s="127">
        <f>ROUND(IF(AU99="základná",AG99*L32,IF(AU99="znížená",AG99*L33,0)), 2)</f>
        <v>0</v>
      </c>
      <c r="AW99" s="39"/>
      <c r="AX99" s="39"/>
      <c r="AY99" s="39"/>
      <c r="AZ99" s="39"/>
      <c r="BA99" s="39"/>
      <c r="BB99" s="39"/>
      <c r="BC99" s="39"/>
      <c r="BD99" s="39"/>
      <c r="BE99" s="39"/>
      <c r="BV99" s="18" t="s">
        <v>91</v>
      </c>
      <c r="BY99" s="128">
        <f>IF(AU99="základná",AV99,0)</f>
        <v>0</v>
      </c>
      <c r="BZ99" s="128">
        <f>IF(AU99="znížená",AV99,0)</f>
        <v>0</v>
      </c>
      <c r="CA99" s="128">
        <v>0</v>
      </c>
      <c r="CB99" s="128">
        <v>0</v>
      </c>
      <c r="CC99" s="128">
        <v>0</v>
      </c>
      <c r="CD99" s="128">
        <f>IF(AU99="základná",AG99,0)</f>
        <v>0</v>
      </c>
      <c r="CE99" s="128">
        <f>IF(AU99="znížená",AG99,0)</f>
        <v>0</v>
      </c>
      <c r="CF99" s="128">
        <f>IF(AU99="zákl. prenesená",AG99,0)</f>
        <v>0</v>
      </c>
      <c r="CG99" s="128">
        <f>IF(AU99="zníž. prenesená",AG99,0)</f>
        <v>0</v>
      </c>
      <c r="CH99" s="128">
        <f>IF(AU99="nulová",AG99,0)</f>
        <v>0</v>
      </c>
      <c r="CI99" s="18">
        <f>IF(AU99="základná",1,IF(AU99="znížená",2,IF(AU99="zákl. prenesená",4,IF(AU99="zníž. prenesená",5,3))))</f>
        <v>1</v>
      </c>
      <c r="CJ99" s="18">
        <f>IF(AT99="stavebná časť",1,IF(AT99="investičná časť",2,3))</f>
        <v>1</v>
      </c>
      <c r="CK99" s="18" t="str">
        <f>IF(D99="Vyplň vlastné","","x")</f>
        <v/>
      </c>
    </row>
    <row r="100" s="2" customFormat="1" ht="19.92" customHeight="1">
      <c r="A100" s="39"/>
      <c r="B100" s="40"/>
      <c r="C100" s="39"/>
      <c r="D100" s="129" t="s">
        <v>90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39"/>
      <c r="AD100" s="39"/>
      <c r="AE100" s="39"/>
      <c r="AF100" s="39"/>
      <c r="AG100" s="123">
        <f>ROUND(AG94 * AS100, 2)</f>
        <v>0</v>
      </c>
      <c r="AH100" s="124"/>
      <c r="AI100" s="124"/>
      <c r="AJ100" s="124"/>
      <c r="AK100" s="124"/>
      <c r="AL100" s="124"/>
      <c r="AM100" s="124"/>
      <c r="AN100" s="124">
        <f>ROUND(AG100 + AV100, 2)</f>
        <v>0</v>
      </c>
      <c r="AO100" s="124"/>
      <c r="AP100" s="124"/>
      <c r="AQ100" s="39"/>
      <c r="AR100" s="40"/>
      <c r="AS100" s="125">
        <v>0</v>
      </c>
      <c r="AT100" s="126" t="s">
        <v>88</v>
      </c>
      <c r="AU100" s="126" t="s">
        <v>42</v>
      </c>
      <c r="AV100" s="127">
        <f>ROUND(IF(AU100="základná",AG100*L32,IF(AU100="znížená",AG100*L33,0)), 2)</f>
        <v>0</v>
      </c>
      <c r="AW100" s="39"/>
      <c r="AX100" s="39"/>
      <c r="AY100" s="39"/>
      <c r="AZ100" s="39"/>
      <c r="BA100" s="39"/>
      <c r="BB100" s="39"/>
      <c r="BC100" s="39"/>
      <c r="BD100" s="39"/>
      <c r="BE100" s="39"/>
      <c r="BV100" s="18" t="s">
        <v>91</v>
      </c>
      <c r="BY100" s="128">
        <f>IF(AU100="základná",AV100,0)</f>
        <v>0</v>
      </c>
      <c r="BZ100" s="128">
        <f>IF(AU100="znížená",AV100,0)</f>
        <v>0</v>
      </c>
      <c r="CA100" s="128">
        <v>0</v>
      </c>
      <c r="CB100" s="128">
        <v>0</v>
      </c>
      <c r="CC100" s="128">
        <v>0</v>
      </c>
      <c r="CD100" s="128">
        <f>IF(AU100="základná",AG100,0)</f>
        <v>0</v>
      </c>
      <c r="CE100" s="128">
        <f>IF(AU100="znížená",AG100,0)</f>
        <v>0</v>
      </c>
      <c r="CF100" s="128">
        <f>IF(AU100="zákl. prenesená",AG100,0)</f>
        <v>0</v>
      </c>
      <c r="CG100" s="128">
        <f>IF(AU100="zníž. prenesená",AG100,0)</f>
        <v>0</v>
      </c>
      <c r="CH100" s="128">
        <f>IF(AU100="nulová",AG100,0)</f>
        <v>0</v>
      </c>
      <c r="CI100" s="18">
        <f>IF(AU100="základná",1,IF(AU100="znížená",2,IF(AU100="zákl. prenesená",4,IF(AU100="zníž. prenesená",5,3))))</f>
        <v>1</v>
      </c>
      <c r="CJ100" s="18">
        <f>IF(AT100="stavebná časť",1,IF(AT100="investičná časť",2,3))</f>
        <v>1</v>
      </c>
      <c r="CK100" s="18" t="str">
        <f>IF(D100="Vyplň vlastné","","x")</f>
        <v/>
      </c>
    </row>
    <row r="101" s="2" customFormat="1" ht="19.92" customHeight="1">
      <c r="A101" s="39"/>
      <c r="B101" s="40"/>
      <c r="C101" s="39"/>
      <c r="D101" s="129" t="s">
        <v>90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39"/>
      <c r="AD101" s="39"/>
      <c r="AE101" s="39"/>
      <c r="AF101" s="39"/>
      <c r="AG101" s="123">
        <f>ROUND(AG94 * AS101, 2)</f>
        <v>0</v>
      </c>
      <c r="AH101" s="124"/>
      <c r="AI101" s="124"/>
      <c r="AJ101" s="124"/>
      <c r="AK101" s="124"/>
      <c r="AL101" s="124"/>
      <c r="AM101" s="124"/>
      <c r="AN101" s="124">
        <f>ROUND(AG101 + AV101, 2)</f>
        <v>0</v>
      </c>
      <c r="AO101" s="124"/>
      <c r="AP101" s="124"/>
      <c r="AQ101" s="39"/>
      <c r="AR101" s="40"/>
      <c r="AS101" s="130">
        <v>0</v>
      </c>
      <c r="AT101" s="131" t="s">
        <v>88</v>
      </c>
      <c r="AU101" s="131" t="s">
        <v>42</v>
      </c>
      <c r="AV101" s="132">
        <f>ROUND(IF(AU101="základná",AG101*L32,IF(AU101="znížená",AG101*L33,0)), 2)</f>
        <v>0</v>
      </c>
      <c r="AW101" s="39"/>
      <c r="AX101" s="39"/>
      <c r="AY101" s="39"/>
      <c r="AZ101" s="39"/>
      <c r="BA101" s="39"/>
      <c r="BB101" s="39"/>
      <c r="BC101" s="39"/>
      <c r="BD101" s="39"/>
      <c r="BE101" s="39"/>
      <c r="BV101" s="18" t="s">
        <v>91</v>
      </c>
      <c r="BY101" s="128">
        <f>IF(AU101="základná",AV101,0)</f>
        <v>0</v>
      </c>
      <c r="BZ101" s="128">
        <f>IF(AU101="znížená",AV101,0)</f>
        <v>0</v>
      </c>
      <c r="CA101" s="128">
        <v>0</v>
      </c>
      <c r="CB101" s="128">
        <v>0</v>
      </c>
      <c r="CC101" s="128">
        <v>0</v>
      </c>
      <c r="CD101" s="128">
        <f>IF(AU101="základná",AG101,0)</f>
        <v>0</v>
      </c>
      <c r="CE101" s="128">
        <f>IF(AU101="znížená",AG101,0)</f>
        <v>0</v>
      </c>
      <c r="CF101" s="128">
        <f>IF(AU101="zákl. prenesená",AG101,0)</f>
        <v>0</v>
      </c>
      <c r="CG101" s="128">
        <f>IF(AU101="zníž. prenesená",AG101,0)</f>
        <v>0</v>
      </c>
      <c r="CH101" s="128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časť",1,IF(AT101="investičná časť",2,3))</f>
        <v>1</v>
      </c>
      <c r="CK101" s="18" t="str">
        <f>IF(D101="Vyplň vlastné","","x")</f>
        <v/>
      </c>
    </row>
    <row r="102" s="2" customFormat="1" ht="10.8" customHeight="1">
      <c r="A102" s="39"/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30" customHeight="1">
      <c r="A103" s="39"/>
      <c r="B103" s="40"/>
      <c r="C103" s="133" t="s">
        <v>92</v>
      </c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ROUND(AG94 + AG97, 2)</f>
        <v>0</v>
      </c>
      <c r="AH103" s="135"/>
      <c r="AI103" s="135"/>
      <c r="AJ103" s="135"/>
      <c r="AK103" s="135"/>
      <c r="AL103" s="135"/>
      <c r="AM103" s="135"/>
      <c r="AN103" s="135">
        <f>ROUND(AN94 + AN97, 2)</f>
        <v>0</v>
      </c>
      <c r="AO103" s="135"/>
      <c r="AP103" s="135"/>
      <c r="AQ103" s="134"/>
      <c r="AR103" s="40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0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mergeCells count="6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é sú hodnoty základná, znížená, nulová." sqref="AU97:AU101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>
      <formula1>"stavebná časť, technologická časť, investičná časť"</formula1>
    </dataValidation>
  </dataValidations>
  <hyperlinks>
    <hyperlink ref="A95" location="'06092022 - Revitalizáci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93</v>
      </c>
      <c r="L4" s="21"/>
      <c r="M4" s="136" t="s">
        <v>9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9"/>
      <c r="B6" s="40"/>
      <c r="C6" s="39"/>
      <c r="D6" s="31" t="s">
        <v>14</v>
      </c>
      <c r="E6" s="39"/>
      <c r="F6" s="39"/>
      <c r="G6" s="39"/>
      <c r="H6" s="39"/>
      <c r="I6" s="39"/>
      <c r="J6" s="39"/>
      <c r="K6" s="39"/>
      <c r="L6" s="61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0"/>
      <c r="C7" s="39"/>
      <c r="D7" s="39"/>
      <c r="E7" s="73" t="s">
        <v>15</v>
      </c>
      <c r="F7" s="39"/>
      <c r="G7" s="39"/>
      <c r="H7" s="39"/>
      <c r="I7" s="39"/>
      <c r="J7" s="39"/>
      <c r="K7" s="39"/>
      <c r="L7" s="6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0"/>
      <c r="C8" s="39"/>
      <c r="D8" s="39"/>
      <c r="E8" s="39"/>
      <c r="F8" s="39"/>
      <c r="G8" s="39"/>
      <c r="H8" s="39"/>
      <c r="I8" s="39"/>
      <c r="J8" s="39"/>
      <c r="K8" s="39"/>
      <c r="L8" s="6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0"/>
      <c r="C9" s="39"/>
      <c r="D9" s="31" t="s">
        <v>16</v>
      </c>
      <c r="E9" s="39"/>
      <c r="F9" s="26" t="s">
        <v>1</v>
      </c>
      <c r="G9" s="39"/>
      <c r="H9" s="39"/>
      <c r="I9" s="31" t="s">
        <v>17</v>
      </c>
      <c r="J9" s="26" t="s">
        <v>1</v>
      </c>
      <c r="K9" s="39"/>
      <c r="L9" s="6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1" t="s">
        <v>18</v>
      </c>
      <c r="E10" s="39"/>
      <c r="F10" s="26" t="s">
        <v>19</v>
      </c>
      <c r="G10" s="39"/>
      <c r="H10" s="39"/>
      <c r="I10" s="31" t="s">
        <v>20</v>
      </c>
      <c r="J10" s="75" t="str">
        <f>'Rekapitulácia stavby'!AN8</f>
        <v>6. 9. 2022</v>
      </c>
      <c r="K10" s="39"/>
      <c r="L10" s="6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6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22</v>
      </c>
      <c r="E12" s="39"/>
      <c r="F12" s="39"/>
      <c r="G12" s="39"/>
      <c r="H12" s="39"/>
      <c r="I12" s="31" t="s">
        <v>23</v>
      </c>
      <c r="J12" s="26" t="s">
        <v>1</v>
      </c>
      <c r="K12" s="39"/>
      <c r="L12" s="6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0"/>
      <c r="C13" s="39"/>
      <c r="D13" s="39"/>
      <c r="E13" s="26" t="s">
        <v>24</v>
      </c>
      <c r="F13" s="39"/>
      <c r="G13" s="39"/>
      <c r="H13" s="39"/>
      <c r="I13" s="31" t="s">
        <v>25</v>
      </c>
      <c r="J13" s="26" t="s">
        <v>1</v>
      </c>
      <c r="K13" s="39"/>
      <c r="L13" s="6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6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1" t="s">
        <v>26</v>
      </c>
      <c r="E15" s="39"/>
      <c r="F15" s="39"/>
      <c r="G15" s="39"/>
      <c r="H15" s="39"/>
      <c r="I15" s="31" t="s">
        <v>23</v>
      </c>
      <c r="J15" s="32" t="str">
        <f>'Rekapitulácia stavby'!AN13</f>
        <v>Vyplň údaj</v>
      </c>
      <c r="K15" s="39"/>
      <c r="L15" s="6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0"/>
      <c r="C16" s="39"/>
      <c r="D16" s="39"/>
      <c r="E16" s="32" t="str">
        <f>'Rekapitulácia stavby'!E14</f>
        <v>Vyplň údaj</v>
      </c>
      <c r="F16" s="26"/>
      <c r="G16" s="26"/>
      <c r="H16" s="26"/>
      <c r="I16" s="31" t="s">
        <v>25</v>
      </c>
      <c r="J16" s="32" t="str">
        <f>'Rekapitulácia stavby'!AN14</f>
        <v>Vyplň údaj</v>
      </c>
      <c r="K16" s="39"/>
      <c r="L16" s="6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6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1" t="s">
        <v>28</v>
      </c>
      <c r="E18" s="39"/>
      <c r="F18" s="39"/>
      <c r="G18" s="39"/>
      <c r="H18" s="39"/>
      <c r="I18" s="31" t="s">
        <v>23</v>
      </c>
      <c r="J18" s="26" t="s">
        <v>29</v>
      </c>
      <c r="K18" s="39"/>
      <c r="L18" s="6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6" t="s">
        <v>30</v>
      </c>
      <c r="F19" s="39"/>
      <c r="G19" s="39"/>
      <c r="H19" s="39"/>
      <c r="I19" s="31" t="s">
        <v>25</v>
      </c>
      <c r="J19" s="26" t="s">
        <v>1</v>
      </c>
      <c r="K19" s="39"/>
      <c r="L19" s="6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6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1" t="s">
        <v>33</v>
      </c>
      <c r="E21" s="39"/>
      <c r="F21" s="39"/>
      <c r="G21" s="39"/>
      <c r="H21" s="39"/>
      <c r="I21" s="31" t="s">
        <v>23</v>
      </c>
      <c r="J21" s="26" t="s">
        <v>29</v>
      </c>
      <c r="K21" s="39"/>
      <c r="L21" s="6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26" t="s">
        <v>30</v>
      </c>
      <c r="F22" s="39"/>
      <c r="G22" s="39"/>
      <c r="H22" s="39"/>
      <c r="I22" s="31" t="s">
        <v>25</v>
      </c>
      <c r="J22" s="26" t="s">
        <v>1</v>
      </c>
      <c r="K22" s="39"/>
      <c r="L22" s="6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6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1" t="s">
        <v>34</v>
      </c>
      <c r="E24" s="39"/>
      <c r="F24" s="39"/>
      <c r="G24" s="39"/>
      <c r="H24" s="39"/>
      <c r="I24" s="39"/>
      <c r="J24" s="39"/>
      <c r="K24" s="39"/>
      <c r="L24" s="6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37"/>
      <c r="B25" s="138"/>
      <c r="C25" s="137"/>
      <c r="D25" s="137"/>
      <c r="E25" s="35" t="s">
        <v>1</v>
      </c>
      <c r="F25" s="35"/>
      <c r="G25" s="35"/>
      <c r="H25" s="35"/>
      <c r="I25" s="137"/>
      <c r="J25" s="137"/>
      <c r="K25" s="137"/>
      <c r="L25" s="139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6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96"/>
      <c r="E27" s="96"/>
      <c r="F27" s="96"/>
      <c r="G27" s="96"/>
      <c r="H27" s="96"/>
      <c r="I27" s="96"/>
      <c r="J27" s="96"/>
      <c r="K27" s="96"/>
      <c r="L27" s="6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4.4" customHeight="1">
      <c r="A28" s="39"/>
      <c r="B28" s="40"/>
      <c r="C28" s="39"/>
      <c r="D28" s="26" t="s">
        <v>94</v>
      </c>
      <c r="E28" s="39"/>
      <c r="F28" s="39"/>
      <c r="G28" s="39"/>
      <c r="H28" s="39"/>
      <c r="I28" s="39"/>
      <c r="J28" s="38">
        <f>J94</f>
        <v>0</v>
      </c>
      <c r="K28" s="39"/>
      <c r="L28" s="6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14.4" customHeight="1">
      <c r="A29" s="39"/>
      <c r="B29" s="40"/>
      <c r="C29" s="39"/>
      <c r="D29" s="37" t="s">
        <v>87</v>
      </c>
      <c r="E29" s="39"/>
      <c r="F29" s="39"/>
      <c r="G29" s="39"/>
      <c r="H29" s="39"/>
      <c r="I29" s="39"/>
      <c r="J29" s="38">
        <f>J106</f>
        <v>0</v>
      </c>
      <c r="K29" s="39"/>
      <c r="L29" s="6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40" t="s">
        <v>37</v>
      </c>
      <c r="E30" s="39"/>
      <c r="F30" s="39"/>
      <c r="G30" s="39"/>
      <c r="H30" s="39"/>
      <c r="I30" s="39"/>
      <c r="J30" s="102">
        <f>ROUND(J28 + J29, 2)</f>
        <v>0</v>
      </c>
      <c r="K30" s="39"/>
      <c r="L30" s="6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6"/>
      <c r="E31" s="96"/>
      <c r="F31" s="96"/>
      <c r="G31" s="96"/>
      <c r="H31" s="96"/>
      <c r="I31" s="96"/>
      <c r="J31" s="96"/>
      <c r="K31" s="96"/>
      <c r="L31" s="6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6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41" t="s">
        <v>41</v>
      </c>
      <c r="E33" s="46" t="s">
        <v>42</v>
      </c>
      <c r="F33" s="142">
        <f>ROUND((SUM(BE106:BE113) + SUM(BE131:BE243)),  2)</f>
        <v>0</v>
      </c>
      <c r="G33" s="143"/>
      <c r="H33" s="143"/>
      <c r="I33" s="144">
        <v>0.20000000000000001</v>
      </c>
      <c r="J33" s="142">
        <f>ROUND(((SUM(BE106:BE113) + SUM(BE131:BE243))*I33),  2)</f>
        <v>0</v>
      </c>
      <c r="K33" s="39"/>
      <c r="L33" s="6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46" t="s">
        <v>43</v>
      </c>
      <c r="F34" s="142">
        <f>ROUND((SUM(BF106:BF113) + SUM(BF131:BF243)),  2)</f>
        <v>0</v>
      </c>
      <c r="G34" s="143"/>
      <c r="H34" s="143"/>
      <c r="I34" s="144">
        <v>0.20000000000000001</v>
      </c>
      <c r="J34" s="142">
        <f>ROUND(((SUM(BF106:BF113) + SUM(BF131:BF243))*I34),  2)</f>
        <v>0</v>
      </c>
      <c r="K34" s="39"/>
      <c r="L34" s="6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1" t="s">
        <v>44</v>
      </c>
      <c r="F35" s="145">
        <f>ROUND((SUM(BG106:BG113) + SUM(BG131:BG243)),  2)</f>
        <v>0</v>
      </c>
      <c r="G35" s="39"/>
      <c r="H35" s="39"/>
      <c r="I35" s="146">
        <v>0.20000000000000001</v>
      </c>
      <c r="J35" s="145">
        <f>0</f>
        <v>0</v>
      </c>
      <c r="K35" s="39"/>
      <c r="L35" s="6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1" t="s">
        <v>45</v>
      </c>
      <c r="F36" s="145">
        <f>ROUND((SUM(BH106:BH113) + SUM(BH131:BH243)),  2)</f>
        <v>0</v>
      </c>
      <c r="G36" s="39"/>
      <c r="H36" s="39"/>
      <c r="I36" s="146">
        <v>0.20000000000000001</v>
      </c>
      <c r="J36" s="145">
        <f>0</f>
        <v>0</v>
      </c>
      <c r="K36" s="39"/>
      <c r="L36" s="6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46" t="s">
        <v>46</v>
      </c>
      <c r="F37" s="142">
        <f>ROUND((SUM(BI106:BI113) + SUM(BI131:BI243)),  2)</f>
        <v>0</v>
      </c>
      <c r="G37" s="143"/>
      <c r="H37" s="143"/>
      <c r="I37" s="144">
        <v>0</v>
      </c>
      <c r="J37" s="142">
        <f>0</f>
        <v>0</v>
      </c>
      <c r="K37" s="39"/>
      <c r="L37" s="6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6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4"/>
      <c r="D39" s="147" t="s">
        <v>47</v>
      </c>
      <c r="E39" s="87"/>
      <c r="F39" s="87"/>
      <c r="G39" s="148" t="s">
        <v>48</v>
      </c>
      <c r="H39" s="149" t="s">
        <v>49</v>
      </c>
      <c r="I39" s="87"/>
      <c r="J39" s="150">
        <f>SUM(J30:J37)</f>
        <v>0</v>
      </c>
      <c r="K39" s="151"/>
      <c r="L39" s="6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6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1"/>
      <c r="D50" s="62" t="s">
        <v>50</v>
      </c>
      <c r="E50" s="63"/>
      <c r="F50" s="63"/>
      <c r="G50" s="62" t="s">
        <v>51</v>
      </c>
      <c r="H50" s="63"/>
      <c r="I50" s="63"/>
      <c r="J50" s="63"/>
      <c r="K50" s="63"/>
      <c r="L50" s="6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64" t="s">
        <v>52</v>
      </c>
      <c r="E61" s="42"/>
      <c r="F61" s="152" t="s">
        <v>53</v>
      </c>
      <c r="G61" s="64" t="s">
        <v>52</v>
      </c>
      <c r="H61" s="42"/>
      <c r="I61" s="42"/>
      <c r="J61" s="153" t="s">
        <v>53</v>
      </c>
      <c r="K61" s="42"/>
      <c r="L61" s="61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62" t="s">
        <v>54</v>
      </c>
      <c r="E65" s="65"/>
      <c r="F65" s="65"/>
      <c r="G65" s="62" t="s">
        <v>55</v>
      </c>
      <c r="H65" s="65"/>
      <c r="I65" s="65"/>
      <c r="J65" s="65"/>
      <c r="K65" s="65"/>
      <c r="L65" s="61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64" t="s">
        <v>52</v>
      </c>
      <c r="E76" s="42"/>
      <c r="F76" s="152" t="s">
        <v>53</v>
      </c>
      <c r="G76" s="64" t="s">
        <v>52</v>
      </c>
      <c r="H76" s="42"/>
      <c r="I76" s="42"/>
      <c r="J76" s="153" t="s">
        <v>53</v>
      </c>
      <c r="K76" s="42"/>
      <c r="L76" s="6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6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14</v>
      </c>
      <c r="D84" s="39"/>
      <c r="E84" s="39"/>
      <c r="F84" s="39"/>
      <c r="G84" s="39"/>
      <c r="H84" s="39"/>
      <c r="I84" s="39"/>
      <c r="J84" s="39"/>
      <c r="K84" s="39"/>
      <c r="L84" s="6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73" t="str">
        <f>E7</f>
        <v>Revitalizácia - spevnené a prístupové plochy - Štúrova ulica</v>
      </c>
      <c r="F85" s="39"/>
      <c r="G85" s="39"/>
      <c r="H85" s="39"/>
      <c r="I85" s="39"/>
      <c r="J85" s="39"/>
      <c r="K85" s="39"/>
      <c r="L85" s="6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6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1" t="s">
        <v>18</v>
      </c>
      <c r="D87" s="39"/>
      <c r="E87" s="39"/>
      <c r="F87" s="26" t="str">
        <f>F10</f>
        <v>Spišská Stará Ves</v>
      </c>
      <c r="G87" s="39"/>
      <c r="H87" s="39"/>
      <c r="I87" s="31" t="s">
        <v>20</v>
      </c>
      <c r="J87" s="75" t="str">
        <f>IF(J10="","",J10)</f>
        <v>6. 9. 2022</v>
      </c>
      <c r="K87" s="39"/>
      <c r="L87" s="6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6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1" t="s">
        <v>22</v>
      </c>
      <c r="D89" s="39"/>
      <c r="E89" s="39"/>
      <c r="F89" s="26" t="str">
        <f>E13</f>
        <v>Mesto Spišská Stará Ves</v>
      </c>
      <c r="G89" s="39"/>
      <c r="H89" s="39"/>
      <c r="I89" s="31" t="s">
        <v>28</v>
      </c>
      <c r="J89" s="35" t="str">
        <f>E19</f>
        <v xml:space="preserve">Ing. Jozef Trebuňa </v>
      </c>
      <c r="K89" s="39"/>
      <c r="L89" s="6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1" t="s">
        <v>26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 xml:space="preserve">Ing. Jozef Trebuňa </v>
      </c>
      <c r="K90" s="39"/>
      <c r="L90" s="6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6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54" t="s">
        <v>96</v>
      </c>
      <c r="D92" s="134"/>
      <c r="E92" s="134"/>
      <c r="F92" s="134"/>
      <c r="G92" s="134"/>
      <c r="H92" s="134"/>
      <c r="I92" s="134"/>
      <c r="J92" s="155" t="s">
        <v>97</v>
      </c>
      <c r="K92" s="134"/>
      <c r="L92" s="6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6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56" t="s">
        <v>98</v>
      </c>
      <c r="D94" s="39"/>
      <c r="E94" s="39"/>
      <c r="F94" s="39"/>
      <c r="G94" s="39"/>
      <c r="H94" s="39"/>
      <c r="I94" s="39"/>
      <c r="J94" s="102">
        <f>J131</f>
        <v>0</v>
      </c>
      <c r="K94" s="39"/>
      <c r="L94" s="6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99</v>
      </c>
    </row>
    <row r="95" s="9" customFormat="1" ht="24.96" customHeight="1">
      <c r="A95" s="9"/>
      <c r="B95" s="157"/>
      <c r="C95" s="9"/>
      <c r="D95" s="158" t="s">
        <v>100</v>
      </c>
      <c r="E95" s="159"/>
      <c r="F95" s="159"/>
      <c r="G95" s="159"/>
      <c r="H95" s="159"/>
      <c r="I95" s="159"/>
      <c r="J95" s="160">
        <f>J132</f>
        <v>0</v>
      </c>
      <c r="K95" s="9"/>
      <c r="L95" s="15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61"/>
      <c r="C96" s="10"/>
      <c r="D96" s="162" t="s">
        <v>101</v>
      </c>
      <c r="E96" s="163"/>
      <c r="F96" s="163"/>
      <c r="G96" s="163"/>
      <c r="H96" s="163"/>
      <c r="I96" s="163"/>
      <c r="J96" s="164">
        <f>J133</f>
        <v>0</v>
      </c>
      <c r="K96" s="10"/>
      <c r="L96" s="16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61"/>
      <c r="C97" s="10"/>
      <c r="D97" s="162" t="s">
        <v>102</v>
      </c>
      <c r="E97" s="163"/>
      <c r="F97" s="163"/>
      <c r="G97" s="163"/>
      <c r="H97" s="163"/>
      <c r="I97" s="163"/>
      <c r="J97" s="164">
        <f>J174</f>
        <v>0</v>
      </c>
      <c r="K97" s="10"/>
      <c r="L97" s="16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61"/>
      <c r="C98" s="10"/>
      <c r="D98" s="162" t="s">
        <v>103</v>
      </c>
      <c r="E98" s="163"/>
      <c r="F98" s="163"/>
      <c r="G98" s="163"/>
      <c r="H98" s="163"/>
      <c r="I98" s="163"/>
      <c r="J98" s="164">
        <f>J180</f>
        <v>0</v>
      </c>
      <c r="K98" s="10"/>
      <c r="L98" s="16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1"/>
      <c r="C99" s="10"/>
      <c r="D99" s="162" t="s">
        <v>104</v>
      </c>
      <c r="E99" s="163"/>
      <c r="F99" s="163"/>
      <c r="G99" s="163"/>
      <c r="H99" s="163"/>
      <c r="I99" s="163"/>
      <c r="J99" s="164">
        <f>J212</f>
        <v>0</v>
      </c>
      <c r="K99" s="10"/>
      <c r="L99" s="16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1"/>
      <c r="C100" s="10"/>
      <c r="D100" s="162" t="s">
        <v>105</v>
      </c>
      <c r="E100" s="163"/>
      <c r="F100" s="163"/>
      <c r="G100" s="163"/>
      <c r="H100" s="163"/>
      <c r="I100" s="163"/>
      <c r="J100" s="164">
        <f>J233</f>
        <v>0</v>
      </c>
      <c r="K100" s="10"/>
      <c r="L100" s="16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7"/>
      <c r="C101" s="9"/>
      <c r="D101" s="158" t="s">
        <v>106</v>
      </c>
      <c r="E101" s="159"/>
      <c r="F101" s="159"/>
      <c r="G101" s="159"/>
      <c r="H101" s="159"/>
      <c r="I101" s="159"/>
      <c r="J101" s="160">
        <f>J235</f>
        <v>0</v>
      </c>
      <c r="K101" s="9"/>
      <c r="L101" s="15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61"/>
      <c r="C102" s="10"/>
      <c r="D102" s="162" t="s">
        <v>107</v>
      </c>
      <c r="E102" s="163"/>
      <c r="F102" s="163"/>
      <c r="G102" s="163"/>
      <c r="H102" s="163"/>
      <c r="I102" s="163"/>
      <c r="J102" s="164">
        <f>J236</f>
        <v>0</v>
      </c>
      <c r="K102" s="10"/>
      <c r="L102" s="16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7"/>
      <c r="C103" s="9"/>
      <c r="D103" s="158" t="s">
        <v>108</v>
      </c>
      <c r="E103" s="159"/>
      <c r="F103" s="159"/>
      <c r="G103" s="159"/>
      <c r="H103" s="159"/>
      <c r="I103" s="159"/>
      <c r="J103" s="160">
        <f>J240</f>
        <v>0</v>
      </c>
      <c r="K103" s="9"/>
      <c r="L103" s="15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39"/>
      <c r="D104" s="39"/>
      <c r="E104" s="39"/>
      <c r="F104" s="39"/>
      <c r="G104" s="39"/>
      <c r="H104" s="39"/>
      <c r="I104" s="39"/>
      <c r="J104" s="39"/>
      <c r="K104" s="39"/>
      <c r="L104" s="61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39"/>
      <c r="D105" s="39"/>
      <c r="E105" s="39"/>
      <c r="F105" s="39"/>
      <c r="G105" s="39"/>
      <c r="H105" s="39"/>
      <c r="I105" s="39"/>
      <c r="J105" s="39"/>
      <c r="K105" s="39"/>
      <c r="L105" s="61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56" t="s">
        <v>109</v>
      </c>
      <c r="D106" s="39"/>
      <c r="E106" s="39"/>
      <c r="F106" s="39"/>
      <c r="G106" s="39"/>
      <c r="H106" s="39"/>
      <c r="I106" s="39"/>
      <c r="J106" s="165">
        <f>ROUND(J107 + J108 + J109 + J110 + J111 + J112,2)</f>
        <v>0</v>
      </c>
      <c r="K106" s="39"/>
      <c r="L106" s="61"/>
      <c r="N106" s="166" t="s">
        <v>41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167"/>
      <c r="C107" s="168"/>
      <c r="D107" s="129" t="s">
        <v>110</v>
      </c>
      <c r="E107" s="169"/>
      <c r="F107" s="169"/>
      <c r="G107" s="168"/>
      <c r="H107" s="168"/>
      <c r="I107" s="168"/>
      <c r="J107" s="123">
        <v>0</v>
      </c>
      <c r="K107" s="168"/>
      <c r="L107" s="170"/>
      <c r="M107" s="171"/>
      <c r="N107" s="172" t="s">
        <v>43</v>
      </c>
      <c r="O107" s="171"/>
      <c r="P107" s="171"/>
      <c r="Q107" s="171"/>
      <c r="R107" s="171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3" t="s">
        <v>111</v>
      </c>
      <c r="AZ107" s="171"/>
      <c r="BA107" s="171"/>
      <c r="BB107" s="171"/>
      <c r="BC107" s="171"/>
      <c r="BD107" s="171"/>
      <c r="BE107" s="174">
        <f>IF(N107="základná",J107,0)</f>
        <v>0</v>
      </c>
      <c r="BF107" s="174">
        <f>IF(N107="znížená",J107,0)</f>
        <v>0</v>
      </c>
      <c r="BG107" s="174">
        <f>IF(N107="zákl. prenesená",J107,0)</f>
        <v>0</v>
      </c>
      <c r="BH107" s="174">
        <f>IF(N107="zníž. prenesená",J107,0)</f>
        <v>0</v>
      </c>
      <c r="BI107" s="174">
        <f>IF(N107="nulová",J107,0)</f>
        <v>0</v>
      </c>
      <c r="BJ107" s="173" t="s">
        <v>112</v>
      </c>
      <c r="BK107" s="171"/>
      <c r="BL107" s="171"/>
      <c r="BM107" s="171"/>
    </row>
    <row r="108" s="2" customFormat="1" ht="18" customHeight="1">
      <c r="A108" s="39"/>
      <c r="B108" s="167"/>
      <c r="C108" s="168"/>
      <c r="D108" s="129" t="s">
        <v>113</v>
      </c>
      <c r="E108" s="169"/>
      <c r="F108" s="169"/>
      <c r="G108" s="168"/>
      <c r="H108" s="168"/>
      <c r="I108" s="168"/>
      <c r="J108" s="123">
        <v>0</v>
      </c>
      <c r="K108" s="168"/>
      <c r="L108" s="170"/>
      <c r="M108" s="171"/>
      <c r="N108" s="172" t="s">
        <v>43</v>
      </c>
      <c r="O108" s="171"/>
      <c r="P108" s="171"/>
      <c r="Q108" s="171"/>
      <c r="R108" s="171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3" t="s">
        <v>111</v>
      </c>
      <c r="AZ108" s="171"/>
      <c r="BA108" s="171"/>
      <c r="BB108" s="171"/>
      <c r="BC108" s="171"/>
      <c r="BD108" s="171"/>
      <c r="BE108" s="174">
        <f>IF(N108="základná",J108,0)</f>
        <v>0</v>
      </c>
      <c r="BF108" s="174">
        <f>IF(N108="znížená",J108,0)</f>
        <v>0</v>
      </c>
      <c r="BG108" s="174">
        <f>IF(N108="zákl. prenesená",J108,0)</f>
        <v>0</v>
      </c>
      <c r="BH108" s="174">
        <f>IF(N108="zníž. prenesená",J108,0)</f>
        <v>0</v>
      </c>
      <c r="BI108" s="174">
        <f>IF(N108="nulová",J108,0)</f>
        <v>0</v>
      </c>
      <c r="BJ108" s="173" t="s">
        <v>112</v>
      </c>
      <c r="BK108" s="171"/>
      <c r="BL108" s="171"/>
      <c r="BM108" s="171"/>
    </row>
    <row r="109" s="2" customFormat="1" ht="18" customHeight="1">
      <c r="A109" s="39"/>
      <c r="B109" s="167"/>
      <c r="C109" s="168"/>
      <c r="D109" s="129" t="s">
        <v>114</v>
      </c>
      <c r="E109" s="169"/>
      <c r="F109" s="169"/>
      <c r="G109" s="168"/>
      <c r="H109" s="168"/>
      <c r="I109" s="168"/>
      <c r="J109" s="123">
        <v>0</v>
      </c>
      <c r="K109" s="168"/>
      <c r="L109" s="170"/>
      <c r="M109" s="171"/>
      <c r="N109" s="172" t="s">
        <v>43</v>
      </c>
      <c r="O109" s="171"/>
      <c r="P109" s="171"/>
      <c r="Q109" s="171"/>
      <c r="R109" s="171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3" t="s">
        <v>111</v>
      </c>
      <c r="AZ109" s="171"/>
      <c r="BA109" s="171"/>
      <c r="BB109" s="171"/>
      <c r="BC109" s="171"/>
      <c r="BD109" s="171"/>
      <c r="BE109" s="174">
        <f>IF(N109="základná",J109,0)</f>
        <v>0</v>
      </c>
      <c r="BF109" s="174">
        <f>IF(N109="znížená",J109,0)</f>
        <v>0</v>
      </c>
      <c r="BG109" s="174">
        <f>IF(N109="zákl. prenesená",J109,0)</f>
        <v>0</v>
      </c>
      <c r="BH109" s="174">
        <f>IF(N109="zníž. prenesená",J109,0)</f>
        <v>0</v>
      </c>
      <c r="BI109" s="174">
        <f>IF(N109="nulová",J109,0)</f>
        <v>0</v>
      </c>
      <c r="BJ109" s="173" t="s">
        <v>112</v>
      </c>
      <c r="BK109" s="171"/>
      <c r="BL109" s="171"/>
      <c r="BM109" s="171"/>
    </row>
    <row r="110" s="2" customFormat="1" ht="18" customHeight="1">
      <c r="A110" s="39"/>
      <c r="B110" s="167"/>
      <c r="C110" s="168"/>
      <c r="D110" s="129" t="s">
        <v>115</v>
      </c>
      <c r="E110" s="169"/>
      <c r="F110" s="169"/>
      <c r="G110" s="168"/>
      <c r="H110" s="168"/>
      <c r="I110" s="168"/>
      <c r="J110" s="123">
        <v>0</v>
      </c>
      <c r="K110" s="168"/>
      <c r="L110" s="170"/>
      <c r="M110" s="171"/>
      <c r="N110" s="172" t="s">
        <v>43</v>
      </c>
      <c r="O110" s="171"/>
      <c r="P110" s="171"/>
      <c r="Q110" s="171"/>
      <c r="R110" s="171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3" t="s">
        <v>111</v>
      </c>
      <c r="AZ110" s="171"/>
      <c r="BA110" s="171"/>
      <c r="BB110" s="171"/>
      <c r="BC110" s="171"/>
      <c r="BD110" s="171"/>
      <c r="BE110" s="174">
        <f>IF(N110="základná",J110,0)</f>
        <v>0</v>
      </c>
      <c r="BF110" s="174">
        <f>IF(N110="znížená",J110,0)</f>
        <v>0</v>
      </c>
      <c r="BG110" s="174">
        <f>IF(N110="zákl. prenesená",J110,0)</f>
        <v>0</v>
      </c>
      <c r="BH110" s="174">
        <f>IF(N110="zníž. prenesená",J110,0)</f>
        <v>0</v>
      </c>
      <c r="BI110" s="174">
        <f>IF(N110="nulová",J110,0)</f>
        <v>0</v>
      </c>
      <c r="BJ110" s="173" t="s">
        <v>112</v>
      </c>
      <c r="BK110" s="171"/>
      <c r="BL110" s="171"/>
      <c r="BM110" s="171"/>
    </row>
    <row r="111" s="2" customFormat="1" ht="18" customHeight="1">
      <c r="A111" s="39"/>
      <c r="B111" s="167"/>
      <c r="C111" s="168"/>
      <c r="D111" s="129" t="s">
        <v>116</v>
      </c>
      <c r="E111" s="169"/>
      <c r="F111" s="169"/>
      <c r="G111" s="168"/>
      <c r="H111" s="168"/>
      <c r="I111" s="168"/>
      <c r="J111" s="123">
        <v>0</v>
      </c>
      <c r="K111" s="168"/>
      <c r="L111" s="170"/>
      <c r="M111" s="171"/>
      <c r="N111" s="172" t="s">
        <v>43</v>
      </c>
      <c r="O111" s="171"/>
      <c r="P111" s="171"/>
      <c r="Q111" s="171"/>
      <c r="R111" s="171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3" t="s">
        <v>111</v>
      </c>
      <c r="AZ111" s="171"/>
      <c r="BA111" s="171"/>
      <c r="BB111" s="171"/>
      <c r="BC111" s="171"/>
      <c r="BD111" s="171"/>
      <c r="BE111" s="174">
        <f>IF(N111="základná",J111,0)</f>
        <v>0</v>
      </c>
      <c r="BF111" s="174">
        <f>IF(N111="znížená",J111,0)</f>
        <v>0</v>
      </c>
      <c r="BG111" s="174">
        <f>IF(N111="zákl. prenesená",J111,0)</f>
        <v>0</v>
      </c>
      <c r="BH111" s="174">
        <f>IF(N111="zníž. prenesená",J111,0)</f>
        <v>0</v>
      </c>
      <c r="BI111" s="174">
        <f>IF(N111="nulová",J111,0)</f>
        <v>0</v>
      </c>
      <c r="BJ111" s="173" t="s">
        <v>112</v>
      </c>
      <c r="BK111" s="171"/>
      <c r="BL111" s="171"/>
      <c r="BM111" s="171"/>
    </row>
    <row r="112" s="2" customFormat="1" ht="18" customHeight="1">
      <c r="A112" s="39"/>
      <c r="B112" s="167"/>
      <c r="C112" s="168"/>
      <c r="D112" s="169" t="s">
        <v>117</v>
      </c>
      <c r="E112" s="168"/>
      <c r="F112" s="168"/>
      <c r="G112" s="168"/>
      <c r="H112" s="168"/>
      <c r="I112" s="168"/>
      <c r="J112" s="123">
        <f>ROUND(J28*T112,2)</f>
        <v>0</v>
      </c>
      <c r="K112" s="168"/>
      <c r="L112" s="170"/>
      <c r="M112" s="171"/>
      <c r="N112" s="172" t="s">
        <v>43</v>
      </c>
      <c r="O112" s="171"/>
      <c r="P112" s="171"/>
      <c r="Q112" s="171"/>
      <c r="R112" s="171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3" t="s">
        <v>118</v>
      </c>
      <c r="AZ112" s="171"/>
      <c r="BA112" s="171"/>
      <c r="BB112" s="171"/>
      <c r="BC112" s="171"/>
      <c r="BD112" s="171"/>
      <c r="BE112" s="174">
        <f>IF(N112="základná",J112,0)</f>
        <v>0</v>
      </c>
      <c r="BF112" s="174">
        <f>IF(N112="znížená",J112,0)</f>
        <v>0</v>
      </c>
      <c r="BG112" s="174">
        <f>IF(N112="zákl. prenesená",J112,0)</f>
        <v>0</v>
      </c>
      <c r="BH112" s="174">
        <f>IF(N112="zníž. prenesená",J112,0)</f>
        <v>0</v>
      </c>
      <c r="BI112" s="174">
        <f>IF(N112="nulová",J112,0)</f>
        <v>0</v>
      </c>
      <c r="BJ112" s="173" t="s">
        <v>112</v>
      </c>
      <c r="BK112" s="171"/>
      <c r="BL112" s="171"/>
      <c r="BM112" s="171"/>
    </row>
    <row r="113" s="2" customFormat="1">
      <c r="A113" s="39"/>
      <c r="B113" s="40"/>
      <c r="C113" s="39"/>
      <c r="D113" s="39"/>
      <c r="E113" s="39"/>
      <c r="F113" s="39"/>
      <c r="G113" s="39"/>
      <c r="H113" s="39"/>
      <c r="I113" s="39"/>
      <c r="J113" s="39"/>
      <c r="K113" s="39"/>
      <c r="L113" s="61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33" t="s">
        <v>92</v>
      </c>
      <c r="D114" s="134"/>
      <c r="E114" s="134"/>
      <c r="F114" s="134"/>
      <c r="G114" s="134"/>
      <c r="H114" s="134"/>
      <c r="I114" s="134"/>
      <c r="J114" s="135">
        <f>ROUND(J94+J106,2)</f>
        <v>0</v>
      </c>
      <c r="K114" s="134"/>
      <c r="L114" s="61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1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1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119</v>
      </c>
      <c r="D120" s="39"/>
      <c r="E120" s="39"/>
      <c r="F120" s="39"/>
      <c r="G120" s="39"/>
      <c r="H120" s="39"/>
      <c r="I120" s="39"/>
      <c r="J120" s="39"/>
      <c r="K120" s="39"/>
      <c r="L120" s="61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39"/>
      <c r="D121" s="39"/>
      <c r="E121" s="39"/>
      <c r="F121" s="39"/>
      <c r="G121" s="39"/>
      <c r="H121" s="39"/>
      <c r="I121" s="39"/>
      <c r="J121" s="39"/>
      <c r="K121" s="39"/>
      <c r="L121" s="61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14</v>
      </c>
      <c r="D122" s="39"/>
      <c r="E122" s="39"/>
      <c r="F122" s="39"/>
      <c r="G122" s="39"/>
      <c r="H122" s="39"/>
      <c r="I122" s="39"/>
      <c r="J122" s="39"/>
      <c r="K122" s="39"/>
      <c r="L122" s="61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39"/>
      <c r="D123" s="39"/>
      <c r="E123" s="73" t="str">
        <f>E7</f>
        <v>Revitalizácia - spevnené a prístupové plochy - Štúrova ulica</v>
      </c>
      <c r="F123" s="39"/>
      <c r="G123" s="39"/>
      <c r="H123" s="39"/>
      <c r="I123" s="39"/>
      <c r="J123" s="39"/>
      <c r="K123" s="39"/>
      <c r="L123" s="61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39"/>
      <c r="D124" s="39"/>
      <c r="E124" s="39"/>
      <c r="F124" s="39"/>
      <c r="G124" s="39"/>
      <c r="H124" s="39"/>
      <c r="I124" s="39"/>
      <c r="J124" s="39"/>
      <c r="K124" s="39"/>
      <c r="L124" s="61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18</v>
      </c>
      <c r="D125" s="39"/>
      <c r="E125" s="39"/>
      <c r="F125" s="26" t="str">
        <f>F10</f>
        <v>Spišská Stará Ves</v>
      </c>
      <c r="G125" s="39"/>
      <c r="H125" s="39"/>
      <c r="I125" s="31" t="s">
        <v>20</v>
      </c>
      <c r="J125" s="75" t="str">
        <f>IF(J10="","",J10)</f>
        <v>6. 9. 2022</v>
      </c>
      <c r="K125" s="39"/>
      <c r="L125" s="61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39"/>
      <c r="D126" s="39"/>
      <c r="E126" s="39"/>
      <c r="F126" s="39"/>
      <c r="G126" s="39"/>
      <c r="H126" s="39"/>
      <c r="I126" s="39"/>
      <c r="J126" s="39"/>
      <c r="K126" s="39"/>
      <c r="L126" s="61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1" t="s">
        <v>22</v>
      </c>
      <c r="D127" s="39"/>
      <c r="E127" s="39"/>
      <c r="F127" s="26" t="str">
        <f>E13</f>
        <v>Mesto Spišská Stará Ves</v>
      </c>
      <c r="G127" s="39"/>
      <c r="H127" s="39"/>
      <c r="I127" s="31" t="s">
        <v>28</v>
      </c>
      <c r="J127" s="35" t="str">
        <f>E19</f>
        <v xml:space="preserve">Ing. Jozef Trebuňa </v>
      </c>
      <c r="K127" s="39"/>
      <c r="L127" s="61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1" t="s">
        <v>26</v>
      </c>
      <c r="D128" s="39"/>
      <c r="E128" s="39"/>
      <c r="F128" s="26" t="str">
        <f>IF(E16="","",E16)</f>
        <v>Vyplň údaj</v>
      </c>
      <c r="G128" s="39"/>
      <c r="H128" s="39"/>
      <c r="I128" s="31" t="s">
        <v>33</v>
      </c>
      <c r="J128" s="35" t="str">
        <f>E22</f>
        <v xml:space="preserve">Ing. Jozef Trebuňa </v>
      </c>
      <c r="K128" s="39"/>
      <c r="L128" s="61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39"/>
      <c r="D129" s="39"/>
      <c r="E129" s="39"/>
      <c r="F129" s="39"/>
      <c r="G129" s="39"/>
      <c r="H129" s="39"/>
      <c r="I129" s="39"/>
      <c r="J129" s="39"/>
      <c r="K129" s="39"/>
      <c r="L129" s="61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75"/>
      <c r="B130" s="176"/>
      <c r="C130" s="177" t="s">
        <v>120</v>
      </c>
      <c r="D130" s="178" t="s">
        <v>62</v>
      </c>
      <c r="E130" s="178" t="s">
        <v>58</v>
      </c>
      <c r="F130" s="178" t="s">
        <v>59</v>
      </c>
      <c r="G130" s="178" t="s">
        <v>121</v>
      </c>
      <c r="H130" s="178" t="s">
        <v>122</v>
      </c>
      <c r="I130" s="178" t="s">
        <v>123</v>
      </c>
      <c r="J130" s="179" t="s">
        <v>97</v>
      </c>
      <c r="K130" s="180" t="s">
        <v>124</v>
      </c>
      <c r="L130" s="181"/>
      <c r="M130" s="92" t="s">
        <v>1</v>
      </c>
      <c r="N130" s="93" t="s">
        <v>41</v>
      </c>
      <c r="O130" s="93" t="s">
        <v>125</v>
      </c>
      <c r="P130" s="93" t="s">
        <v>126</v>
      </c>
      <c r="Q130" s="93" t="s">
        <v>127</v>
      </c>
      <c r="R130" s="93" t="s">
        <v>128</v>
      </c>
      <c r="S130" s="93" t="s">
        <v>129</v>
      </c>
      <c r="T130" s="94" t="s">
        <v>130</v>
      </c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</row>
    <row r="131" s="2" customFormat="1" ht="22.8" customHeight="1">
      <c r="A131" s="39"/>
      <c r="B131" s="40"/>
      <c r="C131" s="99" t="s">
        <v>94</v>
      </c>
      <c r="D131" s="39"/>
      <c r="E131" s="39"/>
      <c r="F131" s="39"/>
      <c r="G131" s="39"/>
      <c r="H131" s="39"/>
      <c r="I131" s="39"/>
      <c r="J131" s="182">
        <f>BK131</f>
        <v>0</v>
      </c>
      <c r="K131" s="39"/>
      <c r="L131" s="40"/>
      <c r="M131" s="95"/>
      <c r="N131" s="79"/>
      <c r="O131" s="96"/>
      <c r="P131" s="183">
        <f>P132+P235+P240</f>
        <v>0</v>
      </c>
      <c r="Q131" s="96"/>
      <c r="R131" s="183">
        <f>R132+R235+R240</f>
        <v>361.59790343999998</v>
      </c>
      <c r="S131" s="96"/>
      <c r="T131" s="184">
        <f>T132+T235+T240</f>
        <v>25.149999999999999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99</v>
      </c>
      <c r="BK131" s="185">
        <f>BK132+BK235+BK240</f>
        <v>0</v>
      </c>
    </row>
    <row r="132" s="12" customFormat="1" ht="25.92" customHeight="1">
      <c r="A132" s="12"/>
      <c r="B132" s="186"/>
      <c r="C132" s="12"/>
      <c r="D132" s="187" t="s">
        <v>76</v>
      </c>
      <c r="E132" s="188" t="s">
        <v>131</v>
      </c>
      <c r="F132" s="188" t="s">
        <v>132</v>
      </c>
      <c r="G132" s="12"/>
      <c r="H132" s="12"/>
      <c r="I132" s="189"/>
      <c r="J132" s="190">
        <f>BK132</f>
        <v>0</v>
      </c>
      <c r="K132" s="12"/>
      <c r="L132" s="186"/>
      <c r="M132" s="191"/>
      <c r="N132" s="192"/>
      <c r="O132" s="192"/>
      <c r="P132" s="193">
        <f>P133+P174+P180+P212+P233</f>
        <v>0</v>
      </c>
      <c r="Q132" s="192"/>
      <c r="R132" s="193">
        <f>R133+R174+R180+R212+R233</f>
        <v>361.51390343999998</v>
      </c>
      <c r="S132" s="192"/>
      <c r="T132" s="194">
        <f>T133+T174+T180+T212+T233</f>
        <v>25.149999999999999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7" t="s">
        <v>82</v>
      </c>
      <c r="AT132" s="195" t="s">
        <v>76</v>
      </c>
      <c r="AU132" s="195" t="s">
        <v>77</v>
      </c>
      <c r="AY132" s="187" t="s">
        <v>133</v>
      </c>
      <c r="BK132" s="196">
        <f>BK133+BK174+BK180+BK212+BK233</f>
        <v>0</v>
      </c>
    </row>
    <row r="133" s="12" customFormat="1" ht="22.8" customHeight="1">
      <c r="A133" s="12"/>
      <c r="B133" s="186"/>
      <c r="C133" s="12"/>
      <c r="D133" s="187" t="s">
        <v>76</v>
      </c>
      <c r="E133" s="197" t="s">
        <v>82</v>
      </c>
      <c r="F133" s="197" t="s">
        <v>134</v>
      </c>
      <c r="G133" s="12"/>
      <c r="H133" s="12"/>
      <c r="I133" s="189"/>
      <c r="J133" s="198">
        <f>BK133</f>
        <v>0</v>
      </c>
      <c r="K133" s="12"/>
      <c r="L133" s="186"/>
      <c r="M133" s="191"/>
      <c r="N133" s="192"/>
      <c r="O133" s="192"/>
      <c r="P133" s="193">
        <f>SUM(P134:P173)</f>
        <v>0</v>
      </c>
      <c r="Q133" s="192"/>
      <c r="R133" s="193">
        <f>SUM(R134:R173)</f>
        <v>60.479999999999997</v>
      </c>
      <c r="S133" s="192"/>
      <c r="T133" s="194">
        <f>SUM(T134:T173)</f>
        <v>14.149999999999999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7" t="s">
        <v>82</v>
      </c>
      <c r="AT133" s="195" t="s">
        <v>76</v>
      </c>
      <c r="AU133" s="195" t="s">
        <v>82</v>
      </c>
      <c r="AY133" s="187" t="s">
        <v>133</v>
      </c>
      <c r="BK133" s="196">
        <f>SUM(BK134:BK173)</f>
        <v>0</v>
      </c>
    </row>
    <row r="134" s="2" customFormat="1" ht="33" customHeight="1">
      <c r="A134" s="39"/>
      <c r="B134" s="167"/>
      <c r="C134" s="199" t="s">
        <v>82</v>
      </c>
      <c r="D134" s="199" t="s">
        <v>135</v>
      </c>
      <c r="E134" s="200" t="s">
        <v>136</v>
      </c>
      <c r="F134" s="201" t="s">
        <v>137</v>
      </c>
      <c r="G134" s="202" t="s">
        <v>138</v>
      </c>
      <c r="H134" s="203">
        <v>50</v>
      </c>
      <c r="I134" s="204"/>
      <c r="J134" s="203">
        <f>ROUND(I134*H134,3)</f>
        <v>0</v>
      </c>
      <c r="K134" s="205"/>
      <c r="L134" s="40"/>
      <c r="M134" s="206" t="s">
        <v>1</v>
      </c>
      <c r="N134" s="207" t="s">
        <v>43</v>
      </c>
      <c r="O134" s="83"/>
      <c r="P134" s="208">
        <f>O134*H134</f>
        <v>0</v>
      </c>
      <c r="Q134" s="208">
        <v>0</v>
      </c>
      <c r="R134" s="208">
        <f>Q134*H134</f>
        <v>0</v>
      </c>
      <c r="S134" s="208">
        <v>0.13800000000000001</v>
      </c>
      <c r="T134" s="209">
        <f>S134*H134</f>
        <v>6.9000000000000004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0" t="s">
        <v>139</v>
      </c>
      <c r="AT134" s="210" t="s">
        <v>135</v>
      </c>
      <c r="AU134" s="210" t="s">
        <v>112</v>
      </c>
      <c r="AY134" s="18" t="s">
        <v>133</v>
      </c>
      <c r="BE134" s="128">
        <f>IF(N134="základná",J134,0)</f>
        <v>0</v>
      </c>
      <c r="BF134" s="128">
        <f>IF(N134="znížená",J134,0)</f>
        <v>0</v>
      </c>
      <c r="BG134" s="128">
        <f>IF(N134="zákl. prenesená",J134,0)</f>
        <v>0</v>
      </c>
      <c r="BH134" s="128">
        <f>IF(N134="zníž. prenesená",J134,0)</f>
        <v>0</v>
      </c>
      <c r="BI134" s="128">
        <f>IF(N134="nulová",J134,0)</f>
        <v>0</v>
      </c>
      <c r="BJ134" s="18" t="s">
        <v>112</v>
      </c>
      <c r="BK134" s="211">
        <f>ROUND(I134*H134,3)</f>
        <v>0</v>
      </c>
      <c r="BL134" s="18" t="s">
        <v>139</v>
      </c>
      <c r="BM134" s="210" t="s">
        <v>140</v>
      </c>
    </row>
    <row r="135" s="13" customFormat="1">
      <c r="A135" s="13"/>
      <c r="B135" s="212"/>
      <c r="C135" s="13"/>
      <c r="D135" s="213" t="s">
        <v>141</v>
      </c>
      <c r="E135" s="214" t="s">
        <v>1</v>
      </c>
      <c r="F135" s="215" t="s">
        <v>142</v>
      </c>
      <c r="G135" s="13"/>
      <c r="H135" s="216">
        <v>50</v>
      </c>
      <c r="I135" s="217"/>
      <c r="J135" s="13"/>
      <c r="K135" s="13"/>
      <c r="L135" s="212"/>
      <c r="M135" s="218"/>
      <c r="N135" s="219"/>
      <c r="O135" s="219"/>
      <c r="P135" s="219"/>
      <c r="Q135" s="219"/>
      <c r="R135" s="219"/>
      <c r="S135" s="219"/>
      <c r="T135" s="22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14" t="s">
        <v>141</v>
      </c>
      <c r="AU135" s="214" t="s">
        <v>112</v>
      </c>
      <c r="AV135" s="13" t="s">
        <v>112</v>
      </c>
      <c r="AW135" s="13" t="s">
        <v>31</v>
      </c>
      <c r="AX135" s="13" t="s">
        <v>82</v>
      </c>
      <c r="AY135" s="214" t="s">
        <v>133</v>
      </c>
    </row>
    <row r="136" s="2" customFormat="1" ht="24.15" customHeight="1">
      <c r="A136" s="39"/>
      <c r="B136" s="167"/>
      <c r="C136" s="199" t="s">
        <v>112</v>
      </c>
      <c r="D136" s="199" t="s">
        <v>135</v>
      </c>
      <c r="E136" s="200" t="s">
        <v>143</v>
      </c>
      <c r="F136" s="201" t="s">
        <v>144</v>
      </c>
      <c r="G136" s="202" t="s">
        <v>145</v>
      </c>
      <c r="H136" s="203">
        <v>50</v>
      </c>
      <c r="I136" s="204"/>
      <c r="J136" s="203">
        <f>ROUND(I136*H136,3)</f>
        <v>0</v>
      </c>
      <c r="K136" s="205"/>
      <c r="L136" s="40"/>
      <c r="M136" s="206" t="s">
        <v>1</v>
      </c>
      <c r="N136" s="207" t="s">
        <v>43</v>
      </c>
      <c r="O136" s="83"/>
      <c r="P136" s="208">
        <f>O136*H136</f>
        <v>0</v>
      </c>
      <c r="Q136" s="208">
        <v>0</v>
      </c>
      <c r="R136" s="208">
        <f>Q136*H136</f>
        <v>0</v>
      </c>
      <c r="S136" s="208">
        <v>0.14499999999999999</v>
      </c>
      <c r="T136" s="209">
        <f>S136*H136</f>
        <v>7.2499999999999991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139</v>
      </c>
      <c r="AT136" s="210" t="s">
        <v>135</v>
      </c>
      <c r="AU136" s="210" t="s">
        <v>112</v>
      </c>
      <c r="AY136" s="18" t="s">
        <v>133</v>
      </c>
      <c r="BE136" s="128">
        <f>IF(N136="základná",J136,0)</f>
        <v>0</v>
      </c>
      <c r="BF136" s="128">
        <f>IF(N136="znížená",J136,0)</f>
        <v>0</v>
      </c>
      <c r="BG136" s="128">
        <f>IF(N136="zákl. prenesená",J136,0)</f>
        <v>0</v>
      </c>
      <c r="BH136" s="128">
        <f>IF(N136="zníž. prenesená",J136,0)</f>
        <v>0</v>
      </c>
      <c r="BI136" s="128">
        <f>IF(N136="nulová",J136,0)</f>
        <v>0</v>
      </c>
      <c r="BJ136" s="18" t="s">
        <v>112</v>
      </c>
      <c r="BK136" s="211">
        <f>ROUND(I136*H136,3)</f>
        <v>0</v>
      </c>
      <c r="BL136" s="18" t="s">
        <v>139</v>
      </c>
      <c r="BM136" s="210" t="s">
        <v>146</v>
      </c>
    </row>
    <row r="137" s="13" customFormat="1">
      <c r="A137" s="13"/>
      <c r="B137" s="212"/>
      <c r="C137" s="13"/>
      <c r="D137" s="213" t="s">
        <v>141</v>
      </c>
      <c r="E137" s="214" t="s">
        <v>1</v>
      </c>
      <c r="F137" s="215" t="s">
        <v>147</v>
      </c>
      <c r="G137" s="13"/>
      <c r="H137" s="216">
        <v>50</v>
      </c>
      <c r="I137" s="217"/>
      <c r="J137" s="13"/>
      <c r="K137" s="13"/>
      <c r="L137" s="212"/>
      <c r="M137" s="218"/>
      <c r="N137" s="219"/>
      <c r="O137" s="219"/>
      <c r="P137" s="219"/>
      <c r="Q137" s="219"/>
      <c r="R137" s="219"/>
      <c r="S137" s="219"/>
      <c r="T137" s="22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4" t="s">
        <v>141</v>
      </c>
      <c r="AU137" s="214" t="s">
        <v>112</v>
      </c>
      <c r="AV137" s="13" t="s">
        <v>112</v>
      </c>
      <c r="AW137" s="13" t="s">
        <v>31</v>
      </c>
      <c r="AX137" s="13" t="s">
        <v>82</v>
      </c>
      <c r="AY137" s="214" t="s">
        <v>133</v>
      </c>
    </row>
    <row r="138" s="2" customFormat="1" ht="24.15" customHeight="1">
      <c r="A138" s="39"/>
      <c r="B138" s="167"/>
      <c r="C138" s="199" t="s">
        <v>148</v>
      </c>
      <c r="D138" s="199" t="s">
        <v>135</v>
      </c>
      <c r="E138" s="200" t="s">
        <v>149</v>
      </c>
      <c r="F138" s="201" t="s">
        <v>150</v>
      </c>
      <c r="G138" s="202" t="s">
        <v>151</v>
      </c>
      <c r="H138" s="203">
        <v>118.95999999999999</v>
      </c>
      <c r="I138" s="204"/>
      <c r="J138" s="203">
        <f>ROUND(I138*H138,3)</f>
        <v>0</v>
      </c>
      <c r="K138" s="205"/>
      <c r="L138" s="40"/>
      <c r="M138" s="206" t="s">
        <v>1</v>
      </c>
      <c r="N138" s="207" t="s">
        <v>43</v>
      </c>
      <c r="O138" s="83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0" t="s">
        <v>139</v>
      </c>
      <c r="AT138" s="210" t="s">
        <v>135</v>
      </c>
      <c r="AU138" s="210" t="s">
        <v>112</v>
      </c>
      <c r="AY138" s="18" t="s">
        <v>133</v>
      </c>
      <c r="BE138" s="128">
        <f>IF(N138="základná",J138,0)</f>
        <v>0</v>
      </c>
      <c r="BF138" s="128">
        <f>IF(N138="znížená",J138,0)</f>
        <v>0</v>
      </c>
      <c r="BG138" s="128">
        <f>IF(N138="zákl. prenesená",J138,0)</f>
        <v>0</v>
      </c>
      <c r="BH138" s="128">
        <f>IF(N138="zníž. prenesená",J138,0)</f>
        <v>0</v>
      </c>
      <c r="BI138" s="128">
        <f>IF(N138="nulová",J138,0)</f>
        <v>0</v>
      </c>
      <c r="BJ138" s="18" t="s">
        <v>112</v>
      </c>
      <c r="BK138" s="211">
        <f>ROUND(I138*H138,3)</f>
        <v>0</v>
      </c>
      <c r="BL138" s="18" t="s">
        <v>139</v>
      </c>
      <c r="BM138" s="210" t="s">
        <v>152</v>
      </c>
    </row>
    <row r="139" s="14" customFormat="1">
      <c r="A139" s="14"/>
      <c r="B139" s="221"/>
      <c r="C139" s="14"/>
      <c r="D139" s="213" t="s">
        <v>141</v>
      </c>
      <c r="E139" s="222" t="s">
        <v>1</v>
      </c>
      <c r="F139" s="223" t="s">
        <v>153</v>
      </c>
      <c r="G139" s="14"/>
      <c r="H139" s="222" t="s">
        <v>1</v>
      </c>
      <c r="I139" s="224"/>
      <c r="J139" s="14"/>
      <c r="K139" s="14"/>
      <c r="L139" s="221"/>
      <c r="M139" s="225"/>
      <c r="N139" s="226"/>
      <c r="O139" s="226"/>
      <c r="P139" s="226"/>
      <c r="Q139" s="226"/>
      <c r="R139" s="226"/>
      <c r="S139" s="226"/>
      <c r="T139" s="22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22" t="s">
        <v>141</v>
      </c>
      <c r="AU139" s="222" t="s">
        <v>112</v>
      </c>
      <c r="AV139" s="14" t="s">
        <v>82</v>
      </c>
      <c r="AW139" s="14" t="s">
        <v>31</v>
      </c>
      <c r="AX139" s="14" t="s">
        <v>77</v>
      </c>
      <c r="AY139" s="222" t="s">
        <v>133</v>
      </c>
    </row>
    <row r="140" s="13" customFormat="1">
      <c r="A140" s="13"/>
      <c r="B140" s="212"/>
      <c r="C140" s="13"/>
      <c r="D140" s="213" t="s">
        <v>141</v>
      </c>
      <c r="E140" s="214" t="s">
        <v>1</v>
      </c>
      <c r="F140" s="215" t="s">
        <v>154</v>
      </c>
      <c r="G140" s="13"/>
      <c r="H140" s="216">
        <v>46.828000000000003</v>
      </c>
      <c r="I140" s="217"/>
      <c r="J140" s="13"/>
      <c r="K140" s="13"/>
      <c r="L140" s="212"/>
      <c r="M140" s="218"/>
      <c r="N140" s="219"/>
      <c r="O140" s="219"/>
      <c r="P140" s="219"/>
      <c r="Q140" s="219"/>
      <c r="R140" s="219"/>
      <c r="S140" s="219"/>
      <c r="T140" s="22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14" t="s">
        <v>141</v>
      </c>
      <c r="AU140" s="214" t="s">
        <v>112</v>
      </c>
      <c r="AV140" s="13" t="s">
        <v>112</v>
      </c>
      <c r="AW140" s="13" t="s">
        <v>31</v>
      </c>
      <c r="AX140" s="13" t="s">
        <v>77</v>
      </c>
      <c r="AY140" s="214" t="s">
        <v>133</v>
      </c>
    </row>
    <row r="141" s="14" customFormat="1">
      <c r="A141" s="14"/>
      <c r="B141" s="221"/>
      <c r="C141" s="14"/>
      <c r="D141" s="213" t="s">
        <v>141</v>
      </c>
      <c r="E141" s="222" t="s">
        <v>1</v>
      </c>
      <c r="F141" s="223" t="s">
        <v>155</v>
      </c>
      <c r="G141" s="14"/>
      <c r="H141" s="222" t="s">
        <v>1</v>
      </c>
      <c r="I141" s="224"/>
      <c r="J141" s="14"/>
      <c r="K141" s="14"/>
      <c r="L141" s="221"/>
      <c r="M141" s="225"/>
      <c r="N141" s="226"/>
      <c r="O141" s="226"/>
      <c r="P141" s="226"/>
      <c r="Q141" s="226"/>
      <c r="R141" s="226"/>
      <c r="S141" s="226"/>
      <c r="T141" s="22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22" t="s">
        <v>141</v>
      </c>
      <c r="AU141" s="222" t="s">
        <v>112</v>
      </c>
      <c r="AV141" s="14" t="s">
        <v>82</v>
      </c>
      <c r="AW141" s="14" t="s">
        <v>31</v>
      </c>
      <c r="AX141" s="14" t="s">
        <v>77</v>
      </c>
      <c r="AY141" s="222" t="s">
        <v>133</v>
      </c>
    </row>
    <row r="142" s="13" customFormat="1">
      <c r="A142" s="13"/>
      <c r="B142" s="212"/>
      <c r="C142" s="13"/>
      <c r="D142" s="213" t="s">
        <v>141</v>
      </c>
      <c r="E142" s="214" t="s">
        <v>1</v>
      </c>
      <c r="F142" s="215" t="s">
        <v>156</v>
      </c>
      <c r="G142" s="13"/>
      <c r="H142" s="216">
        <v>38.310000000000002</v>
      </c>
      <c r="I142" s="217"/>
      <c r="J142" s="13"/>
      <c r="K142" s="13"/>
      <c r="L142" s="212"/>
      <c r="M142" s="218"/>
      <c r="N142" s="219"/>
      <c r="O142" s="219"/>
      <c r="P142" s="219"/>
      <c r="Q142" s="219"/>
      <c r="R142" s="219"/>
      <c r="S142" s="219"/>
      <c r="T142" s="22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14" t="s">
        <v>141</v>
      </c>
      <c r="AU142" s="214" t="s">
        <v>112</v>
      </c>
      <c r="AV142" s="13" t="s">
        <v>112</v>
      </c>
      <c r="AW142" s="13" t="s">
        <v>31</v>
      </c>
      <c r="AX142" s="13" t="s">
        <v>77</v>
      </c>
      <c r="AY142" s="214" t="s">
        <v>133</v>
      </c>
    </row>
    <row r="143" s="14" customFormat="1">
      <c r="A143" s="14"/>
      <c r="B143" s="221"/>
      <c r="C143" s="14"/>
      <c r="D143" s="213" t="s">
        <v>141</v>
      </c>
      <c r="E143" s="222" t="s">
        <v>1</v>
      </c>
      <c r="F143" s="223" t="s">
        <v>157</v>
      </c>
      <c r="G143" s="14"/>
      <c r="H143" s="222" t="s">
        <v>1</v>
      </c>
      <c r="I143" s="224"/>
      <c r="J143" s="14"/>
      <c r="K143" s="14"/>
      <c r="L143" s="221"/>
      <c r="M143" s="225"/>
      <c r="N143" s="226"/>
      <c r="O143" s="226"/>
      <c r="P143" s="226"/>
      <c r="Q143" s="226"/>
      <c r="R143" s="226"/>
      <c r="S143" s="226"/>
      <c r="T143" s="22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22" t="s">
        <v>141</v>
      </c>
      <c r="AU143" s="222" t="s">
        <v>112</v>
      </c>
      <c r="AV143" s="14" t="s">
        <v>82</v>
      </c>
      <c r="AW143" s="14" t="s">
        <v>31</v>
      </c>
      <c r="AX143" s="14" t="s">
        <v>77</v>
      </c>
      <c r="AY143" s="222" t="s">
        <v>133</v>
      </c>
    </row>
    <row r="144" s="13" customFormat="1">
      <c r="A144" s="13"/>
      <c r="B144" s="212"/>
      <c r="C144" s="13"/>
      <c r="D144" s="213" t="s">
        <v>141</v>
      </c>
      <c r="E144" s="214" t="s">
        <v>1</v>
      </c>
      <c r="F144" s="215" t="s">
        <v>158</v>
      </c>
      <c r="G144" s="13"/>
      <c r="H144" s="216">
        <v>16.722000000000001</v>
      </c>
      <c r="I144" s="217"/>
      <c r="J144" s="13"/>
      <c r="K144" s="13"/>
      <c r="L144" s="212"/>
      <c r="M144" s="218"/>
      <c r="N144" s="219"/>
      <c r="O144" s="219"/>
      <c r="P144" s="219"/>
      <c r="Q144" s="219"/>
      <c r="R144" s="219"/>
      <c r="S144" s="219"/>
      <c r="T144" s="22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14" t="s">
        <v>141</v>
      </c>
      <c r="AU144" s="214" t="s">
        <v>112</v>
      </c>
      <c r="AV144" s="13" t="s">
        <v>112</v>
      </c>
      <c r="AW144" s="13" t="s">
        <v>31</v>
      </c>
      <c r="AX144" s="13" t="s">
        <v>77</v>
      </c>
      <c r="AY144" s="214" t="s">
        <v>133</v>
      </c>
    </row>
    <row r="145" s="14" customFormat="1">
      <c r="A145" s="14"/>
      <c r="B145" s="221"/>
      <c r="C145" s="14"/>
      <c r="D145" s="213" t="s">
        <v>141</v>
      </c>
      <c r="E145" s="222" t="s">
        <v>1</v>
      </c>
      <c r="F145" s="223" t="s">
        <v>159</v>
      </c>
      <c r="G145" s="14"/>
      <c r="H145" s="222" t="s">
        <v>1</v>
      </c>
      <c r="I145" s="224"/>
      <c r="J145" s="14"/>
      <c r="K145" s="14"/>
      <c r="L145" s="221"/>
      <c r="M145" s="225"/>
      <c r="N145" s="226"/>
      <c r="O145" s="226"/>
      <c r="P145" s="226"/>
      <c r="Q145" s="226"/>
      <c r="R145" s="226"/>
      <c r="S145" s="226"/>
      <c r="T145" s="22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22" t="s">
        <v>141</v>
      </c>
      <c r="AU145" s="222" t="s">
        <v>112</v>
      </c>
      <c r="AV145" s="14" t="s">
        <v>82</v>
      </c>
      <c r="AW145" s="14" t="s">
        <v>31</v>
      </c>
      <c r="AX145" s="14" t="s">
        <v>77</v>
      </c>
      <c r="AY145" s="222" t="s">
        <v>133</v>
      </c>
    </row>
    <row r="146" s="13" customFormat="1">
      <c r="A146" s="13"/>
      <c r="B146" s="212"/>
      <c r="C146" s="13"/>
      <c r="D146" s="213" t="s">
        <v>141</v>
      </c>
      <c r="E146" s="214" t="s">
        <v>1</v>
      </c>
      <c r="F146" s="215" t="s">
        <v>160</v>
      </c>
      <c r="G146" s="13"/>
      <c r="H146" s="216">
        <v>17.100000000000001</v>
      </c>
      <c r="I146" s="217"/>
      <c r="J146" s="13"/>
      <c r="K146" s="13"/>
      <c r="L146" s="212"/>
      <c r="M146" s="218"/>
      <c r="N146" s="219"/>
      <c r="O146" s="219"/>
      <c r="P146" s="219"/>
      <c r="Q146" s="219"/>
      <c r="R146" s="219"/>
      <c r="S146" s="219"/>
      <c r="T146" s="22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14" t="s">
        <v>141</v>
      </c>
      <c r="AU146" s="214" t="s">
        <v>112</v>
      </c>
      <c r="AV146" s="13" t="s">
        <v>112</v>
      </c>
      <c r="AW146" s="13" t="s">
        <v>31</v>
      </c>
      <c r="AX146" s="13" t="s">
        <v>77</v>
      </c>
      <c r="AY146" s="214" t="s">
        <v>133</v>
      </c>
    </row>
    <row r="147" s="15" customFormat="1">
      <c r="A147" s="15"/>
      <c r="B147" s="228"/>
      <c r="C147" s="15"/>
      <c r="D147" s="213" t="s">
        <v>141</v>
      </c>
      <c r="E147" s="229" t="s">
        <v>1</v>
      </c>
      <c r="F147" s="230" t="s">
        <v>161</v>
      </c>
      <c r="G147" s="15"/>
      <c r="H147" s="231">
        <v>118.95999999999999</v>
      </c>
      <c r="I147" s="232"/>
      <c r="J147" s="15"/>
      <c r="K147" s="15"/>
      <c r="L147" s="228"/>
      <c r="M147" s="233"/>
      <c r="N147" s="234"/>
      <c r="O147" s="234"/>
      <c r="P147" s="234"/>
      <c r="Q147" s="234"/>
      <c r="R147" s="234"/>
      <c r="S147" s="234"/>
      <c r="T147" s="23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29" t="s">
        <v>141</v>
      </c>
      <c r="AU147" s="229" t="s">
        <v>112</v>
      </c>
      <c r="AV147" s="15" t="s">
        <v>139</v>
      </c>
      <c r="AW147" s="15" t="s">
        <v>31</v>
      </c>
      <c r="AX147" s="15" t="s">
        <v>82</v>
      </c>
      <c r="AY147" s="229" t="s">
        <v>133</v>
      </c>
    </row>
    <row r="148" s="2" customFormat="1" ht="24.15" customHeight="1">
      <c r="A148" s="39"/>
      <c r="B148" s="167"/>
      <c r="C148" s="199" t="s">
        <v>139</v>
      </c>
      <c r="D148" s="199" t="s">
        <v>135</v>
      </c>
      <c r="E148" s="200" t="s">
        <v>162</v>
      </c>
      <c r="F148" s="201" t="s">
        <v>163</v>
      </c>
      <c r="G148" s="202" t="s">
        <v>151</v>
      </c>
      <c r="H148" s="203">
        <v>59.479999999999997</v>
      </c>
      <c r="I148" s="204"/>
      <c r="J148" s="203">
        <f>ROUND(I148*H148,3)</f>
        <v>0</v>
      </c>
      <c r="K148" s="205"/>
      <c r="L148" s="40"/>
      <c r="M148" s="206" t="s">
        <v>1</v>
      </c>
      <c r="N148" s="207" t="s">
        <v>43</v>
      </c>
      <c r="O148" s="83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0" t="s">
        <v>139</v>
      </c>
      <c r="AT148" s="210" t="s">
        <v>135</v>
      </c>
      <c r="AU148" s="210" t="s">
        <v>112</v>
      </c>
      <c r="AY148" s="18" t="s">
        <v>133</v>
      </c>
      <c r="BE148" s="128">
        <f>IF(N148="základná",J148,0)</f>
        <v>0</v>
      </c>
      <c r="BF148" s="128">
        <f>IF(N148="znížená",J148,0)</f>
        <v>0</v>
      </c>
      <c r="BG148" s="128">
        <f>IF(N148="zákl. prenesená",J148,0)</f>
        <v>0</v>
      </c>
      <c r="BH148" s="128">
        <f>IF(N148="zníž. prenesená",J148,0)</f>
        <v>0</v>
      </c>
      <c r="BI148" s="128">
        <f>IF(N148="nulová",J148,0)</f>
        <v>0</v>
      </c>
      <c r="BJ148" s="18" t="s">
        <v>112</v>
      </c>
      <c r="BK148" s="211">
        <f>ROUND(I148*H148,3)</f>
        <v>0</v>
      </c>
      <c r="BL148" s="18" t="s">
        <v>139</v>
      </c>
      <c r="BM148" s="210" t="s">
        <v>164</v>
      </c>
    </row>
    <row r="149" s="13" customFormat="1">
      <c r="A149" s="13"/>
      <c r="B149" s="212"/>
      <c r="C149" s="13"/>
      <c r="D149" s="213" t="s">
        <v>141</v>
      </c>
      <c r="E149" s="214" t="s">
        <v>1</v>
      </c>
      <c r="F149" s="215" t="s">
        <v>165</v>
      </c>
      <c r="G149" s="13"/>
      <c r="H149" s="216">
        <v>59.479999999999997</v>
      </c>
      <c r="I149" s="217"/>
      <c r="J149" s="13"/>
      <c r="K149" s="13"/>
      <c r="L149" s="212"/>
      <c r="M149" s="218"/>
      <c r="N149" s="219"/>
      <c r="O149" s="219"/>
      <c r="P149" s="219"/>
      <c r="Q149" s="219"/>
      <c r="R149" s="219"/>
      <c r="S149" s="219"/>
      <c r="T149" s="22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14" t="s">
        <v>141</v>
      </c>
      <c r="AU149" s="214" t="s">
        <v>112</v>
      </c>
      <c r="AV149" s="13" t="s">
        <v>112</v>
      </c>
      <c r="AW149" s="13" t="s">
        <v>31</v>
      </c>
      <c r="AX149" s="13" t="s">
        <v>82</v>
      </c>
      <c r="AY149" s="214" t="s">
        <v>133</v>
      </c>
    </row>
    <row r="150" s="2" customFormat="1" ht="21.75" customHeight="1">
      <c r="A150" s="39"/>
      <c r="B150" s="167"/>
      <c r="C150" s="199" t="s">
        <v>166</v>
      </c>
      <c r="D150" s="199" t="s">
        <v>135</v>
      </c>
      <c r="E150" s="200" t="s">
        <v>167</v>
      </c>
      <c r="F150" s="201" t="s">
        <v>168</v>
      </c>
      <c r="G150" s="202" t="s">
        <v>151</v>
      </c>
      <c r="H150" s="203">
        <v>32</v>
      </c>
      <c r="I150" s="204"/>
      <c r="J150" s="203">
        <f>ROUND(I150*H150,3)</f>
        <v>0</v>
      </c>
      <c r="K150" s="205"/>
      <c r="L150" s="40"/>
      <c r="M150" s="206" t="s">
        <v>1</v>
      </c>
      <c r="N150" s="207" t="s">
        <v>43</v>
      </c>
      <c r="O150" s="83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0" t="s">
        <v>139</v>
      </c>
      <c r="AT150" s="210" t="s">
        <v>135</v>
      </c>
      <c r="AU150" s="210" t="s">
        <v>112</v>
      </c>
      <c r="AY150" s="18" t="s">
        <v>133</v>
      </c>
      <c r="BE150" s="128">
        <f>IF(N150="základná",J150,0)</f>
        <v>0</v>
      </c>
      <c r="BF150" s="128">
        <f>IF(N150="znížená",J150,0)</f>
        <v>0</v>
      </c>
      <c r="BG150" s="128">
        <f>IF(N150="zákl. prenesená",J150,0)</f>
        <v>0</v>
      </c>
      <c r="BH150" s="128">
        <f>IF(N150="zníž. prenesená",J150,0)</f>
        <v>0</v>
      </c>
      <c r="BI150" s="128">
        <f>IF(N150="nulová",J150,0)</f>
        <v>0</v>
      </c>
      <c r="BJ150" s="18" t="s">
        <v>112</v>
      </c>
      <c r="BK150" s="211">
        <f>ROUND(I150*H150,3)</f>
        <v>0</v>
      </c>
      <c r="BL150" s="18" t="s">
        <v>139</v>
      </c>
      <c r="BM150" s="210" t="s">
        <v>169</v>
      </c>
    </row>
    <row r="151" s="14" customFormat="1">
      <c r="A151" s="14"/>
      <c r="B151" s="221"/>
      <c r="C151" s="14"/>
      <c r="D151" s="213" t="s">
        <v>141</v>
      </c>
      <c r="E151" s="222" t="s">
        <v>1</v>
      </c>
      <c r="F151" s="223" t="s">
        <v>170</v>
      </c>
      <c r="G151" s="14"/>
      <c r="H151" s="222" t="s">
        <v>1</v>
      </c>
      <c r="I151" s="224"/>
      <c r="J151" s="14"/>
      <c r="K151" s="14"/>
      <c r="L151" s="221"/>
      <c r="M151" s="225"/>
      <c r="N151" s="226"/>
      <c r="O151" s="226"/>
      <c r="P151" s="226"/>
      <c r="Q151" s="226"/>
      <c r="R151" s="226"/>
      <c r="S151" s="226"/>
      <c r="T151" s="22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22" t="s">
        <v>141</v>
      </c>
      <c r="AU151" s="222" t="s">
        <v>112</v>
      </c>
      <c r="AV151" s="14" t="s">
        <v>82</v>
      </c>
      <c r="AW151" s="14" t="s">
        <v>31</v>
      </c>
      <c r="AX151" s="14" t="s">
        <v>77</v>
      </c>
      <c r="AY151" s="222" t="s">
        <v>133</v>
      </c>
    </row>
    <row r="152" s="13" customFormat="1">
      <c r="A152" s="13"/>
      <c r="B152" s="212"/>
      <c r="C152" s="13"/>
      <c r="D152" s="213" t="s">
        <v>141</v>
      </c>
      <c r="E152" s="214" t="s">
        <v>1</v>
      </c>
      <c r="F152" s="215" t="s">
        <v>171</v>
      </c>
      <c r="G152" s="13"/>
      <c r="H152" s="216">
        <v>32</v>
      </c>
      <c r="I152" s="217"/>
      <c r="J152" s="13"/>
      <c r="K152" s="13"/>
      <c r="L152" s="212"/>
      <c r="M152" s="218"/>
      <c r="N152" s="219"/>
      <c r="O152" s="219"/>
      <c r="P152" s="219"/>
      <c r="Q152" s="219"/>
      <c r="R152" s="219"/>
      <c r="S152" s="219"/>
      <c r="T152" s="22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14" t="s">
        <v>141</v>
      </c>
      <c r="AU152" s="214" t="s">
        <v>112</v>
      </c>
      <c r="AV152" s="13" t="s">
        <v>112</v>
      </c>
      <c r="AW152" s="13" t="s">
        <v>31</v>
      </c>
      <c r="AX152" s="13" t="s">
        <v>82</v>
      </c>
      <c r="AY152" s="214" t="s">
        <v>133</v>
      </c>
    </row>
    <row r="153" s="2" customFormat="1" ht="24.15" customHeight="1">
      <c r="A153" s="39"/>
      <c r="B153" s="167"/>
      <c r="C153" s="199" t="s">
        <v>172</v>
      </c>
      <c r="D153" s="199" t="s">
        <v>135</v>
      </c>
      <c r="E153" s="200" t="s">
        <v>173</v>
      </c>
      <c r="F153" s="201" t="s">
        <v>174</v>
      </c>
      <c r="G153" s="202" t="s">
        <v>151</v>
      </c>
      <c r="H153" s="203">
        <v>16</v>
      </c>
      <c r="I153" s="204"/>
      <c r="J153" s="203">
        <f>ROUND(I153*H153,3)</f>
        <v>0</v>
      </c>
      <c r="K153" s="205"/>
      <c r="L153" s="40"/>
      <c r="M153" s="206" t="s">
        <v>1</v>
      </c>
      <c r="N153" s="207" t="s">
        <v>43</v>
      </c>
      <c r="O153" s="83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139</v>
      </c>
      <c r="AT153" s="210" t="s">
        <v>135</v>
      </c>
      <c r="AU153" s="210" t="s">
        <v>112</v>
      </c>
      <c r="AY153" s="18" t="s">
        <v>133</v>
      </c>
      <c r="BE153" s="128">
        <f>IF(N153="základná",J153,0)</f>
        <v>0</v>
      </c>
      <c r="BF153" s="128">
        <f>IF(N153="znížená",J153,0)</f>
        <v>0</v>
      </c>
      <c r="BG153" s="128">
        <f>IF(N153="zákl. prenesená",J153,0)</f>
        <v>0</v>
      </c>
      <c r="BH153" s="128">
        <f>IF(N153="zníž. prenesená",J153,0)</f>
        <v>0</v>
      </c>
      <c r="BI153" s="128">
        <f>IF(N153="nulová",J153,0)</f>
        <v>0</v>
      </c>
      <c r="BJ153" s="18" t="s">
        <v>112</v>
      </c>
      <c r="BK153" s="211">
        <f>ROUND(I153*H153,3)</f>
        <v>0</v>
      </c>
      <c r="BL153" s="18" t="s">
        <v>139</v>
      </c>
      <c r="BM153" s="210" t="s">
        <v>175</v>
      </c>
    </row>
    <row r="154" s="13" customFormat="1">
      <c r="A154" s="13"/>
      <c r="B154" s="212"/>
      <c r="C154" s="13"/>
      <c r="D154" s="213" t="s">
        <v>141</v>
      </c>
      <c r="E154" s="214" t="s">
        <v>1</v>
      </c>
      <c r="F154" s="215" t="s">
        <v>176</v>
      </c>
      <c r="G154" s="13"/>
      <c r="H154" s="216">
        <v>16</v>
      </c>
      <c r="I154" s="217"/>
      <c r="J154" s="13"/>
      <c r="K154" s="13"/>
      <c r="L154" s="212"/>
      <c r="M154" s="218"/>
      <c r="N154" s="219"/>
      <c r="O154" s="219"/>
      <c r="P154" s="219"/>
      <c r="Q154" s="219"/>
      <c r="R154" s="219"/>
      <c r="S154" s="219"/>
      <c r="T154" s="22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14" t="s">
        <v>141</v>
      </c>
      <c r="AU154" s="214" t="s">
        <v>112</v>
      </c>
      <c r="AV154" s="13" t="s">
        <v>112</v>
      </c>
      <c r="AW154" s="13" t="s">
        <v>31</v>
      </c>
      <c r="AX154" s="13" t="s">
        <v>82</v>
      </c>
      <c r="AY154" s="214" t="s">
        <v>133</v>
      </c>
    </row>
    <row r="155" s="2" customFormat="1" ht="21.75" customHeight="1">
      <c r="A155" s="39"/>
      <c r="B155" s="167"/>
      <c r="C155" s="199" t="s">
        <v>177</v>
      </c>
      <c r="D155" s="199" t="s">
        <v>135</v>
      </c>
      <c r="E155" s="200" t="s">
        <v>178</v>
      </c>
      <c r="F155" s="201" t="s">
        <v>179</v>
      </c>
      <c r="G155" s="202" t="s">
        <v>151</v>
      </c>
      <c r="H155" s="203">
        <v>2.3999999999999999</v>
      </c>
      <c r="I155" s="204"/>
      <c r="J155" s="203">
        <f>ROUND(I155*H155,3)</f>
        <v>0</v>
      </c>
      <c r="K155" s="205"/>
      <c r="L155" s="40"/>
      <c r="M155" s="206" t="s">
        <v>1</v>
      </c>
      <c r="N155" s="207" t="s">
        <v>43</v>
      </c>
      <c r="O155" s="83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0" t="s">
        <v>139</v>
      </c>
      <c r="AT155" s="210" t="s">
        <v>135</v>
      </c>
      <c r="AU155" s="210" t="s">
        <v>112</v>
      </c>
      <c r="AY155" s="18" t="s">
        <v>133</v>
      </c>
      <c r="BE155" s="128">
        <f>IF(N155="základná",J155,0)</f>
        <v>0</v>
      </c>
      <c r="BF155" s="128">
        <f>IF(N155="znížená",J155,0)</f>
        <v>0</v>
      </c>
      <c r="BG155" s="128">
        <f>IF(N155="zákl. prenesená",J155,0)</f>
        <v>0</v>
      </c>
      <c r="BH155" s="128">
        <f>IF(N155="zníž. prenesená",J155,0)</f>
        <v>0</v>
      </c>
      <c r="BI155" s="128">
        <f>IF(N155="nulová",J155,0)</f>
        <v>0</v>
      </c>
      <c r="BJ155" s="18" t="s">
        <v>112</v>
      </c>
      <c r="BK155" s="211">
        <f>ROUND(I155*H155,3)</f>
        <v>0</v>
      </c>
      <c r="BL155" s="18" t="s">
        <v>139</v>
      </c>
      <c r="BM155" s="210" t="s">
        <v>180</v>
      </c>
    </row>
    <row r="156" s="14" customFormat="1">
      <c r="A156" s="14"/>
      <c r="B156" s="221"/>
      <c r="C156" s="14"/>
      <c r="D156" s="213" t="s">
        <v>141</v>
      </c>
      <c r="E156" s="222" t="s">
        <v>1</v>
      </c>
      <c r="F156" s="223" t="s">
        <v>181</v>
      </c>
      <c r="G156" s="14"/>
      <c r="H156" s="222" t="s">
        <v>1</v>
      </c>
      <c r="I156" s="224"/>
      <c r="J156" s="14"/>
      <c r="K156" s="14"/>
      <c r="L156" s="221"/>
      <c r="M156" s="225"/>
      <c r="N156" s="226"/>
      <c r="O156" s="226"/>
      <c r="P156" s="226"/>
      <c r="Q156" s="226"/>
      <c r="R156" s="226"/>
      <c r="S156" s="226"/>
      <c r="T156" s="22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22" t="s">
        <v>141</v>
      </c>
      <c r="AU156" s="222" t="s">
        <v>112</v>
      </c>
      <c r="AV156" s="14" t="s">
        <v>82</v>
      </c>
      <c r="AW156" s="14" t="s">
        <v>31</v>
      </c>
      <c r="AX156" s="14" t="s">
        <v>77</v>
      </c>
      <c r="AY156" s="222" t="s">
        <v>133</v>
      </c>
    </row>
    <row r="157" s="13" customFormat="1">
      <c r="A157" s="13"/>
      <c r="B157" s="212"/>
      <c r="C157" s="13"/>
      <c r="D157" s="213" t="s">
        <v>141</v>
      </c>
      <c r="E157" s="214" t="s">
        <v>1</v>
      </c>
      <c r="F157" s="215" t="s">
        <v>182</v>
      </c>
      <c r="G157" s="13"/>
      <c r="H157" s="216">
        <v>2.3999999999999999</v>
      </c>
      <c r="I157" s="217"/>
      <c r="J157" s="13"/>
      <c r="K157" s="13"/>
      <c r="L157" s="212"/>
      <c r="M157" s="218"/>
      <c r="N157" s="219"/>
      <c r="O157" s="219"/>
      <c r="P157" s="219"/>
      <c r="Q157" s="219"/>
      <c r="R157" s="219"/>
      <c r="S157" s="219"/>
      <c r="T157" s="22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14" t="s">
        <v>141</v>
      </c>
      <c r="AU157" s="214" t="s">
        <v>112</v>
      </c>
      <c r="AV157" s="13" t="s">
        <v>112</v>
      </c>
      <c r="AW157" s="13" t="s">
        <v>31</v>
      </c>
      <c r="AX157" s="13" t="s">
        <v>82</v>
      </c>
      <c r="AY157" s="214" t="s">
        <v>133</v>
      </c>
    </row>
    <row r="158" s="2" customFormat="1" ht="37.8" customHeight="1">
      <c r="A158" s="39"/>
      <c r="B158" s="167"/>
      <c r="C158" s="199" t="s">
        <v>183</v>
      </c>
      <c r="D158" s="199" t="s">
        <v>135</v>
      </c>
      <c r="E158" s="200" t="s">
        <v>184</v>
      </c>
      <c r="F158" s="201" t="s">
        <v>185</v>
      </c>
      <c r="G158" s="202" t="s">
        <v>151</v>
      </c>
      <c r="H158" s="203">
        <v>1.2</v>
      </c>
      <c r="I158" s="204"/>
      <c r="J158" s="203">
        <f>ROUND(I158*H158,3)</f>
        <v>0</v>
      </c>
      <c r="K158" s="205"/>
      <c r="L158" s="40"/>
      <c r="M158" s="206" t="s">
        <v>1</v>
      </c>
      <c r="N158" s="207" t="s">
        <v>43</v>
      </c>
      <c r="O158" s="83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0" t="s">
        <v>139</v>
      </c>
      <c r="AT158" s="210" t="s">
        <v>135</v>
      </c>
      <c r="AU158" s="210" t="s">
        <v>112</v>
      </c>
      <c r="AY158" s="18" t="s">
        <v>133</v>
      </c>
      <c r="BE158" s="128">
        <f>IF(N158="základná",J158,0)</f>
        <v>0</v>
      </c>
      <c r="BF158" s="128">
        <f>IF(N158="znížená",J158,0)</f>
        <v>0</v>
      </c>
      <c r="BG158" s="128">
        <f>IF(N158="zákl. prenesená",J158,0)</f>
        <v>0</v>
      </c>
      <c r="BH158" s="128">
        <f>IF(N158="zníž. prenesená",J158,0)</f>
        <v>0</v>
      </c>
      <c r="BI158" s="128">
        <f>IF(N158="nulová",J158,0)</f>
        <v>0</v>
      </c>
      <c r="BJ158" s="18" t="s">
        <v>112</v>
      </c>
      <c r="BK158" s="211">
        <f>ROUND(I158*H158,3)</f>
        <v>0</v>
      </c>
      <c r="BL158" s="18" t="s">
        <v>139</v>
      </c>
      <c r="BM158" s="210" t="s">
        <v>186</v>
      </c>
    </row>
    <row r="159" s="13" customFormat="1">
      <c r="A159" s="13"/>
      <c r="B159" s="212"/>
      <c r="C159" s="13"/>
      <c r="D159" s="213" t="s">
        <v>141</v>
      </c>
      <c r="E159" s="214" t="s">
        <v>1</v>
      </c>
      <c r="F159" s="215" t="s">
        <v>187</v>
      </c>
      <c r="G159" s="13"/>
      <c r="H159" s="216">
        <v>1.2</v>
      </c>
      <c r="I159" s="217"/>
      <c r="J159" s="13"/>
      <c r="K159" s="13"/>
      <c r="L159" s="212"/>
      <c r="M159" s="218"/>
      <c r="N159" s="219"/>
      <c r="O159" s="219"/>
      <c r="P159" s="219"/>
      <c r="Q159" s="219"/>
      <c r="R159" s="219"/>
      <c r="S159" s="219"/>
      <c r="T159" s="22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14" t="s">
        <v>141</v>
      </c>
      <c r="AU159" s="214" t="s">
        <v>112</v>
      </c>
      <c r="AV159" s="13" t="s">
        <v>112</v>
      </c>
      <c r="AW159" s="13" t="s">
        <v>31</v>
      </c>
      <c r="AX159" s="13" t="s">
        <v>82</v>
      </c>
      <c r="AY159" s="214" t="s">
        <v>133</v>
      </c>
    </row>
    <row r="160" s="2" customFormat="1" ht="37.8" customHeight="1">
      <c r="A160" s="39"/>
      <c r="B160" s="167"/>
      <c r="C160" s="199" t="s">
        <v>188</v>
      </c>
      <c r="D160" s="199" t="s">
        <v>135</v>
      </c>
      <c r="E160" s="200" t="s">
        <v>189</v>
      </c>
      <c r="F160" s="201" t="s">
        <v>190</v>
      </c>
      <c r="G160" s="202" t="s">
        <v>151</v>
      </c>
      <c r="H160" s="203">
        <v>153.36000000000001</v>
      </c>
      <c r="I160" s="204"/>
      <c r="J160" s="203">
        <f>ROUND(I160*H160,3)</f>
        <v>0</v>
      </c>
      <c r="K160" s="205"/>
      <c r="L160" s="40"/>
      <c r="M160" s="206" t="s">
        <v>1</v>
      </c>
      <c r="N160" s="207" t="s">
        <v>43</v>
      </c>
      <c r="O160" s="83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0" t="s">
        <v>139</v>
      </c>
      <c r="AT160" s="210" t="s">
        <v>135</v>
      </c>
      <c r="AU160" s="210" t="s">
        <v>112</v>
      </c>
      <c r="AY160" s="18" t="s">
        <v>133</v>
      </c>
      <c r="BE160" s="128">
        <f>IF(N160="základná",J160,0)</f>
        <v>0</v>
      </c>
      <c r="BF160" s="128">
        <f>IF(N160="znížená",J160,0)</f>
        <v>0</v>
      </c>
      <c r="BG160" s="128">
        <f>IF(N160="zákl. prenesená",J160,0)</f>
        <v>0</v>
      </c>
      <c r="BH160" s="128">
        <f>IF(N160="zníž. prenesená",J160,0)</f>
        <v>0</v>
      </c>
      <c r="BI160" s="128">
        <f>IF(N160="nulová",J160,0)</f>
        <v>0</v>
      </c>
      <c r="BJ160" s="18" t="s">
        <v>112</v>
      </c>
      <c r="BK160" s="211">
        <f>ROUND(I160*H160,3)</f>
        <v>0</v>
      </c>
      <c r="BL160" s="18" t="s">
        <v>139</v>
      </c>
      <c r="BM160" s="210" t="s">
        <v>191</v>
      </c>
    </row>
    <row r="161" s="13" customFormat="1">
      <c r="A161" s="13"/>
      <c r="B161" s="212"/>
      <c r="C161" s="13"/>
      <c r="D161" s="213" t="s">
        <v>141</v>
      </c>
      <c r="E161" s="214" t="s">
        <v>1</v>
      </c>
      <c r="F161" s="215" t="s">
        <v>192</v>
      </c>
      <c r="G161" s="13"/>
      <c r="H161" s="216">
        <v>153.36000000000001</v>
      </c>
      <c r="I161" s="217"/>
      <c r="J161" s="13"/>
      <c r="K161" s="13"/>
      <c r="L161" s="212"/>
      <c r="M161" s="218"/>
      <c r="N161" s="219"/>
      <c r="O161" s="219"/>
      <c r="P161" s="219"/>
      <c r="Q161" s="219"/>
      <c r="R161" s="219"/>
      <c r="S161" s="219"/>
      <c r="T161" s="22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14" t="s">
        <v>141</v>
      </c>
      <c r="AU161" s="214" t="s">
        <v>112</v>
      </c>
      <c r="AV161" s="13" t="s">
        <v>112</v>
      </c>
      <c r="AW161" s="13" t="s">
        <v>31</v>
      </c>
      <c r="AX161" s="13" t="s">
        <v>82</v>
      </c>
      <c r="AY161" s="214" t="s">
        <v>133</v>
      </c>
    </row>
    <row r="162" s="2" customFormat="1" ht="21.75" customHeight="1">
      <c r="A162" s="39"/>
      <c r="B162" s="167"/>
      <c r="C162" s="199" t="s">
        <v>193</v>
      </c>
      <c r="D162" s="199" t="s">
        <v>135</v>
      </c>
      <c r="E162" s="200" t="s">
        <v>194</v>
      </c>
      <c r="F162" s="201" t="s">
        <v>195</v>
      </c>
      <c r="G162" s="202" t="s">
        <v>151</v>
      </c>
      <c r="H162" s="203">
        <v>153.36000000000001</v>
      </c>
      <c r="I162" s="204"/>
      <c r="J162" s="203">
        <f>ROUND(I162*H162,3)</f>
        <v>0</v>
      </c>
      <c r="K162" s="205"/>
      <c r="L162" s="40"/>
      <c r="M162" s="206" t="s">
        <v>1</v>
      </c>
      <c r="N162" s="207" t="s">
        <v>43</v>
      </c>
      <c r="O162" s="83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0" t="s">
        <v>139</v>
      </c>
      <c r="AT162" s="210" t="s">
        <v>135</v>
      </c>
      <c r="AU162" s="210" t="s">
        <v>112</v>
      </c>
      <c r="AY162" s="18" t="s">
        <v>133</v>
      </c>
      <c r="BE162" s="128">
        <f>IF(N162="základná",J162,0)</f>
        <v>0</v>
      </c>
      <c r="BF162" s="128">
        <f>IF(N162="znížená",J162,0)</f>
        <v>0</v>
      </c>
      <c r="BG162" s="128">
        <f>IF(N162="zákl. prenesená",J162,0)</f>
        <v>0</v>
      </c>
      <c r="BH162" s="128">
        <f>IF(N162="zníž. prenesená",J162,0)</f>
        <v>0</v>
      </c>
      <c r="BI162" s="128">
        <f>IF(N162="nulová",J162,0)</f>
        <v>0</v>
      </c>
      <c r="BJ162" s="18" t="s">
        <v>112</v>
      </c>
      <c r="BK162" s="211">
        <f>ROUND(I162*H162,3)</f>
        <v>0</v>
      </c>
      <c r="BL162" s="18" t="s">
        <v>139</v>
      </c>
      <c r="BM162" s="210" t="s">
        <v>196</v>
      </c>
    </row>
    <row r="163" s="2" customFormat="1" ht="24.15" customHeight="1">
      <c r="A163" s="39"/>
      <c r="B163" s="167"/>
      <c r="C163" s="199" t="s">
        <v>197</v>
      </c>
      <c r="D163" s="199" t="s">
        <v>135</v>
      </c>
      <c r="E163" s="200" t="s">
        <v>198</v>
      </c>
      <c r="F163" s="201" t="s">
        <v>199</v>
      </c>
      <c r="G163" s="202" t="s">
        <v>200</v>
      </c>
      <c r="H163" s="203">
        <v>230.03999999999999</v>
      </c>
      <c r="I163" s="204"/>
      <c r="J163" s="203">
        <f>ROUND(I163*H163,3)</f>
        <v>0</v>
      </c>
      <c r="K163" s="205"/>
      <c r="L163" s="40"/>
      <c r="M163" s="206" t="s">
        <v>1</v>
      </c>
      <c r="N163" s="207" t="s">
        <v>43</v>
      </c>
      <c r="O163" s="83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139</v>
      </c>
      <c r="AT163" s="210" t="s">
        <v>135</v>
      </c>
      <c r="AU163" s="210" t="s">
        <v>112</v>
      </c>
      <c r="AY163" s="18" t="s">
        <v>133</v>
      </c>
      <c r="BE163" s="128">
        <f>IF(N163="základná",J163,0)</f>
        <v>0</v>
      </c>
      <c r="BF163" s="128">
        <f>IF(N163="znížená",J163,0)</f>
        <v>0</v>
      </c>
      <c r="BG163" s="128">
        <f>IF(N163="zákl. prenesená",J163,0)</f>
        <v>0</v>
      </c>
      <c r="BH163" s="128">
        <f>IF(N163="zníž. prenesená",J163,0)</f>
        <v>0</v>
      </c>
      <c r="BI163" s="128">
        <f>IF(N163="nulová",J163,0)</f>
        <v>0</v>
      </c>
      <c r="BJ163" s="18" t="s">
        <v>112</v>
      </c>
      <c r="BK163" s="211">
        <f>ROUND(I163*H163,3)</f>
        <v>0</v>
      </c>
      <c r="BL163" s="18" t="s">
        <v>139</v>
      </c>
      <c r="BM163" s="210" t="s">
        <v>201</v>
      </c>
    </row>
    <row r="164" s="13" customFormat="1">
      <c r="A164" s="13"/>
      <c r="B164" s="212"/>
      <c r="C164" s="13"/>
      <c r="D164" s="213" t="s">
        <v>141</v>
      </c>
      <c r="E164" s="214" t="s">
        <v>1</v>
      </c>
      <c r="F164" s="215" t="s">
        <v>202</v>
      </c>
      <c r="G164" s="13"/>
      <c r="H164" s="216">
        <v>230.03999999999999</v>
      </c>
      <c r="I164" s="217"/>
      <c r="J164" s="13"/>
      <c r="K164" s="13"/>
      <c r="L164" s="212"/>
      <c r="M164" s="218"/>
      <c r="N164" s="219"/>
      <c r="O164" s="219"/>
      <c r="P164" s="219"/>
      <c r="Q164" s="219"/>
      <c r="R164" s="219"/>
      <c r="S164" s="219"/>
      <c r="T164" s="22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14" t="s">
        <v>141</v>
      </c>
      <c r="AU164" s="214" t="s">
        <v>112</v>
      </c>
      <c r="AV164" s="13" t="s">
        <v>112</v>
      </c>
      <c r="AW164" s="13" t="s">
        <v>31</v>
      </c>
      <c r="AX164" s="13" t="s">
        <v>82</v>
      </c>
      <c r="AY164" s="214" t="s">
        <v>133</v>
      </c>
    </row>
    <row r="165" s="2" customFormat="1" ht="24.15" customHeight="1">
      <c r="A165" s="39"/>
      <c r="B165" s="167"/>
      <c r="C165" s="199" t="s">
        <v>203</v>
      </c>
      <c r="D165" s="199" t="s">
        <v>135</v>
      </c>
      <c r="E165" s="200" t="s">
        <v>204</v>
      </c>
      <c r="F165" s="201" t="s">
        <v>205</v>
      </c>
      <c r="G165" s="202" t="s">
        <v>151</v>
      </c>
      <c r="H165" s="203">
        <v>32</v>
      </c>
      <c r="I165" s="204"/>
      <c r="J165" s="203">
        <f>ROUND(I165*H165,3)</f>
        <v>0</v>
      </c>
      <c r="K165" s="205"/>
      <c r="L165" s="40"/>
      <c r="M165" s="206" t="s">
        <v>1</v>
      </c>
      <c r="N165" s="207" t="s">
        <v>43</v>
      </c>
      <c r="O165" s="83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0" t="s">
        <v>139</v>
      </c>
      <c r="AT165" s="210" t="s">
        <v>135</v>
      </c>
      <c r="AU165" s="210" t="s">
        <v>112</v>
      </c>
      <c r="AY165" s="18" t="s">
        <v>133</v>
      </c>
      <c r="BE165" s="128">
        <f>IF(N165="základná",J165,0)</f>
        <v>0</v>
      </c>
      <c r="BF165" s="128">
        <f>IF(N165="znížená",J165,0)</f>
        <v>0</v>
      </c>
      <c r="BG165" s="128">
        <f>IF(N165="zákl. prenesená",J165,0)</f>
        <v>0</v>
      </c>
      <c r="BH165" s="128">
        <f>IF(N165="zníž. prenesená",J165,0)</f>
        <v>0</v>
      </c>
      <c r="BI165" s="128">
        <f>IF(N165="nulová",J165,0)</f>
        <v>0</v>
      </c>
      <c r="BJ165" s="18" t="s">
        <v>112</v>
      </c>
      <c r="BK165" s="211">
        <f>ROUND(I165*H165,3)</f>
        <v>0</v>
      </c>
      <c r="BL165" s="18" t="s">
        <v>139</v>
      </c>
      <c r="BM165" s="210" t="s">
        <v>206</v>
      </c>
    </row>
    <row r="166" s="14" customFormat="1">
      <c r="A166" s="14"/>
      <c r="B166" s="221"/>
      <c r="C166" s="14"/>
      <c r="D166" s="213" t="s">
        <v>141</v>
      </c>
      <c r="E166" s="222" t="s">
        <v>1</v>
      </c>
      <c r="F166" s="223" t="s">
        <v>207</v>
      </c>
      <c r="G166" s="14"/>
      <c r="H166" s="222" t="s">
        <v>1</v>
      </c>
      <c r="I166" s="224"/>
      <c r="J166" s="14"/>
      <c r="K166" s="14"/>
      <c r="L166" s="221"/>
      <c r="M166" s="225"/>
      <c r="N166" s="226"/>
      <c r="O166" s="226"/>
      <c r="P166" s="226"/>
      <c r="Q166" s="226"/>
      <c r="R166" s="226"/>
      <c r="S166" s="226"/>
      <c r="T166" s="22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22" t="s">
        <v>141</v>
      </c>
      <c r="AU166" s="222" t="s">
        <v>112</v>
      </c>
      <c r="AV166" s="14" t="s">
        <v>82</v>
      </c>
      <c r="AW166" s="14" t="s">
        <v>31</v>
      </c>
      <c r="AX166" s="14" t="s">
        <v>77</v>
      </c>
      <c r="AY166" s="222" t="s">
        <v>133</v>
      </c>
    </row>
    <row r="167" s="13" customFormat="1">
      <c r="A167" s="13"/>
      <c r="B167" s="212"/>
      <c r="C167" s="13"/>
      <c r="D167" s="213" t="s">
        <v>141</v>
      </c>
      <c r="E167" s="214" t="s">
        <v>1</v>
      </c>
      <c r="F167" s="215" t="s">
        <v>171</v>
      </c>
      <c r="G167" s="13"/>
      <c r="H167" s="216">
        <v>32</v>
      </c>
      <c r="I167" s="217"/>
      <c r="J167" s="13"/>
      <c r="K167" s="13"/>
      <c r="L167" s="212"/>
      <c r="M167" s="218"/>
      <c r="N167" s="219"/>
      <c r="O167" s="219"/>
      <c r="P167" s="219"/>
      <c r="Q167" s="219"/>
      <c r="R167" s="219"/>
      <c r="S167" s="219"/>
      <c r="T167" s="22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14" t="s">
        <v>141</v>
      </c>
      <c r="AU167" s="214" t="s">
        <v>112</v>
      </c>
      <c r="AV167" s="13" t="s">
        <v>112</v>
      </c>
      <c r="AW167" s="13" t="s">
        <v>31</v>
      </c>
      <c r="AX167" s="13" t="s">
        <v>82</v>
      </c>
      <c r="AY167" s="214" t="s">
        <v>133</v>
      </c>
    </row>
    <row r="168" s="2" customFormat="1" ht="16.5" customHeight="1">
      <c r="A168" s="39"/>
      <c r="B168" s="167"/>
      <c r="C168" s="236" t="s">
        <v>208</v>
      </c>
      <c r="D168" s="236" t="s">
        <v>209</v>
      </c>
      <c r="E168" s="237" t="s">
        <v>210</v>
      </c>
      <c r="F168" s="238" t="s">
        <v>211</v>
      </c>
      <c r="G168" s="239" t="s">
        <v>200</v>
      </c>
      <c r="H168" s="240">
        <v>60.479999999999997</v>
      </c>
      <c r="I168" s="241"/>
      <c r="J168" s="240">
        <f>ROUND(I168*H168,3)</f>
        <v>0</v>
      </c>
      <c r="K168" s="242"/>
      <c r="L168" s="243"/>
      <c r="M168" s="244" t="s">
        <v>1</v>
      </c>
      <c r="N168" s="245" t="s">
        <v>43</v>
      </c>
      <c r="O168" s="83"/>
      <c r="P168" s="208">
        <f>O168*H168</f>
        <v>0</v>
      </c>
      <c r="Q168" s="208">
        <v>1</v>
      </c>
      <c r="R168" s="208">
        <f>Q168*H168</f>
        <v>60.479999999999997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183</v>
      </c>
      <c r="AT168" s="210" t="s">
        <v>209</v>
      </c>
      <c r="AU168" s="210" t="s">
        <v>112</v>
      </c>
      <c r="AY168" s="18" t="s">
        <v>133</v>
      </c>
      <c r="BE168" s="128">
        <f>IF(N168="základná",J168,0)</f>
        <v>0</v>
      </c>
      <c r="BF168" s="128">
        <f>IF(N168="znížená",J168,0)</f>
        <v>0</v>
      </c>
      <c r="BG168" s="128">
        <f>IF(N168="zákl. prenesená",J168,0)</f>
        <v>0</v>
      </c>
      <c r="BH168" s="128">
        <f>IF(N168="zníž. prenesená",J168,0)</f>
        <v>0</v>
      </c>
      <c r="BI168" s="128">
        <f>IF(N168="nulová",J168,0)</f>
        <v>0</v>
      </c>
      <c r="BJ168" s="18" t="s">
        <v>112</v>
      </c>
      <c r="BK168" s="211">
        <f>ROUND(I168*H168,3)</f>
        <v>0</v>
      </c>
      <c r="BL168" s="18" t="s">
        <v>139</v>
      </c>
      <c r="BM168" s="210" t="s">
        <v>212</v>
      </c>
    </row>
    <row r="169" s="13" customFormat="1">
      <c r="A169" s="13"/>
      <c r="B169" s="212"/>
      <c r="C169" s="13"/>
      <c r="D169" s="213" t="s">
        <v>141</v>
      </c>
      <c r="E169" s="13"/>
      <c r="F169" s="215" t="s">
        <v>213</v>
      </c>
      <c r="G169" s="13"/>
      <c r="H169" s="216">
        <v>60.479999999999997</v>
      </c>
      <c r="I169" s="217"/>
      <c r="J169" s="13"/>
      <c r="K169" s="13"/>
      <c r="L169" s="212"/>
      <c r="M169" s="218"/>
      <c r="N169" s="219"/>
      <c r="O169" s="219"/>
      <c r="P169" s="219"/>
      <c r="Q169" s="219"/>
      <c r="R169" s="219"/>
      <c r="S169" s="219"/>
      <c r="T169" s="22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14" t="s">
        <v>141</v>
      </c>
      <c r="AU169" s="214" t="s">
        <v>112</v>
      </c>
      <c r="AV169" s="13" t="s">
        <v>112</v>
      </c>
      <c r="AW169" s="13" t="s">
        <v>3</v>
      </c>
      <c r="AX169" s="13" t="s">
        <v>82</v>
      </c>
      <c r="AY169" s="214" t="s">
        <v>133</v>
      </c>
    </row>
    <row r="170" s="2" customFormat="1" ht="33" customHeight="1">
      <c r="A170" s="39"/>
      <c r="B170" s="167"/>
      <c r="C170" s="199" t="s">
        <v>214</v>
      </c>
      <c r="D170" s="199" t="s">
        <v>135</v>
      </c>
      <c r="E170" s="200" t="s">
        <v>215</v>
      </c>
      <c r="F170" s="201" t="s">
        <v>216</v>
      </c>
      <c r="G170" s="202" t="s">
        <v>138</v>
      </c>
      <c r="H170" s="203">
        <v>110.25</v>
      </c>
      <c r="I170" s="204"/>
      <c r="J170" s="203">
        <f>ROUND(I170*H170,3)</f>
        <v>0</v>
      </c>
      <c r="K170" s="205"/>
      <c r="L170" s="40"/>
      <c r="M170" s="206" t="s">
        <v>1</v>
      </c>
      <c r="N170" s="207" t="s">
        <v>43</v>
      </c>
      <c r="O170" s="83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139</v>
      </c>
      <c r="AT170" s="210" t="s">
        <v>135</v>
      </c>
      <c r="AU170" s="210" t="s">
        <v>112</v>
      </c>
      <c r="AY170" s="18" t="s">
        <v>133</v>
      </c>
      <c r="BE170" s="128">
        <f>IF(N170="základná",J170,0)</f>
        <v>0</v>
      </c>
      <c r="BF170" s="128">
        <f>IF(N170="znížená",J170,0)</f>
        <v>0</v>
      </c>
      <c r="BG170" s="128">
        <f>IF(N170="zákl. prenesená",J170,0)</f>
        <v>0</v>
      </c>
      <c r="BH170" s="128">
        <f>IF(N170="zníž. prenesená",J170,0)</f>
        <v>0</v>
      </c>
      <c r="BI170" s="128">
        <f>IF(N170="nulová",J170,0)</f>
        <v>0</v>
      </c>
      <c r="BJ170" s="18" t="s">
        <v>112</v>
      </c>
      <c r="BK170" s="211">
        <f>ROUND(I170*H170,3)</f>
        <v>0</v>
      </c>
      <c r="BL170" s="18" t="s">
        <v>139</v>
      </c>
      <c r="BM170" s="210" t="s">
        <v>217</v>
      </c>
    </row>
    <row r="171" s="13" customFormat="1">
      <c r="A171" s="13"/>
      <c r="B171" s="212"/>
      <c r="C171" s="13"/>
      <c r="D171" s="213" t="s">
        <v>141</v>
      </c>
      <c r="E171" s="214" t="s">
        <v>1</v>
      </c>
      <c r="F171" s="215" t="s">
        <v>218</v>
      </c>
      <c r="G171" s="13"/>
      <c r="H171" s="216">
        <v>110.25</v>
      </c>
      <c r="I171" s="217"/>
      <c r="J171" s="13"/>
      <c r="K171" s="13"/>
      <c r="L171" s="212"/>
      <c r="M171" s="218"/>
      <c r="N171" s="219"/>
      <c r="O171" s="219"/>
      <c r="P171" s="219"/>
      <c r="Q171" s="219"/>
      <c r="R171" s="219"/>
      <c r="S171" s="219"/>
      <c r="T171" s="22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14" t="s">
        <v>141</v>
      </c>
      <c r="AU171" s="214" t="s">
        <v>112</v>
      </c>
      <c r="AV171" s="13" t="s">
        <v>112</v>
      </c>
      <c r="AW171" s="13" t="s">
        <v>31</v>
      </c>
      <c r="AX171" s="13" t="s">
        <v>82</v>
      </c>
      <c r="AY171" s="214" t="s">
        <v>133</v>
      </c>
    </row>
    <row r="172" s="2" customFormat="1" ht="24.15" customHeight="1">
      <c r="A172" s="39"/>
      <c r="B172" s="167"/>
      <c r="C172" s="199" t="s">
        <v>219</v>
      </c>
      <c r="D172" s="199" t="s">
        <v>135</v>
      </c>
      <c r="E172" s="200" t="s">
        <v>220</v>
      </c>
      <c r="F172" s="201" t="s">
        <v>221</v>
      </c>
      <c r="G172" s="202" t="s">
        <v>138</v>
      </c>
      <c r="H172" s="203">
        <v>110.25</v>
      </c>
      <c r="I172" s="204"/>
      <c r="J172" s="203">
        <f>ROUND(I172*H172,3)</f>
        <v>0</v>
      </c>
      <c r="K172" s="205"/>
      <c r="L172" s="40"/>
      <c r="M172" s="206" t="s">
        <v>1</v>
      </c>
      <c r="N172" s="207" t="s">
        <v>43</v>
      </c>
      <c r="O172" s="83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0" t="s">
        <v>139</v>
      </c>
      <c r="AT172" s="210" t="s">
        <v>135</v>
      </c>
      <c r="AU172" s="210" t="s">
        <v>112</v>
      </c>
      <c r="AY172" s="18" t="s">
        <v>133</v>
      </c>
      <c r="BE172" s="128">
        <f>IF(N172="základná",J172,0)</f>
        <v>0</v>
      </c>
      <c r="BF172" s="128">
        <f>IF(N172="znížená",J172,0)</f>
        <v>0</v>
      </c>
      <c r="BG172" s="128">
        <f>IF(N172="zákl. prenesená",J172,0)</f>
        <v>0</v>
      </c>
      <c r="BH172" s="128">
        <f>IF(N172="zníž. prenesená",J172,0)</f>
        <v>0</v>
      </c>
      <c r="BI172" s="128">
        <f>IF(N172="nulová",J172,0)</f>
        <v>0</v>
      </c>
      <c r="BJ172" s="18" t="s">
        <v>112</v>
      </c>
      <c r="BK172" s="211">
        <f>ROUND(I172*H172,3)</f>
        <v>0</v>
      </c>
      <c r="BL172" s="18" t="s">
        <v>139</v>
      </c>
      <c r="BM172" s="210" t="s">
        <v>222</v>
      </c>
    </row>
    <row r="173" s="13" customFormat="1">
      <c r="A173" s="13"/>
      <c r="B173" s="212"/>
      <c r="C173" s="13"/>
      <c r="D173" s="213" t="s">
        <v>141</v>
      </c>
      <c r="E173" s="214" t="s">
        <v>1</v>
      </c>
      <c r="F173" s="215" t="s">
        <v>218</v>
      </c>
      <c r="G173" s="13"/>
      <c r="H173" s="216">
        <v>110.25</v>
      </c>
      <c r="I173" s="217"/>
      <c r="J173" s="13"/>
      <c r="K173" s="13"/>
      <c r="L173" s="212"/>
      <c r="M173" s="218"/>
      <c r="N173" s="219"/>
      <c r="O173" s="219"/>
      <c r="P173" s="219"/>
      <c r="Q173" s="219"/>
      <c r="R173" s="219"/>
      <c r="S173" s="219"/>
      <c r="T173" s="22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14" t="s">
        <v>141</v>
      </c>
      <c r="AU173" s="214" t="s">
        <v>112</v>
      </c>
      <c r="AV173" s="13" t="s">
        <v>112</v>
      </c>
      <c r="AW173" s="13" t="s">
        <v>31</v>
      </c>
      <c r="AX173" s="13" t="s">
        <v>82</v>
      </c>
      <c r="AY173" s="214" t="s">
        <v>133</v>
      </c>
    </row>
    <row r="174" s="12" customFormat="1" ht="22.8" customHeight="1">
      <c r="A174" s="12"/>
      <c r="B174" s="186"/>
      <c r="C174" s="12"/>
      <c r="D174" s="187" t="s">
        <v>76</v>
      </c>
      <c r="E174" s="197" t="s">
        <v>139</v>
      </c>
      <c r="F174" s="197" t="s">
        <v>223</v>
      </c>
      <c r="G174" s="12"/>
      <c r="H174" s="12"/>
      <c r="I174" s="189"/>
      <c r="J174" s="198">
        <f>BK174</f>
        <v>0</v>
      </c>
      <c r="K174" s="12"/>
      <c r="L174" s="186"/>
      <c r="M174" s="191"/>
      <c r="N174" s="192"/>
      <c r="O174" s="192"/>
      <c r="P174" s="193">
        <f>SUM(P175:P179)</f>
        <v>0</v>
      </c>
      <c r="Q174" s="192"/>
      <c r="R174" s="193">
        <f>SUM(R175:R179)</f>
        <v>0.051199999999999996</v>
      </c>
      <c r="S174" s="192"/>
      <c r="T174" s="194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87" t="s">
        <v>82</v>
      </c>
      <c r="AT174" s="195" t="s">
        <v>76</v>
      </c>
      <c r="AU174" s="195" t="s">
        <v>82</v>
      </c>
      <c r="AY174" s="187" t="s">
        <v>133</v>
      </c>
      <c r="BK174" s="196">
        <f>SUM(BK175:BK179)</f>
        <v>0</v>
      </c>
    </row>
    <row r="175" s="2" customFormat="1" ht="24.15" customHeight="1">
      <c r="A175" s="39"/>
      <c r="B175" s="167"/>
      <c r="C175" s="199" t="s">
        <v>224</v>
      </c>
      <c r="D175" s="199" t="s">
        <v>135</v>
      </c>
      <c r="E175" s="200" t="s">
        <v>225</v>
      </c>
      <c r="F175" s="201" t="s">
        <v>226</v>
      </c>
      <c r="G175" s="202" t="s">
        <v>138</v>
      </c>
      <c r="H175" s="203">
        <v>80</v>
      </c>
      <c r="I175" s="204"/>
      <c r="J175" s="203">
        <f>ROUND(I175*H175,3)</f>
        <v>0</v>
      </c>
      <c r="K175" s="205"/>
      <c r="L175" s="40"/>
      <c r="M175" s="206" t="s">
        <v>1</v>
      </c>
      <c r="N175" s="207" t="s">
        <v>43</v>
      </c>
      <c r="O175" s="83"/>
      <c r="P175" s="208">
        <f>O175*H175</f>
        <v>0</v>
      </c>
      <c r="Q175" s="208">
        <v>0.00027999999999999998</v>
      </c>
      <c r="R175" s="208">
        <f>Q175*H175</f>
        <v>0.022399999999999996</v>
      </c>
      <c r="S175" s="208">
        <v>0</v>
      </c>
      <c r="T175" s="2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0" t="s">
        <v>139</v>
      </c>
      <c r="AT175" s="210" t="s">
        <v>135</v>
      </c>
      <c r="AU175" s="210" t="s">
        <v>112</v>
      </c>
      <c r="AY175" s="18" t="s">
        <v>133</v>
      </c>
      <c r="BE175" s="128">
        <f>IF(N175="základná",J175,0)</f>
        <v>0</v>
      </c>
      <c r="BF175" s="128">
        <f>IF(N175="znížená",J175,0)</f>
        <v>0</v>
      </c>
      <c r="BG175" s="128">
        <f>IF(N175="zákl. prenesená",J175,0)</f>
        <v>0</v>
      </c>
      <c r="BH175" s="128">
        <f>IF(N175="zníž. prenesená",J175,0)</f>
        <v>0</v>
      </c>
      <c r="BI175" s="128">
        <f>IF(N175="nulová",J175,0)</f>
        <v>0</v>
      </c>
      <c r="BJ175" s="18" t="s">
        <v>112</v>
      </c>
      <c r="BK175" s="211">
        <f>ROUND(I175*H175,3)</f>
        <v>0</v>
      </c>
      <c r="BL175" s="18" t="s">
        <v>139</v>
      </c>
      <c r="BM175" s="210" t="s">
        <v>227</v>
      </c>
    </row>
    <row r="176" s="14" customFormat="1">
      <c r="A176" s="14"/>
      <c r="B176" s="221"/>
      <c r="C176" s="14"/>
      <c r="D176" s="213" t="s">
        <v>141</v>
      </c>
      <c r="E176" s="222" t="s">
        <v>1</v>
      </c>
      <c r="F176" s="223" t="s">
        <v>207</v>
      </c>
      <c r="G176" s="14"/>
      <c r="H176" s="222" t="s">
        <v>1</v>
      </c>
      <c r="I176" s="224"/>
      <c r="J176" s="14"/>
      <c r="K176" s="14"/>
      <c r="L176" s="221"/>
      <c r="M176" s="225"/>
      <c r="N176" s="226"/>
      <c r="O176" s="226"/>
      <c r="P176" s="226"/>
      <c r="Q176" s="226"/>
      <c r="R176" s="226"/>
      <c r="S176" s="226"/>
      <c r="T176" s="22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22" t="s">
        <v>141</v>
      </c>
      <c r="AU176" s="222" t="s">
        <v>112</v>
      </c>
      <c r="AV176" s="14" t="s">
        <v>82</v>
      </c>
      <c r="AW176" s="14" t="s">
        <v>31</v>
      </c>
      <c r="AX176" s="14" t="s">
        <v>77</v>
      </c>
      <c r="AY176" s="222" t="s">
        <v>133</v>
      </c>
    </row>
    <row r="177" s="13" customFormat="1">
      <c r="A177" s="13"/>
      <c r="B177" s="212"/>
      <c r="C177" s="13"/>
      <c r="D177" s="213" t="s">
        <v>141</v>
      </c>
      <c r="E177" s="214" t="s">
        <v>1</v>
      </c>
      <c r="F177" s="215" t="s">
        <v>228</v>
      </c>
      <c r="G177" s="13"/>
      <c r="H177" s="216">
        <v>80</v>
      </c>
      <c r="I177" s="217"/>
      <c r="J177" s="13"/>
      <c r="K177" s="13"/>
      <c r="L177" s="212"/>
      <c r="M177" s="218"/>
      <c r="N177" s="219"/>
      <c r="O177" s="219"/>
      <c r="P177" s="219"/>
      <c r="Q177" s="219"/>
      <c r="R177" s="219"/>
      <c r="S177" s="219"/>
      <c r="T177" s="22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14" t="s">
        <v>141</v>
      </c>
      <c r="AU177" s="214" t="s">
        <v>112</v>
      </c>
      <c r="AV177" s="13" t="s">
        <v>112</v>
      </c>
      <c r="AW177" s="13" t="s">
        <v>31</v>
      </c>
      <c r="AX177" s="13" t="s">
        <v>82</v>
      </c>
      <c r="AY177" s="214" t="s">
        <v>133</v>
      </c>
    </row>
    <row r="178" s="2" customFormat="1" ht="16.5" customHeight="1">
      <c r="A178" s="39"/>
      <c r="B178" s="167"/>
      <c r="C178" s="236" t="s">
        <v>229</v>
      </c>
      <c r="D178" s="236" t="s">
        <v>209</v>
      </c>
      <c r="E178" s="237" t="s">
        <v>230</v>
      </c>
      <c r="F178" s="238" t="s">
        <v>231</v>
      </c>
      <c r="G178" s="239" t="s">
        <v>138</v>
      </c>
      <c r="H178" s="240">
        <v>96</v>
      </c>
      <c r="I178" s="241"/>
      <c r="J178" s="240">
        <f>ROUND(I178*H178,3)</f>
        <v>0</v>
      </c>
      <c r="K178" s="242"/>
      <c r="L178" s="243"/>
      <c r="M178" s="244" t="s">
        <v>1</v>
      </c>
      <c r="N178" s="245" t="s">
        <v>43</v>
      </c>
      <c r="O178" s="83"/>
      <c r="P178" s="208">
        <f>O178*H178</f>
        <v>0</v>
      </c>
      <c r="Q178" s="208">
        <v>0.00029999999999999997</v>
      </c>
      <c r="R178" s="208">
        <f>Q178*H178</f>
        <v>0.028799999999999999</v>
      </c>
      <c r="S178" s="208">
        <v>0</v>
      </c>
      <c r="T178" s="20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0" t="s">
        <v>183</v>
      </c>
      <c r="AT178" s="210" t="s">
        <v>209</v>
      </c>
      <c r="AU178" s="210" t="s">
        <v>112</v>
      </c>
      <c r="AY178" s="18" t="s">
        <v>133</v>
      </c>
      <c r="BE178" s="128">
        <f>IF(N178="základná",J178,0)</f>
        <v>0</v>
      </c>
      <c r="BF178" s="128">
        <f>IF(N178="znížená",J178,0)</f>
        <v>0</v>
      </c>
      <c r="BG178" s="128">
        <f>IF(N178="zákl. prenesená",J178,0)</f>
        <v>0</v>
      </c>
      <c r="BH178" s="128">
        <f>IF(N178="zníž. prenesená",J178,0)</f>
        <v>0</v>
      </c>
      <c r="BI178" s="128">
        <f>IF(N178="nulová",J178,0)</f>
        <v>0</v>
      </c>
      <c r="BJ178" s="18" t="s">
        <v>112</v>
      </c>
      <c r="BK178" s="211">
        <f>ROUND(I178*H178,3)</f>
        <v>0</v>
      </c>
      <c r="BL178" s="18" t="s">
        <v>139</v>
      </c>
      <c r="BM178" s="210" t="s">
        <v>232</v>
      </c>
    </row>
    <row r="179" s="13" customFormat="1">
      <c r="A179" s="13"/>
      <c r="B179" s="212"/>
      <c r="C179" s="13"/>
      <c r="D179" s="213" t="s">
        <v>141</v>
      </c>
      <c r="E179" s="13"/>
      <c r="F179" s="215" t="s">
        <v>233</v>
      </c>
      <c r="G179" s="13"/>
      <c r="H179" s="216">
        <v>96</v>
      </c>
      <c r="I179" s="217"/>
      <c r="J179" s="13"/>
      <c r="K179" s="13"/>
      <c r="L179" s="212"/>
      <c r="M179" s="218"/>
      <c r="N179" s="219"/>
      <c r="O179" s="219"/>
      <c r="P179" s="219"/>
      <c r="Q179" s="219"/>
      <c r="R179" s="219"/>
      <c r="S179" s="219"/>
      <c r="T179" s="22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14" t="s">
        <v>141</v>
      </c>
      <c r="AU179" s="214" t="s">
        <v>112</v>
      </c>
      <c r="AV179" s="13" t="s">
        <v>112</v>
      </c>
      <c r="AW179" s="13" t="s">
        <v>3</v>
      </c>
      <c r="AX179" s="13" t="s">
        <v>82</v>
      </c>
      <c r="AY179" s="214" t="s">
        <v>133</v>
      </c>
    </row>
    <row r="180" s="12" customFormat="1" ht="22.8" customHeight="1">
      <c r="A180" s="12"/>
      <c r="B180" s="186"/>
      <c r="C180" s="12"/>
      <c r="D180" s="187" t="s">
        <v>76</v>
      </c>
      <c r="E180" s="197" t="s">
        <v>166</v>
      </c>
      <c r="F180" s="197" t="s">
        <v>234</v>
      </c>
      <c r="G180" s="12"/>
      <c r="H180" s="12"/>
      <c r="I180" s="189"/>
      <c r="J180" s="198">
        <f>BK180</f>
        <v>0</v>
      </c>
      <c r="K180" s="12"/>
      <c r="L180" s="186"/>
      <c r="M180" s="191"/>
      <c r="N180" s="192"/>
      <c r="O180" s="192"/>
      <c r="P180" s="193">
        <f>SUM(P181:P211)</f>
        <v>0</v>
      </c>
      <c r="Q180" s="192"/>
      <c r="R180" s="193">
        <f>SUM(R181:R211)</f>
        <v>293.11846359999998</v>
      </c>
      <c r="S180" s="192"/>
      <c r="T180" s="194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7" t="s">
        <v>82</v>
      </c>
      <c r="AT180" s="195" t="s">
        <v>76</v>
      </c>
      <c r="AU180" s="195" t="s">
        <v>82</v>
      </c>
      <c r="AY180" s="187" t="s">
        <v>133</v>
      </c>
      <c r="BK180" s="196">
        <f>SUM(BK181:BK211)</f>
        <v>0</v>
      </c>
    </row>
    <row r="181" s="2" customFormat="1" ht="16.5" customHeight="1">
      <c r="A181" s="39"/>
      <c r="B181" s="167"/>
      <c r="C181" s="199" t="s">
        <v>235</v>
      </c>
      <c r="D181" s="199" t="s">
        <v>135</v>
      </c>
      <c r="E181" s="200" t="s">
        <v>236</v>
      </c>
      <c r="F181" s="201" t="s">
        <v>237</v>
      </c>
      <c r="G181" s="202" t="s">
        <v>138</v>
      </c>
      <c r="H181" s="203">
        <v>706.08000000000004</v>
      </c>
      <c r="I181" s="204"/>
      <c r="J181" s="203">
        <f>ROUND(I181*H181,3)</f>
        <v>0</v>
      </c>
      <c r="K181" s="205"/>
      <c r="L181" s="40"/>
      <c r="M181" s="206" t="s">
        <v>1</v>
      </c>
      <c r="N181" s="207" t="s">
        <v>43</v>
      </c>
      <c r="O181" s="83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0" t="s">
        <v>139</v>
      </c>
      <c r="AT181" s="210" t="s">
        <v>135</v>
      </c>
      <c r="AU181" s="210" t="s">
        <v>112</v>
      </c>
      <c r="AY181" s="18" t="s">
        <v>133</v>
      </c>
      <c r="BE181" s="128">
        <f>IF(N181="základná",J181,0)</f>
        <v>0</v>
      </c>
      <c r="BF181" s="128">
        <f>IF(N181="znížená",J181,0)</f>
        <v>0</v>
      </c>
      <c r="BG181" s="128">
        <f>IF(N181="zákl. prenesená",J181,0)</f>
        <v>0</v>
      </c>
      <c r="BH181" s="128">
        <f>IF(N181="zníž. prenesená",J181,0)</f>
        <v>0</v>
      </c>
      <c r="BI181" s="128">
        <f>IF(N181="nulová",J181,0)</f>
        <v>0</v>
      </c>
      <c r="BJ181" s="18" t="s">
        <v>112</v>
      </c>
      <c r="BK181" s="211">
        <f>ROUND(I181*H181,3)</f>
        <v>0</v>
      </c>
      <c r="BL181" s="18" t="s">
        <v>139</v>
      </c>
      <c r="BM181" s="210" t="s">
        <v>238</v>
      </c>
    </row>
    <row r="182" s="13" customFormat="1">
      <c r="A182" s="13"/>
      <c r="B182" s="212"/>
      <c r="C182" s="13"/>
      <c r="D182" s="213" t="s">
        <v>141</v>
      </c>
      <c r="E182" s="214" t="s">
        <v>1</v>
      </c>
      <c r="F182" s="215" t="s">
        <v>239</v>
      </c>
      <c r="G182" s="13"/>
      <c r="H182" s="216">
        <v>706.08000000000004</v>
      </c>
      <c r="I182" s="217"/>
      <c r="J182" s="13"/>
      <c r="K182" s="13"/>
      <c r="L182" s="212"/>
      <c r="M182" s="218"/>
      <c r="N182" s="219"/>
      <c r="O182" s="219"/>
      <c r="P182" s="219"/>
      <c r="Q182" s="219"/>
      <c r="R182" s="219"/>
      <c r="S182" s="219"/>
      <c r="T182" s="22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14" t="s">
        <v>141</v>
      </c>
      <c r="AU182" s="214" t="s">
        <v>112</v>
      </c>
      <c r="AV182" s="13" t="s">
        <v>112</v>
      </c>
      <c r="AW182" s="13" t="s">
        <v>31</v>
      </c>
      <c r="AX182" s="13" t="s">
        <v>82</v>
      </c>
      <c r="AY182" s="214" t="s">
        <v>133</v>
      </c>
    </row>
    <row r="183" s="2" customFormat="1" ht="33" customHeight="1">
      <c r="A183" s="39"/>
      <c r="B183" s="167"/>
      <c r="C183" s="199" t="s">
        <v>240</v>
      </c>
      <c r="D183" s="199" t="s">
        <v>135</v>
      </c>
      <c r="E183" s="200" t="s">
        <v>241</v>
      </c>
      <c r="F183" s="201" t="s">
        <v>242</v>
      </c>
      <c r="G183" s="202" t="s">
        <v>138</v>
      </c>
      <c r="H183" s="203">
        <v>153.24000000000001</v>
      </c>
      <c r="I183" s="204"/>
      <c r="J183" s="203">
        <f>ROUND(I183*H183,3)</f>
        <v>0</v>
      </c>
      <c r="K183" s="205"/>
      <c r="L183" s="40"/>
      <c r="M183" s="206" t="s">
        <v>1</v>
      </c>
      <c r="N183" s="207" t="s">
        <v>43</v>
      </c>
      <c r="O183" s="83"/>
      <c r="P183" s="208">
        <f>O183*H183</f>
        <v>0</v>
      </c>
      <c r="Q183" s="208">
        <v>0.48574000000000001</v>
      </c>
      <c r="R183" s="208">
        <f>Q183*H183</f>
        <v>74.43479760000001</v>
      </c>
      <c r="S183" s="208">
        <v>0</v>
      </c>
      <c r="T183" s="20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0" t="s">
        <v>139</v>
      </c>
      <c r="AT183" s="210" t="s">
        <v>135</v>
      </c>
      <c r="AU183" s="210" t="s">
        <v>112</v>
      </c>
      <c r="AY183" s="18" t="s">
        <v>133</v>
      </c>
      <c r="BE183" s="128">
        <f>IF(N183="základná",J183,0)</f>
        <v>0</v>
      </c>
      <c r="BF183" s="128">
        <f>IF(N183="znížená",J183,0)</f>
        <v>0</v>
      </c>
      <c r="BG183" s="128">
        <f>IF(N183="zákl. prenesená",J183,0)</f>
        <v>0</v>
      </c>
      <c r="BH183" s="128">
        <f>IF(N183="zníž. prenesená",J183,0)</f>
        <v>0</v>
      </c>
      <c r="BI183" s="128">
        <f>IF(N183="nulová",J183,0)</f>
        <v>0</v>
      </c>
      <c r="BJ183" s="18" t="s">
        <v>112</v>
      </c>
      <c r="BK183" s="211">
        <f>ROUND(I183*H183,3)</f>
        <v>0</v>
      </c>
      <c r="BL183" s="18" t="s">
        <v>139</v>
      </c>
      <c r="BM183" s="210" t="s">
        <v>243</v>
      </c>
    </row>
    <row r="184" s="14" customFormat="1">
      <c r="A184" s="14"/>
      <c r="B184" s="221"/>
      <c r="C184" s="14"/>
      <c r="D184" s="213" t="s">
        <v>141</v>
      </c>
      <c r="E184" s="222" t="s">
        <v>1</v>
      </c>
      <c r="F184" s="223" t="s">
        <v>244</v>
      </c>
      <c r="G184" s="14"/>
      <c r="H184" s="222" t="s">
        <v>1</v>
      </c>
      <c r="I184" s="224"/>
      <c r="J184" s="14"/>
      <c r="K184" s="14"/>
      <c r="L184" s="221"/>
      <c r="M184" s="225"/>
      <c r="N184" s="226"/>
      <c r="O184" s="226"/>
      <c r="P184" s="226"/>
      <c r="Q184" s="226"/>
      <c r="R184" s="226"/>
      <c r="S184" s="226"/>
      <c r="T184" s="22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22" t="s">
        <v>141</v>
      </c>
      <c r="AU184" s="222" t="s">
        <v>112</v>
      </c>
      <c r="AV184" s="14" t="s">
        <v>82</v>
      </c>
      <c r="AW184" s="14" t="s">
        <v>31</v>
      </c>
      <c r="AX184" s="14" t="s">
        <v>77</v>
      </c>
      <c r="AY184" s="222" t="s">
        <v>133</v>
      </c>
    </row>
    <row r="185" s="13" customFormat="1">
      <c r="A185" s="13"/>
      <c r="B185" s="212"/>
      <c r="C185" s="13"/>
      <c r="D185" s="213" t="s">
        <v>141</v>
      </c>
      <c r="E185" s="214" t="s">
        <v>1</v>
      </c>
      <c r="F185" s="215" t="s">
        <v>245</v>
      </c>
      <c r="G185" s="13"/>
      <c r="H185" s="216">
        <v>153.24000000000001</v>
      </c>
      <c r="I185" s="217"/>
      <c r="J185" s="13"/>
      <c r="K185" s="13"/>
      <c r="L185" s="212"/>
      <c r="M185" s="218"/>
      <c r="N185" s="219"/>
      <c r="O185" s="219"/>
      <c r="P185" s="219"/>
      <c r="Q185" s="219"/>
      <c r="R185" s="219"/>
      <c r="S185" s="219"/>
      <c r="T185" s="22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14" t="s">
        <v>141</v>
      </c>
      <c r="AU185" s="214" t="s">
        <v>112</v>
      </c>
      <c r="AV185" s="13" t="s">
        <v>112</v>
      </c>
      <c r="AW185" s="13" t="s">
        <v>31</v>
      </c>
      <c r="AX185" s="13" t="s">
        <v>82</v>
      </c>
      <c r="AY185" s="214" t="s">
        <v>133</v>
      </c>
    </row>
    <row r="186" s="2" customFormat="1" ht="33" customHeight="1">
      <c r="A186" s="39"/>
      <c r="B186" s="167"/>
      <c r="C186" s="199" t="s">
        <v>7</v>
      </c>
      <c r="D186" s="199" t="s">
        <v>135</v>
      </c>
      <c r="E186" s="200" t="s">
        <v>246</v>
      </c>
      <c r="F186" s="201" t="s">
        <v>247</v>
      </c>
      <c r="G186" s="202" t="s">
        <v>138</v>
      </c>
      <c r="H186" s="203">
        <v>41.805</v>
      </c>
      <c r="I186" s="204"/>
      <c r="J186" s="203">
        <f>ROUND(I186*H186,3)</f>
        <v>0</v>
      </c>
      <c r="K186" s="205"/>
      <c r="L186" s="40"/>
      <c r="M186" s="206" t="s">
        <v>1</v>
      </c>
      <c r="N186" s="207" t="s">
        <v>43</v>
      </c>
      <c r="O186" s="83"/>
      <c r="P186" s="208">
        <f>O186*H186</f>
        <v>0</v>
      </c>
      <c r="Q186" s="208">
        <v>0.60104000000000002</v>
      </c>
      <c r="R186" s="208">
        <f>Q186*H186</f>
        <v>25.1264772</v>
      </c>
      <c r="S186" s="208">
        <v>0</v>
      </c>
      <c r="T186" s="20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0" t="s">
        <v>139</v>
      </c>
      <c r="AT186" s="210" t="s">
        <v>135</v>
      </c>
      <c r="AU186" s="210" t="s">
        <v>112</v>
      </c>
      <c r="AY186" s="18" t="s">
        <v>133</v>
      </c>
      <c r="BE186" s="128">
        <f>IF(N186="základná",J186,0)</f>
        <v>0</v>
      </c>
      <c r="BF186" s="128">
        <f>IF(N186="znížená",J186,0)</f>
        <v>0</v>
      </c>
      <c r="BG186" s="128">
        <f>IF(N186="zákl. prenesená",J186,0)</f>
        <v>0</v>
      </c>
      <c r="BH186" s="128">
        <f>IF(N186="zníž. prenesená",J186,0)</f>
        <v>0</v>
      </c>
      <c r="BI186" s="128">
        <f>IF(N186="nulová",J186,0)</f>
        <v>0</v>
      </c>
      <c r="BJ186" s="18" t="s">
        <v>112</v>
      </c>
      <c r="BK186" s="211">
        <f>ROUND(I186*H186,3)</f>
        <v>0</v>
      </c>
      <c r="BL186" s="18" t="s">
        <v>139</v>
      </c>
      <c r="BM186" s="210" t="s">
        <v>248</v>
      </c>
    </row>
    <row r="187" s="14" customFormat="1">
      <c r="A187" s="14"/>
      <c r="B187" s="221"/>
      <c r="C187" s="14"/>
      <c r="D187" s="213" t="s">
        <v>141</v>
      </c>
      <c r="E187" s="222" t="s">
        <v>1</v>
      </c>
      <c r="F187" s="223" t="s">
        <v>249</v>
      </c>
      <c r="G187" s="14"/>
      <c r="H187" s="222" t="s">
        <v>1</v>
      </c>
      <c r="I187" s="224"/>
      <c r="J187" s="14"/>
      <c r="K187" s="14"/>
      <c r="L187" s="221"/>
      <c r="M187" s="225"/>
      <c r="N187" s="226"/>
      <c r="O187" s="226"/>
      <c r="P187" s="226"/>
      <c r="Q187" s="226"/>
      <c r="R187" s="226"/>
      <c r="S187" s="226"/>
      <c r="T187" s="22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22" t="s">
        <v>141</v>
      </c>
      <c r="AU187" s="222" t="s">
        <v>112</v>
      </c>
      <c r="AV187" s="14" t="s">
        <v>82</v>
      </c>
      <c r="AW187" s="14" t="s">
        <v>31</v>
      </c>
      <c r="AX187" s="14" t="s">
        <v>77</v>
      </c>
      <c r="AY187" s="222" t="s">
        <v>133</v>
      </c>
    </row>
    <row r="188" s="13" customFormat="1">
      <c r="A188" s="13"/>
      <c r="B188" s="212"/>
      <c r="C188" s="13"/>
      <c r="D188" s="213" t="s">
        <v>141</v>
      </c>
      <c r="E188" s="214" t="s">
        <v>1</v>
      </c>
      <c r="F188" s="215" t="s">
        <v>250</v>
      </c>
      <c r="G188" s="13"/>
      <c r="H188" s="216">
        <v>41.805</v>
      </c>
      <c r="I188" s="217"/>
      <c r="J188" s="13"/>
      <c r="K188" s="13"/>
      <c r="L188" s="212"/>
      <c r="M188" s="218"/>
      <c r="N188" s="219"/>
      <c r="O188" s="219"/>
      <c r="P188" s="219"/>
      <c r="Q188" s="219"/>
      <c r="R188" s="219"/>
      <c r="S188" s="219"/>
      <c r="T188" s="22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14" t="s">
        <v>141</v>
      </c>
      <c r="AU188" s="214" t="s">
        <v>112</v>
      </c>
      <c r="AV188" s="13" t="s">
        <v>112</v>
      </c>
      <c r="AW188" s="13" t="s">
        <v>31</v>
      </c>
      <c r="AX188" s="13" t="s">
        <v>82</v>
      </c>
      <c r="AY188" s="214" t="s">
        <v>133</v>
      </c>
    </row>
    <row r="189" s="2" customFormat="1" ht="33" customHeight="1">
      <c r="A189" s="39"/>
      <c r="B189" s="167"/>
      <c r="C189" s="199" t="s">
        <v>251</v>
      </c>
      <c r="D189" s="199" t="s">
        <v>135</v>
      </c>
      <c r="E189" s="200" t="s">
        <v>252</v>
      </c>
      <c r="F189" s="201" t="s">
        <v>253</v>
      </c>
      <c r="G189" s="202" t="s">
        <v>138</v>
      </c>
      <c r="H189" s="203">
        <v>42.75</v>
      </c>
      <c r="I189" s="204"/>
      <c r="J189" s="203">
        <f>ROUND(I189*H189,3)</f>
        <v>0</v>
      </c>
      <c r="K189" s="205"/>
      <c r="L189" s="40"/>
      <c r="M189" s="206" t="s">
        <v>1</v>
      </c>
      <c r="N189" s="207" t="s">
        <v>43</v>
      </c>
      <c r="O189" s="83"/>
      <c r="P189" s="208">
        <f>O189*H189</f>
        <v>0</v>
      </c>
      <c r="Q189" s="208">
        <v>0.71643999999999997</v>
      </c>
      <c r="R189" s="208">
        <f>Q189*H189</f>
        <v>30.62781</v>
      </c>
      <c r="S189" s="208">
        <v>0</v>
      </c>
      <c r="T189" s="20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0" t="s">
        <v>139</v>
      </c>
      <c r="AT189" s="210" t="s">
        <v>135</v>
      </c>
      <c r="AU189" s="210" t="s">
        <v>112</v>
      </c>
      <c r="AY189" s="18" t="s">
        <v>133</v>
      </c>
      <c r="BE189" s="128">
        <f>IF(N189="základná",J189,0)</f>
        <v>0</v>
      </c>
      <c r="BF189" s="128">
        <f>IF(N189="znížená",J189,0)</f>
        <v>0</v>
      </c>
      <c r="BG189" s="128">
        <f>IF(N189="zákl. prenesená",J189,0)</f>
        <v>0</v>
      </c>
      <c r="BH189" s="128">
        <f>IF(N189="zníž. prenesená",J189,0)</f>
        <v>0</v>
      </c>
      <c r="BI189" s="128">
        <f>IF(N189="nulová",J189,0)</f>
        <v>0</v>
      </c>
      <c r="BJ189" s="18" t="s">
        <v>112</v>
      </c>
      <c r="BK189" s="211">
        <f>ROUND(I189*H189,3)</f>
        <v>0</v>
      </c>
      <c r="BL189" s="18" t="s">
        <v>139</v>
      </c>
      <c r="BM189" s="210" t="s">
        <v>254</v>
      </c>
    </row>
    <row r="190" s="14" customFormat="1">
      <c r="A190" s="14"/>
      <c r="B190" s="221"/>
      <c r="C190" s="14"/>
      <c r="D190" s="213" t="s">
        <v>141</v>
      </c>
      <c r="E190" s="222" t="s">
        <v>1</v>
      </c>
      <c r="F190" s="223" t="s">
        <v>255</v>
      </c>
      <c r="G190" s="14"/>
      <c r="H190" s="222" t="s">
        <v>1</v>
      </c>
      <c r="I190" s="224"/>
      <c r="J190" s="14"/>
      <c r="K190" s="14"/>
      <c r="L190" s="221"/>
      <c r="M190" s="225"/>
      <c r="N190" s="226"/>
      <c r="O190" s="226"/>
      <c r="P190" s="226"/>
      <c r="Q190" s="226"/>
      <c r="R190" s="226"/>
      <c r="S190" s="226"/>
      <c r="T190" s="22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22" t="s">
        <v>141</v>
      </c>
      <c r="AU190" s="222" t="s">
        <v>112</v>
      </c>
      <c r="AV190" s="14" t="s">
        <v>82</v>
      </c>
      <c r="AW190" s="14" t="s">
        <v>31</v>
      </c>
      <c r="AX190" s="14" t="s">
        <v>77</v>
      </c>
      <c r="AY190" s="222" t="s">
        <v>133</v>
      </c>
    </row>
    <row r="191" s="13" customFormat="1">
      <c r="A191" s="13"/>
      <c r="B191" s="212"/>
      <c r="C191" s="13"/>
      <c r="D191" s="213" t="s">
        <v>141</v>
      </c>
      <c r="E191" s="214" t="s">
        <v>1</v>
      </c>
      <c r="F191" s="215" t="s">
        <v>256</v>
      </c>
      <c r="G191" s="13"/>
      <c r="H191" s="216">
        <v>42.75</v>
      </c>
      <c r="I191" s="217"/>
      <c r="J191" s="13"/>
      <c r="K191" s="13"/>
      <c r="L191" s="212"/>
      <c r="M191" s="218"/>
      <c r="N191" s="219"/>
      <c r="O191" s="219"/>
      <c r="P191" s="219"/>
      <c r="Q191" s="219"/>
      <c r="R191" s="219"/>
      <c r="S191" s="219"/>
      <c r="T191" s="22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14" t="s">
        <v>141</v>
      </c>
      <c r="AU191" s="214" t="s">
        <v>112</v>
      </c>
      <c r="AV191" s="13" t="s">
        <v>112</v>
      </c>
      <c r="AW191" s="13" t="s">
        <v>31</v>
      </c>
      <c r="AX191" s="13" t="s">
        <v>82</v>
      </c>
      <c r="AY191" s="214" t="s">
        <v>133</v>
      </c>
    </row>
    <row r="192" s="2" customFormat="1" ht="24.15" customHeight="1">
      <c r="A192" s="39"/>
      <c r="B192" s="167"/>
      <c r="C192" s="199" t="s">
        <v>257</v>
      </c>
      <c r="D192" s="199" t="s">
        <v>135</v>
      </c>
      <c r="E192" s="200" t="s">
        <v>258</v>
      </c>
      <c r="F192" s="201" t="s">
        <v>259</v>
      </c>
      <c r="G192" s="202" t="s">
        <v>138</v>
      </c>
      <c r="H192" s="203">
        <v>234.13999999999999</v>
      </c>
      <c r="I192" s="204"/>
      <c r="J192" s="203">
        <f>ROUND(I192*H192,3)</f>
        <v>0</v>
      </c>
      <c r="K192" s="205"/>
      <c r="L192" s="40"/>
      <c r="M192" s="206" t="s">
        <v>1</v>
      </c>
      <c r="N192" s="207" t="s">
        <v>43</v>
      </c>
      <c r="O192" s="83"/>
      <c r="P192" s="208">
        <f>O192*H192</f>
        <v>0</v>
      </c>
      <c r="Q192" s="208">
        <v>0.098199999999999996</v>
      </c>
      <c r="R192" s="208">
        <f>Q192*H192</f>
        <v>22.992547999999999</v>
      </c>
      <c r="S192" s="208">
        <v>0</v>
      </c>
      <c r="T192" s="20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0" t="s">
        <v>139</v>
      </c>
      <c r="AT192" s="210" t="s">
        <v>135</v>
      </c>
      <c r="AU192" s="210" t="s">
        <v>112</v>
      </c>
      <c r="AY192" s="18" t="s">
        <v>133</v>
      </c>
      <c r="BE192" s="128">
        <f>IF(N192="základná",J192,0)</f>
        <v>0</v>
      </c>
      <c r="BF192" s="128">
        <f>IF(N192="znížená",J192,0)</f>
        <v>0</v>
      </c>
      <c r="BG192" s="128">
        <f>IF(N192="zákl. prenesená",J192,0)</f>
        <v>0</v>
      </c>
      <c r="BH192" s="128">
        <f>IF(N192="zníž. prenesená",J192,0)</f>
        <v>0</v>
      </c>
      <c r="BI192" s="128">
        <f>IF(N192="nulová",J192,0)</f>
        <v>0</v>
      </c>
      <c r="BJ192" s="18" t="s">
        <v>112</v>
      </c>
      <c r="BK192" s="211">
        <f>ROUND(I192*H192,3)</f>
        <v>0</v>
      </c>
      <c r="BL192" s="18" t="s">
        <v>139</v>
      </c>
      <c r="BM192" s="210" t="s">
        <v>260</v>
      </c>
    </row>
    <row r="193" s="13" customFormat="1">
      <c r="A193" s="13"/>
      <c r="B193" s="212"/>
      <c r="C193" s="13"/>
      <c r="D193" s="213" t="s">
        <v>141</v>
      </c>
      <c r="E193" s="214" t="s">
        <v>1</v>
      </c>
      <c r="F193" s="215" t="s">
        <v>261</v>
      </c>
      <c r="G193" s="13"/>
      <c r="H193" s="216">
        <v>234.13999999999999</v>
      </c>
      <c r="I193" s="217"/>
      <c r="J193" s="13"/>
      <c r="K193" s="13"/>
      <c r="L193" s="212"/>
      <c r="M193" s="218"/>
      <c r="N193" s="219"/>
      <c r="O193" s="219"/>
      <c r="P193" s="219"/>
      <c r="Q193" s="219"/>
      <c r="R193" s="219"/>
      <c r="S193" s="219"/>
      <c r="T193" s="22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14" t="s">
        <v>141</v>
      </c>
      <c r="AU193" s="214" t="s">
        <v>112</v>
      </c>
      <c r="AV193" s="13" t="s">
        <v>112</v>
      </c>
      <c r="AW193" s="13" t="s">
        <v>31</v>
      </c>
      <c r="AX193" s="13" t="s">
        <v>82</v>
      </c>
      <c r="AY193" s="214" t="s">
        <v>133</v>
      </c>
    </row>
    <row r="194" s="2" customFormat="1" ht="33" customHeight="1">
      <c r="A194" s="39"/>
      <c r="B194" s="167"/>
      <c r="C194" s="199" t="s">
        <v>262</v>
      </c>
      <c r="D194" s="199" t="s">
        <v>135</v>
      </c>
      <c r="E194" s="200" t="s">
        <v>263</v>
      </c>
      <c r="F194" s="201" t="s">
        <v>264</v>
      </c>
      <c r="G194" s="202" t="s">
        <v>138</v>
      </c>
      <c r="H194" s="203">
        <v>585.02999999999997</v>
      </c>
      <c r="I194" s="204"/>
      <c r="J194" s="203">
        <f>ROUND(I194*H194,3)</f>
        <v>0</v>
      </c>
      <c r="K194" s="205"/>
      <c r="L194" s="40"/>
      <c r="M194" s="206" t="s">
        <v>1</v>
      </c>
      <c r="N194" s="207" t="s">
        <v>43</v>
      </c>
      <c r="O194" s="83"/>
      <c r="P194" s="208">
        <f>O194*H194</f>
        <v>0</v>
      </c>
      <c r="Q194" s="208">
        <v>0.10373</v>
      </c>
      <c r="R194" s="208">
        <f>Q194*H194</f>
        <v>60.685161899999997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139</v>
      </c>
      <c r="AT194" s="210" t="s">
        <v>135</v>
      </c>
      <c r="AU194" s="210" t="s">
        <v>112</v>
      </c>
      <c r="AY194" s="18" t="s">
        <v>133</v>
      </c>
      <c r="BE194" s="128">
        <f>IF(N194="základná",J194,0)</f>
        <v>0</v>
      </c>
      <c r="BF194" s="128">
        <f>IF(N194="znížená",J194,0)</f>
        <v>0</v>
      </c>
      <c r="BG194" s="128">
        <f>IF(N194="zákl. prenesená",J194,0)</f>
        <v>0</v>
      </c>
      <c r="BH194" s="128">
        <f>IF(N194="zníž. prenesená",J194,0)</f>
        <v>0</v>
      </c>
      <c r="BI194" s="128">
        <f>IF(N194="nulová",J194,0)</f>
        <v>0</v>
      </c>
      <c r="BJ194" s="18" t="s">
        <v>112</v>
      </c>
      <c r="BK194" s="211">
        <f>ROUND(I194*H194,3)</f>
        <v>0</v>
      </c>
      <c r="BL194" s="18" t="s">
        <v>139</v>
      </c>
      <c r="BM194" s="210" t="s">
        <v>265</v>
      </c>
    </row>
    <row r="195" s="14" customFormat="1">
      <c r="A195" s="14"/>
      <c r="B195" s="221"/>
      <c r="C195" s="14"/>
      <c r="D195" s="213" t="s">
        <v>141</v>
      </c>
      <c r="E195" s="222" t="s">
        <v>1</v>
      </c>
      <c r="F195" s="223" t="s">
        <v>266</v>
      </c>
      <c r="G195" s="14"/>
      <c r="H195" s="222" t="s">
        <v>1</v>
      </c>
      <c r="I195" s="224"/>
      <c r="J195" s="14"/>
      <c r="K195" s="14"/>
      <c r="L195" s="221"/>
      <c r="M195" s="225"/>
      <c r="N195" s="226"/>
      <c r="O195" s="226"/>
      <c r="P195" s="226"/>
      <c r="Q195" s="226"/>
      <c r="R195" s="226"/>
      <c r="S195" s="226"/>
      <c r="T195" s="22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22" t="s">
        <v>141</v>
      </c>
      <c r="AU195" s="222" t="s">
        <v>112</v>
      </c>
      <c r="AV195" s="14" t="s">
        <v>82</v>
      </c>
      <c r="AW195" s="14" t="s">
        <v>31</v>
      </c>
      <c r="AX195" s="14" t="s">
        <v>77</v>
      </c>
      <c r="AY195" s="222" t="s">
        <v>133</v>
      </c>
    </row>
    <row r="196" s="13" customFormat="1">
      <c r="A196" s="13"/>
      <c r="B196" s="212"/>
      <c r="C196" s="13"/>
      <c r="D196" s="213" t="s">
        <v>141</v>
      </c>
      <c r="E196" s="214" t="s">
        <v>1</v>
      </c>
      <c r="F196" s="215" t="s">
        <v>267</v>
      </c>
      <c r="G196" s="13"/>
      <c r="H196" s="216">
        <v>425.70999999999998</v>
      </c>
      <c r="I196" s="217"/>
      <c r="J196" s="13"/>
      <c r="K196" s="13"/>
      <c r="L196" s="212"/>
      <c r="M196" s="218"/>
      <c r="N196" s="219"/>
      <c r="O196" s="219"/>
      <c r="P196" s="219"/>
      <c r="Q196" s="219"/>
      <c r="R196" s="219"/>
      <c r="S196" s="219"/>
      <c r="T196" s="22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14" t="s">
        <v>141</v>
      </c>
      <c r="AU196" s="214" t="s">
        <v>112</v>
      </c>
      <c r="AV196" s="13" t="s">
        <v>112</v>
      </c>
      <c r="AW196" s="13" t="s">
        <v>31</v>
      </c>
      <c r="AX196" s="13" t="s">
        <v>77</v>
      </c>
      <c r="AY196" s="214" t="s">
        <v>133</v>
      </c>
    </row>
    <row r="197" s="14" customFormat="1">
      <c r="A197" s="14"/>
      <c r="B197" s="221"/>
      <c r="C197" s="14"/>
      <c r="D197" s="213" t="s">
        <v>141</v>
      </c>
      <c r="E197" s="222" t="s">
        <v>1</v>
      </c>
      <c r="F197" s="223" t="s">
        <v>155</v>
      </c>
      <c r="G197" s="14"/>
      <c r="H197" s="222" t="s">
        <v>1</v>
      </c>
      <c r="I197" s="224"/>
      <c r="J197" s="14"/>
      <c r="K197" s="14"/>
      <c r="L197" s="221"/>
      <c r="M197" s="225"/>
      <c r="N197" s="226"/>
      <c r="O197" s="226"/>
      <c r="P197" s="226"/>
      <c r="Q197" s="226"/>
      <c r="R197" s="226"/>
      <c r="S197" s="226"/>
      <c r="T197" s="22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22" t="s">
        <v>141</v>
      </c>
      <c r="AU197" s="222" t="s">
        <v>112</v>
      </c>
      <c r="AV197" s="14" t="s">
        <v>82</v>
      </c>
      <c r="AW197" s="14" t="s">
        <v>31</v>
      </c>
      <c r="AX197" s="14" t="s">
        <v>77</v>
      </c>
      <c r="AY197" s="222" t="s">
        <v>133</v>
      </c>
    </row>
    <row r="198" s="13" customFormat="1">
      <c r="A198" s="13"/>
      <c r="B198" s="212"/>
      <c r="C198" s="13"/>
      <c r="D198" s="213" t="s">
        <v>141</v>
      </c>
      <c r="E198" s="214" t="s">
        <v>1</v>
      </c>
      <c r="F198" s="215" t="s">
        <v>268</v>
      </c>
      <c r="G198" s="13"/>
      <c r="H198" s="216">
        <v>139.31999999999999</v>
      </c>
      <c r="I198" s="217"/>
      <c r="J198" s="13"/>
      <c r="K198" s="13"/>
      <c r="L198" s="212"/>
      <c r="M198" s="218"/>
      <c r="N198" s="219"/>
      <c r="O198" s="219"/>
      <c r="P198" s="219"/>
      <c r="Q198" s="219"/>
      <c r="R198" s="219"/>
      <c r="S198" s="219"/>
      <c r="T198" s="22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14" t="s">
        <v>141</v>
      </c>
      <c r="AU198" s="214" t="s">
        <v>112</v>
      </c>
      <c r="AV198" s="13" t="s">
        <v>112</v>
      </c>
      <c r="AW198" s="13" t="s">
        <v>31</v>
      </c>
      <c r="AX198" s="13" t="s">
        <v>77</v>
      </c>
      <c r="AY198" s="214" t="s">
        <v>133</v>
      </c>
    </row>
    <row r="199" s="14" customFormat="1">
      <c r="A199" s="14"/>
      <c r="B199" s="221"/>
      <c r="C199" s="14"/>
      <c r="D199" s="213" t="s">
        <v>141</v>
      </c>
      <c r="E199" s="222" t="s">
        <v>1</v>
      </c>
      <c r="F199" s="223" t="s">
        <v>269</v>
      </c>
      <c r="G199" s="14"/>
      <c r="H199" s="222" t="s">
        <v>1</v>
      </c>
      <c r="I199" s="224"/>
      <c r="J199" s="14"/>
      <c r="K199" s="14"/>
      <c r="L199" s="221"/>
      <c r="M199" s="225"/>
      <c r="N199" s="226"/>
      <c r="O199" s="226"/>
      <c r="P199" s="226"/>
      <c r="Q199" s="226"/>
      <c r="R199" s="226"/>
      <c r="S199" s="226"/>
      <c r="T199" s="22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22" t="s">
        <v>141</v>
      </c>
      <c r="AU199" s="222" t="s">
        <v>112</v>
      </c>
      <c r="AV199" s="14" t="s">
        <v>82</v>
      </c>
      <c r="AW199" s="14" t="s">
        <v>31</v>
      </c>
      <c r="AX199" s="14" t="s">
        <v>77</v>
      </c>
      <c r="AY199" s="222" t="s">
        <v>133</v>
      </c>
    </row>
    <row r="200" s="13" customFormat="1">
      <c r="A200" s="13"/>
      <c r="B200" s="212"/>
      <c r="C200" s="13"/>
      <c r="D200" s="213" t="s">
        <v>141</v>
      </c>
      <c r="E200" s="214" t="s">
        <v>1</v>
      </c>
      <c r="F200" s="215" t="s">
        <v>270</v>
      </c>
      <c r="G200" s="13"/>
      <c r="H200" s="216">
        <v>20</v>
      </c>
      <c r="I200" s="217"/>
      <c r="J200" s="13"/>
      <c r="K200" s="13"/>
      <c r="L200" s="212"/>
      <c r="M200" s="218"/>
      <c r="N200" s="219"/>
      <c r="O200" s="219"/>
      <c r="P200" s="219"/>
      <c r="Q200" s="219"/>
      <c r="R200" s="219"/>
      <c r="S200" s="219"/>
      <c r="T200" s="22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14" t="s">
        <v>141</v>
      </c>
      <c r="AU200" s="214" t="s">
        <v>112</v>
      </c>
      <c r="AV200" s="13" t="s">
        <v>112</v>
      </c>
      <c r="AW200" s="13" t="s">
        <v>31</v>
      </c>
      <c r="AX200" s="13" t="s">
        <v>77</v>
      </c>
      <c r="AY200" s="214" t="s">
        <v>133</v>
      </c>
    </row>
    <row r="201" s="15" customFormat="1">
      <c r="A201" s="15"/>
      <c r="B201" s="228"/>
      <c r="C201" s="15"/>
      <c r="D201" s="213" t="s">
        <v>141</v>
      </c>
      <c r="E201" s="229" t="s">
        <v>1</v>
      </c>
      <c r="F201" s="230" t="s">
        <v>161</v>
      </c>
      <c r="G201" s="15"/>
      <c r="H201" s="231">
        <v>585.02999999999997</v>
      </c>
      <c r="I201" s="232"/>
      <c r="J201" s="15"/>
      <c r="K201" s="15"/>
      <c r="L201" s="228"/>
      <c r="M201" s="233"/>
      <c r="N201" s="234"/>
      <c r="O201" s="234"/>
      <c r="P201" s="234"/>
      <c r="Q201" s="234"/>
      <c r="R201" s="234"/>
      <c r="S201" s="234"/>
      <c r="T201" s="23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29" t="s">
        <v>141</v>
      </c>
      <c r="AU201" s="229" t="s">
        <v>112</v>
      </c>
      <c r="AV201" s="15" t="s">
        <v>139</v>
      </c>
      <c r="AW201" s="15" t="s">
        <v>31</v>
      </c>
      <c r="AX201" s="15" t="s">
        <v>82</v>
      </c>
      <c r="AY201" s="229" t="s">
        <v>133</v>
      </c>
    </row>
    <row r="202" s="2" customFormat="1" ht="37.8" customHeight="1">
      <c r="A202" s="39"/>
      <c r="B202" s="167"/>
      <c r="C202" s="199" t="s">
        <v>271</v>
      </c>
      <c r="D202" s="199" t="s">
        <v>135</v>
      </c>
      <c r="E202" s="200" t="s">
        <v>272</v>
      </c>
      <c r="F202" s="201" t="s">
        <v>273</v>
      </c>
      <c r="G202" s="202" t="s">
        <v>138</v>
      </c>
      <c r="H202" s="203">
        <v>585.02999999999997</v>
      </c>
      <c r="I202" s="204"/>
      <c r="J202" s="203">
        <f>ROUND(I202*H202,3)</f>
        <v>0</v>
      </c>
      <c r="K202" s="205"/>
      <c r="L202" s="40"/>
      <c r="M202" s="206" t="s">
        <v>1</v>
      </c>
      <c r="N202" s="207" t="s">
        <v>43</v>
      </c>
      <c r="O202" s="83"/>
      <c r="P202" s="208">
        <f>O202*H202</f>
        <v>0</v>
      </c>
      <c r="Q202" s="208">
        <v>0.10373</v>
      </c>
      <c r="R202" s="208">
        <f>Q202*H202</f>
        <v>60.685161899999997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139</v>
      </c>
      <c r="AT202" s="210" t="s">
        <v>135</v>
      </c>
      <c r="AU202" s="210" t="s">
        <v>112</v>
      </c>
      <c r="AY202" s="18" t="s">
        <v>133</v>
      </c>
      <c r="BE202" s="128">
        <f>IF(N202="základná",J202,0)</f>
        <v>0</v>
      </c>
      <c r="BF202" s="128">
        <f>IF(N202="znížená",J202,0)</f>
        <v>0</v>
      </c>
      <c r="BG202" s="128">
        <f>IF(N202="zákl. prenesená",J202,0)</f>
        <v>0</v>
      </c>
      <c r="BH202" s="128">
        <f>IF(N202="zníž. prenesená",J202,0)</f>
        <v>0</v>
      </c>
      <c r="BI202" s="128">
        <f>IF(N202="nulová",J202,0)</f>
        <v>0</v>
      </c>
      <c r="BJ202" s="18" t="s">
        <v>112</v>
      </c>
      <c r="BK202" s="211">
        <f>ROUND(I202*H202,3)</f>
        <v>0</v>
      </c>
      <c r="BL202" s="18" t="s">
        <v>139</v>
      </c>
      <c r="BM202" s="210" t="s">
        <v>274</v>
      </c>
    </row>
    <row r="203" s="2" customFormat="1" ht="44.25" customHeight="1">
      <c r="A203" s="39"/>
      <c r="B203" s="167"/>
      <c r="C203" s="199" t="s">
        <v>275</v>
      </c>
      <c r="D203" s="199" t="s">
        <v>135</v>
      </c>
      <c r="E203" s="200" t="s">
        <v>276</v>
      </c>
      <c r="F203" s="201" t="s">
        <v>277</v>
      </c>
      <c r="G203" s="202" t="s">
        <v>138</v>
      </c>
      <c r="H203" s="203">
        <v>40.859999999999999</v>
      </c>
      <c r="I203" s="204"/>
      <c r="J203" s="203">
        <f>ROUND(I203*H203,3)</f>
        <v>0</v>
      </c>
      <c r="K203" s="205"/>
      <c r="L203" s="40"/>
      <c r="M203" s="206" t="s">
        <v>1</v>
      </c>
      <c r="N203" s="207" t="s">
        <v>43</v>
      </c>
      <c r="O203" s="83"/>
      <c r="P203" s="208">
        <f>O203*H203</f>
        <v>0</v>
      </c>
      <c r="Q203" s="208">
        <v>0.13800000000000001</v>
      </c>
      <c r="R203" s="208">
        <f>Q203*H203</f>
        <v>5.6386800000000008</v>
      </c>
      <c r="S203" s="208">
        <v>0</v>
      </c>
      <c r="T203" s="20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0" t="s">
        <v>139</v>
      </c>
      <c r="AT203" s="210" t="s">
        <v>135</v>
      </c>
      <c r="AU203" s="210" t="s">
        <v>112</v>
      </c>
      <c r="AY203" s="18" t="s">
        <v>133</v>
      </c>
      <c r="BE203" s="128">
        <f>IF(N203="základná",J203,0)</f>
        <v>0</v>
      </c>
      <c r="BF203" s="128">
        <f>IF(N203="znížená",J203,0)</f>
        <v>0</v>
      </c>
      <c r="BG203" s="128">
        <f>IF(N203="zákl. prenesená",J203,0)</f>
        <v>0</v>
      </c>
      <c r="BH203" s="128">
        <f>IF(N203="zníž. prenesená",J203,0)</f>
        <v>0</v>
      </c>
      <c r="BI203" s="128">
        <f>IF(N203="nulová",J203,0)</f>
        <v>0</v>
      </c>
      <c r="BJ203" s="18" t="s">
        <v>112</v>
      </c>
      <c r="BK203" s="211">
        <f>ROUND(I203*H203,3)</f>
        <v>0</v>
      </c>
      <c r="BL203" s="18" t="s">
        <v>139</v>
      </c>
      <c r="BM203" s="210" t="s">
        <v>278</v>
      </c>
    </row>
    <row r="204" s="14" customFormat="1">
      <c r="A204" s="14"/>
      <c r="B204" s="221"/>
      <c r="C204" s="14"/>
      <c r="D204" s="213" t="s">
        <v>141</v>
      </c>
      <c r="E204" s="222" t="s">
        <v>1</v>
      </c>
      <c r="F204" s="223" t="s">
        <v>159</v>
      </c>
      <c r="G204" s="14"/>
      <c r="H204" s="222" t="s">
        <v>1</v>
      </c>
      <c r="I204" s="224"/>
      <c r="J204" s="14"/>
      <c r="K204" s="14"/>
      <c r="L204" s="221"/>
      <c r="M204" s="225"/>
      <c r="N204" s="226"/>
      <c r="O204" s="226"/>
      <c r="P204" s="226"/>
      <c r="Q204" s="226"/>
      <c r="R204" s="226"/>
      <c r="S204" s="226"/>
      <c r="T204" s="22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22" t="s">
        <v>141</v>
      </c>
      <c r="AU204" s="222" t="s">
        <v>112</v>
      </c>
      <c r="AV204" s="14" t="s">
        <v>82</v>
      </c>
      <c r="AW204" s="14" t="s">
        <v>31</v>
      </c>
      <c r="AX204" s="14" t="s">
        <v>77</v>
      </c>
      <c r="AY204" s="222" t="s">
        <v>133</v>
      </c>
    </row>
    <row r="205" s="13" customFormat="1">
      <c r="A205" s="13"/>
      <c r="B205" s="212"/>
      <c r="C205" s="13"/>
      <c r="D205" s="213" t="s">
        <v>141</v>
      </c>
      <c r="E205" s="214" t="s">
        <v>1</v>
      </c>
      <c r="F205" s="215" t="s">
        <v>279</v>
      </c>
      <c r="G205" s="13"/>
      <c r="H205" s="216">
        <v>40.859999999999999</v>
      </c>
      <c r="I205" s="217"/>
      <c r="J205" s="13"/>
      <c r="K205" s="13"/>
      <c r="L205" s="212"/>
      <c r="M205" s="218"/>
      <c r="N205" s="219"/>
      <c r="O205" s="219"/>
      <c r="P205" s="219"/>
      <c r="Q205" s="219"/>
      <c r="R205" s="219"/>
      <c r="S205" s="219"/>
      <c r="T205" s="22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14" t="s">
        <v>141</v>
      </c>
      <c r="AU205" s="214" t="s">
        <v>112</v>
      </c>
      <c r="AV205" s="13" t="s">
        <v>112</v>
      </c>
      <c r="AW205" s="13" t="s">
        <v>31</v>
      </c>
      <c r="AX205" s="13" t="s">
        <v>82</v>
      </c>
      <c r="AY205" s="214" t="s">
        <v>133</v>
      </c>
    </row>
    <row r="206" s="2" customFormat="1" ht="21.75" customHeight="1">
      <c r="A206" s="39"/>
      <c r="B206" s="167"/>
      <c r="C206" s="236" t="s">
        <v>280</v>
      </c>
      <c r="D206" s="236" t="s">
        <v>209</v>
      </c>
      <c r="E206" s="237" t="s">
        <v>281</v>
      </c>
      <c r="F206" s="238" t="s">
        <v>282</v>
      </c>
      <c r="G206" s="239" t="s">
        <v>138</v>
      </c>
      <c r="H206" s="240">
        <v>41.677</v>
      </c>
      <c r="I206" s="241"/>
      <c r="J206" s="240">
        <f>ROUND(I206*H206,3)</f>
        <v>0</v>
      </c>
      <c r="K206" s="242"/>
      <c r="L206" s="243"/>
      <c r="M206" s="244" t="s">
        <v>1</v>
      </c>
      <c r="N206" s="245" t="s">
        <v>43</v>
      </c>
      <c r="O206" s="83"/>
      <c r="P206" s="208">
        <f>O206*H206</f>
        <v>0</v>
      </c>
      <c r="Q206" s="208">
        <v>0.161</v>
      </c>
      <c r="R206" s="208">
        <f>Q206*H206</f>
        <v>6.7099970000000004</v>
      </c>
      <c r="S206" s="208">
        <v>0</v>
      </c>
      <c r="T206" s="20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0" t="s">
        <v>183</v>
      </c>
      <c r="AT206" s="210" t="s">
        <v>209</v>
      </c>
      <c r="AU206" s="210" t="s">
        <v>112</v>
      </c>
      <c r="AY206" s="18" t="s">
        <v>133</v>
      </c>
      <c r="BE206" s="128">
        <f>IF(N206="základná",J206,0)</f>
        <v>0</v>
      </c>
      <c r="BF206" s="128">
        <f>IF(N206="znížená",J206,0)</f>
        <v>0</v>
      </c>
      <c r="BG206" s="128">
        <f>IF(N206="zákl. prenesená",J206,0)</f>
        <v>0</v>
      </c>
      <c r="BH206" s="128">
        <f>IF(N206="zníž. prenesená",J206,0)</f>
        <v>0</v>
      </c>
      <c r="BI206" s="128">
        <f>IF(N206="nulová",J206,0)</f>
        <v>0</v>
      </c>
      <c r="BJ206" s="18" t="s">
        <v>112</v>
      </c>
      <c r="BK206" s="211">
        <f>ROUND(I206*H206,3)</f>
        <v>0</v>
      </c>
      <c r="BL206" s="18" t="s">
        <v>139</v>
      </c>
      <c r="BM206" s="210" t="s">
        <v>283</v>
      </c>
    </row>
    <row r="207" s="13" customFormat="1">
      <c r="A207" s="13"/>
      <c r="B207" s="212"/>
      <c r="C207" s="13"/>
      <c r="D207" s="213" t="s">
        <v>141</v>
      </c>
      <c r="E207" s="13"/>
      <c r="F207" s="215" t="s">
        <v>284</v>
      </c>
      <c r="G207" s="13"/>
      <c r="H207" s="216">
        <v>41.677</v>
      </c>
      <c r="I207" s="217"/>
      <c r="J207" s="13"/>
      <c r="K207" s="13"/>
      <c r="L207" s="212"/>
      <c r="M207" s="218"/>
      <c r="N207" s="219"/>
      <c r="O207" s="219"/>
      <c r="P207" s="219"/>
      <c r="Q207" s="219"/>
      <c r="R207" s="219"/>
      <c r="S207" s="219"/>
      <c r="T207" s="22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14" t="s">
        <v>141</v>
      </c>
      <c r="AU207" s="214" t="s">
        <v>112</v>
      </c>
      <c r="AV207" s="13" t="s">
        <v>112</v>
      </c>
      <c r="AW207" s="13" t="s">
        <v>3</v>
      </c>
      <c r="AX207" s="13" t="s">
        <v>82</v>
      </c>
      <c r="AY207" s="214" t="s">
        <v>133</v>
      </c>
    </row>
    <row r="208" s="2" customFormat="1" ht="37.8" customHeight="1">
      <c r="A208" s="39"/>
      <c r="B208" s="167"/>
      <c r="C208" s="199" t="s">
        <v>285</v>
      </c>
      <c r="D208" s="199" t="s">
        <v>135</v>
      </c>
      <c r="E208" s="200" t="s">
        <v>286</v>
      </c>
      <c r="F208" s="201" t="s">
        <v>287</v>
      </c>
      <c r="G208" s="202" t="s">
        <v>138</v>
      </c>
      <c r="H208" s="203">
        <v>27.870000000000001</v>
      </c>
      <c r="I208" s="204"/>
      <c r="J208" s="203">
        <f>ROUND(I208*H208,3)</f>
        <v>0</v>
      </c>
      <c r="K208" s="205"/>
      <c r="L208" s="40"/>
      <c r="M208" s="206" t="s">
        <v>1</v>
      </c>
      <c r="N208" s="207" t="s">
        <v>43</v>
      </c>
      <c r="O208" s="83"/>
      <c r="P208" s="208">
        <f>O208*H208</f>
        <v>0</v>
      </c>
      <c r="Q208" s="208">
        <v>0.112</v>
      </c>
      <c r="R208" s="208">
        <f>Q208*H208</f>
        <v>3.1214400000000002</v>
      </c>
      <c r="S208" s="208">
        <v>0</v>
      </c>
      <c r="T208" s="20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0" t="s">
        <v>139</v>
      </c>
      <c r="AT208" s="210" t="s">
        <v>135</v>
      </c>
      <c r="AU208" s="210" t="s">
        <v>112</v>
      </c>
      <c r="AY208" s="18" t="s">
        <v>133</v>
      </c>
      <c r="BE208" s="128">
        <f>IF(N208="základná",J208,0)</f>
        <v>0</v>
      </c>
      <c r="BF208" s="128">
        <f>IF(N208="znížená",J208,0)</f>
        <v>0</v>
      </c>
      <c r="BG208" s="128">
        <f>IF(N208="zákl. prenesená",J208,0)</f>
        <v>0</v>
      </c>
      <c r="BH208" s="128">
        <f>IF(N208="zníž. prenesená",J208,0)</f>
        <v>0</v>
      </c>
      <c r="BI208" s="128">
        <f>IF(N208="nulová",J208,0)</f>
        <v>0</v>
      </c>
      <c r="BJ208" s="18" t="s">
        <v>112</v>
      </c>
      <c r="BK208" s="211">
        <f>ROUND(I208*H208,3)</f>
        <v>0</v>
      </c>
      <c r="BL208" s="18" t="s">
        <v>139</v>
      </c>
      <c r="BM208" s="210" t="s">
        <v>288</v>
      </c>
    </row>
    <row r="209" s="14" customFormat="1">
      <c r="A209" s="14"/>
      <c r="B209" s="221"/>
      <c r="C209" s="14"/>
      <c r="D209" s="213" t="s">
        <v>141</v>
      </c>
      <c r="E209" s="222" t="s">
        <v>1</v>
      </c>
      <c r="F209" s="223" t="s">
        <v>289</v>
      </c>
      <c r="G209" s="14"/>
      <c r="H209" s="222" t="s">
        <v>1</v>
      </c>
      <c r="I209" s="224"/>
      <c r="J209" s="14"/>
      <c r="K209" s="14"/>
      <c r="L209" s="221"/>
      <c r="M209" s="225"/>
      <c r="N209" s="226"/>
      <c r="O209" s="226"/>
      <c r="P209" s="226"/>
      <c r="Q209" s="226"/>
      <c r="R209" s="226"/>
      <c r="S209" s="226"/>
      <c r="T209" s="22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22" t="s">
        <v>141</v>
      </c>
      <c r="AU209" s="222" t="s">
        <v>112</v>
      </c>
      <c r="AV209" s="14" t="s">
        <v>82</v>
      </c>
      <c r="AW209" s="14" t="s">
        <v>31</v>
      </c>
      <c r="AX209" s="14" t="s">
        <v>77</v>
      </c>
      <c r="AY209" s="222" t="s">
        <v>133</v>
      </c>
    </row>
    <row r="210" s="13" customFormat="1">
      <c r="A210" s="13"/>
      <c r="B210" s="212"/>
      <c r="C210" s="13"/>
      <c r="D210" s="213" t="s">
        <v>141</v>
      </c>
      <c r="E210" s="214" t="s">
        <v>1</v>
      </c>
      <c r="F210" s="215" t="s">
        <v>290</v>
      </c>
      <c r="G210" s="13"/>
      <c r="H210" s="216">
        <v>27.870000000000001</v>
      </c>
      <c r="I210" s="217"/>
      <c r="J210" s="13"/>
      <c r="K210" s="13"/>
      <c r="L210" s="212"/>
      <c r="M210" s="218"/>
      <c r="N210" s="219"/>
      <c r="O210" s="219"/>
      <c r="P210" s="219"/>
      <c r="Q210" s="219"/>
      <c r="R210" s="219"/>
      <c r="S210" s="219"/>
      <c r="T210" s="22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14" t="s">
        <v>141</v>
      </c>
      <c r="AU210" s="214" t="s">
        <v>112</v>
      </c>
      <c r="AV210" s="13" t="s">
        <v>112</v>
      </c>
      <c r="AW210" s="13" t="s">
        <v>31</v>
      </c>
      <c r="AX210" s="13" t="s">
        <v>82</v>
      </c>
      <c r="AY210" s="214" t="s">
        <v>133</v>
      </c>
    </row>
    <row r="211" s="2" customFormat="1" ht="24.15" customHeight="1">
      <c r="A211" s="39"/>
      <c r="B211" s="167"/>
      <c r="C211" s="236" t="s">
        <v>291</v>
      </c>
      <c r="D211" s="236" t="s">
        <v>209</v>
      </c>
      <c r="E211" s="237" t="s">
        <v>292</v>
      </c>
      <c r="F211" s="238" t="s">
        <v>293</v>
      </c>
      <c r="G211" s="239" t="s">
        <v>138</v>
      </c>
      <c r="H211" s="240">
        <v>28.149000000000001</v>
      </c>
      <c r="I211" s="241"/>
      <c r="J211" s="240">
        <f>ROUND(I211*H211,3)</f>
        <v>0</v>
      </c>
      <c r="K211" s="242"/>
      <c r="L211" s="243"/>
      <c r="M211" s="244" t="s">
        <v>1</v>
      </c>
      <c r="N211" s="245" t="s">
        <v>43</v>
      </c>
      <c r="O211" s="83"/>
      <c r="P211" s="208">
        <f>O211*H211</f>
        <v>0</v>
      </c>
      <c r="Q211" s="208">
        <v>0.11</v>
      </c>
      <c r="R211" s="208">
        <f>Q211*H211</f>
        <v>3.09639</v>
      </c>
      <c r="S211" s="208">
        <v>0</v>
      </c>
      <c r="T211" s="20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0" t="s">
        <v>183</v>
      </c>
      <c r="AT211" s="210" t="s">
        <v>209</v>
      </c>
      <c r="AU211" s="210" t="s">
        <v>112</v>
      </c>
      <c r="AY211" s="18" t="s">
        <v>133</v>
      </c>
      <c r="BE211" s="128">
        <f>IF(N211="základná",J211,0)</f>
        <v>0</v>
      </c>
      <c r="BF211" s="128">
        <f>IF(N211="znížená",J211,0)</f>
        <v>0</v>
      </c>
      <c r="BG211" s="128">
        <f>IF(N211="zákl. prenesená",J211,0)</f>
        <v>0</v>
      </c>
      <c r="BH211" s="128">
        <f>IF(N211="zníž. prenesená",J211,0)</f>
        <v>0</v>
      </c>
      <c r="BI211" s="128">
        <f>IF(N211="nulová",J211,0)</f>
        <v>0</v>
      </c>
      <c r="BJ211" s="18" t="s">
        <v>112</v>
      </c>
      <c r="BK211" s="211">
        <f>ROUND(I211*H211,3)</f>
        <v>0</v>
      </c>
      <c r="BL211" s="18" t="s">
        <v>139</v>
      </c>
      <c r="BM211" s="210" t="s">
        <v>294</v>
      </c>
    </row>
    <row r="212" s="12" customFormat="1" ht="22.8" customHeight="1">
      <c r="A212" s="12"/>
      <c r="B212" s="186"/>
      <c r="C212" s="12"/>
      <c r="D212" s="187" t="s">
        <v>76</v>
      </c>
      <c r="E212" s="197" t="s">
        <v>188</v>
      </c>
      <c r="F212" s="197" t="s">
        <v>295</v>
      </c>
      <c r="G212" s="12"/>
      <c r="H212" s="12"/>
      <c r="I212" s="189"/>
      <c r="J212" s="198">
        <f>BK212</f>
        <v>0</v>
      </c>
      <c r="K212" s="12"/>
      <c r="L212" s="186"/>
      <c r="M212" s="191"/>
      <c r="N212" s="192"/>
      <c r="O212" s="192"/>
      <c r="P212" s="193">
        <f>SUM(P213:P232)</f>
        <v>0</v>
      </c>
      <c r="Q212" s="192"/>
      <c r="R212" s="193">
        <f>SUM(R213:R232)</f>
        <v>7.8642398400000006</v>
      </c>
      <c r="S212" s="192"/>
      <c r="T212" s="194">
        <f>SUM(T213:T232)</f>
        <v>11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87" t="s">
        <v>82</v>
      </c>
      <c r="AT212" s="195" t="s">
        <v>76</v>
      </c>
      <c r="AU212" s="195" t="s">
        <v>82</v>
      </c>
      <c r="AY212" s="187" t="s">
        <v>133</v>
      </c>
      <c r="BK212" s="196">
        <f>SUM(BK213:BK232)</f>
        <v>0</v>
      </c>
    </row>
    <row r="213" s="2" customFormat="1" ht="37.8" customHeight="1">
      <c r="A213" s="39"/>
      <c r="B213" s="167"/>
      <c r="C213" s="199" t="s">
        <v>296</v>
      </c>
      <c r="D213" s="199" t="s">
        <v>135</v>
      </c>
      <c r="E213" s="200" t="s">
        <v>297</v>
      </c>
      <c r="F213" s="201" t="s">
        <v>298</v>
      </c>
      <c r="G213" s="202" t="s">
        <v>145</v>
      </c>
      <c r="H213" s="203">
        <v>16.920000000000002</v>
      </c>
      <c r="I213" s="204"/>
      <c r="J213" s="203">
        <f>ROUND(I213*H213,3)</f>
        <v>0</v>
      </c>
      <c r="K213" s="205"/>
      <c r="L213" s="40"/>
      <c r="M213" s="206" t="s">
        <v>1</v>
      </c>
      <c r="N213" s="207" t="s">
        <v>43</v>
      </c>
      <c r="O213" s="83"/>
      <c r="P213" s="208">
        <f>O213*H213</f>
        <v>0</v>
      </c>
      <c r="Q213" s="208">
        <v>0.098530000000000006</v>
      </c>
      <c r="R213" s="208">
        <f>Q213*H213</f>
        <v>1.6671276000000004</v>
      </c>
      <c r="S213" s="208">
        <v>0</v>
      </c>
      <c r="T213" s="20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0" t="s">
        <v>139</v>
      </c>
      <c r="AT213" s="210" t="s">
        <v>135</v>
      </c>
      <c r="AU213" s="210" t="s">
        <v>112</v>
      </c>
      <c r="AY213" s="18" t="s">
        <v>133</v>
      </c>
      <c r="BE213" s="128">
        <f>IF(N213="základná",J213,0)</f>
        <v>0</v>
      </c>
      <c r="BF213" s="128">
        <f>IF(N213="znížená",J213,0)</f>
        <v>0</v>
      </c>
      <c r="BG213" s="128">
        <f>IF(N213="zákl. prenesená",J213,0)</f>
        <v>0</v>
      </c>
      <c r="BH213" s="128">
        <f>IF(N213="zníž. prenesená",J213,0)</f>
        <v>0</v>
      </c>
      <c r="BI213" s="128">
        <f>IF(N213="nulová",J213,0)</f>
        <v>0</v>
      </c>
      <c r="BJ213" s="18" t="s">
        <v>112</v>
      </c>
      <c r="BK213" s="211">
        <f>ROUND(I213*H213,3)</f>
        <v>0</v>
      </c>
      <c r="BL213" s="18" t="s">
        <v>139</v>
      </c>
      <c r="BM213" s="210" t="s">
        <v>299</v>
      </c>
    </row>
    <row r="214" s="13" customFormat="1">
      <c r="A214" s="13"/>
      <c r="B214" s="212"/>
      <c r="C214" s="13"/>
      <c r="D214" s="213" t="s">
        <v>141</v>
      </c>
      <c r="E214" s="214" t="s">
        <v>1</v>
      </c>
      <c r="F214" s="215" t="s">
        <v>300</v>
      </c>
      <c r="G214" s="13"/>
      <c r="H214" s="216">
        <v>16.920000000000002</v>
      </c>
      <c r="I214" s="217"/>
      <c r="J214" s="13"/>
      <c r="K214" s="13"/>
      <c r="L214" s="212"/>
      <c r="M214" s="218"/>
      <c r="N214" s="219"/>
      <c r="O214" s="219"/>
      <c r="P214" s="219"/>
      <c r="Q214" s="219"/>
      <c r="R214" s="219"/>
      <c r="S214" s="219"/>
      <c r="T214" s="22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14" t="s">
        <v>141</v>
      </c>
      <c r="AU214" s="214" t="s">
        <v>112</v>
      </c>
      <c r="AV214" s="13" t="s">
        <v>112</v>
      </c>
      <c r="AW214" s="13" t="s">
        <v>31</v>
      </c>
      <c r="AX214" s="13" t="s">
        <v>82</v>
      </c>
      <c r="AY214" s="214" t="s">
        <v>133</v>
      </c>
    </row>
    <row r="215" s="2" customFormat="1" ht="21.75" customHeight="1">
      <c r="A215" s="39"/>
      <c r="B215" s="167"/>
      <c r="C215" s="236" t="s">
        <v>301</v>
      </c>
      <c r="D215" s="236" t="s">
        <v>209</v>
      </c>
      <c r="E215" s="237" t="s">
        <v>302</v>
      </c>
      <c r="F215" s="238" t="s">
        <v>303</v>
      </c>
      <c r="G215" s="239" t="s">
        <v>304</v>
      </c>
      <c r="H215" s="240">
        <v>17.088999999999999</v>
      </c>
      <c r="I215" s="241"/>
      <c r="J215" s="240">
        <f>ROUND(I215*H215,3)</f>
        <v>0</v>
      </c>
      <c r="K215" s="242"/>
      <c r="L215" s="243"/>
      <c r="M215" s="244" t="s">
        <v>1</v>
      </c>
      <c r="N215" s="245" t="s">
        <v>43</v>
      </c>
      <c r="O215" s="83"/>
      <c r="P215" s="208">
        <f>O215*H215</f>
        <v>0</v>
      </c>
      <c r="Q215" s="208">
        <v>0.023</v>
      </c>
      <c r="R215" s="208">
        <f>Q215*H215</f>
        <v>0.39304699999999998</v>
      </c>
      <c r="S215" s="208">
        <v>0</v>
      </c>
      <c r="T215" s="20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0" t="s">
        <v>183</v>
      </c>
      <c r="AT215" s="210" t="s">
        <v>209</v>
      </c>
      <c r="AU215" s="210" t="s">
        <v>112</v>
      </c>
      <c r="AY215" s="18" t="s">
        <v>133</v>
      </c>
      <c r="BE215" s="128">
        <f>IF(N215="základná",J215,0)</f>
        <v>0</v>
      </c>
      <c r="BF215" s="128">
        <f>IF(N215="znížená",J215,0)</f>
        <v>0</v>
      </c>
      <c r="BG215" s="128">
        <f>IF(N215="zákl. prenesená",J215,0)</f>
        <v>0</v>
      </c>
      <c r="BH215" s="128">
        <f>IF(N215="zníž. prenesená",J215,0)</f>
        <v>0</v>
      </c>
      <c r="BI215" s="128">
        <f>IF(N215="nulová",J215,0)</f>
        <v>0</v>
      </c>
      <c r="BJ215" s="18" t="s">
        <v>112</v>
      </c>
      <c r="BK215" s="211">
        <f>ROUND(I215*H215,3)</f>
        <v>0</v>
      </c>
      <c r="BL215" s="18" t="s">
        <v>139</v>
      </c>
      <c r="BM215" s="210" t="s">
        <v>305</v>
      </c>
    </row>
    <row r="216" s="13" customFormat="1">
      <c r="A216" s="13"/>
      <c r="B216" s="212"/>
      <c r="C216" s="13"/>
      <c r="D216" s="213" t="s">
        <v>141</v>
      </c>
      <c r="E216" s="13"/>
      <c r="F216" s="215" t="s">
        <v>306</v>
      </c>
      <c r="G216" s="13"/>
      <c r="H216" s="216">
        <v>17.088999999999999</v>
      </c>
      <c r="I216" s="217"/>
      <c r="J216" s="13"/>
      <c r="K216" s="13"/>
      <c r="L216" s="212"/>
      <c r="M216" s="218"/>
      <c r="N216" s="219"/>
      <c r="O216" s="219"/>
      <c r="P216" s="219"/>
      <c r="Q216" s="219"/>
      <c r="R216" s="219"/>
      <c r="S216" s="219"/>
      <c r="T216" s="22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14" t="s">
        <v>141</v>
      </c>
      <c r="AU216" s="214" t="s">
        <v>112</v>
      </c>
      <c r="AV216" s="13" t="s">
        <v>112</v>
      </c>
      <c r="AW216" s="13" t="s">
        <v>3</v>
      </c>
      <c r="AX216" s="13" t="s">
        <v>82</v>
      </c>
      <c r="AY216" s="214" t="s">
        <v>133</v>
      </c>
    </row>
    <row r="217" s="2" customFormat="1" ht="24.15" customHeight="1">
      <c r="A217" s="39"/>
      <c r="B217" s="167"/>
      <c r="C217" s="199" t="s">
        <v>307</v>
      </c>
      <c r="D217" s="199" t="s">
        <v>135</v>
      </c>
      <c r="E217" s="200" t="s">
        <v>308</v>
      </c>
      <c r="F217" s="201" t="s">
        <v>309</v>
      </c>
      <c r="G217" s="202" t="s">
        <v>145</v>
      </c>
      <c r="H217" s="203">
        <v>3.2000000000000002</v>
      </c>
      <c r="I217" s="204"/>
      <c r="J217" s="203">
        <f>ROUND(I217*H217,3)</f>
        <v>0</v>
      </c>
      <c r="K217" s="205"/>
      <c r="L217" s="40"/>
      <c r="M217" s="206" t="s">
        <v>1</v>
      </c>
      <c r="N217" s="207" t="s">
        <v>43</v>
      </c>
      <c r="O217" s="83"/>
      <c r="P217" s="208">
        <f>O217*H217</f>
        <v>0</v>
      </c>
      <c r="Q217" s="208">
        <v>0.24499000000000001</v>
      </c>
      <c r="R217" s="208">
        <f>Q217*H217</f>
        <v>0.78396800000000011</v>
      </c>
      <c r="S217" s="208">
        <v>0</v>
      </c>
      <c r="T217" s="20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0" t="s">
        <v>139</v>
      </c>
      <c r="AT217" s="210" t="s">
        <v>135</v>
      </c>
      <c r="AU217" s="210" t="s">
        <v>112</v>
      </c>
      <c r="AY217" s="18" t="s">
        <v>133</v>
      </c>
      <c r="BE217" s="128">
        <f>IF(N217="základná",J217,0)</f>
        <v>0</v>
      </c>
      <c r="BF217" s="128">
        <f>IF(N217="znížená",J217,0)</f>
        <v>0</v>
      </c>
      <c r="BG217" s="128">
        <f>IF(N217="zákl. prenesená",J217,0)</f>
        <v>0</v>
      </c>
      <c r="BH217" s="128">
        <f>IF(N217="zníž. prenesená",J217,0)</f>
        <v>0</v>
      </c>
      <c r="BI217" s="128">
        <f>IF(N217="nulová",J217,0)</f>
        <v>0</v>
      </c>
      <c r="BJ217" s="18" t="s">
        <v>112</v>
      </c>
      <c r="BK217" s="211">
        <f>ROUND(I217*H217,3)</f>
        <v>0</v>
      </c>
      <c r="BL217" s="18" t="s">
        <v>139</v>
      </c>
      <c r="BM217" s="210" t="s">
        <v>310</v>
      </c>
    </row>
    <row r="218" s="13" customFormat="1">
      <c r="A218" s="13"/>
      <c r="B218" s="212"/>
      <c r="C218" s="13"/>
      <c r="D218" s="213" t="s">
        <v>141</v>
      </c>
      <c r="E218" s="214" t="s">
        <v>1</v>
      </c>
      <c r="F218" s="215" t="s">
        <v>311</v>
      </c>
      <c r="G218" s="13"/>
      <c r="H218" s="216">
        <v>3.2000000000000002</v>
      </c>
      <c r="I218" s="217"/>
      <c r="J218" s="13"/>
      <c r="K218" s="13"/>
      <c r="L218" s="212"/>
      <c r="M218" s="218"/>
      <c r="N218" s="219"/>
      <c r="O218" s="219"/>
      <c r="P218" s="219"/>
      <c r="Q218" s="219"/>
      <c r="R218" s="219"/>
      <c r="S218" s="219"/>
      <c r="T218" s="22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14" t="s">
        <v>141</v>
      </c>
      <c r="AU218" s="214" t="s">
        <v>112</v>
      </c>
      <c r="AV218" s="13" t="s">
        <v>112</v>
      </c>
      <c r="AW218" s="13" t="s">
        <v>31</v>
      </c>
      <c r="AX218" s="13" t="s">
        <v>82</v>
      </c>
      <c r="AY218" s="214" t="s">
        <v>133</v>
      </c>
    </row>
    <row r="219" s="2" customFormat="1" ht="21.75" customHeight="1">
      <c r="A219" s="39"/>
      <c r="B219" s="167"/>
      <c r="C219" s="236" t="s">
        <v>312</v>
      </c>
      <c r="D219" s="236" t="s">
        <v>209</v>
      </c>
      <c r="E219" s="237" t="s">
        <v>313</v>
      </c>
      <c r="F219" s="238" t="s">
        <v>314</v>
      </c>
      <c r="G219" s="239" t="s">
        <v>304</v>
      </c>
      <c r="H219" s="240">
        <v>19.584</v>
      </c>
      <c r="I219" s="241"/>
      <c r="J219" s="240">
        <f>ROUND(I219*H219,3)</f>
        <v>0</v>
      </c>
      <c r="K219" s="242"/>
      <c r="L219" s="243"/>
      <c r="M219" s="244" t="s">
        <v>1</v>
      </c>
      <c r="N219" s="245" t="s">
        <v>43</v>
      </c>
      <c r="O219" s="83"/>
      <c r="P219" s="208">
        <f>O219*H219</f>
        <v>0</v>
      </c>
      <c r="Q219" s="208">
        <v>0.035999999999999997</v>
      </c>
      <c r="R219" s="208">
        <f>Q219*H219</f>
        <v>0.70502399999999998</v>
      </c>
      <c r="S219" s="208">
        <v>0</v>
      </c>
      <c r="T219" s="20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0" t="s">
        <v>183</v>
      </c>
      <c r="AT219" s="210" t="s">
        <v>209</v>
      </c>
      <c r="AU219" s="210" t="s">
        <v>112</v>
      </c>
      <c r="AY219" s="18" t="s">
        <v>133</v>
      </c>
      <c r="BE219" s="128">
        <f>IF(N219="základná",J219,0)</f>
        <v>0</v>
      </c>
      <c r="BF219" s="128">
        <f>IF(N219="znížená",J219,0)</f>
        <v>0</v>
      </c>
      <c r="BG219" s="128">
        <f>IF(N219="zákl. prenesená",J219,0)</f>
        <v>0</v>
      </c>
      <c r="BH219" s="128">
        <f>IF(N219="zníž. prenesená",J219,0)</f>
        <v>0</v>
      </c>
      <c r="BI219" s="128">
        <f>IF(N219="nulová",J219,0)</f>
        <v>0</v>
      </c>
      <c r="BJ219" s="18" t="s">
        <v>112</v>
      </c>
      <c r="BK219" s="211">
        <f>ROUND(I219*H219,3)</f>
        <v>0</v>
      </c>
      <c r="BL219" s="18" t="s">
        <v>139</v>
      </c>
      <c r="BM219" s="210" t="s">
        <v>315</v>
      </c>
    </row>
    <row r="220" s="13" customFormat="1">
      <c r="A220" s="13"/>
      <c r="B220" s="212"/>
      <c r="C220" s="13"/>
      <c r="D220" s="213" t="s">
        <v>141</v>
      </c>
      <c r="E220" s="13"/>
      <c r="F220" s="215" t="s">
        <v>316</v>
      </c>
      <c r="G220" s="13"/>
      <c r="H220" s="216">
        <v>19.584</v>
      </c>
      <c r="I220" s="217"/>
      <c r="J220" s="13"/>
      <c r="K220" s="13"/>
      <c r="L220" s="212"/>
      <c r="M220" s="218"/>
      <c r="N220" s="219"/>
      <c r="O220" s="219"/>
      <c r="P220" s="219"/>
      <c r="Q220" s="219"/>
      <c r="R220" s="219"/>
      <c r="S220" s="219"/>
      <c r="T220" s="22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14" t="s">
        <v>141</v>
      </c>
      <c r="AU220" s="214" t="s">
        <v>112</v>
      </c>
      <c r="AV220" s="13" t="s">
        <v>112</v>
      </c>
      <c r="AW220" s="13" t="s">
        <v>3</v>
      </c>
      <c r="AX220" s="13" t="s">
        <v>82</v>
      </c>
      <c r="AY220" s="214" t="s">
        <v>133</v>
      </c>
    </row>
    <row r="221" s="2" customFormat="1" ht="33" customHeight="1">
      <c r="A221" s="39"/>
      <c r="B221" s="167"/>
      <c r="C221" s="199" t="s">
        <v>317</v>
      </c>
      <c r="D221" s="199" t="s">
        <v>135</v>
      </c>
      <c r="E221" s="200" t="s">
        <v>318</v>
      </c>
      <c r="F221" s="201" t="s">
        <v>319</v>
      </c>
      <c r="G221" s="202" t="s">
        <v>151</v>
      </c>
      <c r="H221" s="203">
        <v>1.948</v>
      </c>
      <c r="I221" s="204"/>
      <c r="J221" s="203">
        <f>ROUND(I221*H221,3)</f>
        <v>0</v>
      </c>
      <c r="K221" s="205"/>
      <c r="L221" s="40"/>
      <c r="M221" s="206" t="s">
        <v>1</v>
      </c>
      <c r="N221" s="207" t="s">
        <v>43</v>
      </c>
      <c r="O221" s="83"/>
      <c r="P221" s="208">
        <f>O221*H221</f>
        <v>0</v>
      </c>
      <c r="Q221" s="208">
        <v>2.2151299999999998</v>
      </c>
      <c r="R221" s="208">
        <f>Q221*H221</f>
        <v>4.3150732399999994</v>
      </c>
      <c r="S221" s="208">
        <v>0</v>
      </c>
      <c r="T221" s="20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0" t="s">
        <v>139</v>
      </c>
      <c r="AT221" s="210" t="s">
        <v>135</v>
      </c>
      <c r="AU221" s="210" t="s">
        <v>112</v>
      </c>
      <c r="AY221" s="18" t="s">
        <v>133</v>
      </c>
      <c r="BE221" s="128">
        <f>IF(N221="základná",J221,0)</f>
        <v>0</v>
      </c>
      <c r="BF221" s="128">
        <f>IF(N221="znížená",J221,0)</f>
        <v>0</v>
      </c>
      <c r="BG221" s="128">
        <f>IF(N221="zákl. prenesená",J221,0)</f>
        <v>0</v>
      </c>
      <c r="BH221" s="128">
        <f>IF(N221="zníž. prenesená",J221,0)</f>
        <v>0</v>
      </c>
      <c r="BI221" s="128">
        <f>IF(N221="nulová",J221,0)</f>
        <v>0</v>
      </c>
      <c r="BJ221" s="18" t="s">
        <v>112</v>
      </c>
      <c r="BK221" s="211">
        <f>ROUND(I221*H221,3)</f>
        <v>0</v>
      </c>
      <c r="BL221" s="18" t="s">
        <v>139</v>
      </c>
      <c r="BM221" s="210" t="s">
        <v>320</v>
      </c>
    </row>
    <row r="222" s="14" customFormat="1">
      <c r="A222" s="14"/>
      <c r="B222" s="221"/>
      <c r="C222" s="14"/>
      <c r="D222" s="213" t="s">
        <v>141</v>
      </c>
      <c r="E222" s="222" t="s">
        <v>1</v>
      </c>
      <c r="F222" s="223" t="s">
        <v>181</v>
      </c>
      <c r="G222" s="14"/>
      <c r="H222" s="222" t="s">
        <v>1</v>
      </c>
      <c r="I222" s="224"/>
      <c r="J222" s="14"/>
      <c r="K222" s="14"/>
      <c r="L222" s="221"/>
      <c r="M222" s="225"/>
      <c r="N222" s="226"/>
      <c r="O222" s="226"/>
      <c r="P222" s="226"/>
      <c r="Q222" s="226"/>
      <c r="R222" s="226"/>
      <c r="S222" s="226"/>
      <c r="T222" s="22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22" t="s">
        <v>141</v>
      </c>
      <c r="AU222" s="222" t="s">
        <v>112</v>
      </c>
      <c r="AV222" s="14" t="s">
        <v>82</v>
      </c>
      <c r="AW222" s="14" t="s">
        <v>31</v>
      </c>
      <c r="AX222" s="14" t="s">
        <v>77</v>
      </c>
      <c r="AY222" s="222" t="s">
        <v>133</v>
      </c>
    </row>
    <row r="223" s="13" customFormat="1">
      <c r="A223" s="13"/>
      <c r="B223" s="212"/>
      <c r="C223" s="13"/>
      <c r="D223" s="213" t="s">
        <v>141</v>
      </c>
      <c r="E223" s="214" t="s">
        <v>1</v>
      </c>
      <c r="F223" s="215" t="s">
        <v>321</v>
      </c>
      <c r="G223" s="13"/>
      <c r="H223" s="216">
        <v>1.44</v>
      </c>
      <c r="I223" s="217"/>
      <c r="J223" s="13"/>
      <c r="K223" s="13"/>
      <c r="L223" s="212"/>
      <c r="M223" s="218"/>
      <c r="N223" s="219"/>
      <c r="O223" s="219"/>
      <c r="P223" s="219"/>
      <c r="Q223" s="219"/>
      <c r="R223" s="219"/>
      <c r="S223" s="219"/>
      <c r="T223" s="22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14" t="s">
        <v>141</v>
      </c>
      <c r="AU223" s="214" t="s">
        <v>112</v>
      </c>
      <c r="AV223" s="13" t="s">
        <v>112</v>
      </c>
      <c r="AW223" s="13" t="s">
        <v>31</v>
      </c>
      <c r="AX223" s="13" t="s">
        <v>77</v>
      </c>
      <c r="AY223" s="214" t="s">
        <v>133</v>
      </c>
    </row>
    <row r="224" s="14" customFormat="1">
      <c r="A224" s="14"/>
      <c r="B224" s="221"/>
      <c r="C224" s="14"/>
      <c r="D224" s="213" t="s">
        <v>141</v>
      </c>
      <c r="E224" s="222" t="s">
        <v>1</v>
      </c>
      <c r="F224" s="223" t="s">
        <v>322</v>
      </c>
      <c r="G224" s="14"/>
      <c r="H224" s="222" t="s">
        <v>1</v>
      </c>
      <c r="I224" s="224"/>
      <c r="J224" s="14"/>
      <c r="K224" s="14"/>
      <c r="L224" s="221"/>
      <c r="M224" s="225"/>
      <c r="N224" s="226"/>
      <c r="O224" s="226"/>
      <c r="P224" s="226"/>
      <c r="Q224" s="226"/>
      <c r="R224" s="226"/>
      <c r="S224" s="226"/>
      <c r="T224" s="22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22" t="s">
        <v>141</v>
      </c>
      <c r="AU224" s="222" t="s">
        <v>112</v>
      </c>
      <c r="AV224" s="14" t="s">
        <v>82</v>
      </c>
      <c r="AW224" s="14" t="s">
        <v>31</v>
      </c>
      <c r="AX224" s="14" t="s">
        <v>77</v>
      </c>
      <c r="AY224" s="222" t="s">
        <v>133</v>
      </c>
    </row>
    <row r="225" s="13" customFormat="1">
      <c r="A225" s="13"/>
      <c r="B225" s="212"/>
      <c r="C225" s="13"/>
      <c r="D225" s="213" t="s">
        <v>141</v>
      </c>
      <c r="E225" s="214" t="s">
        <v>1</v>
      </c>
      <c r="F225" s="215" t="s">
        <v>323</v>
      </c>
      <c r="G225" s="13"/>
      <c r="H225" s="216">
        <v>0.50800000000000001</v>
      </c>
      <c r="I225" s="217"/>
      <c r="J225" s="13"/>
      <c r="K225" s="13"/>
      <c r="L225" s="212"/>
      <c r="M225" s="218"/>
      <c r="N225" s="219"/>
      <c r="O225" s="219"/>
      <c r="P225" s="219"/>
      <c r="Q225" s="219"/>
      <c r="R225" s="219"/>
      <c r="S225" s="219"/>
      <c r="T225" s="22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14" t="s">
        <v>141</v>
      </c>
      <c r="AU225" s="214" t="s">
        <v>112</v>
      </c>
      <c r="AV225" s="13" t="s">
        <v>112</v>
      </c>
      <c r="AW225" s="13" t="s">
        <v>31</v>
      </c>
      <c r="AX225" s="13" t="s">
        <v>77</v>
      </c>
      <c r="AY225" s="214" t="s">
        <v>133</v>
      </c>
    </row>
    <row r="226" s="15" customFormat="1">
      <c r="A226" s="15"/>
      <c r="B226" s="228"/>
      <c r="C226" s="15"/>
      <c r="D226" s="213" t="s">
        <v>141</v>
      </c>
      <c r="E226" s="229" t="s">
        <v>1</v>
      </c>
      <c r="F226" s="230" t="s">
        <v>161</v>
      </c>
      <c r="G226" s="15"/>
      <c r="H226" s="231">
        <v>1.948</v>
      </c>
      <c r="I226" s="232"/>
      <c r="J226" s="15"/>
      <c r="K226" s="15"/>
      <c r="L226" s="228"/>
      <c r="M226" s="233"/>
      <c r="N226" s="234"/>
      <c r="O226" s="234"/>
      <c r="P226" s="234"/>
      <c r="Q226" s="234"/>
      <c r="R226" s="234"/>
      <c r="S226" s="234"/>
      <c r="T226" s="23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29" t="s">
        <v>141</v>
      </c>
      <c r="AU226" s="229" t="s">
        <v>112</v>
      </c>
      <c r="AV226" s="15" t="s">
        <v>139</v>
      </c>
      <c r="AW226" s="15" t="s">
        <v>31</v>
      </c>
      <c r="AX226" s="15" t="s">
        <v>82</v>
      </c>
      <c r="AY226" s="229" t="s">
        <v>133</v>
      </c>
    </row>
    <row r="227" s="2" customFormat="1" ht="24.15" customHeight="1">
      <c r="A227" s="39"/>
      <c r="B227" s="167"/>
      <c r="C227" s="199" t="s">
        <v>324</v>
      </c>
      <c r="D227" s="199" t="s">
        <v>135</v>
      </c>
      <c r="E227" s="200" t="s">
        <v>325</v>
      </c>
      <c r="F227" s="201" t="s">
        <v>326</v>
      </c>
      <c r="G227" s="202" t="s">
        <v>151</v>
      </c>
      <c r="H227" s="203">
        <v>5</v>
      </c>
      <c r="I227" s="204"/>
      <c r="J227" s="203">
        <f>ROUND(I227*H227,3)</f>
        <v>0</v>
      </c>
      <c r="K227" s="205"/>
      <c r="L227" s="40"/>
      <c r="M227" s="206" t="s">
        <v>1</v>
      </c>
      <c r="N227" s="207" t="s">
        <v>43</v>
      </c>
      <c r="O227" s="83"/>
      <c r="P227" s="208">
        <f>O227*H227</f>
        <v>0</v>
      </c>
      <c r="Q227" s="208">
        <v>0</v>
      </c>
      <c r="R227" s="208">
        <f>Q227*H227</f>
        <v>0</v>
      </c>
      <c r="S227" s="208">
        <v>2.2000000000000002</v>
      </c>
      <c r="T227" s="209">
        <f>S227*H227</f>
        <v>11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0" t="s">
        <v>139</v>
      </c>
      <c r="AT227" s="210" t="s">
        <v>135</v>
      </c>
      <c r="AU227" s="210" t="s">
        <v>112</v>
      </c>
      <c r="AY227" s="18" t="s">
        <v>133</v>
      </c>
      <c r="BE227" s="128">
        <f>IF(N227="základná",J227,0)</f>
        <v>0</v>
      </c>
      <c r="BF227" s="128">
        <f>IF(N227="znížená",J227,0)</f>
        <v>0</v>
      </c>
      <c r="BG227" s="128">
        <f>IF(N227="zákl. prenesená",J227,0)</f>
        <v>0</v>
      </c>
      <c r="BH227" s="128">
        <f>IF(N227="zníž. prenesená",J227,0)</f>
        <v>0</v>
      </c>
      <c r="BI227" s="128">
        <f>IF(N227="nulová",J227,0)</f>
        <v>0</v>
      </c>
      <c r="BJ227" s="18" t="s">
        <v>112</v>
      </c>
      <c r="BK227" s="211">
        <f>ROUND(I227*H227,3)</f>
        <v>0</v>
      </c>
      <c r="BL227" s="18" t="s">
        <v>139</v>
      </c>
      <c r="BM227" s="210" t="s">
        <v>327</v>
      </c>
    </row>
    <row r="228" s="13" customFormat="1">
      <c r="A228" s="13"/>
      <c r="B228" s="212"/>
      <c r="C228" s="13"/>
      <c r="D228" s="213" t="s">
        <v>141</v>
      </c>
      <c r="E228" s="214" t="s">
        <v>1</v>
      </c>
      <c r="F228" s="215" t="s">
        <v>328</v>
      </c>
      <c r="G228" s="13"/>
      <c r="H228" s="216">
        <v>5</v>
      </c>
      <c r="I228" s="217"/>
      <c r="J228" s="13"/>
      <c r="K228" s="13"/>
      <c r="L228" s="212"/>
      <c r="M228" s="218"/>
      <c r="N228" s="219"/>
      <c r="O228" s="219"/>
      <c r="P228" s="219"/>
      <c r="Q228" s="219"/>
      <c r="R228" s="219"/>
      <c r="S228" s="219"/>
      <c r="T228" s="22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14" t="s">
        <v>141</v>
      </c>
      <c r="AU228" s="214" t="s">
        <v>112</v>
      </c>
      <c r="AV228" s="13" t="s">
        <v>112</v>
      </c>
      <c r="AW228" s="13" t="s">
        <v>31</v>
      </c>
      <c r="AX228" s="13" t="s">
        <v>82</v>
      </c>
      <c r="AY228" s="214" t="s">
        <v>133</v>
      </c>
    </row>
    <row r="229" s="2" customFormat="1" ht="21.75" customHeight="1">
      <c r="A229" s="39"/>
      <c r="B229" s="167"/>
      <c r="C229" s="199" t="s">
        <v>329</v>
      </c>
      <c r="D229" s="199" t="s">
        <v>135</v>
      </c>
      <c r="E229" s="200" t="s">
        <v>330</v>
      </c>
      <c r="F229" s="201" t="s">
        <v>331</v>
      </c>
      <c r="G229" s="202" t="s">
        <v>200</v>
      </c>
      <c r="H229" s="203">
        <v>25.149999999999999</v>
      </c>
      <c r="I229" s="204"/>
      <c r="J229" s="203">
        <f>ROUND(I229*H229,3)</f>
        <v>0</v>
      </c>
      <c r="K229" s="205"/>
      <c r="L229" s="40"/>
      <c r="M229" s="206" t="s">
        <v>1</v>
      </c>
      <c r="N229" s="207" t="s">
        <v>43</v>
      </c>
      <c r="O229" s="83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0" t="s">
        <v>139</v>
      </c>
      <c r="AT229" s="210" t="s">
        <v>135</v>
      </c>
      <c r="AU229" s="210" t="s">
        <v>112</v>
      </c>
      <c r="AY229" s="18" t="s">
        <v>133</v>
      </c>
      <c r="BE229" s="128">
        <f>IF(N229="základná",J229,0)</f>
        <v>0</v>
      </c>
      <c r="BF229" s="128">
        <f>IF(N229="znížená",J229,0)</f>
        <v>0</v>
      </c>
      <c r="BG229" s="128">
        <f>IF(N229="zákl. prenesená",J229,0)</f>
        <v>0</v>
      </c>
      <c r="BH229" s="128">
        <f>IF(N229="zníž. prenesená",J229,0)</f>
        <v>0</v>
      </c>
      <c r="BI229" s="128">
        <f>IF(N229="nulová",J229,0)</f>
        <v>0</v>
      </c>
      <c r="BJ229" s="18" t="s">
        <v>112</v>
      </c>
      <c r="BK229" s="211">
        <f>ROUND(I229*H229,3)</f>
        <v>0</v>
      </c>
      <c r="BL229" s="18" t="s">
        <v>139</v>
      </c>
      <c r="BM229" s="210" t="s">
        <v>332</v>
      </c>
    </row>
    <row r="230" s="2" customFormat="1" ht="24.15" customHeight="1">
      <c r="A230" s="39"/>
      <c r="B230" s="167"/>
      <c r="C230" s="199" t="s">
        <v>333</v>
      </c>
      <c r="D230" s="199" t="s">
        <v>135</v>
      </c>
      <c r="E230" s="200" t="s">
        <v>334</v>
      </c>
      <c r="F230" s="201" t="s">
        <v>335</v>
      </c>
      <c r="G230" s="202" t="s">
        <v>200</v>
      </c>
      <c r="H230" s="203">
        <v>251.5</v>
      </c>
      <c r="I230" s="204"/>
      <c r="J230" s="203">
        <f>ROUND(I230*H230,3)</f>
        <v>0</v>
      </c>
      <c r="K230" s="205"/>
      <c r="L230" s="40"/>
      <c r="M230" s="206" t="s">
        <v>1</v>
      </c>
      <c r="N230" s="207" t="s">
        <v>43</v>
      </c>
      <c r="O230" s="83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0" t="s">
        <v>139</v>
      </c>
      <c r="AT230" s="210" t="s">
        <v>135</v>
      </c>
      <c r="AU230" s="210" t="s">
        <v>112</v>
      </c>
      <c r="AY230" s="18" t="s">
        <v>133</v>
      </c>
      <c r="BE230" s="128">
        <f>IF(N230="základná",J230,0)</f>
        <v>0</v>
      </c>
      <c r="BF230" s="128">
        <f>IF(N230="znížená",J230,0)</f>
        <v>0</v>
      </c>
      <c r="BG230" s="128">
        <f>IF(N230="zákl. prenesená",J230,0)</f>
        <v>0</v>
      </c>
      <c r="BH230" s="128">
        <f>IF(N230="zníž. prenesená",J230,0)</f>
        <v>0</v>
      </c>
      <c r="BI230" s="128">
        <f>IF(N230="nulová",J230,0)</f>
        <v>0</v>
      </c>
      <c r="BJ230" s="18" t="s">
        <v>112</v>
      </c>
      <c r="BK230" s="211">
        <f>ROUND(I230*H230,3)</f>
        <v>0</v>
      </c>
      <c r="BL230" s="18" t="s">
        <v>139</v>
      </c>
      <c r="BM230" s="210" t="s">
        <v>336</v>
      </c>
    </row>
    <row r="231" s="13" customFormat="1">
      <c r="A231" s="13"/>
      <c r="B231" s="212"/>
      <c r="C231" s="13"/>
      <c r="D231" s="213" t="s">
        <v>141</v>
      </c>
      <c r="E231" s="214" t="s">
        <v>1</v>
      </c>
      <c r="F231" s="215" t="s">
        <v>337</v>
      </c>
      <c r="G231" s="13"/>
      <c r="H231" s="216">
        <v>251.5</v>
      </c>
      <c r="I231" s="217"/>
      <c r="J231" s="13"/>
      <c r="K231" s="13"/>
      <c r="L231" s="212"/>
      <c r="M231" s="218"/>
      <c r="N231" s="219"/>
      <c r="O231" s="219"/>
      <c r="P231" s="219"/>
      <c r="Q231" s="219"/>
      <c r="R231" s="219"/>
      <c r="S231" s="219"/>
      <c r="T231" s="22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14" t="s">
        <v>141</v>
      </c>
      <c r="AU231" s="214" t="s">
        <v>112</v>
      </c>
      <c r="AV231" s="13" t="s">
        <v>112</v>
      </c>
      <c r="AW231" s="13" t="s">
        <v>31</v>
      </c>
      <c r="AX231" s="13" t="s">
        <v>82</v>
      </c>
      <c r="AY231" s="214" t="s">
        <v>133</v>
      </c>
    </row>
    <row r="232" s="2" customFormat="1" ht="24.15" customHeight="1">
      <c r="A232" s="39"/>
      <c r="B232" s="167"/>
      <c r="C232" s="199" t="s">
        <v>338</v>
      </c>
      <c r="D232" s="199" t="s">
        <v>135</v>
      </c>
      <c r="E232" s="200" t="s">
        <v>339</v>
      </c>
      <c r="F232" s="201" t="s">
        <v>340</v>
      </c>
      <c r="G232" s="202" t="s">
        <v>200</v>
      </c>
      <c r="H232" s="203">
        <v>25.149999999999999</v>
      </c>
      <c r="I232" s="204"/>
      <c r="J232" s="203">
        <f>ROUND(I232*H232,3)</f>
        <v>0</v>
      </c>
      <c r="K232" s="205"/>
      <c r="L232" s="40"/>
      <c r="M232" s="206" t="s">
        <v>1</v>
      </c>
      <c r="N232" s="207" t="s">
        <v>43</v>
      </c>
      <c r="O232" s="83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0" t="s">
        <v>139</v>
      </c>
      <c r="AT232" s="210" t="s">
        <v>135</v>
      </c>
      <c r="AU232" s="210" t="s">
        <v>112</v>
      </c>
      <c r="AY232" s="18" t="s">
        <v>133</v>
      </c>
      <c r="BE232" s="128">
        <f>IF(N232="základná",J232,0)</f>
        <v>0</v>
      </c>
      <c r="BF232" s="128">
        <f>IF(N232="znížená",J232,0)</f>
        <v>0</v>
      </c>
      <c r="BG232" s="128">
        <f>IF(N232="zákl. prenesená",J232,0)</f>
        <v>0</v>
      </c>
      <c r="BH232" s="128">
        <f>IF(N232="zníž. prenesená",J232,0)</f>
        <v>0</v>
      </c>
      <c r="BI232" s="128">
        <f>IF(N232="nulová",J232,0)</f>
        <v>0</v>
      </c>
      <c r="BJ232" s="18" t="s">
        <v>112</v>
      </c>
      <c r="BK232" s="211">
        <f>ROUND(I232*H232,3)</f>
        <v>0</v>
      </c>
      <c r="BL232" s="18" t="s">
        <v>139</v>
      </c>
      <c r="BM232" s="210" t="s">
        <v>341</v>
      </c>
    </row>
    <row r="233" s="12" customFormat="1" ht="22.8" customHeight="1">
      <c r="A233" s="12"/>
      <c r="B233" s="186"/>
      <c r="C233" s="12"/>
      <c r="D233" s="187" t="s">
        <v>76</v>
      </c>
      <c r="E233" s="197" t="s">
        <v>342</v>
      </c>
      <c r="F233" s="197" t="s">
        <v>343</v>
      </c>
      <c r="G233" s="12"/>
      <c r="H233" s="12"/>
      <c r="I233" s="189"/>
      <c r="J233" s="198">
        <f>BK233</f>
        <v>0</v>
      </c>
      <c r="K233" s="12"/>
      <c r="L233" s="186"/>
      <c r="M233" s="191"/>
      <c r="N233" s="192"/>
      <c r="O233" s="192"/>
      <c r="P233" s="193">
        <f>P234</f>
        <v>0</v>
      </c>
      <c r="Q233" s="192"/>
      <c r="R233" s="193">
        <f>R234</f>
        <v>0</v>
      </c>
      <c r="S233" s="192"/>
      <c r="T233" s="194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87" t="s">
        <v>82</v>
      </c>
      <c r="AT233" s="195" t="s">
        <v>76</v>
      </c>
      <c r="AU233" s="195" t="s">
        <v>82</v>
      </c>
      <c r="AY233" s="187" t="s">
        <v>133</v>
      </c>
      <c r="BK233" s="196">
        <f>BK234</f>
        <v>0</v>
      </c>
    </row>
    <row r="234" s="2" customFormat="1" ht="33" customHeight="1">
      <c r="A234" s="39"/>
      <c r="B234" s="167"/>
      <c r="C234" s="199" t="s">
        <v>344</v>
      </c>
      <c r="D234" s="199" t="s">
        <v>135</v>
      </c>
      <c r="E234" s="200" t="s">
        <v>345</v>
      </c>
      <c r="F234" s="201" t="s">
        <v>346</v>
      </c>
      <c r="G234" s="202" t="s">
        <v>200</v>
      </c>
      <c r="H234" s="203">
        <v>361.51400000000001</v>
      </c>
      <c r="I234" s="204"/>
      <c r="J234" s="203">
        <f>ROUND(I234*H234,3)</f>
        <v>0</v>
      </c>
      <c r="K234" s="205"/>
      <c r="L234" s="40"/>
      <c r="M234" s="206" t="s">
        <v>1</v>
      </c>
      <c r="N234" s="207" t="s">
        <v>43</v>
      </c>
      <c r="O234" s="83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0" t="s">
        <v>139</v>
      </c>
      <c r="AT234" s="210" t="s">
        <v>135</v>
      </c>
      <c r="AU234" s="210" t="s">
        <v>112</v>
      </c>
      <c r="AY234" s="18" t="s">
        <v>133</v>
      </c>
      <c r="BE234" s="128">
        <f>IF(N234="základná",J234,0)</f>
        <v>0</v>
      </c>
      <c r="BF234" s="128">
        <f>IF(N234="znížená",J234,0)</f>
        <v>0</v>
      </c>
      <c r="BG234" s="128">
        <f>IF(N234="zákl. prenesená",J234,0)</f>
        <v>0</v>
      </c>
      <c r="BH234" s="128">
        <f>IF(N234="zníž. prenesená",J234,0)</f>
        <v>0</v>
      </c>
      <c r="BI234" s="128">
        <f>IF(N234="nulová",J234,0)</f>
        <v>0</v>
      </c>
      <c r="BJ234" s="18" t="s">
        <v>112</v>
      </c>
      <c r="BK234" s="211">
        <f>ROUND(I234*H234,3)</f>
        <v>0</v>
      </c>
      <c r="BL234" s="18" t="s">
        <v>139</v>
      </c>
      <c r="BM234" s="210" t="s">
        <v>347</v>
      </c>
    </row>
    <row r="235" s="12" customFormat="1" ht="25.92" customHeight="1">
      <c r="A235" s="12"/>
      <c r="B235" s="186"/>
      <c r="C235" s="12"/>
      <c r="D235" s="187" t="s">
        <v>76</v>
      </c>
      <c r="E235" s="188" t="s">
        <v>209</v>
      </c>
      <c r="F235" s="188" t="s">
        <v>348</v>
      </c>
      <c r="G235" s="12"/>
      <c r="H235" s="12"/>
      <c r="I235" s="189"/>
      <c r="J235" s="190">
        <f>BK235</f>
        <v>0</v>
      </c>
      <c r="K235" s="12"/>
      <c r="L235" s="186"/>
      <c r="M235" s="191"/>
      <c r="N235" s="192"/>
      <c r="O235" s="192"/>
      <c r="P235" s="193">
        <f>P236</f>
        <v>0</v>
      </c>
      <c r="Q235" s="192"/>
      <c r="R235" s="193">
        <f>R236</f>
        <v>0.084000000000000005</v>
      </c>
      <c r="S235" s="192"/>
      <c r="T235" s="194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87" t="s">
        <v>148</v>
      </c>
      <c r="AT235" s="195" t="s">
        <v>76</v>
      </c>
      <c r="AU235" s="195" t="s">
        <v>77</v>
      </c>
      <c r="AY235" s="187" t="s">
        <v>133</v>
      </c>
      <c r="BK235" s="196">
        <f>BK236</f>
        <v>0</v>
      </c>
    </row>
    <row r="236" s="12" customFormat="1" ht="22.8" customHeight="1">
      <c r="A236" s="12"/>
      <c r="B236" s="186"/>
      <c r="C236" s="12"/>
      <c r="D236" s="187" t="s">
        <v>76</v>
      </c>
      <c r="E236" s="197" t="s">
        <v>349</v>
      </c>
      <c r="F236" s="197" t="s">
        <v>350</v>
      </c>
      <c r="G236" s="12"/>
      <c r="H236" s="12"/>
      <c r="I236" s="189"/>
      <c r="J236" s="198">
        <f>BK236</f>
        <v>0</v>
      </c>
      <c r="K236" s="12"/>
      <c r="L236" s="186"/>
      <c r="M236" s="191"/>
      <c r="N236" s="192"/>
      <c r="O236" s="192"/>
      <c r="P236" s="193">
        <f>SUM(P237:P239)</f>
        <v>0</v>
      </c>
      <c r="Q236" s="192"/>
      <c r="R236" s="193">
        <f>SUM(R237:R239)</f>
        <v>0.084000000000000005</v>
      </c>
      <c r="S236" s="192"/>
      <c r="T236" s="19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87" t="s">
        <v>148</v>
      </c>
      <c r="AT236" s="195" t="s">
        <v>76</v>
      </c>
      <c r="AU236" s="195" t="s">
        <v>82</v>
      </c>
      <c r="AY236" s="187" t="s">
        <v>133</v>
      </c>
      <c r="BK236" s="196">
        <f>SUM(BK237:BK239)</f>
        <v>0</v>
      </c>
    </row>
    <row r="237" s="2" customFormat="1" ht="33" customHeight="1">
      <c r="A237" s="39"/>
      <c r="B237" s="167"/>
      <c r="C237" s="199" t="s">
        <v>351</v>
      </c>
      <c r="D237" s="199" t="s">
        <v>135</v>
      </c>
      <c r="E237" s="200" t="s">
        <v>352</v>
      </c>
      <c r="F237" s="201" t="s">
        <v>353</v>
      </c>
      <c r="G237" s="202" t="s">
        <v>304</v>
      </c>
      <c r="H237" s="203">
        <v>2</v>
      </c>
      <c r="I237" s="204"/>
      <c r="J237" s="203">
        <f>ROUND(I237*H237,3)</f>
        <v>0</v>
      </c>
      <c r="K237" s="205"/>
      <c r="L237" s="40"/>
      <c r="M237" s="206" t="s">
        <v>1</v>
      </c>
      <c r="N237" s="207" t="s">
        <v>43</v>
      </c>
      <c r="O237" s="83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0" t="s">
        <v>354</v>
      </c>
      <c r="AT237" s="210" t="s">
        <v>135</v>
      </c>
      <c r="AU237" s="210" t="s">
        <v>112</v>
      </c>
      <c r="AY237" s="18" t="s">
        <v>133</v>
      </c>
      <c r="BE237" s="128">
        <f>IF(N237="základná",J237,0)</f>
        <v>0</v>
      </c>
      <c r="BF237" s="128">
        <f>IF(N237="znížená",J237,0)</f>
        <v>0</v>
      </c>
      <c r="BG237" s="128">
        <f>IF(N237="zákl. prenesená",J237,0)</f>
        <v>0</v>
      </c>
      <c r="BH237" s="128">
        <f>IF(N237="zníž. prenesená",J237,0)</f>
        <v>0</v>
      </c>
      <c r="BI237" s="128">
        <f>IF(N237="nulová",J237,0)</f>
        <v>0</v>
      </c>
      <c r="BJ237" s="18" t="s">
        <v>112</v>
      </c>
      <c r="BK237" s="211">
        <f>ROUND(I237*H237,3)</f>
        <v>0</v>
      </c>
      <c r="BL237" s="18" t="s">
        <v>354</v>
      </c>
      <c r="BM237" s="210" t="s">
        <v>355</v>
      </c>
    </row>
    <row r="238" s="2" customFormat="1" ht="33" customHeight="1">
      <c r="A238" s="39"/>
      <c r="B238" s="167"/>
      <c r="C238" s="236" t="s">
        <v>356</v>
      </c>
      <c r="D238" s="236" t="s">
        <v>209</v>
      </c>
      <c r="E238" s="237" t="s">
        <v>357</v>
      </c>
      <c r="F238" s="238" t="s">
        <v>358</v>
      </c>
      <c r="G238" s="239" t="s">
        <v>304</v>
      </c>
      <c r="H238" s="240">
        <v>2</v>
      </c>
      <c r="I238" s="241"/>
      <c r="J238" s="240">
        <f>ROUND(I238*H238,3)</f>
        <v>0</v>
      </c>
      <c r="K238" s="242"/>
      <c r="L238" s="243"/>
      <c r="M238" s="244" t="s">
        <v>1</v>
      </c>
      <c r="N238" s="245" t="s">
        <v>43</v>
      </c>
      <c r="O238" s="83"/>
      <c r="P238" s="208">
        <f>O238*H238</f>
        <v>0</v>
      </c>
      <c r="Q238" s="208">
        <v>0.042000000000000003</v>
      </c>
      <c r="R238" s="208">
        <f>Q238*H238</f>
        <v>0.084000000000000005</v>
      </c>
      <c r="S238" s="208">
        <v>0</v>
      </c>
      <c r="T238" s="20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0" t="s">
        <v>359</v>
      </c>
      <c r="AT238" s="210" t="s">
        <v>209</v>
      </c>
      <c r="AU238" s="210" t="s">
        <v>112</v>
      </c>
      <c r="AY238" s="18" t="s">
        <v>133</v>
      </c>
      <c r="BE238" s="128">
        <f>IF(N238="základná",J238,0)</f>
        <v>0</v>
      </c>
      <c r="BF238" s="128">
        <f>IF(N238="znížená",J238,0)</f>
        <v>0</v>
      </c>
      <c r="BG238" s="128">
        <f>IF(N238="zákl. prenesená",J238,0)</f>
        <v>0</v>
      </c>
      <c r="BH238" s="128">
        <f>IF(N238="zníž. prenesená",J238,0)</f>
        <v>0</v>
      </c>
      <c r="BI238" s="128">
        <f>IF(N238="nulová",J238,0)</f>
        <v>0</v>
      </c>
      <c r="BJ238" s="18" t="s">
        <v>112</v>
      </c>
      <c r="BK238" s="211">
        <f>ROUND(I238*H238,3)</f>
        <v>0</v>
      </c>
      <c r="BL238" s="18" t="s">
        <v>359</v>
      </c>
      <c r="BM238" s="210" t="s">
        <v>360</v>
      </c>
    </row>
    <row r="239" s="2" customFormat="1" ht="24.15" customHeight="1">
      <c r="A239" s="39"/>
      <c r="B239" s="167"/>
      <c r="C239" s="199" t="s">
        <v>361</v>
      </c>
      <c r="D239" s="199" t="s">
        <v>135</v>
      </c>
      <c r="E239" s="200" t="s">
        <v>362</v>
      </c>
      <c r="F239" s="201" t="s">
        <v>363</v>
      </c>
      <c r="G239" s="202" t="s">
        <v>304</v>
      </c>
      <c r="H239" s="203">
        <v>2</v>
      </c>
      <c r="I239" s="204"/>
      <c r="J239" s="203">
        <f>ROUND(I239*H239,3)</f>
        <v>0</v>
      </c>
      <c r="K239" s="205"/>
      <c r="L239" s="40"/>
      <c r="M239" s="206" t="s">
        <v>1</v>
      </c>
      <c r="N239" s="207" t="s">
        <v>43</v>
      </c>
      <c r="O239" s="83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0" t="s">
        <v>354</v>
      </c>
      <c r="AT239" s="210" t="s">
        <v>135</v>
      </c>
      <c r="AU239" s="210" t="s">
        <v>112</v>
      </c>
      <c r="AY239" s="18" t="s">
        <v>133</v>
      </c>
      <c r="BE239" s="128">
        <f>IF(N239="základná",J239,0)</f>
        <v>0</v>
      </c>
      <c r="BF239" s="128">
        <f>IF(N239="znížená",J239,0)</f>
        <v>0</v>
      </c>
      <c r="BG239" s="128">
        <f>IF(N239="zákl. prenesená",J239,0)</f>
        <v>0</v>
      </c>
      <c r="BH239" s="128">
        <f>IF(N239="zníž. prenesená",J239,0)</f>
        <v>0</v>
      </c>
      <c r="BI239" s="128">
        <f>IF(N239="nulová",J239,0)</f>
        <v>0</v>
      </c>
      <c r="BJ239" s="18" t="s">
        <v>112</v>
      </c>
      <c r="BK239" s="211">
        <f>ROUND(I239*H239,3)</f>
        <v>0</v>
      </c>
      <c r="BL239" s="18" t="s">
        <v>354</v>
      </c>
      <c r="BM239" s="210" t="s">
        <v>364</v>
      </c>
    </row>
    <row r="240" s="12" customFormat="1" ht="25.92" customHeight="1">
      <c r="A240" s="12"/>
      <c r="B240" s="186"/>
      <c r="C240" s="12"/>
      <c r="D240" s="187" t="s">
        <v>76</v>
      </c>
      <c r="E240" s="188" t="s">
        <v>111</v>
      </c>
      <c r="F240" s="188" t="s">
        <v>365</v>
      </c>
      <c r="G240" s="12"/>
      <c r="H240" s="12"/>
      <c r="I240" s="189"/>
      <c r="J240" s="190">
        <f>BK240</f>
        <v>0</v>
      </c>
      <c r="K240" s="12"/>
      <c r="L240" s="186"/>
      <c r="M240" s="191"/>
      <c r="N240" s="192"/>
      <c r="O240" s="192"/>
      <c r="P240" s="193">
        <f>SUM(P241:P243)</f>
        <v>0</v>
      </c>
      <c r="Q240" s="192"/>
      <c r="R240" s="193">
        <f>SUM(R241:R243)</f>
        <v>0</v>
      </c>
      <c r="S240" s="192"/>
      <c r="T240" s="194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87" t="s">
        <v>166</v>
      </c>
      <c r="AT240" s="195" t="s">
        <v>76</v>
      </c>
      <c r="AU240" s="195" t="s">
        <v>77</v>
      </c>
      <c r="AY240" s="187" t="s">
        <v>133</v>
      </c>
      <c r="BK240" s="196">
        <f>SUM(BK241:BK243)</f>
        <v>0</v>
      </c>
    </row>
    <row r="241" s="2" customFormat="1" ht="37.8" customHeight="1">
      <c r="A241" s="39"/>
      <c r="B241" s="167"/>
      <c r="C241" s="199" t="s">
        <v>366</v>
      </c>
      <c r="D241" s="199" t="s">
        <v>135</v>
      </c>
      <c r="E241" s="200" t="s">
        <v>367</v>
      </c>
      <c r="F241" s="201" t="s">
        <v>368</v>
      </c>
      <c r="G241" s="202" t="s">
        <v>304</v>
      </c>
      <c r="H241" s="203">
        <v>1</v>
      </c>
      <c r="I241" s="204"/>
      <c r="J241" s="203">
        <f>ROUND(I241*H241,3)</f>
        <v>0</v>
      </c>
      <c r="K241" s="205"/>
      <c r="L241" s="40"/>
      <c r="M241" s="206" t="s">
        <v>1</v>
      </c>
      <c r="N241" s="207" t="s">
        <v>43</v>
      </c>
      <c r="O241" s="83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0" t="s">
        <v>369</v>
      </c>
      <c r="AT241" s="210" t="s">
        <v>135</v>
      </c>
      <c r="AU241" s="210" t="s">
        <v>82</v>
      </c>
      <c r="AY241" s="18" t="s">
        <v>133</v>
      </c>
      <c r="BE241" s="128">
        <f>IF(N241="základná",J241,0)</f>
        <v>0</v>
      </c>
      <c r="BF241" s="128">
        <f>IF(N241="znížená",J241,0)</f>
        <v>0</v>
      </c>
      <c r="BG241" s="128">
        <f>IF(N241="zákl. prenesená",J241,0)</f>
        <v>0</v>
      </c>
      <c r="BH241" s="128">
        <f>IF(N241="zníž. prenesená",J241,0)</f>
        <v>0</v>
      </c>
      <c r="BI241" s="128">
        <f>IF(N241="nulová",J241,0)</f>
        <v>0</v>
      </c>
      <c r="BJ241" s="18" t="s">
        <v>112</v>
      </c>
      <c r="BK241" s="211">
        <f>ROUND(I241*H241,3)</f>
        <v>0</v>
      </c>
      <c r="BL241" s="18" t="s">
        <v>369</v>
      </c>
      <c r="BM241" s="210" t="s">
        <v>370</v>
      </c>
    </row>
    <row r="242" s="2" customFormat="1" ht="16.5" customHeight="1">
      <c r="A242" s="39"/>
      <c r="B242" s="167"/>
      <c r="C242" s="199" t="s">
        <v>371</v>
      </c>
      <c r="D242" s="199" t="s">
        <v>135</v>
      </c>
      <c r="E242" s="200" t="s">
        <v>372</v>
      </c>
      <c r="F242" s="201" t="s">
        <v>373</v>
      </c>
      <c r="G242" s="202" t="s">
        <v>304</v>
      </c>
      <c r="H242" s="203">
        <v>1</v>
      </c>
      <c r="I242" s="204"/>
      <c r="J242" s="203">
        <f>ROUND(I242*H242,3)</f>
        <v>0</v>
      </c>
      <c r="K242" s="205"/>
      <c r="L242" s="40"/>
      <c r="M242" s="206" t="s">
        <v>1</v>
      </c>
      <c r="N242" s="207" t="s">
        <v>43</v>
      </c>
      <c r="O242" s="83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0" t="s">
        <v>369</v>
      </c>
      <c r="AT242" s="210" t="s">
        <v>135</v>
      </c>
      <c r="AU242" s="210" t="s">
        <v>82</v>
      </c>
      <c r="AY242" s="18" t="s">
        <v>133</v>
      </c>
      <c r="BE242" s="128">
        <f>IF(N242="základná",J242,0)</f>
        <v>0</v>
      </c>
      <c r="BF242" s="128">
        <f>IF(N242="znížená",J242,0)</f>
        <v>0</v>
      </c>
      <c r="BG242" s="128">
        <f>IF(N242="zákl. prenesená",J242,0)</f>
        <v>0</v>
      </c>
      <c r="BH242" s="128">
        <f>IF(N242="zníž. prenesená",J242,0)</f>
        <v>0</v>
      </c>
      <c r="BI242" s="128">
        <f>IF(N242="nulová",J242,0)</f>
        <v>0</v>
      </c>
      <c r="BJ242" s="18" t="s">
        <v>112</v>
      </c>
      <c r="BK242" s="211">
        <f>ROUND(I242*H242,3)</f>
        <v>0</v>
      </c>
      <c r="BL242" s="18" t="s">
        <v>369</v>
      </c>
      <c r="BM242" s="210" t="s">
        <v>374</v>
      </c>
    </row>
    <row r="243" s="2" customFormat="1" ht="24.15" customHeight="1">
      <c r="A243" s="39"/>
      <c r="B243" s="167"/>
      <c r="C243" s="199" t="s">
        <v>375</v>
      </c>
      <c r="D243" s="199" t="s">
        <v>135</v>
      </c>
      <c r="E243" s="200" t="s">
        <v>376</v>
      </c>
      <c r="F243" s="201" t="s">
        <v>377</v>
      </c>
      <c r="G243" s="202" t="s">
        <v>304</v>
      </c>
      <c r="H243" s="203">
        <v>1</v>
      </c>
      <c r="I243" s="204"/>
      <c r="J243" s="203">
        <f>ROUND(I243*H243,3)</f>
        <v>0</v>
      </c>
      <c r="K243" s="205"/>
      <c r="L243" s="40"/>
      <c r="M243" s="246" t="s">
        <v>1</v>
      </c>
      <c r="N243" s="247" t="s">
        <v>43</v>
      </c>
      <c r="O243" s="24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0" t="s">
        <v>369</v>
      </c>
      <c r="AT243" s="210" t="s">
        <v>135</v>
      </c>
      <c r="AU243" s="210" t="s">
        <v>82</v>
      </c>
      <c r="AY243" s="18" t="s">
        <v>133</v>
      </c>
      <c r="BE243" s="128">
        <f>IF(N243="základná",J243,0)</f>
        <v>0</v>
      </c>
      <c r="BF243" s="128">
        <f>IF(N243="znížená",J243,0)</f>
        <v>0</v>
      </c>
      <c r="BG243" s="128">
        <f>IF(N243="zákl. prenesená",J243,0)</f>
        <v>0</v>
      </c>
      <c r="BH243" s="128">
        <f>IF(N243="zníž. prenesená",J243,0)</f>
        <v>0</v>
      </c>
      <c r="BI243" s="128">
        <f>IF(N243="nulová",J243,0)</f>
        <v>0</v>
      </c>
      <c r="BJ243" s="18" t="s">
        <v>112</v>
      </c>
      <c r="BK243" s="211">
        <f>ROUND(I243*H243,3)</f>
        <v>0</v>
      </c>
      <c r="BL243" s="18" t="s">
        <v>369</v>
      </c>
      <c r="BM243" s="210" t="s">
        <v>378</v>
      </c>
    </row>
    <row r="244" s="2" customFormat="1" ht="6.96" customHeight="1">
      <c r="A244" s="39"/>
      <c r="B244" s="66"/>
      <c r="C244" s="67"/>
      <c r="D244" s="67"/>
      <c r="E244" s="67"/>
      <c r="F244" s="67"/>
      <c r="G244" s="67"/>
      <c r="H244" s="67"/>
      <c r="I244" s="67"/>
      <c r="J244" s="67"/>
      <c r="K244" s="67"/>
      <c r="L244" s="40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autoFilter ref="C130:K243"/>
  <mergeCells count="11">
    <mergeCell ref="E7:H7"/>
    <mergeCell ref="E16:H16"/>
    <mergeCell ref="E25:H25"/>
    <mergeCell ref="E85:H85"/>
    <mergeCell ref="D107:F107"/>
    <mergeCell ref="D108:F108"/>
    <mergeCell ref="D109:F109"/>
    <mergeCell ref="D110:F110"/>
    <mergeCell ref="D111:F11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TREBUNA PC</dc:creator>
  <cp:lastModifiedBy>TREBUNA PC</cp:lastModifiedBy>
  <dcterms:created xsi:type="dcterms:W3CDTF">2022-09-06T16:06:55Z</dcterms:created>
  <dcterms:modified xsi:type="dcterms:W3CDTF">2022-09-06T16:06:57Z</dcterms:modified>
</cp:coreProperties>
</file>