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 - podklady\DNS HRT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ponuka'!$A$1:$O$33</definedName>
  </definedNames>
  <calcPr calcId="152511"/>
</workbook>
</file>

<file path=xl/calcChain.xml><?xml version="1.0" encoding="utf-8"?>
<calcChain xmlns="http://schemas.openxmlformats.org/spreadsheetml/2006/main">
  <c r="L18" i="1" l="1"/>
  <c r="I4" i="4" l="1"/>
  <c r="F4" i="4"/>
  <c r="C4" i="4"/>
  <c r="B7" i="4" l="1"/>
  <c r="G14" i="1"/>
  <c r="O14" i="1" s="1"/>
  <c r="G13" i="1"/>
  <c r="G12" i="1"/>
  <c r="O12" i="1" l="1"/>
  <c r="G17" i="1"/>
  <c r="P12" i="1"/>
  <c r="P14" i="1"/>
  <c r="O16" i="1" l="1"/>
  <c r="P16" i="1" s="1"/>
  <c r="O15" i="1"/>
  <c r="P15" i="1" s="1"/>
  <c r="O13" i="1"/>
  <c r="P13" i="1" l="1"/>
  <c r="O18" i="1"/>
  <c r="P18" i="1" s="1"/>
  <c r="O20" i="1" l="1"/>
  <c r="O19" i="1" s="1"/>
</calcChain>
</file>

<file path=xl/sharedStrings.xml><?xml version="1.0" encoding="utf-8"?>
<sst xmlns="http://schemas.openxmlformats.org/spreadsheetml/2006/main" count="96" uniqueCount="80">
  <si>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</si>
  <si>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</si>
  <si>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</si>
  <si>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</si>
  <si>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</si>
  <si>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</si>
  <si>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</si>
  <si>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</si>
  <si>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</si>
  <si>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</si>
  <si>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</si>
  <si>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</si>
  <si>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</si>
  <si>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</si>
  <si>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</si>
  <si>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</si>
  <si>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</si>
  <si>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</si>
  <si>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</si>
  <si>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</si>
  <si>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</si>
  <si>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</si>
  <si>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</si>
  <si>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</si>
  <si>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</si>
  <si>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</si>
  <si>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</si>
  <si>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</si>
  <si>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</si>
  <si>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</si>
  <si>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</si>
  <si>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</si>
  <si>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</si>
  <si>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</si>
  <si>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</si>
  <si>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</si>
  <si>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</si>
  <si>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</si>
  <si>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</si>
  <si>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</si>
  <si>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</si>
  <si>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</si>
  <si>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</si>
  <si>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</si>
  <si>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</si>
  <si>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</si>
  <si>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</si>
  <si>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</si>
  <si>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</si>
  <si>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</si>
  <si>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</si>
  <si>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</si>
  <si>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</si>
  <si>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</si>
  <si>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</si>
  <si>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</si>
  <si>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</si>
  <si>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</si>
  <si>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</si>
  <si>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</si>
  <si>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</si>
  <si>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</si>
  <si>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</si>
  <si>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</si>
  <si>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</si>
  <si>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</si>
  <si>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</si>
  <si>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cena</t>
  </si>
  <si>
    <t xml:space="preserve">príloha č. 1 </t>
  </si>
  <si>
    <t>dtto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</si>
  <si>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</si>
  <si>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(ponuka dodávateľa)</t>
    </r>
    <r>
      <rPr>
        <b/>
        <sz val="9"/>
        <rFont val="Arial"/>
        <family val="2"/>
        <charset val="238"/>
      </rPr>
      <t xml:space="preserve">
v €</t>
    </r>
  </si>
  <si>
    <t xml:space="preserve"> časť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</si>
  <si>
    <t xml:space="preserve">Lesnícke služby v ťažbovom procese - viacoperačné technológie na OZ Vihorlat, LS Medzilaborce  </t>
  </si>
  <si>
    <t>Lesy SR š.p. OZ Vihorlat</t>
  </si>
  <si>
    <t>01 Lupkov</t>
  </si>
  <si>
    <t>1B</t>
  </si>
  <si>
    <t>04 Kamjana</t>
  </si>
  <si>
    <t>Ing.P.Pichonský</t>
  </si>
  <si>
    <r>
      <rPr>
        <b/>
        <sz val="10.5"/>
        <color theme="1"/>
        <rFont val="Calibri"/>
        <family val="2"/>
        <charset val="238"/>
        <scheme val="minor"/>
      </rPr>
      <t xml:space="preserve">* Požiadavky: </t>
    </r>
    <r>
      <rPr>
        <sz val="10.5"/>
        <color theme="1"/>
        <rFont val="Calibri"/>
        <family val="2"/>
        <charset val="238"/>
        <scheme val="minor"/>
      </rPr>
      <t xml:space="preserve"> </t>
    </r>
    <r>
      <rPr>
        <b/>
        <sz val="10.5"/>
        <color theme="1"/>
        <rFont val="Calibri"/>
        <family val="2"/>
        <charset val="238"/>
        <scheme val="minor"/>
      </rPr>
      <t>Požadovaný termín</t>
    </r>
    <r>
      <rPr>
        <sz val="10.5"/>
        <color theme="1"/>
        <rFont val="Calibri"/>
        <family val="2"/>
        <charset val="238"/>
        <scheme val="minor"/>
      </rPr>
      <t xml:space="preserve"> vykonania zákazky: Oktober 2022 . </t>
    </r>
    <r>
      <rPr>
        <b/>
        <sz val="10.5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0.5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0.5"/>
        <color theme="1"/>
        <rFont val="Calibri"/>
        <family val="2"/>
        <charset val="238"/>
        <scheme val="minor"/>
      </rPr>
      <t>časť A</t>
    </r>
    <r>
      <rPr>
        <sz val="10.5"/>
        <color theme="1"/>
        <rFont val="Calibri"/>
        <family val="2"/>
        <charset val="238"/>
        <scheme val="minor"/>
      </rPr>
      <t xml:space="preserve">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Ing.Peter Pichonský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</si>
</sst>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5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Protection="1"/>
    <xf numFmtId="0" fontId="0" fillId="3" borderId="30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39" xfId="0" applyFont="1" applyFill="1" applyBorder="1" applyAlignment="1" applyProtection="1">
      <alignment horizontal="center" vertical="center" wrapText="1"/>
    </xf>
    <xf numFmtId="3" fontId="10" fillId="3" borderId="25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 wrapText="1"/>
    </xf>
    <xf numFmtId="3" fontId="10" fillId="3" borderId="35" xfId="0" applyNumberFormat="1" applyFont="1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center" vertical="center"/>
    </xf>
    <xf numFmtId="14" fontId="14" fillId="3" borderId="0" xfId="0" applyNumberFormat="1" applyFont="1" applyFill="1" applyBorder="1" applyProtection="1"/>
    <xf numFmtId="0" fontId="14" fillId="3" borderId="0" xfId="0" applyFont="1" applyFill="1" applyBorder="1" applyProtection="1"/>
    <xf numFmtId="17" fontId="10" fillId="3" borderId="1" xfId="0" applyNumberFormat="1" applyFont="1" applyFill="1" applyBorder="1" applyAlignment="1" applyProtection="1">
      <alignment horizontal="center" vertical="center" wrapText="1"/>
    </xf>
    <xf numFmtId="0" fontId="15" fillId="3" borderId="45" xfId="0" applyFont="1" applyFill="1" applyBorder="1" applyAlignment="1">
      <alignment horizontal="center" vertical="top" wrapText="1"/>
    </xf>
    <xf numFmtId="0" fontId="15" fillId="3" borderId="17" xfId="0" applyFont="1" applyFill="1" applyBorder="1" applyAlignment="1">
      <alignment horizontal="center" vertical="top" wrapText="1"/>
    </xf>
    <xf numFmtId="0" fontId="15" fillId="3" borderId="46" xfId="0" applyFont="1" applyFill="1" applyBorder="1" applyAlignment="1">
      <alignment horizontal="center" vertical="top" wrapText="1"/>
    </xf>
    <xf numFmtId="0" fontId="15" fillId="3" borderId="47" xfId="0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horizontal="center" vertical="top" wrapText="1"/>
    </xf>
    <xf numFmtId="0" fontId="15" fillId="3" borderId="48" xfId="0" applyFont="1" applyFill="1" applyBorder="1" applyAlignment="1">
      <alignment horizontal="center" vertical="top" wrapText="1"/>
    </xf>
    <xf numFmtId="0" fontId="15" fillId="0" borderId="49" xfId="0" applyFont="1" applyBorder="1" applyAlignment="1">
      <alignment wrapText="1"/>
    </xf>
    <xf numFmtId="0" fontId="15" fillId="0" borderId="50" xfId="0" applyFont="1" applyBorder="1" applyAlignment="1">
      <alignment wrapText="1"/>
    </xf>
    <xf numFmtId="0" fontId="15" fillId="0" borderId="51" xfId="0" applyFont="1" applyBorder="1" applyAlignment="1">
      <alignment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42" xfId="0" applyFont="1" applyFill="1" applyBorder="1" applyAlignment="1" applyProtection="1">
      <alignment horizontal="left" vertical="center"/>
    </xf>
    <xf numFmtId="0" fontId="5" fillId="3" borderId="26" xfId="0" applyFont="1" applyFill="1" applyBorder="1" applyAlignment="1" applyProtection="1">
      <alignment horizontal="center" vertical="center" textRotation="9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view="pageBreakPreview" zoomScale="110" zoomScaleNormal="100" zoomScaleSheetLayoutView="110" workbookViewId="0">
      <selection activeCell="H6" sqref="H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84" t="s">
        <v>73</v>
      </c>
      <c r="D3" s="85"/>
      <c r="E3" s="85"/>
      <c r="F3" s="85"/>
      <c r="G3" s="85"/>
      <c r="H3" s="85"/>
      <c r="I3" s="85"/>
      <c r="J3" s="85"/>
      <c r="K3" s="8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ht="9" customHeight="1" x14ac:dyDescent="0.25">
      <c r="A5" s="18"/>
      <c r="B5" s="18"/>
      <c r="C5" s="18"/>
      <c r="D5" s="18"/>
      <c r="E5" s="136"/>
      <c r="F5" s="13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7" t="s">
        <v>74</v>
      </c>
      <c r="C6" s="137"/>
      <c r="D6" s="137"/>
      <c r="E6" s="137"/>
      <c r="F6" s="13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8"/>
      <c r="C7" s="138"/>
      <c r="D7" s="138"/>
      <c r="E7" s="138"/>
      <c r="F7" s="13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4" t="s">
        <v>64</v>
      </c>
      <c r="B8" s="13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7.75" customHeight="1" thickBot="1" x14ac:dyDescent="0.3">
      <c r="A9" s="47" t="s">
        <v>66</v>
      </c>
      <c r="B9" s="139" t="s">
        <v>2</v>
      </c>
      <c r="C9" s="141" t="s">
        <v>53</v>
      </c>
      <c r="D9" s="142"/>
      <c r="E9" s="103" t="s">
        <v>3</v>
      </c>
      <c r="F9" s="104"/>
      <c r="G9" s="105"/>
      <c r="H9" s="126" t="s">
        <v>4</v>
      </c>
      <c r="I9" s="106" t="s">
        <v>5</v>
      </c>
      <c r="J9" s="129" t="s">
        <v>6</v>
      </c>
      <c r="K9" s="132" t="s">
        <v>7</v>
      </c>
      <c r="L9" s="106" t="s">
        <v>54</v>
      </c>
      <c r="M9" s="106" t="s">
        <v>58</v>
      </c>
      <c r="N9" s="109" t="s">
        <v>70</v>
      </c>
      <c r="O9" s="111" t="s">
        <v>71</v>
      </c>
    </row>
    <row r="10" spans="1:16" ht="21.75" customHeight="1" x14ac:dyDescent="0.25">
      <c r="A10" s="25"/>
      <c r="B10" s="140"/>
      <c r="C10" s="113" t="s">
        <v>65</v>
      </c>
      <c r="D10" s="114"/>
      <c r="E10" s="117" t="s">
        <v>9</v>
      </c>
      <c r="F10" s="118" t="s">
        <v>10</v>
      </c>
      <c r="G10" s="120" t="s">
        <v>11</v>
      </c>
      <c r="H10" s="127"/>
      <c r="I10" s="107"/>
      <c r="J10" s="130"/>
      <c r="K10" s="133"/>
      <c r="L10" s="107"/>
      <c r="M10" s="107"/>
      <c r="N10" s="110"/>
      <c r="O10" s="112"/>
    </row>
    <row r="11" spans="1:16" ht="50.25" customHeight="1" thickBot="1" x14ac:dyDescent="0.3">
      <c r="A11" s="26"/>
      <c r="B11" s="140"/>
      <c r="C11" s="115"/>
      <c r="D11" s="116"/>
      <c r="E11" s="117"/>
      <c r="F11" s="119"/>
      <c r="G11" s="121"/>
      <c r="H11" s="128"/>
      <c r="I11" s="107"/>
      <c r="J11" s="131"/>
      <c r="K11" s="133"/>
      <c r="L11" s="108"/>
      <c r="M11" s="108"/>
      <c r="N11" s="110"/>
      <c r="O11" s="112"/>
    </row>
    <row r="12" spans="1:16" ht="102.75" customHeight="1" x14ac:dyDescent="0.25">
      <c r="A12" s="58" t="s">
        <v>75</v>
      </c>
      <c r="B12" s="52" t="s">
        <v>76</v>
      </c>
      <c r="C12" s="124" t="s">
        <v>72</v>
      </c>
      <c r="D12" s="125"/>
      <c r="E12" s="65">
        <v>300</v>
      </c>
      <c r="F12" s="54"/>
      <c r="G12" s="66">
        <f>E12+F12</f>
        <v>300</v>
      </c>
      <c r="H12" s="53" t="s">
        <v>37</v>
      </c>
      <c r="I12" s="54">
        <v>0</v>
      </c>
      <c r="J12" s="54">
        <v>0.19</v>
      </c>
      <c r="K12" s="55">
        <v>300</v>
      </c>
      <c r="L12" s="56">
        <v>8958</v>
      </c>
      <c r="M12" s="59" t="s">
        <v>59</v>
      </c>
      <c r="N12" s="46"/>
      <c r="O12" s="30">
        <f>SUM(N12*G12)</f>
        <v>0</v>
      </c>
      <c r="P12" s="12" t="str">
        <f>IF( O12=0," ", IF(100-((L12/O12)*100)&gt;20,"viac ako 20%",0))</f>
        <v xml:space="preserve"> </v>
      </c>
    </row>
    <row r="13" spans="1:16" ht="15" customHeight="1" x14ac:dyDescent="0.25">
      <c r="A13" s="27" t="s">
        <v>75</v>
      </c>
      <c r="B13" s="74">
        <v>43891</v>
      </c>
      <c r="C13" s="101" t="s">
        <v>69</v>
      </c>
      <c r="D13" s="102"/>
      <c r="E13" s="67">
        <v>150</v>
      </c>
      <c r="F13" s="68"/>
      <c r="G13" s="69">
        <f>E13+F13</f>
        <v>150</v>
      </c>
      <c r="H13" s="50" t="s">
        <v>37</v>
      </c>
      <c r="I13" s="28">
        <v>0</v>
      </c>
      <c r="J13" s="28">
        <v>0.19</v>
      </c>
      <c r="K13" s="49">
        <v>300</v>
      </c>
      <c r="L13" s="56">
        <v>4293</v>
      </c>
      <c r="M13" s="31" t="s">
        <v>59</v>
      </c>
      <c r="N13" s="46"/>
      <c r="O13" s="30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15" customHeight="1" x14ac:dyDescent="0.25">
      <c r="A14" s="27" t="s">
        <v>77</v>
      </c>
      <c r="B14" s="32">
        <v>1429</v>
      </c>
      <c r="C14" s="101" t="s">
        <v>69</v>
      </c>
      <c r="D14" s="102"/>
      <c r="E14" s="70">
        <v>1000</v>
      </c>
      <c r="F14" s="71"/>
      <c r="G14" s="69">
        <f t="shared" ref="G14" si="1">E14+F14</f>
        <v>1000</v>
      </c>
      <c r="H14" s="51" t="s">
        <v>37</v>
      </c>
      <c r="I14" s="32">
        <v>0</v>
      </c>
      <c r="J14" s="32">
        <v>0.28999999999999998</v>
      </c>
      <c r="K14" s="45">
        <v>1700</v>
      </c>
      <c r="L14" s="56">
        <v>29330</v>
      </c>
      <c r="M14" s="33" t="s">
        <v>59</v>
      </c>
      <c r="N14" s="46"/>
      <c r="O14" s="30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7"/>
      <c r="B15" s="28"/>
      <c r="C15" s="101"/>
      <c r="D15" s="102"/>
      <c r="E15" s="67"/>
      <c r="F15" s="68"/>
      <c r="G15" s="69"/>
      <c r="H15" s="50"/>
      <c r="I15" s="28"/>
      <c r="J15" s="28"/>
      <c r="K15" s="49"/>
      <c r="L15" s="56"/>
      <c r="M15" s="33" t="s">
        <v>59</v>
      </c>
      <c r="N15" s="46"/>
      <c r="O15" s="30">
        <f t="shared" ref="O15:O16" si="2">SUM(N15*G15)</f>
        <v>0</v>
      </c>
      <c r="P15" s="12" t="str">
        <f t="shared" ref="P15:P16" si="3">IF( O15=0," ", IF(100-((L15/O15)*100)&gt;20,"viac ako 20%",0))</f>
        <v xml:space="preserve"> </v>
      </c>
    </row>
    <row r="16" spans="1:16" x14ac:dyDescent="0.25">
      <c r="A16" s="27"/>
      <c r="B16" s="28"/>
      <c r="C16" s="101"/>
      <c r="D16" s="102"/>
      <c r="E16" s="67"/>
      <c r="F16" s="68"/>
      <c r="G16" s="69"/>
      <c r="H16" s="50"/>
      <c r="I16" s="28"/>
      <c r="J16" s="28"/>
      <c r="K16" s="49"/>
      <c r="L16" s="56"/>
      <c r="M16" s="33" t="s">
        <v>59</v>
      </c>
      <c r="N16" s="46"/>
      <c r="O16" s="30">
        <f t="shared" si="2"/>
        <v>0</v>
      </c>
      <c r="P16" s="12" t="str">
        <f t="shared" si="3"/>
        <v xml:space="preserve"> </v>
      </c>
    </row>
    <row r="17" spans="1:16" ht="15.75" thickBot="1" x14ac:dyDescent="0.3">
      <c r="A17" s="61"/>
      <c r="B17" s="28"/>
      <c r="C17" s="122"/>
      <c r="D17" s="102"/>
      <c r="E17" s="29"/>
      <c r="F17" s="29"/>
      <c r="G17" s="69">
        <f>SUM(G12:G16)</f>
        <v>1450</v>
      </c>
      <c r="H17" s="50"/>
      <c r="I17" s="28"/>
      <c r="J17" s="28"/>
      <c r="K17" s="60"/>
      <c r="L17" s="56"/>
      <c r="M17" s="63"/>
      <c r="N17" s="64"/>
      <c r="O17" s="62"/>
      <c r="P17" s="12"/>
    </row>
    <row r="18" spans="1:16" ht="15.75" thickBot="1" x14ac:dyDescent="0.3">
      <c r="A18" s="48"/>
      <c r="B18" s="35"/>
      <c r="C18" s="35"/>
      <c r="D18" s="35"/>
      <c r="E18" s="35"/>
      <c r="F18" s="35"/>
      <c r="G18" s="35"/>
      <c r="H18" s="35"/>
      <c r="I18" s="35"/>
      <c r="J18" s="95" t="s">
        <v>13</v>
      </c>
      <c r="K18" s="95"/>
      <c r="L18" s="37">
        <f>SUM(L12:L17)</f>
        <v>42581</v>
      </c>
      <c r="M18" s="36"/>
      <c r="N18" s="38" t="s">
        <v>14</v>
      </c>
      <c r="O18" s="34">
        <f>SUM(O12:O16)</f>
        <v>0</v>
      </c>
      <c r="P18" s="12" t="str">
        <f>IF(O18&gt;L18,"prekročená cena","nižšia ako stanovená")</f>
        <v>nižšia ako stanovená</v>
      </c>
    </row>
    <row r="19" spans="1:16" ht="15.75" thickBot="1" x14ac:dyDescent="0.3">
      <c r="A19" s="96" t="s">
        <v>15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  <c r="O19" s="34">
        <f>O20-O18</f>
        <v>0</v>
      </c>
    </row>
    <row r="20" spans="1:16" ht="15.75" thickBot="1" x14ac:dyDescent="0.3">
      <c r="A20" s="96" t="s">
        <v>16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8"/>
      <c r="O20" s="34">
        <f>IF("nie"=MID(I28,1,3),O18,(O18*1.2))</f>
        <v>0</v>
      </c>
    </row>
    <row r="21" spans="1:16" x14ac:dyDescent="0.25">
      <c r="A21" s="92" t="s">
        <v>17</v>
      </c>
      <c r="B21" s="93"/>
      <c r="C21" s="93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1:16" ht="13.5" customHeight="1" x14ac:dyDescent="0.25">
      <c r="A22" s="99" t="s">
        <v>63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</row>
    <row r="23" spans="1:16" ht="12" customHeight="1" x14ac:dyDescent="0.25">
      <c r="A23" s="40" t="s">
        <v>57</v>
      </c>
      <c r="B23" s="40"/>
      <c r="C23" s="40"/>
      <c r="D23" s="40"/>
      <c r="E23" s="40"/>
      <c r="F23" s="40"/>
      <c r="G23" s="41" t="s">
        <v>55</v>
      </c>
      <c r="H23" s="40"/>
      <c r="I23" s="40"/>
      <c r="J23" s="42"/>
      <c r="K23" s="42"/>
      <c r="L23" s="42"/>
      <c r="M23" s="42"/>
      <c r="N23" s="42"/>
      <c r="O23" s="42"/>
    </row>
    <row r="24" spans="1:16" ht="15" customHeight="1" x14ac:dyDescent="0.25">
      <c r="A24" s="75" t="s">
        <v>79</v>
      </c>
      <c r="B24" s="76"/>
      <c r="C24" s="76"/>
      <c r="D24" s="76"/>
      <c r="E24" s="77"/>
      <c r="F24" s="94" t="s">
        <v>56</v>
      </c>
      <c r="G24" s="43" t="s">
        <v>18</v>
      </c>
      <c r="H24" s="86"/>
      <c r="I24" s="87"/>
      <c r="J24" s="87"/>
      <c r="K24" s="87"/>
      <c r="L24" s="87"/>
      <c r="M24" s="87"/>
      <c r="N24" s="87"/>
      <c r="O24" s="88"/>
    </row>
    <row r="25" spans="1:16" x14ac:dyDescent="0.25">
      <c r="A25" s="78"/>
      <c r="B25" s="79"/>
      <c r="C25" s="79"/>
      <c r="D25" s="79"/>
      <c r="E25" s="80"/>
      <c r="F25" s="94"/>
      <c r="G25" s="43" t="s">
        <v>19</v>
      </c>
      <c r="H25" s="86"/>
      <c r="I25" s="87"/>
      <c r="J25" s="87"/>
      <c r="K25" s="87"/>
      <c r="L25" s="87"/>
      <c r="M25" s="87"/>
      <c r="N25" s="87"/>
      <c r="O25" s="88"/>
    </row>
    <row r="26" spans="1:16" ht="18" customHeight="1" x14ac:dyDescent="0.25">
      <c r="A26" s="78"/>
      <c r="B26" s="79"/>
      <c r="C26" s="79"/>
      <c r="D26" s="79"/>
      <c r="E26" s="80"/>
      <c r="F26" s="94"/>
      <c r="G26" s="43" t="s">
        <v>20</v>
      </c>
      <c r="H26" s="86"/>
      <c r="I26" s="87"/>
      <c r="J26" s="87"/>
      <c r="K26" s="87"/>
      <c r="L26" s="87"/>
      <c r="M26" s="87"/>
      <c r="N26" s="87"/>
      <c r="O26" s="88"/>
    </row>
    <row r="27" spans="1:16" x14ac:dyDescent="0.25">
      <c r="A27" s="78"/>
      <c r="B27" s="79"/>
      <c r="C27" s="79"/>
      <c r="D27" s="79"/>
      <c r="E27" s="80"/>
      <c r="F27" s="94"/>
      <c r="G27" s="43" t="s">
        <v>21</v>
      </c>
      <c r="H27" s="86"/>
      <c r="I27" s="87"/>
      <c r="J27" s="87"/>
      <c r="K27" s="87"/>
      <c r="L27" s="87"/>
      <c r="M27" s="87"/>
      <c r="N27" s="87"/>
      <c r="O27" s="88"/>
    </row>
    <row r="28" spans="1:16" x14ac:dyDescent="0.25">
      <c r="A28" s="78"/>
      <c r="B28" s="79"/>
      <c r="C28" s="79"/>
      <c r="D28" s="79"/>
      <c r="E28" s="80"/>
      <c r="F28" s="94"/>
      <c r="G28" s="43" t="s">
        <v>22</v>
      </c>
      <c r="H28" s="86"/>
      <c r="I28" s="87"/>
      <c r="J28" s="87"/>
      <c r="K28" s="87"/>
      <c r="L28" s="87"/>
      <c r="M28" s="87"/>
      <c r="N28" s="87"/>
      <c r="O28" s="88"/>
    </row>
    <row r="29" spans="1:16" x14ac:dyDescent="0.25">
      <c r="A29" s="78"/>
      <c r="B29" s="79"/>
      <c r="C29" s="79"/>
      <c r="D29" s="79"/>
      <c r="E29" s="80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6" x14ac:dyDescent="0.25">
      <c r="A30" s="78"/>
      <c r="B30" s="79"/>
      <c r="C30" s="79"/>
      <c r="D30" s="79"/>
      <c r="E30" s="80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ht="16.5" customHeight="1" x14ac:dyDescent="0.25">
      <c r="A31" s="78"/>
      <c r="B31" s="79"/>
      <c r="C31" s="79"/>
      <c r="D31" s="79"/>
      <c r="E31" s="80"/>
      <c r="F31" s="42"/>
      <c r="G31" s="24"/>
      <c r="H31" s="18"/>
      <c r="I31" s="24"/>
      <c r="J31" s="24" t="s">
        <v>23</v>
      </c>
      <c r="K31" s="24"/>
      <c r="L31" s="89"/>
      <c r="M31" s="90"/>
      <c r="N31" s="91"/>
      <c r="O31" s="24"/>
    </row>
    <row r="32" spans="1:16" ht="4.5" customHeight="1" x14ac:dyDescent="0.25">
      <c r="A32" s="81"/>
      <c r="B32" s="82"/>
      <c r="C32" s="82"/>
      <c r="D32" s="82"/>
      <c r="E32" s="83"/>
      <c r="F32" s="42"/>
      <c r="G32" s="24"/>
      <c r="H32" s="24"/>
      <c r="I32" s="24"/>
      <c r="J32" s="24"/>
      <c r="K32" s="24"/>
      <c r="L32" s="24"/>
      <c r="M32" s="24"/>
      <c r="N32" s="24"/>
      <c r="O32" s="24"/>
    </row>
    <row r="33" spans="1:15" x14ac:dyDescent="0.25">
      <c r="A33" s="72">
        <v>44798</v>
      </c>
      <c r="B33" s="73" t="s">
        <v>78</v>
      </c>
      <c r="C33" s="21"/>
      <c r="D33" s="21"/>
      <c r="E33" s="21"/>
      <c r="F33" s="21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40">
    <mergeCell ref="C17:D17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L9:L11"/>
    <mergeCell ref="N9:N11"/>
    <mergeCell ref="O9:O11"/>
    <mergeCell ref="C10:D11"/>
    <mergeCell ref="E10:E11"/>
    <mergeCell ref="F10:F11"/>
    <mergeCell ref="G10:G11"/>
    <mergeCell ref="M9:M11"/>
    <mergeCell ref="A24:E32"/>
    <mergeCell ref="C3:K3"/>
    <mergeCell ref="H28:O28"/>
    <mergeCell ref="L31:N31"/>
    <mergeCell ref="A21:C21"/>
    <mergeCell ref="F24:F28"/>
    <mergeCell ref="H24:O24"/>
    <mergeCell ref="H25:O25"/>
    <mergeCell ref="H26:O26"/>
    <mergeCell ref="H27:O27"/>
    <mergeCell ref="J18:K18"/>
    <mergeCell ref="A19:N19"/>
    <mergeCell ref="A20:N20"/>
    <mergeCell ref="A22:O22"/>
    <mergeCell ref="C16:D16"/>
    <mergeCell ref="E9:G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H27" sqref="H27"/>
    </sheetView>
  </sheetViews>
  <sheetFormatPr defaultRowHeight="15" x14ac:dyDescent="0.25"/>
  <cols>
    <col min="2" max="2" width="16.28515625" bestFit="1" customWidth="1"/>
  </cols>
  <sheetData>
    <row r="3" spans="1:9" x14ac:dyDescent="0.25">
      <c r="A3" s="57" t="s">
        <v>59</v>
      </c>
      <c r="B3" s="57" t="s">
        <v>67</v>
      </c>
      <c r="C3" s="57"/>
      <c r="D3" s="57" t="s">
        <v>59</v>
      </c>
      <c r="E3" s="57" t="s">
        <v>67</v>
      </c>
      <c r="F3" s="57"/>
      <c r="G3" s="57" t="s">
        <v>59</v>
      </c>
      <c r="H3" s="57" t="s">
        <v>67</v>
      </c>
    </row>
    <row r="4" spans="1:9" x14ac:dyDescent="0.25">
      <c r="A4" s="57">
        <v>5.35</v>
      </c>
      <c r="B4" s="57">
        <v>22.72</v>
      </c>
      <c r="C4" s="57">
        <f>A4*B4</f>
        <v>121.55199999999999</v>
      </c>
      <c r="D4" s="57">
        <v>16.41</v>
      </c>
      <c r="E4" s="57">
        <v>27.44</v>
      </c>
      <c r="F4" s="57">
        <f>D4*E4</f>
        <v>450.29040000000003</v>
      </c>
      <c r="G4" s="57"/>
      <c r="H4" s="57"/>
      <c r="I4" s="57">
        <f>G4*H4</f>
        <v>0</v>
      </c>
    </row>
    <row r="7" spans="1:9" x14ac:dyDescent="0.25">
      <c r="B7">
        <f>(C4+F4+I4)/(A4+D4+G4)</f>
        <v>26.279522058823531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15" sqref="B15:N15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5" t="s">
        <v>51</v>
      </c>
      <c r="M2" s="145"/>
    </row>
    <row r="3" spans="1:14" x14ac:dyDescent="0.25">
      <c r="A3" s="5" t="s">
        <v>25</v>
      </c>
      <c r="B3" s="146" t="s">
        <v>26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x14ac:dyDescent="0.25">
      <c r="A4" s="5" t="s">
        <v>27</v>
      </c>
      <c r="B4" s="146" t="s">
        <v>28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4" x14ac:dyDescent="0.25">
      <c r="A5" s="5" t="s">
        <v>8</v>
      </c>
      <c r="B5" s="146" t="s">
        <v>29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</row>
    <row r="6" spans="1:14" x14ac:dyDescent="0.25">
      <c r="A6" s="5" t="s">
        <v>2</v>
      </c>
      <c r="B6" s="146" t="s">
        <v>30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</row>
    <row r="7" spans="1:14" x14ac:dyDescent="0.25">
      <c r="A7" s="6" t="s">
        <v>31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4"/>
    </row>
    <row r="8" spans="1:14" x14ac:dyDescent="0.25">
      <c r="A8" s="5" t="s">
        <v>12</v>
      </c>
      <c r="B8" s="146" t="s">
        <v>32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</row>
    <row r="9" spans="1:14" x14ac:dyDescent="0.25">
      <c r="A9" s="7" t="s">
        <v>33</v>
      </c>
      <c r="B9" s="146" t="s">
        <v>34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</row>
    <row r="10" spans="1:14" x14ac:dyDescent="0.25">
      <c r="A10" s="7" t="s">
        <v>35</v>
      </c>
      <c r="B10" s="146" t="s">
        <v>36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1:14" x14ac:dyDescent="0.25">
      <c r="A11" s="8" t="s">
        <v>37</v>
      </c>
      <c r="B11" s="146" t="s">
        <v>38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</row>
    <row r="12" spans="1:14" x14ac:dyDescent="0.25">
      <c r="A12" s="9" t="s">
        <v>39</v>
      </c>
      <c r="B12" s="146" t="s">
        <v>40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14" ht="24" customHeight="1" x14ac:dyDescent="0.25">
      <c r="A13" s="8" t="s">
        <v>41</v>
      </c>
      <c r="B13" s="146" t="s">
        <v>42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</row>
    <row r="14" spans="1:14" ht="16.5" customHeight="1" x14ac:dyDescent="0.25">
      <c r="A14" s="8" t="s">
        <v>5</v>
      </c>
      <c r="B14" s="146" t="s">
        <v>52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</row>
    <row r="15" spans="1:14" x14ac:dyDescent="0.25">
      <c r="A15" s="8" t="s">
        <v>43</v>
      </c>
      <c r="B15" s="146" t="s">
        <v>44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</row>
    <row r="16" spans="1:14" ht="38.25" x14ac:dyDescent="0.25">
      <c r="A16" s="10" t="s">
        <v>45</v>
      </c>
      <c r="B16" s="146" t="s">
        <v>46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</row>
    <row r="17" spans="1:14" ht="28.5" customHeight="1" x14ac:dyDescent="0.25">
      <c r="A17" s="10" t="s">
        <v>47</v>
      </c>
      <c r="B17" s="146" t="s">
        <v>48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</row>
    <row r="18" spans="1:14" ht="27" customHeight="1" x14ac:dyDescent="0.25">
      <c r="A18" s="11" t="s">
        <v>49</v>
      </c>
      <c r="B18" s="146" t="s">
        <v>50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</row>
    <row r="19" spans="1:14" ht="75" customHeight="1" x14ac:dyDescent="0.25">
      <c r="A19" s="44" t="s">
        <v>60</v>
      </c>
      <c r="B19" s="147" t="s">
        <v>61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2020-12-16T07:24:06Z</cp:lastPrinted>
  <dcterms:created xsi:type="dcterms:W3CDTF">2012-08-13T12:29:09Z</dcterms:created>
  <dcterms:modified xsi:type="dcterms:W3CDTF">2022-08-26T08:19:15Z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