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tabRatio="500" activeTab="0"/>
  </bookViews>
  <sheets>
    <sheet name="Prehlad" sheetId="1" r:id="rId1"/>
    <sheet name="Rekapitulacia" sheetId="2" r:id="rId2"/>
    <sheet name="Kryci list" sheetId="3" r:id="rId3"/>
  </sheets>
  <definedNames>
    <definedName name="Excel_BuiltIn__FilterDatabase">#REF!</definedName>
    <definedName name="Excel_BuiltIn_Print_Area" localSheetId="2">'Kryci list'!$A:$M</definedName>
    <definedName name="Excel_BuiltIn_Print_Area" localSheetId="0">'Prehlad'!$A:$AH</definedName>
    <definedName name="Excel_BuiltIn_Print_Area" localSheetId="1">'Rekapitulacia'!$A:$G</definedName>
    <definedName name="Excel_BuiltIn_Print_Titles" localSheetId="0">'Prehlad'!$8:$10</definedName>
    <definedName name="Excel_BuiltIn_Print_Titles" localSheetId="1">'Rekapitulacia'!$8:$10</definedName>
    <definedName name="fakt1R">#REF!</definedName>
    <definedName name="_xlnm.Print_Titles" localSheetId="0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<sst xmlns="http://schemas.openxmlformats.org/spreadsheetml/2006/main" count="421" uniqueCount="262">
  <si>
    <t xml:space="preserve">Odberateľ: </t>
  </si>
  <si>
    <t xml:space="preserve">Spracoval: Ing. Kmec                              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</si>
  <si>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</si>
  <si>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</si>
  <si>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</si>
  <si>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</si>
  <si>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</si>
  <si>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</si>
  <si>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</si>
  <si>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</si>
  <si>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</si>
  <si>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</si>
  <si>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</si>
  <si>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Dátum: 09.08.2022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</si>
  <si>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</si>
  <si>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</si>
  <si>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</si>
  <si>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</si>
  <si>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</si>
  <si>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</si>
  <si>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:VARHAŇOVCE-KOMUNIKÁCIE V RÓMSKEJ OSADE</t>
  </si>
  <si>
    <t>VF</t>
  </si>
  <si>
    <t>Objekt : SO  02-JESTV. KOMUNIKÁCIA-REKONŠTRUKCIA-1. ČASŤ</t>
  </si>
  <si>
    <t>Stavoprojekt, s.r.o., Prešov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</si>
  <si>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</si>
  <si>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</si>
  <si>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</si>
  <si>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</si>
  <si>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</si>
  <si>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</si>
  <si>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</si>
  <si>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</si>
  <si>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</si>
  <si>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</si>
  <si>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</si>
  <si>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</si>
  <si>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</si>
  <si>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</si>
  <si>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</si>
  <si>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</si>
  <si>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</si>
  <si>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PRÁCE A DODÁVKY HSV</t>
  </si>
  <si>
    <t>1 - ZEMNE PRÁCE</t>
  </si>
  <si>
    <t>001</t>
  </si>
  <si>
    <t>111201101</t>
  </si>
  <si>
    <t>Odstránenie krovín a stromov s koreňmi do 1000 m2</t>
  </si>
  <si>
    <t>m2</t>
  </si>
  <si>
    <t>272</t>
  </si>
  <si>
    <t>111251111</t>
  </si>
  <si>
    <t>Drvenie odrezaných konárov do 100 mm s odvozom a zložením do 20 km</t>
  </si>
  <si>
    <t>m3</t>
  </si>
  <si>
    <t>120*0,025 =   3,000</t>
  </si>
  <si>
    <t>221</t>
  </si>
  <si>
    <t>113151214</t>
  </si>
  <si>
    <t>Frézovanie živ. krytu hr. do 50 mm, š. nad 750 mm alebo nad 500 m2, bez prekážok</t>
  </si>
  <si>
    <t>121101101</t>
  </si>
  <si>
    <t>Odstránenie ornice s premiestnením do 50 m</t>
  </si>
  <si>
    <t>364*0,2 =   72,800</t>
  </si>
  <si>
    <t>122202202</t>
  </si>
  <si>
    <t>Odkopávky pre cesty v horn. tr. 3 nad 100 do 1 000 m3</t>
  </si>
  <si>
    <t>288*0,9 =   259,200</t>
  </si>
  <si>
    <t>122202209</t>
  </si>
  <si>
    <t>Príplatok za lepivosť  horn. tr. 3 pre cesty</t>
  </si>
  <si>
    <t>132201101</t>
  </si>
  <si>
    <t>Hĺbenie rýh šírka do 60 cm v horn. tr. 3 do 100 m3</t>
  </si>
  <si>
    <t>0,5*0,4*139 =   27,800</t>
  </si>
  <si>
    <t>132201109</t>
  </si>
  <si>
    <t>Príplatok za lepivosť horniny tr. 3 v rýhach š. do 60 cm</t>
  </si>
  <si>
    <t>133201101</t>
  </si>
  <si>
    <t>Hĺbenie šachiet v horn. tr. 3 do 100 m3</t>
  </si>
  <si>
    <t>"pre vsakovacie jamy a stlpiky oplotenia"1*1*2*2+0,6*0,6*0,8*37 =   14,656</t>
  </si>
  <si>
    <t>133201109</t>
  </si>
  <si>
    <t>Príplatok za lepivosť horniny tr.3</t>
  </si>
  <si>
    <t>162601102</t>
  </si>
  <si>
    <t>Vodorovné premiestnenie výkopu do 5000 m horn. tr. 1-4</t>
  </si>
  <si>
    <t>259,2+27,8+14,656+"prebytočná ornica"60 =   361,656</t>
  </si>
  <si>
    <t>167101101</t>
  </si>
  <si>
    <t>Nakladanie výkopku do 100 m3 v horn. tr. 1-4</t>
  </si>
  <si>
    <t>"prebytočná ornica"72,8-128*0,1 =   60,000</t>
  </si>
  <si>
    <t>171201201</t>
  </si>
  <si>
    <t>Uloženie sypaniny na skládku</t>
  </si>
  <si>
    <t>180402111</t>
  </si>
  <si>
    <t>Založenie parkového trávnika výsevom v rovine</t>
  </si>
  <si>
    <t>181101101</t>
  </si>
  <si>
    <t>Úprava pláne v zárezoch v horn. tr. 1-4 bez zhutnenia</t>
  </si>
  <si>
    <t>181101102</t>
  </si>
  <si>
    <t>Úprava pláne v zárezoch v horn. tr. 1-4 so zhutnením</t>
  </si>
  <si>
    <t>181301111</t>
  </si>
  <si>
    <t>Rozprestretie ornice, sklon do 1:5 nad 500 m2 hr. do 10 cm</t>
  </si>
  <si>
    <t>231</t>
  </si>
  <si>
    <t>183403153</t>
  </si>
  <si>
    <t>Obrobenie pôdy hrabanim v rovine</t>
  </si>
  <si>
    <t>MAT</t>
  </si>
  <si>
    <t>005724000</t>
  </si>
  <si>
    <t>Zmes trávna parková sídlisková</t>
  </si>
  <si>
    <t>kg</t>
  </si>
  <si>
    <t>66*0,03*1,05 =   2,079</t>
  </si>
  <si>
    <t xml:space="preserve">1 - ZEMNE PRÁCE  spolu: </t>
  </si>
  <si>
    <t>2 - ZÁKLADY</t>
  </si>
  <si>
    <t>002</t>
  </si>
  <si>
    <t>212571111</t>
  </si>
  <si>
    <t>Výplň trativodov štrkopieskom triedeným</t>
  </si>
  <si>
    <t>0,5*0,25*139 =   17,375</t>
  </si>
  <si>
    <t>212572111</t>
  </si>
  <si>
    <t>Lôžko pre trativod zo štrkopiesku triedeného</t>
  </si>
  <si>
    <t>0,5*0,1*139 =   6,950</t>
  </si>
  <si>
    <t>286112250</t>
  </si>
  <si>
    <t>Rúrka PVC drenážna flexibilná  d 160 mm</t>
  </si>
  <si>
    <t>m</t>
  </si>
  <si>
    <t>212756116</t>
  </si>
  <si>
    <t>Trativody z drenážnych rúrok plastových flexibilných D 160 mm bez lôžka</t>
  </si>
  <si>
    <t xml:space="preserve">2 - ZÁKLADY  spolu: </t>
  </si>
  <si>
    <t>3 - ZVISLÉ A KOMPLETNÉ KONŠTRUKCIE</t>
  </si>
  <si>
    <t>015</t>
  </si>
  <si>
    <t>338121127</t>
  </si>
  <si>
    <t>Osadzovanie stĺpikov plot. železob. so zabet. pätky bet. tr. C 25/30 do 0,30 m3</t>
  </si>
  <si>
    <t>kus</t>
  </si>
  <si>
    <t>348121122</t>
  </si>
  <si>
    <t>Osadenie plotových dosiek 400/50/2400 mm</t>
  </si>
  <si>
    <t>36*5 =   180,000</t>
  </si>
  <si>
    <t>592311630</t>
  </si>
  <si>
    <t>Stĺpik plotový KZV 160*160*2400</t>
  </si>
  <si>
    <t>37*1,01 =   37,370</t>
  </si>
  <si>
    <t>59233213</t>
  </si>
  <si>
    <t>Doska plotová výplňová zo železobetónu 2,40*0,40*0,05</t>
  </si>
  <si>
    <t>ks</t>
  </si>
  <si>
    <t>36*5*1,01 =   181,800</t>
  </si>
  <si>
    <t xml:space="preserve">3 - ZVISLÉ A KOMPLETNÉ KONŠTRUKCIE  spolu: </t>
  </si>
  <si>
    <t>5 - KOMUNIKÁCIE</t>
  </si>
  <si>
    <t>564851114</t>
  </si>
  <si>
    <t>Podklad zo štrkodrte hr. 180 mm</t>
  </si>
  <si>
    <t>"frakcia 0-32, priemer. hrubka"288 =   288,000</t>
  </si>
  <si>
    <t>564861111</t>
  </si>
  <si>
    <t>Podklad zo štrkodrte hr. 20 cm</t>
  </si>
  <si>
    <t>288 =   288,000</t>
  </si>
  <si>
    <t>573111112</t>
  </si>
  <si>
    <t>Postrek živ. infiltračný s posypom kam. z asfaltu 1,0 kg/m2</t>
  </si>
  <si>
    <t>573211111</t>
  </si>
  <si>
    <t>Postrek živičný spojovací z cestného asfaltu 0,5-0,7 kg/m2</t>
  </si>
  <si>
    <t>577142212</t>
  </si>
  <si>
    <t>Betón asfalt. tr. 2 stred. AC11( ABS), hrub.AC16(ABH), AC8(ABJ) š.nad 3 m hr.5cm</t>
  </si>
  <si>
    <t>449+288 =   737,000</t>
  </si>
  <si>
    <t>577156212</t>
  </si>
  <si>
    <t>Asfaltový betón ABVH II hr. 70 mm, š. do 3 m</t>
  </si>
  <si>
    <t xml:space="preserve">5 - KOMUNIKÁCIE  spolu: </t>
  </si>
  <si>
    <t>6 - ÚPRAVY POVRCHOV, PODLAHY, VÝPLNE</t>
  </si>
  <si>
    <t>011</t>
  </si>
  <si>
    <t>631571003</t>
  </si>
  <si>
    <t>Násyp zo štrkopiesku 0-32 spevňujúceho</t>
  </si>
  <si>
    <t>1*1*2*2 =   4,000</t>
  </si>
  <si>
    <t xml:space="preserve">6 - ÚPRAVY POVRCHOV, PODLAHY, VÝPLNE  spolu: </t>
  </si>
  <si>
    <t>8 - RÚROVÉ VEDENIA</t>
  </si>
  <si>
    <t>899332111</t>
  </si>
  <si>
    <t>Výšková úprava vstupu alebo vpuste do 200 mm znížením poklopu</t>
  </si>
  <si>
    <t xml:space="preserve">8 - RÚROVÉ VEDENIA  spolu: </t>
  </si>
  <si>
    <t>9 - OSTATNÉ KONŠTRUKCIE A PRÁCE</t>
  </si>
  <si>
    <t>917862111</t>
  </si>
  <si>
    <t>Osadenie chodník. obrubníka betónového stojatého s oporou do lôžka z betónu</t>
  </si>
  <si>
    <t>592174510</t>
  </si>
  <si>
    <t>Obrubník chodníkový ABO 2-15 100x15x25</t>
  </si>
  <si>
    <t>144*1,01 =   145,440</t>
  </si>
  <si>
    <t>919735111</t>
  </si>
  <si>
    <t>Rezanie stávajúceho živičného krytu alebo podkladu hr. do 5 cm</t>
  </si>
  <si>
    <t>935111211</t>
  </si>
  <si>
    <t>Osadenie priekop. žľabu z bet. tvárnic š. 500-800 mm do lôžka z kameniva hr. 100 mm</t>
  </si>
  <si>
    <t>592275190</t>
  </si>
  <si>
    <t>Žľabovka TBM 1-60 29,5x59x8</t>
  </si>
  <si>
    <t>125*3,33*1,01 =   420,413</t>
  </si>
  <si>
    <t>013</t>
  </si>
  <si>
    <t>9650821080</t>
  </si>
  <si>
    <t>Zvýšenie únosnosti podložiana požadovaných 45 MPA</t>
  </si>
  <si>
    <t>979082213</t>
  </si>
  <si>
    <t>Vodorovná doprava sute po suchu do 1 km</t>
  </si>
  <si>
    <t>t</t>
  </si>
  <si>
    <t>449*0,1 =   44,900</t>
  </si>
  <si>
    <t>979082219</t>
  </si>
  <si>
    <t>Príplatok za každý ďalší 1 km sute</t>
  </si>
  <si>
    <t>9*44,9 =   404,100</t>
  </si>
  <si>
    <t>979084216</t>
  </si>
  <si>
    <t>Vodorovná doprava vybúraných hmôt po suchu do 5 km</t>
  </si>
  <si>
    <t>118*0,138 =   16,284</t>
  </si>
  <si>
    <t>979084219</t>
  </si>
  <si>
    <t>Príplatok za každých ďalších 5 km vybúr. hmôt nad 5 km</t>
  </si>
  <si>
    <t>979088110</t>
  </si>
  <si>
    <t>Poplatok za uloženie sute a vyb. hmôt na skladku</t>
  </si>
  <si>
    <t>44,9+16,284 =   61,184</t>
  </si>
  <si>
    <t>142222110</t>
  </si>
  <si>
    <t>Rúrky bezošvé 11523.0 d 194 mm hr.steny 5,6 mm s úkos. vrátane uloženia a obetónovania</t>
  </si>
  <si>
    <t>990101111</t>
  </si>
  <si>
    <t>Prekládka vzdušného TF vedenia</t>
  </si>
  <si>
    <t>bm</t>
  </si>
  <si>
    <t>998225111</t>
  </si>
  <si>
    <t>Presun hmôt pre pozemné komunikácie a plochy letísk, kryt živičný</t>
  </si>
  <si>
    <t xml:space="preserve">9 - OSTATNÉ KONŠTRUKCIE A PRÁCE  spolu: </t>
  </si>
  <si>
    <t xml:space="preserve">PRÁCE A DODÁVKY HSV  spolu: </t>
  </si>
  <si>
    <t>Za rozpočet celkom</t>
  </si>
  <si>
    <t>Rekapitulácia rozpočtu v</t>
  </si>
  <si>
    <t>Rekapitulácia splátky v</t>
  </si>
  <si>
    <t>Rekapitulácia výrobnej kalkulácie v</t>
  </si>
  <si>
    <t>Popis položky, stavebného dielu, remesla</t>
  </si>
  <si>
    <t xml:space="preserve"> Stavoprojekt, s.r.o., Prešov</t>
  </si>
  <si>
    <t xml:space="preserve"> Stavba :VARHAŇOVCE-KOMUNIKÁCIE V RÓMSKEJ OSADE</t>
  </si>
  <si>
    <t>Miesto:</t>
  </si>
  <si>
    <t>Rozpočet:</t>
  </si>
  <si>
    <t>Krycí list rozpočtu v</t>
  </si>
  <si>
    <t xml:space="preserve"> Objekt : SO  02-JESTV. KOMUNIKÁCIA-REKONŠTRUKCIA-1. ČASŤ</t>
  </si>
  <si>
    <t>JKSO :</t>
  </si>
  <si>
    <t>Spracoval:</t>
  </si>
  <si>
    <t>Ing. Kmec</t>
  </si>
  <si>
    <t>Krycí list splátky v</t>
  </si>
  <si>
    <t xml:space="preserve"> </t>
  </si>
  <si>
    <t>Dňa:</t>
  </si>
  <si>
    <t>09.08.2022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</si>
  <si>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</si>
  <si>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</si>
  <si>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</si>
  <si>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</si>
  <si>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</si>
  <si>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</si>
  <si>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</si>
  <si>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</si>
  <si>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</si>
  <si>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</si>
  <si>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</si>
  <si>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</si>
  <si>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</si>
  <si>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</si>
  <si>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</si>
  <si>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</si>
  <si>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</si>
  <si>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</si>
  <si>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</si>
  <si>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</si>
  <si>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</si>
  <si>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</si>
  <si>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</si>
  <si>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</si>
  <si>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</si>
  <si>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</si>
  <si>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</si>
  <si>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</si>
  <si>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</si>
  <si>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</si>
  <si>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</si>
  <si>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</si>
  <si>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</si>
  <si>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</si>
  <si>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</si>
  <si>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</si>
  <si>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</si>
  <si>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</si>
  <si>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</si>
  <si>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</si>
  <si>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</si>
  <si>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</si>
  <si>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</si>
  <si>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</si>
  <si>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</si>
  <si>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</si>
  <si>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</si>
  <si>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</si>
  <si>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"premiešanie zeminy v podloží do hl. cca 40 cm prímesou vápna a cementu, 10 % pojiva"288 =   288.000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</si>
</sst>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#,##0.0000"/>
    <numFmt numFmtId="169" formatCode="#,##0\ _S_k"/>
    <numFmt numFmtId="170" formatCode="#,##0&quot; Sk&quot;"/>
    <numFmt numFmtId="171" formatCode="0.00\ %"/>
    <numFmt numFmtId="172" formatCode="#,##0\ "/>
  </numFmts>
  <fonts count="52">
    <font>
      <sz val="10"/>
      <name val="Arial"/>
      <family val="2"/>
    </font>
    <font>
      <b/>
      <sz val="7"/>
      <name val="Letter Gothic CE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22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62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theme="4" tint="-0.24997000396251678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64" fontId="1" fillId="0" borderId="1">
      <alignment/>
      <protection/>
    </xf>
    <xf numFmtId="0" fontId="0" fillId="0" borderId="1">
      <alignment/>
      <protection/>
    </xf>
    <xf numFmtId="165" fontId="0" fillId="0" borderId="0" applyBorder="0" applyProtection="0">
      <alignment/>
    </xf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Border="0" applyProtection="0">
      <alignment/>
    </xf>
    <xf numFmtId="0" fontId="2" fillId="3" borderId="0" applyBorder="0" applyProtection="0">
      <alignment/>
    </xf>
    <xf numFmtId="0" fontId="2" fillId="16" borderId="0" applyBorder="0" applyProtection="0">
      <alignment/>
    </xf>
    <xf numFmtId="0" fontId="2" fillId="17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Border="0" applyProtection="0">
      <alignment/>
    </xf>
    <xf numFmtId="0" fontId="4" fillId="25" borderId="0" applyBorder="0" applyProtection="0">
      <alignment/>
    </xf>
    <xf numFmtId="0" fontId="4" fillId="26" borderId="0" applyBorder="0" applyProtection="0">
      <alignment/>
    </xf>
    <xf numFmtId="0" fontId="4" fillId="17" borderId="0" applyBorder="0" applyProtection="0">
      <alignment/>
    </xf>
    <xf numFmtId="0" fontId="4" fillId="6" borderId="0" applyBorder="0" applyProtection="0">
      <alignment/>
    </xf>
    <xf numFmtId="0" fontId="4" fillId="3" borderId="0" applyBorder="0" applyProtection="0">
      <alignment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6" fillId="38" borderId="0" applyNumberFormat="0" applyBorder="0" applyAlignment="0" applyProtection="0"/>
    <xf numFmtId="0" fontId="7" fillId="14" borderId="2" applyNumberFormat="0" applyAlignment="0" applyProtection="0"/>
    <xf numFmtId="0" fontId="8" fillId="0" borderId="3" applyProtection="0">
      <alignment/>
    </xf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35" fillId="39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5" borderId="6" applyNumberFormat="0" applyAlignment="0" applyProtection="0"/>
    <xf numFmtId="0" fontId="16" fillId="24" borderId="2" applyNumberFormat="0" applyAlignment="0" applyProtection="0"/>
    <xf numFmtId="0" fontId="36" fillId="40" borderId="7" applyNumberFormat="0" applyAlignment="0" applyProtection="0"/>
    <xf numFmtId="0" fontId="1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Border="0" applyProtection="0">
      <alignment/>
    </xf>
    <xf numFmtId="0" fontId="4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41" fillId="41" borderId="0" applyNumberFormat="0" applyBorder="0" applyAlignment="0" applyProtection="0"/>
    <xf numFmtId="0" fontId="11" fillId="0" borderId="0">
      <alignment/>
      <protection/>
    </xf>
    <xf numFmtId="0" fontId="0" fillId="4" borderId="12" applyNumberFormat="0" applyAlignment="0" applyProtection="0"/>
    <xf numFmtId="0" fontId="8" fillId="14" borderId="13" applyNumberFormat="0" applyAlignment="0" applyProtection="0"/>
    <xf numFmtId="9" fontId="0" fillId="0" borderId="0" applyFill="0" applyBorder="0" applyAlignment="0" applyProtection="0"/>
    <xf numFmtId="0" fontId="0" fillId="42" borderId="14" applyNumberFormat="0" applyFont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" fillId="0" borderId="0" applyBorder="0">
      <alignment vertical="center"/>
      <protection/>
    </xf>
    <xf numFmtId="0" fontId="17" fillId="0" borderId="0" applyBorder="0" applyProtection="0">
      <alignment/>
    </xf>
    <xf numFmtId="0" fontId="44" fillId="0" borderId="0" applyNumberFormat="0" applyFill="0" applyBorder="0" applyAlignment="0" applyProtection="0"/>
    <xf numFmtId="0" fontId="1" fillId="0" borderId="17">
      <alignment vertical="center"/>
      <protection/>
    </xf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45" fillId="43" borderId="19" applyNumberFormat="0" applyAlignment="0" applyProtection="0"/>
    <xf numFmtId="0" fontId="46" fillId="44" borderId="19" applyNumberFormat="0" applyAlignment="0" applyProtection="0"/>
    <xf numFmtId="0" fontId="47" fillId="44" borderId="20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3" fillId="0" borderId="0" xfId="0" applyFont="1" applyAlignment="1" applyProtection="1">
      <alignment horizontal="right" vertical="top"/>
      <protection/>
    </xf>
    <xf numFmtId="49" fontId="23" fillId="0" borderId="0" xfId="0" applyNumberFormat="1" applyFont="1" applyAlignment="1" applyProtection="1">
      <alignment horizontal="center" vertical="top"/>
      <protection/>
    </xf>
    <xf numFmtId="49" fontId="23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166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4" fontId="23" fillId="0" borderId="0" xfId="0" applyNumberFormat="1" applyFont="1" applyAlignment="1" applyProtection="1">
      <alignment vertical="top"/>
      <protection/>
    </xf>
    <xf numFmtId="167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top"/>
      <protection/>
    </xf>
    <xf numFmtId="168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49" fontId="25" fillId="0" borderId="0" xfId="107" applyNumberFormat="1" applyFont="1">
      <alignment/>
      <protection/>
    </xf>
    <xf numFmtId="0" fontId="25" fillId="0" borderId="0" xfId="107" applyFont="1">
      <alignment/>
      <protection/>
    </xf>
    <xf numFmtId="49" fontId="23" fillId="0" borderId="0" xfId="0" applyNumberFormat="1" applyFont="1" applyAlignment="1" applyProtection="1">
      <alignment/>
      <protection/>
    </xf>
    <xf numFmtId="49" fontId="26" fillId="0" borderId="0" xfId="107" applyNumberFormat="1" applyFont="1">
      <alignment/>
      <protection/>
    </xf>
    <xf numFmtId="0" fontId="26" fillId="0" borderId="0" xfId="107" applyFont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/>
      <protection/>
    </xf>
    <xf numFmtId="0" fontId="27" fillId="0" borderId="0" xfId="0" applyNumberFormat="1" applyFont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49" fontId="23" fillId="0" borderId="21" xfId="0" applyNumberFormat="1" applyFont="1" applyBorder="1" applyAlignment="1" applyProtection="1">
      <alignment horizontal="left"/>
      <protection/>
    </xf>
    <xf numFmtId="0" fontId="23" fillId="0" borderId="21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166" fontId="23" fillId="0" borderId="24" xfId="0" applyNumberFormat="1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49" fontId="23" fillId="0" borderId="24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right"/>
      <protection/>
    </xf>
    <xf numFmtId="49" fontId="24" fillId="0" borderId="0" xfId="0" applyNumberFormat="1" applyFont="1" applyAlignment="1" applyProtection="1">
      <alignment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66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67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4" fontId="24" fillId="0" borderId="0" xfId="0" applyNumberFormat="1" applyFont="1" applyAlignment="1" applyProtection="1">
      <alignment vertical="top"/>
      <protection/>
    </xf>
    <xf numFmtId="167" fontId="24" fillId="0" borderId="0" xfId="0" applyNumberFormat="1" applyFont="1" applyAlignment="1" applyProtection="1">
      <alignment vertical="top"/>
      <protection/>
    </xf>
    <xf numFmtId="166" fontId="24" fillId="0" borderId="0" xfId="0" applyNumberFormat="1" applyFont="1" applyAlignment="1" applyProtection="1">
      <alignment vertical="top"/>
      <protection/>
    </xf>
    <xf numFmtId="49" fontId="24" fillId="0" borderId="0" xfId="0" applyNumberFormat="1" applyFont="1" applyAlignment="1" applyProtection="1">
      <alignment horizontal="left" vertical="top" wrapText="1"/>
      <protection/>
    </xf>
    <xf numFmtId="0" fontId="23" fillId="0" borderId="0" xfId="107" applyFont="1">
      <alignment/>
      <protection/>
    </xf>
    <xf numFmtId="0" fontId="23" fillId="0" borderId="0" xfId="107" applyFont="1" applyAlignment="1">
      <alignment horizontal="left" vertical="center"/>
      <protection/>
    </xf>
    <xf numFmtId="0" fontId="27" fillId="0" borderId="0" xfId="107" applyNumberFormat="1" applyFont="1" applyAlignment="1">
      <alignment horizontal="left" vertical="center"/>
      <protection/>
    </xf>
    <xf numFmtId="0" fontId="23" fillId="0" borderId="26" xfId="107" applyFont="1" applyBorder="1" applyAlignment="1">
      <alignment horizontal="left" vertical="center"/>
      <protection/>
    </xf>
    <xf numFmtId="0" fontId="23" fillId="0" borderId="27" xfId="107" applyFont="1" applyBorder="1" applyAlignment="1">
      <alignment horizontal="left" vertical="center"/>
      <protection/>
    </xf>
    <xf numFmtId="0" fontId="23" fillId="0" borderId="27" xfId="107" applyFont="1" applyBorder="1" applyAlignment="1">
      <alignment horizontal="right" vertical="center"/>
      <protection/>
    </xf>
    <xf numFmtId="0" fontId="23" fillId="0" borderId="28" xfId="107" applyFont="1" applyBorder="1" applyAlignment="1">
      <alignment horizontal="left" vertical="center"/>
      <protection/>
    </xf>
    <xf numFmtId="0" fontId="23" fillId="0" borderId="29" xfId="107" applyFont="1" applyBorder="1" applyAlignment="1">
      <alignment horizontal="left" vertical="center"/>
      <protection/>
    </xf>
    <xf numFmtId="0" fontId="23" fillId="0" borderId="30" xfId="107" applyFont="1" applyBorder="1" applyAlignment="1">
      <alignment horizontal="left" vertical="center"/>
      <protection/>
    </xf>
    <xf numFmtId="0" fontId="23" fillId="0" borderId="30" xfId="107" applyFont="1" applyBorder="1" applyAlignment="1">
      <alignment horizontal="right" vertical="center"/>
      <protection/>
    </xf>
    <xf numFmtId="0" fontId="23" fillId="0" borderId="31" xfId="107" applyFont="1" applyBorder="1" applyAlignment="1">
      <alignment horizontal="left" vertical="center"/>
      <protection/>
    </xf>
    <xf numFmtId="0" fontId="23" fillId="0" borderId="32" xfId="107" applyFont="1" applyBorder="1" applyAlignment="1">
      <alignment horizontal="left" vertical="center"/>
      <protection/>
    </xf>
    <xf numFmtId="0" fontId="23" fillId="0" borderId="33" xfId="107" applyFont="1" applyBorder="1" applyAlignment="1">
      <alignment horizontal="left" vertical="center"/>
      <protection/>
    </xf>
    <xf numFmtId="0" fontId="23" fillId="0" borderId="33" xfId="107" applyFont="1" applyBorder="1" applyAlignment="1">
      <alignment horizontal="right" vertical="center"/>
      <protection/>
    </xf>
    <xf numFmtId="0" fontId="23" fillId="0" borderId="34" xfId="107" applyFont="1" applyBorder="1" applyAlignment="1">
      <alignment horizontal="left" vertical="center"/>
      <protection/>
    </xf>
    <xf numFmtId="49" fontId="23" fillId="0" borderId="27" xfId="107" applyNumberFormat="1" applyFont="1" applyBorder="1" applyAlignment="1">
      <alignment horizontal="right" vertical="center"/>
      <protection/>
    </xf>
    <xf numFmtId="49" fontId="23" fillId="0" borderId="30" xfId="107" applyNumberFormat="1" applyFont="1" applyBorder="1" applyAlignment="1">
      <alignment horizontal="right" vertical="center"/>
      <protection/>
    </xf>
    <xf numFmtId="49" fontId="23" fillId="0" borderId="33" xfId="107" applyNumberFormat="1" applyFont="1" applyBorder="1" applyAlignment="1">
      <alignment horizontal="right" vertical="center"/>
      <protection/>
    </xf>
    <xf numFmtId="0" fontId="23" fillId="0" borderId="26" xfId="107" applyFont="1" applyBorder="1" applyAlignment="1">
      <alignment horizontal="right" vertical="center"/>
      <protection/>
    </xf>
    <xf numFmtId="0" fontId="23" fillId="0" borderId="27" xfId="107" applyFont="1" applyBorder="1" applyAlignment="1">
      <alignment vertical="center"/>
      <protection/>
    </xf>
    <xf numFmtId="169" fontId="23" fillId="0" borderId="27" xfId="107" applyNumberFormat="1" applyFont="1" applyBorder="1" applyAlignment="1">
      <alignment horizontal="left" vertical="center"/>
      <protection/>
    </xf>
    <xf numFmtId="170" fontId="23" fillId="0" borderId="27" xfId="107" applyNumberFormat="1" applyFont="1" applyBorder="1" applyAlignment="1">
      <alignment horizontal="right" vertical="center"/>
      <protection/>
    </xf>
    <xf numFmtId="3" fontId="23" fillId="0" borderId="35" xfId="107" applyNumberFormat="1" applyFont="1" applyBorder="1" applyAlignment="1">
      <alignment horizontal="right" vertical="center"/>
      <protection/>
    </xf>
    <xf numFmtId="3" fontId="23" fillId="0" borderId="28" xfId="107" applyNumberFormat="1" applyFont="1" applyBorder="1" applyAlignment="1">
      <alignment vertical="center"/>
      <protection/>
    </xf>
    <xf numFmtId="0" fontId="23" fillId="0" borderId="36" xfId="107" applyFont="1" applyBorder="1" applyAlignment="1">
      <alignment horizontal="right" vertical="center"/>
      <protection/>
    </xf>
    <xf numFmtId="0" fontId="23" fillId="0" borderId="37" xfId="107" applyFont="1" applyBorder="1" applyAlignment="1">
      <alignment vertical="center"/>
      <protection/>
    </xf>
    <xf numFmtId="169" fontId="23" fillId="0" borderId="37" xfId="107" applyNumberFormat="1" applyFont="1" applyBorder="1" applyAlignment="1">
      <alignment horizontal="left" vertical="center"/>
      <protection/>
    </xf>
    <xf numFmtId="170" fontId="23" fillId="0" borderId="37" xfId="107" applyNumberFormat="1" applyFont="1" applyBorder="1" applyAlignment="1">
      <alignment horizontal="right" vertical="center"/>
      <protection/>
    </xf>
    <xf numFmtId="3" fontId="23" fillId="0" borderId="38" xfId="107" applyNumberFormat="1" applyFont="1" applyBorder="1" applyAlignment="1">
      <alignment horizontal="right" vertical="center"/>
      <protection/>
    </xf>
    <xf numFmtId="0" fontId="23" fillId="0" borderId="37" xfId="107" applyFont="1" applyBorder="1" applyAlignment="1">
      <alignment horizontal="right" vertical="center"/>
      <protection/>
    </xf>
    <xf numFmtId="3" fontId="23" fillId="0" borderId="39" xfId="107" applyNumberFormat="1" applyFont="1" applyBorder="1" applyAlignment="1">
      <alignment vertical="center"/>
      <protection/>
    </xf>
    <xf numFmtId="0" fontId="24" fillId="0" borderId="40" xfId="107" applyFont="1" applyBorder="1" applyAlignment="1">
      <alignment horizontal="center" vertical="center"/>
      <protection/>
    </xf>
    <xf numFmtId="0" fontId="23" fillId="0" borderId="41" xfId="107" applyFont="1" applyBorder="1" applyAlignment="1">
      <alignment horizontal="left" vertical="center"/>
      <protection/>
    </xf>
    <xf numFmtId="0" fontId="23" fillId="0" borderId="41" xfId="107" applyFont="1" applyBorder="1" applyAlignment="1">
      <alignment horizontal="center" vertical="center"/>
      <protection/>
    </xf>
    <xf numFmtId="0" fontId="23" fillId="0" borderId="42" xfId="107" applyFont="1" applyBorder="1" applyAlignment="1">
      <alignment horizontal="center" vertical="center"/>
      <protection/>
    </xf>
    <xf numFmtId="0" fontId="23" fillId="0" borderId="43" xfId="107" applyFont="1" applyBorder="1" applyAlignment="1">
      <alignment horizontal="center" vertical="center"/>
      <protection/>
    </xf>
    <xf numFmtId="0" fontId="23" fillId="0" borderId="44" xfId="107" applyFont="1" applyBorder="1" applyAlignment="1">
      <alignment horizontal="left" vertical="center"/>
      <protection/>
    </xf>
    <xf numFmtId="4" fontId="23" fillId="0" borderId="44" xfId="107" applyNumberFormat="1" applyFont="1" applyBorder="1" applyAlignment="1">
      <alignment horizontal="right" vertical="center"/>
      <protection/>
    </xf>
    <xf numFmtId="4" fontId="23" fillId="0" borderId="45" xfId="107" applyNumberFormat="1" applyFont="1" applyBorder="1" applyAlignment="1">
      <alignment horizontal="right" vertical="center"/>
      <protection/>
    </xf>
    <xf numFmtId="0" fontId="23" fillId="0" borderId="46" xfId="107" applyFont="1" applyBorder="1" applyAlignment="1">
      <alignment horizontal="left" vertical="center"/>
      <protection/>
    </xf>
    <xf numFmtId="171" fontId="23" fillId="0" borderId="47" xfId="107" applyNumberFormat="1" applyFont="1" applyBorder="1" applyAlignment="1">
      <alignment horizontal="right" vertical="center"/>
      <protection/>
    </xf>
    <xf numFmtId="0" fontId="23" fillId="0" borderId="48" xfId="107" applyFont="1" applyBorder="1" applyAlignment="1">
      <alignment horizontal="center" vertical="center"/>
      <protection/>
    </xf>
    <xf numFmtId="0" fontId="23" fillId="0" borderId="17" xfId="107" applyFont="1" applyBorder="1" applyAlignment="1">
      <alignment horizontal="left" vertical="center"/>
      <protection/>
    </xf>
    <xf numFmtId="4" fontId="23" fillId="0" borderId="17" xfId="107" applyNumberFormat="1" applyFont="1" applyBorder="1" applyAlignment="1">
      <alignment horizontal="right" vertical="center"/>
      <protection/>
    </xf>
    <xf numFmtId="4" fontId="23" fillId="0" borderId="49" xfId="107" applyNumberFormat="1" applyFont="1" applyBorder="1" applyAlignment="1">
      <alignment horizontal="right" vertical="center"/>
      <protection/>
    </xf>
    <xf numFmtId="0" fontId="23" fillId="0" borderId="50" xfId="107" applyFont="1" applyBorder="1" applyAlignment="1">
      <alignment horizontal="left" vertical="center"/>
      <protection/>
    </xf>
    <xf numFmtId="171" fontId="23" fillId="0" borderId="51" xfId="107" applyNumberFormat="1" applyFont="1" applyBorder="1" applyAlignment="1">
      <alignment horizontal="right" vertical="center"/>
      <protection/>
    </xf>
    <xf numFmtId="4" fontId="23" fillId="0" borderId="52" xfId="107" applyNumberFormat="1" applyFont="1" applyBorder="1" applyAlignment="1">
      <alignment horizontal="right" vertical="center"/>
      <protection/>
    </xf>
    <xf numFmtId="0" fontId="23" fillId="0" borderId="53" xfId="107" applyFont="1" applyBorder="1" applyAlignment="1">
      <alignment horizontal="center" vertical="center"/>
      <protection/>
    </xf>
    <xf numFmtId="0" fontId="23" fillId="0" borderId="54" xfId="107" applyFont="1" applyBorder="1" applyAlignment="1">
      <alignment horizontal="left" vertical="center"/>
      <protection/>
    </xf>
    <xf numFmtId="4" fontId="23" fillId="0" borderId="54" xfId="107" applyNumberFormat="1" applyFont="1" applyBorder="1" applyAlignment="1">
      <alignment horizontal="right" vertical="center"/>
      <protection/>
    </xf>
    <xf numFmtId="4" fontId="23" fillId="0" borderId="55" xfId="107" applyNumberFormat="1" applyFont="1" applyBorder="1" applyAlignment="1">
      <alignment horizontal="right" vertical="center"/>
      <protection/>
    </xf>
    <xf numFmtId="4" fontId="23" fillId="0" borderId="56" xfId="107" applyNumberFormat="1" applyFont="1" applyBorder="1" applyAlignment="1">
      <alignment horizontal="right" vertical="center"/>
      <protection/>
    </xf>
    <xf numFmtId="0" fontId="23" fillId="0" borderId="57" xfId="107" applyFont="1" applyBorder="1" applyAlignment="1">
      <alignment horizontal="center" vertical="center"/>
      <protection/>
    </xf>
    <xf numFmtId="0" fontId="23" fillId="0" borderId="54" xfId="107" applyFont="1" applyBorder="1" applyAlignment="1">
      <alignment horizontal="right" vertical="center"/>
      <protection/>
    </xf>
    <xf numFmtId="0" fontId="23" fillId="0" borderId="55" xfId="107" applyFont="1" applyBorder="1" applyAlignment="1">
      <alignment horizontal="left" vertical="center"/>
      <protection/>
    </xf>
    <xf numFmtId="0" fontId="23" fillId="0" borderId="57" xfId="107" applyFont="1" applyBorder="1" applyAlignment="1">
      <alignment horizontal="right" vertical="center"/>
      <protection/>
    </xf>
    <xf numFmtId="0" fontId="23" fillId="0" borderId="58" xfId="107" applyFont="1" applyBorder="1" applyAlignment="1">
      <alignment horizontal="center" vertical="center"/>
      <protection/>
    </xf>
    <xf numFmtId="0" fontId="23" fillId="0" borderId="59" xfId="107" applyFont="1" applyBorder="1" applyAlignment="1">
      <alignment horizontal="left" vertical="center"/>
      <protection/>
    </xf>
    <xf numFmtId="0" fontId="23" fillId="0" borderId="60" xfId="107" applyFont="1" applyBorder="1" applyAlignment="1">
      <alignment horizontal="left" vertical="center"/>
      <protection/>
    </xf>
    <xf numFmtId="0" fontId="23" fillId="0" borderId="61" xfId="107" applyFont="1" applyBorder="1" applyAlignment="1">
      <alignment horizontal="left" vertical="center"/>
      <protection/>
    </xf>
    <xf numFmtId="0" fontId="23" fillId="0" borderId="0" xfId="107" applyFont="1" applyBorder="1" applyAlignment="1">
      <alignment horizontal="left" vertical="center"/>
      <protection/>
    </xf>
    <xf numFmtId="0" fontId="23" fillId="0" borderId="62" xfId="107" applyFont="1" applyBorder="1" applyAlignment="1">
      <alignment horizontal="left" vertical="center"/>
      <protection/>
    </xf>
    <xf numFmtId="0" fontId="23" fillId="0" borderId="51" xfId="107" applyFont="1" applyBorder="1" applyAlignment="1">
      <alignment horizontal="left" vertical="center"/>
      <protection/>
    </xf>
    <xf numFmtId="0" fontId="23" fillId="0" borderId="59" xfId="107" applyFont="1" applyBorder="1" applyAlignment="1">
      <alignment horizontal="right" vertical="center"/>
      <protection/>
    </xf>
    <xf numFmtId="0" fontId="23" fillId="0" borderId="0" xfId="107" applyFont="1" applyBorder="1" applyAlignment="1">
      <alignment horizontal="right" vertical="center"/>
      <protection/>
    </xf>
    <xf numFmtId="0" fontId="23" fillId="0" borderId="63" xfId="107" applyFont="1" applyBorder="1" applyAlignment="1">
      <alignment horizontal="left" vertical="center"/>
      <protection/>
    </xf>
    <xf numFmtId="0" fontId="23" fillId="0" borderId="47" xfId="107" applyFont="1" applyBorder="1" applyAlignment="1">
      <alignment horizontal="right" vertical="center"/>
      <protection/>
    </xf>
    <xf numFmtId="4" fontId="23" fillId="0" borderId="51" xfId="107" applyNumberFormat="1" applyFont="1" applyBorder="1" applyAlignment="1">
      <alignment horizontal="right" vertical="center"/>
      <protection/>
    </xf>
    <xf numFmtId="0" fontId="23" fillId="0" borderId="36" xfId="107" applyFont="1" applyBorder="1" applyAlignment="1">
      <alignment horizontal="left" vertical="center"/>
      <protection/>
    </xf>
    <xf numFmtId="0" fontId="23" fillId="0" borderId="37" xfId="107" applyFont="1" applyBorder="1" applyAlignment="1">
      <alignment horizontal="left" vertical="center"/>
      <protection/>
    </xf>
    <xf numFmtId="0" fontId="23" fillId="0" borderId="39" xfId="107" applyFont="1" applyBorder="1" applyAlignment="1">
      <alignment horizontal="left" vertical="center"/>
      <protection/>
    </xf>
    <xf numFmtId="0" fontId="24" fillId="0" borderId="64" xfId="107" applyFont="1" applyBorder="1" applyAlignment="1">
      <alignment horizontal="center" vertical="center"/>
      <protection/>
    </xf>
    <xf numFmtId="0" fontId="23" fillId="0" borderId="65" xfId="107" applyFont="1" applyBorder="1" applyAlignment="1">
      <alignment horizontal="left" vertical="center"/>
      <protection/>
    </xf>
    <xf numFmtId="0" fontId="23" fillId="0" borderId="66" xfId="107" applyFont="1" applyBorder="1" applyAlignment="1">
      <alignment horizontal="left" vertical="center"/>
      <protection/>
    </xf>
    <xf numFmtId="172" fontId="23" fillId="0" borderId="67" xfId="107" applyNumberFormat="1" applyFont="1" applyBorder="1" applyAlignment="1">
      <alignment horizontal="right" vertic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68" xfId="0" applyFont="1" applyBorder="1" applyAlignment="1" applyProtection="1">
      <alignment horizontal="center"/>
      <protection/>
    </xf>
    <xf numFmtId="0" fontId="23" fillId="0" borderId="42" xfId="107" applyFont="1" applyBorder="1" applyAlignment="1">
      <alignment horizontal="center" vertical="center"/>
      <protection/>
    </xf>
    <xf numFmtId="0" fontId="23" fillId="0" borderId="69" xfId="107" applyFont="1" applyBorder="1" applyAlignment="1">
      <alignment horizontal="center" vertical="center"/>
      <protection/>
    </xf>
    <xf numFmtId="0" fontId="23" fillId="0" borderId="70" xfId="107" applyFont="1" applyBorder="1" applyAlignment="1">
      <alignment horizontal="center" vertical="center"/>
      <protection/>
    </xf>
    <xf numFmtId="49" fontId="51" fillId="52" borderId="0" xfId="0" applyNumberFormat="1" applyFont="1" applyFill="1" applyAlignment="1">
      <alignment horizontal="left" vertical="top" wrapText="1"/>
    </xf>
    <xf numFmtId="0" fontId="23" fillId="53" borderId="0" xfId="0" applyFont="1" applyFill="1" applyAlignment="1" applyProtection="1">
      <alignment vertical="top"/>
      <protection/>
    </xf>
    <xf numFmtId="49" fontId="23" fillId="53" borderId="0" xfId="0" applyNumberFormat="1" applyFont="1" applyFill="1" applyAlignment="1" applyProtection="1">
      <alignment horizontal="left" vertical="top" wrapText="1"/>
      <protection/>
    </xf>
    <xf numFmtId="166" fontId="23" fillId="53" borderId="0" xfId="0" applyNumberFormat="1" applyFont="1" applyFill="1" applyAlignment="1" applyProtection="1">
      <alignment vertical="top"/>
      <protection/>
    </xf>
  </cellXfs>
  <cellStyles count="11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Explanatory Text" xfId="83"/>
    <cellStyle name="Comma" xfId="84"/>
    <cellStyle name="Comma [0]" xfId="85"/>
    <cellStyle name="data" xfId="86"/>
    <cellStyle name="Dobrá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Input" xfId="94"/>
    <cellStyle name="Kontrolná bunka" xfId="95"/>
    <cellStyle name="Linked Cell" xfId="96"/>
    <cellStyle name="Currency" xfId="97"/>
    <cellStyle name="Currency [0]" xfId="98"/>
    <cellStyle name="Nadpis 1" xfId="99"/>
    <cellStyle name="Nadpis 2" xfId="100"/>
    <cellStyle name="Nadpis 3" xfId="101"/>
    <cellStyle name="Nadpis 4" xfId="102"/>
    <cellStyle name="Název" xfId="103"/>
    <cellStyle name="Názov" xfId="104"/>
    <cellStyle name="Neutral" xfId="105"/>
    <cellStyle name="Neutrálna" xfId="106"/>
    <cellStyle name="normálne_KLs" xfId="107"/>
    <cellStyle name="Note" xfId="108"/>
    <cellStyle name="Output" xfId="109"/>
    <cellStyle name="Percent" xfId="110"/>
    <cellStyle name="Poznámka" xfId="111"/>
    <cellStyle name="Prepojená bunka" xfId="112"/>
    <cellStyle name="Spolu" xfId="113"/>
    <cellStyle name="TEXT 1" xfId="114"/>
    <cellStyle name="Text upozornění" xfId="115"/>
    <cellStyle name="Text upozornenia" xfId="116"/>
    <cellStyle name="TEXT1" xfId="117"/>
    <cellStyle name="Title" xfId="118"/>
    <cellStyle name="Total" xfId="119"/>
    <cellStyle name="Vstup" xfId="120"/>
    <cellStyle name="Výpočet" xfId="121"/>
    <cellStyle name="Výstup" xfId="122"/>
    <cellStyle name="Vysvetľujúci text" xfId="123"/>
    <cellStyle name="Warning Text" xfId="124"/>
    <cellStyle name="Zlá" xfId="125"/>
    <cellStyle name="Zvýraznenie1" xfId="126"/>
    <cellStyle name="Zvýraznenie2" xfId="127"/>
    <cellStyle name="Zvýraznenie3" xfId="128"/>
    <cellStyle name="Zvýraznenie4" xfId="129"/>
    <cellStyle name="Zvýraznenie5" xfId="130"/>
    <cellStyle name="Zvýraznenie6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showGridLines="0" tabSelected="1" zoomScalePageLayoutView="0" workbookViewId="0" topLeftCell="A3">
      <selection activeCell="D16" sqref="D16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57421875" style="6" customWidth="1"/>
    <col min="16" max="16" width="12.7109375" style="6" customWidth="1"/>
    <col min="17" max="19" width="11.28125" style="5" customWidth="1"/>
    <col min="20" max="20" width="10.57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57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0</v>
      </c>
      <c r="B1" s="11"/>
      <c r="C1" s="11"/>
      <c r="D1" s="11"/>
      <c r="E1" s="11"/>
      <c r="F1" s="11"/>
      <c r="G1" s="13"/>
      <c r="H1" s="11"/>
      <c r="I1" s="12" t="s">
        <v>1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2</v>
      </c>
      <c r="AA1" s="16" t="s">
        <v>3</v>
      </c>
      <c r="AB1" s="17" t="s">
        <v>4</v>
      </c>
      <c r="AC1" s="17" t="s">
        <v>5</v>
      </c>
      <c r="AD1" s="17" t="s">
        <v>6</v>
      </c>
      <c r="AE1" s="11"/>
      <c r="AF1" s="11"/>
      <c r="AG1" s="11"/>
      <c r="AH1" s="11"/>
    </row>
    <row r="2" spans="1:34" ht="9.75">
      <c r="A2" s="12" t="s">
        <v>7</v>
      </c>
      <c r="B2" s="11"/>
      <c r="C2" s="11"/>
      <c r="D2" s="11"/>
      <c r="E2" s="11"/>
      <c r="F2" s="11"/>
      <c r="G2" s="13"/>
      <c r="H2" s="18"/>
      <c r="I2" s="12" t="s">
        <v>8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9</v>
      </c>
      <c r="AA2" s="19" t="s">
        <v>10</v>
      </c>
      <c r="AB2" s="20" t="s">
        <v>11</v>
      </c>
      <c r="AC2" s="20"/>
      <c r="AD2" s="19"/>
      <c r="AE2" s="11"/>
      <c r="AF2" s="11"/>
      <c r="AG2" s="11"/>
      <c r="AH2" s="11"/>
    </row>
    <row r="3" spans="1:34" ht="9.75">
      <c r="A3" s="12" t="s">
        <v>12</v>
      </c>
      <c r="B3" s="11"/>
      <c r="C3" s="11"/>
      <c r="D3" s="11"/>
      <c r="E3" s="11"/>
      <c r="F3" s="11"/>
      <c r="G3" s="13"/>
      <c r="H3" s="11"/>
      <c r="I3" s="12" t="s">
        <v>13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14</v>
      </c>
      <c r="AA3" s="19" t="s">
        <v>15</v>
      </c>
      <c r="AB3" s="20" t="s">
        <v>11</v>
      </c>
      <c r="AC3" s="20" t="s">
        <v>16</v>
      </c>
      <c r="AD3" s="19" t="s">
        <v>17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18</v>
      </c>
      <c r="AA4" s="19" t="s">
        <v>19</v>
      </c>
      <c r="AB4" s="20" t="s">
        <v>11</v>
      </c>
      <c r="AC4" s="20"/>
      <c r="AD4" s="19"/>
      <c r="AE4" s="11"/>
      <c r="AF4" s="11"/>
      <c r="AG4" s="11"/>
      <c r="AH4" s="11"/>
    </row>
    <row r="5" spans="1:34" ht="9.75">
      <c r="A5" s="12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9" t="s">
        <v>15</v>
      </c>
      <c r="AB5" s="20" t="s">
        <v>11</v>
      </c>
      <c r="AC5" s="20" t="s">
        <v>16</v>
      </c>
      <c r="AD5" s="19" t="s">
        <v>17</v>
      </c>
      <c r="AE5" s="11"/>
      <c r="AF5" s="11"/>
      <c r="AG5" s="11"/>
      <c r="AH5" s="11"/>
    </row>
    <row r="6" spans="1:34" ht="9.75">
      <c r="A6" s="12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3.5">
      <c r="A8" s="11" t="s">
        <v>23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4" ht="9.75">
      <c r="A9" s="24" t="s">
        <v>24</v>
      </c>
      <c r="B9" s="24" t="s">
        <v>25</v>
      </c>
      <c r="C9" s="24" t="s">
        <v>26</v>
      </c>
      <c r="D9" s="24" t="s">
        <v>27</v>
      </c>
      <c r="E9" s="24" t="s">
        <v>28</v>
      </c>
      <c r="F9" s="24" t="s">
        <v>29</v>
      </c>
      <c r="G9" s="24" t="s">
        <v>30</v>
      </c>
      <c r="H9" s="24" t="s">
        <v>31</v>
      </c>
      <c r="I9" s="24" t="s">
        <v>32</v>
      </c>
      <c r="J9" s="24" t="s">
        <v>33</v>
      </c>
      <c r="K9" s="130"/>
      <c r="L9" s="130"/>
      <c r="M9" s="131"/>
      <c r="N9" s="131"/>
      <c r="O9" s="24"/>
      <c r="P9" s="26"/>
      <c r="Q9" s="24"/>
      <c r="R9" s="24"/>
      <c r="S9" s="26"/>
      <c r="T9" s="27"/>
      <c r="U9" s="28"/>
      <c r="V9" s="29"/>
      <c r="W9" s="24"/>
      <c r="X9" s="24"/>
      <c r="Y9" s="24"/>
      <c r="Z9" s="30"/>
      <c r="AA9" s="30"/>
      <c r="AB9" s="24"/>
      <c r="AC9" s="24"/>
      <c r="AD9" s="24"/>
      <c r="AE9" s="31"/>
      <c r="AF9" s="31"/>
      <c r="AG9" s="31"/>
      <c r="AH9" s="31"/>
    </row>
    <row r="10" spans="1:34" ht="9.75">
      <c r="A10" s="32" t="s">
        <v>34</v>
      </c>
      <c r="B10" s="32" t="s">
        <v>35</v>
      </c>
      <c r="C10" s="33"/>
      <c r="D10" s="32" t="s">
        <v>36</v>
      </c>
      <c r="E10" s="32" t="s">
        <v>37</v>
      </c>
      <c r="F10" s="32" t="s">
        <v>38</v>
      </c>
      <c r="G10" s="32" t="s">
        <v>39</v>
      </c>
      <c r="H10" s="32"/>
      <c r="I10" s="32" t="s">
        <v>40</v>
      </c>
      <c r="J10" s="32"/>
      <c r="K10" s="32"/>
      <c r="L10" s="32"/>
      <c r="M10" s="34"/>
      <c r="N10" s="32"/>
      <c r="O10" s="32"/>
      <c r="P10" s="34"/>
      <c r="Q10" s="32"/>
      <c r="R10" s="32"/>
      <c r="S10" s="34"/>
      <c r="T10" s="35"/>
      <c r="U10" s="36"/>
      <c r="V10" s="37"/>
      <c r="W10" s="38"/>
      <c r="X10" s="39"/>
      <c r="Y10" s="39"/>
      <c r="Z10" s="40"/>
      <c r="AA10" s="40"/>
      <c r="AB10" s="32"/>
      <c r="AC10" s="39"/>
      <c r="AD10" s="39"/>
      <c r="AE10" s="41"/>
      <c r="AF10" s="41"/>
      <c r="AG10" s="41"/>
      <c r="AH10" s="41"/>
    </row>
    <row r="12" ht="9.75">
      <c r="B12" s="42" t="s">
        <v>41</v>
      </c>
    </row>
    <row r="13" ht="9.75">
      <c r="B13" s="3" t="s">
        <v>42</v>
      </c>
    </row>
    <row r="14" spans="1:25" ht="9.75">
      <c r="A14" s="1">
        <v>1</v>
      </c>
      <c r="B14" s="2" t="s">
        <v>43</v>
      </c>
      <c r="C14" s="3" t="s">
        <v>44</v>
      </c>
      <c r="D14" s="4" t="s">
        <v>45</v>
      </c>
      <c r="E14" s="5">
        <v>120</v>
      </c>
      <c r="F14" s="6" t="s">
        <v>46</v>
      </c>
      <c r="H14" s="7">
        <f>ROUND(E14*G14,2)</f>
        <v>0</v>
      </c>
      <c r="J14" s="7">
        <f>ROUND(E14*G14,2)</f>
        <v>0</v>
      </c>
      <c r="X14" s="3"/>
      <c r="Y14" s="3"/>
    </row>
    <row r="15" spans="1:25" ht="9.75">
      <c r="A15" s="1">
        <v>2</v>
      </c>
      <c r="B15" s="2" t="s">
        <v>47</v>
      </c>
      <c r="C15" s="3" t="s">
        <v>48</v>
      </c>
      <c r="D15" s="137" t="s">
        <v>49</v>
      </c>
      <c r="E15" s="138">
        <v>3</v>
      </c>
      <c r="F15" s="136" t="s">
        <v>50</v>
      </c>
      <c r="H15" s="7">
        <f>ROUND(E15*G15,2)</f>
        <v>0</v>
      </c>
      <c r="J15" s="7">
        <f>ROUND(E15*G15,2)</f>
        <v>0</v>
      </c>
      <c r="X15" s="3"/>
      <c r="Y15" s="3"/>
    </row>
    <row r="16" spans="4:24" ht="9.75">
      <c r="D16" s="43" t="s">
        <v>51</v>
      </c>
      <c r="E16" s="44"/>
      <c r="F16" s="45"/>
      <c r="G16" s="46"/>
      <c r="H16" s="46"/>
      <c r="I16" s="46"/>
      <c r="J16" s="46"/>
      <c r="K16" s="47"/>
      <c r="L16" s="47"/>
      <c r="M16" s="44"/>
      <c r="N16" s="44"/>
      <c r="O16" s="45"/>
      <c r="P16" s="45"/>
      <c r="Q16" s="44"/>
      <c r="R16" s="44"/>
      <c r="S16" s="44"/>
      <c r="T16" s="48"/>
      <c r="U16" s="48"/>
      <c r="V16" s="48"/>
      <c r="W16" s="44"/>
      <c r="X16" s="45"/>
    </row>
    <row r="17" spans="1:25" ht="9.75">
      <c r="A17" s="1">
        <v>3</v>
      </c>
      <c r="B17" s="2" t="s">
        <v>52</v>
      </c>
      <c r="C17" s="3" t="s">
        <v>53</v>
      </c>
      <c r="D17" s="4" t="s">
        <v>54</v>
      </c>
      <c r="E17" s="5">
        <v>449</v>
      </c>
      <c r="F17" s="6" t="s">
        <v>46</v>
      </c>
      <c r="H17" s="7">
        <f>ROUND(E17*G17,2)</f>
        <v>0</v>
      </c>
      <c r="J17" s="7">
        <f>ROUND(E17*G17,2)</f>
        <v>0</v>
      </c>
      <c r="X17" s="3"/>
      <c r="Y17" s="3"/>
    </row>
    <row r="18" spans="1:25" ht="9.75">
      <c r="A18" s="1">
        <v>4</v>
      </c>
      <c r="B18" s="2" t="s">
        <v>47</v>
      </c>
      <c r="C18" s="3" t="s">
        <v>55</v>
      </c>
      <c r="D18" s="4" t="s">
        <v>56</v>
      </c>
      <c r="E18" s="5">
        <v>72.8</v>
      </c>
      <c r="F18" s="6" t="s">
        <v>50</v>
      </c>
      <c r="H18" s="7">
        <f>ROUND(E18*G18,2)</f>
        <v>0</v>
      </c>
      <c r="J18" s="7">
        <f>ROUND(E18*G18,2)</f>
        <v>0</v>
      </c>
      <c r="X18" s="3"/>
      <c r="Y18" s="3"/>
    </row>
    <row r="19" spans="4:24" ht="9.75">
      <c r="D19" s="43" t="s">
        <v>57</v>
      </c>
      <c r="E19" s="44"/>
      <c r="F19" s="45"/>
      <c r="G19" s="46"/>
      <c r="H19" s="46"/>
      <c r="I19" s="46"/>
      <c r="J19" s="46"/>
      <c r="K19" s="47"/>
      <c r="L19" s="47"/>
      <c r="M19" s="44"/>
      <c r="N19" s="44"/>
      <c r="O19" s="45"/>
      <c r="P19" s="45"/>
      <c r="Q19" s="44"/>
      <c r="R19" s="44"/>
      <c r="S19" s="44"/>
      <c r="T19" s="48"/>
      <c r="U19" s="48"/>
      <c r="V19" s="48"/>
      <c r="W19" s="44"/>
      <c r="X19" s="45"/>
    </row>
    <row r="20" spans="1:25" ht="9.75">
      <c r="A20" s="1">
        <v>5</v>
      </c>
      <c r="B20" s="2" t="s">
        <v>43</v>
      </c>
      <c r="C20" s="3" t="s">
        <v>58</v>
      </c>
      <c r="D20" s="4" t="s">
        <v>59</v>
      </c>
      <c r="E20" s="5">
        <v>259.2</v>
      </c>
      <c r="F20" s="6" t="s">
        <v>50</v>
      </c>
      <c r="H20" s="7">
        <f>ROUND(E20*G20,2)</f>
        <v>0</v>
      </c>
      <c r="J20" s="7">
        <f>ROUND(E20*G20,2)</f>
        <v>0</v>
      </c>
      <c r="X20" s="3"/>
      <c r="Y20" s="3"/>
    </row>
    <row r="21" spans="4:24" ht="9.75">
      <c r="D21" s="43" t="s">
        <v>60</v>
      </c>
      <c r="E21" s="44"/>
      <c r="F21" s="45"/>
      <c r="G21" s="46"/>
      <c r="H21" s="46"/>
      <c r="I21" s="46"/>
      <c r="J21" s="46"/>
      <c r="K21" s="47"/>
      <c r="L21" s="47"/>
      <c r="M21" s="44"/>
      <c r="N21" s="44"/>
      <c r="O21" s="45"/>
      <c r="P21" s="45"/>
      <c r="Q21" s="44"/>
      <c r="R21" s="44"/>
      <c r="S21" s="44"/>
      <c r="T21" s="48"/>
      <c r="U21" s="48"/>
      <c r="V21" s="48"/>
      <c r="W21" s="44"/>
      <c r="X21" s="45"/>
    </row>
    <row r="22" spans="1:25" ht="9.75">
      <c r="A22" s="1">
        <v>6</v>
      </c>
      <c r="B22" s="2" t="s">
        <v>43</v>
      </c>
      <c r="C22" s="3" t="s">
        <v>61</v>
      </c>
      <c r="D22" s="4" t="s">
        <v>62</v>
      </c>
      <c r="E22" s="5">
        <v>259.2</v>
      </c>
      <c r="F22" s="6" t="s">
        <v>50</v>
      </c>
      <c r="H22" s="7">
        <f>ROUND(E22*G22,2)</f>
        <v>0</v>
      </c>
      <c r="J22" s="7">
        <f>ROUND(E22*G22,2)</f>
        <v>0</v>
      </c>
      <c r="X22" s="3"/>
      <c r="Y22" s="3"/>
    </row>
    <row r="23" spans="1:25" ht="9.75">
      <c r="A23" s="1">
        <v>7</v>
      </c>
      <c r="B23" s="2" t="s">
        <v>47</v>
      </c>
      <c r="C23" s="3" t="s">
        <v>63</v>
      </c>
      <c r="D23" s="4" t="s">
        <v>64</v>
      </c>
      <c r="E23" s="5">
        <v>27.8</v>
      </c>
      <c r="F23" s="6" t="s">
        <v>50</v>
      </c>
      <c r="H23" s="7">
        <f>ROUND(E23*G23,2)</f>
        <v>0</v>
      </c>
      <c r="J23" s="7">
        <f>ROUND(E23*G23,2)</f>
        <v>0</v>
      </c>
      <c r="X23" s="3"/>
      <c r="Y23" s="3"/>
    </row>
    <row r="24" spans="4:24" ht="9.75">
      <c r="D24" s="43" t="s">
        <v>65</v>
      </c>
      <c r="E24" s="44"/>
      <c r="F24" s="45"/>
      <c r="G24" s="46"/>
      <c r="H24" s="46"/>
      <c r="I24" s="46"/>
      <c r="J24" s="46"/>
      <c r="K24" s="47"/>
      <c r="L24" s="47"/>
      <c r="M24" s="44"/>
      <c r="N24" s="44"/>
      <c r="O24" s="45"/>
      <c r="P24" s="45"/>
      <c r="Q24" s="44"/>
      <c r="R24" s="44"/>
      <c r="S24" s="44"/>
      <c r="T24" s="48"/>
      <c r="U24" s="48"/>
      <c r="V24" s="48"/>
      <c r="W24" s="44"/>
      <c r="X24" s="45"/>
    </row>
    <row r="25" spans="1:25" ht="9.75">
      <c r="A25" s="1">
        <v>8</v>
      </c>
      <c r="B25" s="2" t="s">
        <v>47</v>
      </c>
      <c r="C25" s="3" t="s">
        <v>66</v>
      </c>
      <c r="D25" s="4" t="s">
        <v>67</v>
      </c>
      <c r="E25" s="5">
        <v>27.8</v>
      </c>
      <c r="F25" s="6" t="s">
        <v>50</v>
      </c>
      <c r="H25" s="7">
        <f>ROUND(E25*G25,2)</f>
        <v>0</v>
      </c>
      <c r="J25" s="7">
        <f>ROUND(E25*G25,2)</f>
        <v>0</v>
      </c>
      <c r="X25" s="3"/>
      <c r="Y25" s="3"/>
    </row>
    <row r="26" spans="1:25" ht="9.75">
      <c r="A26" s="1">
        <v>9</v>
      </c>
      <c r="B26" s="2" t="s">
        <v>47</v>
      </c>
      <c r="C26" s="3" t="s">
        <v>68</v>
      </c>
      <c r="D26" s="4" t="s">
        <v>69</v>
      </c>
      <c r="E26" s="5">
        <v>14.656</v>
      </c>
      <c r="F26" s="6" t="s">
        <v>50</v>
      </c>
      <c r="H26" s="7">
        <f>ROUND(E26*G26,2)</f>
        <v>0</v>
      </c>
      <c r="J26" s="7">
        <f>ROUND(E26*G26,2)</f>
        <v>0</v>
      </c>
      <c r="X26" s="3"/>
      <c r="Y26" s="3"/>
    </row>
    <row r="27" spans="4:24" ht="9.75">
      <c r="D27" s="43" t="s">
        <v>70</v>
      </c>
      <c r="E27" s="44"/>
      <c r="F27" s="45"/>
      <c r="G27" s="46"/>
      <c r="H27" s="46"/>
      <c r="I27" s="46"/>
      <c r="J27" s="46"/>
      <c r="K27" s="47"/>
      <c r="L27" s="47"/>
      <c r="M27" s="44"/>
      <c r="N27" s="44"/>
      <c r="O27" s="45"/>
      <c r="P27" s="45"/>
      <c r="Q27" s="44"/>
      <c r="R27" s="44"/>
      <c r="S27" s="44"/>
      <c r="T27" s="48"/>
      <c r="U27" s="48"/>
      <c r="V27" s="48"/>
      <c r="W27" s="44"/>
      <c r="X27" s="45"/>
    </row>
    <row r="28" spans="1:25" ht="9.75">
      <c r="A28" s="1">
        <v>10</v>
      </c>
      <c r="B28" s="2" t="s">
        <v>47</v>
      </c>
      <c r="C28" s="3" t="s">
        <v>71</v>
      </c>
      <c r="D28" s="4" t="s">
        <v>72</v>
      </c>
      <c r="E28" s="5">
        <v>14.656</v>
      </c>
      <c r="F28" s="6" t="s">
        <v>50</v>
      </c>
      <c r="H28" s="7">
        <f>ROUND(E28*G28,2)</f>
        <v>0</v>
      </c>
      <c r="J28" s="7">
        <f>ROUND(E28*G28,2)</f>
        <v>0</v>
      </c>
      <c r="X28" s="3"/>
      <c r="Y28" s="3"/>
    </row>
    <row r="29" spans="1:25" ht="9.75">
      <c r="A29" s="1">
        <v>11</v>
      </c>
      <c r="B29" s="2" t="s">
        <v>47</v>
      </c>
      <c r="C29" s="3" t="s">
        <v>73</v>
      </c>
      <c r="D29" s="4" t="s">
        <v>74</v>
      </c>
      <c r="E29" s="5">
        <v>361.656</v>
      </c>
      <c r="F29" s="6" t="s">
        <v>50</v>
      </c>
      <c r="H29" s="7">
        <f>ROUND(E29*G29,2)</f>
        <v>0</v>
      </c>
      <c r="J29" s="7">
        <f>ROUND(E29*G29,2)</f>
        <v>0</v>
      </c>
      <c r="X29" s="3"/>
      <c r="Y29" s="3"/>
    </row>
    <row r="30" spans="4:24" ht="9.75">
      <c r="D30" s="43" t="s">
        <v>75</v>
      </c>
      <c r="E30" s="44"/>
      <c r="F30" s="45"/>
      <c r="G30" s="46"/>
      <c r="H30" s="46"/>
      <c r="I30" s="46"/>
      <c r="J30" s="46"/>
      <c r="K30" s="47"/>
      <c r="L30" s="47"/>
      <c r="M30" s="44"/>
      <c r="N30" s="44"/>
      <c r="O30" s="45"/>
      <c r="P30" s="45"/>
      <c r="Q30" s="44"/>
      <c r="R30" s="44"/>
      <c r="S30" s="44"/>
      <c r="T30" s="48"/>
      <c r="U30" s="48"/>
      <c r="V30" s="48"/>
      <c r="W30" s="44"/>
      <c r="X30" s="45"/>
    </row>
    <row r="31" spans="1:25" ht="9.75">
      <c r="A31" s="1">
        <v>12</v>
      </c>
      <c r="B31" s="2" t="s">
        <v>47</v>
      </c>
      <c r="C31" s="3" t="s">
        <v>76</v>
      </c>
      <c r="D31" s="4" t="s">
        <v>77</v>
      </c>
      <c r="E31" s="5">
        <v>60</v>
      </c>
      <c r="F31" s="6" t="s">
        <v>50</v>
      </c>
      <c r="H31" s="7">
        <f>ROUND(E31*G31,2)</f>
        <v>0</v>
      </c>
      <c r="J31" s="7">
        <f>ROUND(E31*G31,2)</f>
        <v>0</v>
      </c>
      <c r="X31" s="3"/>
      <c r="Y31" s="3"/>
    </row>
    <row r="32" spans="4:24" ht="9.75">
      <c r="D32" s="43" t="s">
        <v>78</v>
      </c>
      <c r="E32" s="44"/>
      <c r="F32" s="45"/>
      <c r="G32" s="46"/>
      <c r="H32" s="46"/>
      <c r="I32" s="46"/>
      <c r="J32" s="46"/>
      <c r="K32" s="47"/>
      <c r="L32" s="47"/>
      <c r="M32" s="44"/>
      <c r="N32" s="44"/>
      <c r="O32" s="45"/>
      <c r="P32" s="45"/>
      <c r="Q32" s="44"/>
      <c r="R32" s="44"/>
      <c r="S32" s="44"/>
      <c r="T32" s="48"/>
      <c r="U32" s="48"/>
      <c r="V32" s="48"/>
      <c r="W32" s="44"/>
      <c r="X32" s="45"/>
    </row>
    <row r="33" spans="1:25" ht="9.75">
      <c r="A33" s="1">
        <v>13</v>
      </c>
      <c r="B33" s="2" t="s">
        <v>47</v>
      </c>
      <c r="C33" s="3" t="s">
        <v>79</v>
      </c>
      <c r="D33" s="4" t="s">
        <v>80</v>
      </c>
      <c r="E33" s="5">
        <v>361.656</v>
      </c>
      <c r="F33" s="6" t="s">
        <v>50</v>
      </c>
      <c r="H33" s="7">
        <f aca="true" t="shared" si="0" ref="H33:H38">ROUND(E33*G33,2)</f>
        <v>0</v>
      </c>
      <c r="J33" s="7">
        <f aca="true" t="shared" si="1" ref="J33:J39">ROUND(E33*G33,2)</f>
        <v>0</v>
      </c>
      <c r="X33" s="3"/>
      <c r="Y33" s="3"/>
    </row>
    <row r="34" spans="1:25" ht="9.75">
      <c r="A34" s="1">
        <v>14</v>
      </c>
      <c r="B34" s="2" t="s">
        <v>47</v>
      </c>
      <c r="C34" s="3" t="s">
        <v>81</v>
      </c>
      <c r="D34" s="4" t="s">
        <v>82</v>
      </c>
      <c r="E34" s="5">
        <v>66</v>
      </c>
      <c r="F34" s="6" t="s">
        <v>46</v>
      </c>
      <c r="H34" s="7">
        <f t="shared" si="0"/>
        <v>0</v>
      </c>
      <c r="J34" s="7">
        <f t="shared" si="1"/>
        <v>0</v>
      </c>
      <c r="X34" s="3"/>
      <c r="Y34" s="3"/>
    </row>
    <row r="35" spans="1:25" ht="9.75">
      <c r="A35" s="1">
        <v>15</v>
      </c>
      <c r="B35" s="2" t="s">
        <v>47</v>
      </c>
      <c r="C35" s="3" t="s">
        <v>83</v>
      </c>
      <c r="D35" s="4" t="s">
        <v>84</v>
      </c>
      <c r="E35" s="5">
        <v>66</v>
      </c>
      <c r="F35" s="6" t="s">
        <v>46</v>
      </c>
      <c r="H35" s="7">
        <f t="shared" si="0"/>
        <v>0</v>
      </c>
      <c r="J35" s="7">
        <f t="shared" si="1"/>
        <v>0</v>
      </c>
      <c r="X35" s="3"/>
      <c r="Y35" s="3"/>
    </row>
    <row r="36" spans="1:25" ht="9.75">
      <c r="A36" s="1">
        <v>16</v>
      </c>
      <c r="B36" s="2" t="s">
        <v>47</v>
      </c>
      <c r="C36" s="3" t="s">
        <v>85</v>
      </c>
      <c r="D36" s="4" t="s">
        <v>86</v>
      </c>
      <c r="E36" s="5">
        <v>288</v>
      </c>
      <c r="F36" s="6" t="s">
        <v>46</v>
      </c>
      <c r="H36" s="7">
        <f t="shared" si="0"/>
        <v>0</v>
      </c>
      <c r="J36" s="7">
        <f t="shared" si="1"/>
        <v>0</v>
      </c>
      <c r="X36" s="3"/>
      <c r="Y36" s="3"/>
    </row>
    <row r="37" spans="1:25" ht="9.75">
      <c r="A37" s="1">
        <v>17</v>
      </c>
      <c r="B37" s="2" t="s">
        <v>43</v>
      </c>
      <c r="C37" s="3" t="s">
        <v>87</v>
      </c>
      <c r="D37" s="4" t="s">
        <v>88</v>
      </c>
      <c r="E37" s="5">
        <v>66</v>
      </c>
      <c r="F37" s="6" t="s">
        <v>46</v>
      </c>
      <c r="H37" s="7">
        <f t="shared" si="0"/>
        <v>0</v>
      </c>
      <c r="J37" s="7">
        <f t="shared" si="1"/>
        <v>0</v>
      </c>
      <c r="X37" s="3"/>
      <c r="Y37" s="3"/>
    </row>
    <row r="38" spans="1:25" ht="9.75">
      <c r="A38" s="1">
        <v>18</v>
      </c>
      <c r="B38" s="2" t="s">
        <v>89</v>
      </c>
      <c r="C38" s="3" t="s">
        <v>90</v>
      </c>
      <c r="D38" s="4" t="s">
        <v>91</v>
      </c>
      <c r="E38" s="5">
        <v>66</v>
      </c>
      <c r="F38" s="6" t="s">
        <v>46</v>
      </c>
      <c r="H38" s="7">
        <f t="shared" si="0"/>
        <v>0</v>
      </c>
      <c r="J38" s="7">
        <f t="shared" si="1"/>
        <v>0</v>
      </c>
      <c r="X38" s="3"/>
      <c r="Y38" s="3"/>
    </row>
    <row r="39" spans="1:25" ht="9.75">
      <c r="A39" s="1">
        <v>19</v>
      </c>
      <c r="B39" s="2" t="s">
        <v>92</v>
      </c>
      <c r="C39" s="3" t="s">
        <v>93</v>
      </c>
      <c r="D39" s="4" t="s">
        <v>94</v>
      </c>
      <c r="E39" s="5">
        <v>2.079</v>
      </c>
      <c r="F39" s="6" t="s">
        <v>95</v>
      </c>
      <c r="I39" s="7">
        <f>ROUND(E39*G39,2)</f>
        <v>0</v>
      </c>
      <c r="J39" s="7">
        <f t="shared" si="1"/>
        <v>0</v>
      </c>
      <c r="X39" s="3"/>
      <c r="Y39" s="3"/>
    </row>
    <row r="40" spans="4:24" ht="9.75">
      <c r="D40" s="43" t="s">
        <v>96</v>
      </c>
      <c r="E40" s="44"/>
      <c r="F40" s="45"/>
      <c r="G40" s="46"/>
      <c r="H40" s="46"/>
      <c r="I40" s="46"/>
      <c r="J40" s="46"/>
      <c r="K40" s="47"/>
      <c r="L40" s="47"/>
      <c r="M40" s="44"/>
      <c r="N40" s="44"/>
      <c r="O40" s="45"/>
      <c r="P40" s="45"/>
      <c r="Q40" s="44"/>
      <c r="R40" s="44"/>
      <c r="S40" s="44"/>
      <c r="T40" s="48"/>
      <c r="U40" s="48"/>
      <c r="V40" s="48"/>
      <c r="W40" s="44"/>
      <c r="X40" s="45"/>
    </row>
    <row r="41" spans="4:14" ht="9.75">
      <c r="D41" s="49" t="s">
        <v>97</v>
      </c>
      <c r="E41" s="50">
        <f>J41</f>
        <v>0</v>
      </c>
      <c r="H41" s="50">
        <f>SUM(H12:H40)</f>
        <v>0</v>
      </c>
      <c r="I41" s="50">
        <f>SUM(I12:I40)</f>
        <v>0</v>
      </c>
      <c r="J41" s="50">
        <f>SUM(J12:J40)</f>
        <v>0</v>
      </c>
      <c r="L41" s="51"/>
      <c r="N41" s="52"/>
    </row>
    <row r="43" ht="9.75">
      <c r="B43" s="3" t="s">
        <v>98</v>
      </c>
    </row>
    <row r="44" spans="1:25" ht="9.75">
      <c r="A44" s="1">
        <v>20</v>
      </c>
      <c r="B44" s="2" t="s">
        <v>99</v>
      </c>
      <c r="C44" s="3" t="s">
        <v>100</v>
      </c>
      <c r="D44" s="4" t="s">
        <v>101</v>
      </c>
      <c r="E44" s="5">
        <v>17.375</v>
      </c>
      <c r="F44" s="6" t="s">
        <v>50</v>
      </c>
      <c r="H44" s="7">
        <f>ROUND(E44*G44,2)</f>
        <v>0</v>
      </c>
      <c r="J44" s="7">
        <f>ROUND(E44*G44,2)</f>
        <v>0</v>
      </c>
      <c r="X44" s="3"/>
      <c r="Y44" s="3"/>
    </row>
    <row r="45" spans="4:24" ht="9.75">
      <c r="D45" s="43" t="s">
        <v>102</v>
      </c>
      <c r="E45" s="44"/>
      <c r="F45" s="45"/>
      <c r="G45" s="46"/>
      <c r="H45" s="46"/>
      <c r="I45" s="46"/>
      <c r="J45" s="46"/>
      <c r="K45" s="47"/>
      <c r="L45" s="47"/>
      <c r="M45" s="44"/>
      <c r="N45" s="44"/>
      <c r="O45" s="45"/>
      <c r="P45" s="45"/>
      <c r="Q45" s="44"/>
      <c r="R45" s="44"/>
      <c r="S45" s="44"/>
      <c r="T45" s="48"/>
      <c r="U45" s="48"/>
      <c r="V45" s="48"/>
      <c r="W45" s="44"/>
      <c r="X45" s="45"/>
    </row>
    <row r="46" spans="1:25" ht="9.75">
      <c r="A46" s="1">
        <v>21</v>
      </c>
      <c r="B46" s="2" t="s">
        <v>99</v>
      </c>
      <c r="C46" s="3" t="s">
        <v>103</v>
      </c>
      <c r="D46" s="4" t="s">
        <v>104</v>
      </c>
      <c r="E46" s="5">
        <v>6.95</v>
      </c>
      <c r="F46" s="6" t="s">
        <v>50</v>
      </c>
      <c r="H46" s="7">
        <f>ROUND(E46*G46,2)</f>
        <v>0</v>
      </c>
      <c r="J46" s="7">
        <f>ROUND(E46*G46,2)</f>
        <v>0</v>
      </c>
      <c r="X46" s="3"/>
      <c r="Y46" s="3"/>
    </row>
    <row r="47" spans="4:24" ht="9.75">
      <c r="D47" s="43" t="s">
        <v>105</v>
      </c>
      <c r="E47" s="44"/>
      <c r="F47" s="45"/>
      <c r="G47" s="46"/>
      <c r="H47" s="46"/>
      <c r="I47" s="46"/>
      <c r="J47" s="46"/>
      <c r="K47" s="47"/>
      <c r="L47" s="47"/>
      <c r="M47" s="44"/>
      <c r="N47" s="44"/>
      <c r="O47" s="45"/>
      <c r="P47" s="45"/>
      <c r="Q47" s="44"/>
      <c r="R47" s="44"/>
      <c r="S47" s="44"/>
      <c r="T47" s="48"/>
      <c r="U47" s="48"/>
      <c r="V47" s="48"/>
      <c r="W47" s="44"/>
      <c r="X47" s="45"/>
    </row>
    <row r="48" spans="1:25" ht="9.75">
      <c r="A48" s="1">
        <v>22</v>
      </c>
      <c r="B48" s="2" t="s">
        <v>92</v>
      </c>
      <c r="C48" s="3" t="s">
        <v>106</v>
      </c>
      <c r="D48" s="4" t="s">
        <v>107</v>
      </c>
      <c r="E48" s="5">
        <v>139</v>
      </c>
      <c r="F48" s="6" t="s">
        <v>108</v>
      </c>
      <c r="I48" s="7">
        <f>ROUND(E48*G48,2)</f>
        <v>0</v>
      </c>
      <c r="J48" s="7">
        <f>ROUND(E48*G48,2)</f>
        <v>0</v>
      </c>
      <c r="X48" s="3"/>
      <c r="Y48" s="3"/>
    </row>
    <row r="49" spans="1:25" ht="9.75">
      <c r="A49" s="1">
        <v>23</v>
      </c>
      <c r="B49" s="2" t="s">
        <v>99</v>
      </c>
      <c r="C49" s="3" t="s">
        <v>109</v>
      </c>
      <c r="D49" s="4" t="s">
        <v>110</v>
      </c>
      <c r="E49" s="5">
        <v>139</v>
      </c>
      <c r="F49" s="6" t="s">
        <v>108</v>
      </c>
      <c r="H49" s="7">
        <f>ROUND(E49*G49,2)</f>
        <v>0</v>
      </c>
      <c r="J49" s="7">
        <f>ROUND(E49*G49,2)</f>
        <v>0</v>
      </c>
      <c r="X49" s="3"/>
      <c r="Y49" s="3"/>
    </row>
    <row r="50" spans="4:14" ht="9.75">
      <c r="D50" s="49" t="s">
        <v>111</v>
      </c>
      <c r="E50" s="50">
        <f>J50</f>
        <v>0</v>
      </c>
      <c r="H50" s="50">
        <f>SUM(H43:H49)</f>
        <v>0</v>
      </c>
      <c r="I50" s="50">
        <f>SUM(I43:I49)</f>
        <v>0</v>
      </c>
      <c r="J50" s="50">
        <f>SUM(J43:J49)</f>
        <v>0</v>
      </c>
      <c r="L50" s="51"/>
      <c r="N50" s="52"/>
    </row>
    <row r="52" ht="9.75">
      <c r="B52" s="3" t="s">
        <v>112</v>
      </c>
    </row>
    <row r="53" spans="1:25" ht="9.75">
      <c r="A53" s="1">
        <v>24</v>
      </c>
      <c r="B53" s="2" t="s">
        <v>113</v>
      </c>
      <c r="C53" s="3" t="s">
        <v>114</v>
      </c>
      <c r="D53" s="4" t="s">
        <v>115</v>
      </c>
      <c r="E53" s="5">
        <v>37</v>
      </c>
      <c r="F53" s="6" t="s">
        <v>116</v>
      </c>
      <c r="H53" s="7">
        <f>ROUND(E53*G53,2)</f>
        <v>0</v>
      </c>
      <c r="J53" s="7">
        <f>ROUND(E53*G53,2)</f>
        <v>0</v>
      </c>
      <c r="X53" s="3"/>
      <c r="Y53" s="3"/>
    </row>
    <row r="54" spans="1:25" ht="9.75">
      <c r="A54" s="1">
        <v>25</v>
      </c>
      <c r="B54" s="2" t="s">
        <v>113</v>
      </c>
      <c r="C54" s="3" t="s">
        <v>117</v>
      </c>
      <c r="D54" s="4" t="s">
        <v>118</v>
      </c>
      <c r="E54" s="5">
        <v>180</v>
      </c>
      <c r="F54" s="6" t="s">
        <v>116</v>
      </c>
      <c r="H54" s="7">
        <f>ROUND(E54*G54,2)</f>
        <v>0</v>
      </c>
      <c r="J54" s="7">
        <f>ROUND(E54*G54,2)</f>
        <v>0</v>
      </c>
      <c r="X54" s="3"/>
      <c r="Y54" s="3"/>
    </row>
    <row r="55" spans="4:24" ht="9.75">
      <c r="D55" s="43" t="s">
        <v>119</v>
      </c>
      <c r="E55" s="44"/>
      <c r="F55" s="45"/>
      <c r="G55" s="46"/>
      <c r="H55" s="46"/>
      <c r="I55" s="46"/>
      <c r="J55" s="46"/>
      <c r="K55" s="47"/>
      <c r="L55" s="47"/>
      <c r="M55" s="44"/>
      <c r="N55" s="44"/>
      <c r="O55" s="45"/>
      <c r="P55" s="45"/>
      <c r="Q55" s="44"/>
      <c r="R55" s="44"/>
      <c r="S55" s="44"/>
      <c r="T55" s="48"/>
      <c r="U55" s="48"/>
      <c r="V55" s="48"/>
      <c r="W55" s="44"/>
      <c r="X55" s="45"/>
    </row>
    <row r="56" spans="1:25" ht="9.75">
      <c r="A56" s="1">
        <v>26</v>
      </c>
      <c r="B56" s="2" t="s">
        <v>92</v>
      </c>
      <c r="C56" s="3" t="s">
        <v>120</v>
      </c>
      <c r="D56" s="4" t="s">
        <v>121</v>
      </c>
      <c r="E56" s="5">
        <v>37.37</v>
      </c>
      <c r="F56" s="6" t="s">
        <v>116</v>
      </c>
      <c r="I56" s="7">
        <f>ROUND(E56*G56,2)</f>
        <v>0</v>
      </c>
      <c r="J56" s="7">
        <f>ROUND(E56*G56,2)</f>
        <v>0</v>
      </c>
      <c r="X56" s="3"/>
      <c r="Y56" s="3"/>
    </row>
    <row r="57" spans="4:24" ht="9.75">
      <c r="D57" s="43" t="s">
        <v>122</v>
      </c>
      <c r="E57" s="44"/>
      <c r="F57" s="45"/>
      <c r="G57" s="46"/>
      <c r="H57" s="46"/>
      <c r="I57" s="46"/>
      <c r="J57" s="46"/>
      <c r="K57" s="47"/>
      <c r="L57" s="47"/>
      <c r="M57" s="44"/>
      <c r="N57" s="44"/>
      <c r="O57" s="45"/>
      <c r="P57" s="45"/>
      <c r="Q57" s="44"/>
      <c r="R57" s="44"/>
      <c r="S57" s="44"/>
      <c r="T57" s="48"/>
      <c r="U57" s="48"/>
      <c r="V57" s="48"/>
      <c r="W57" s="44"/>
      <c r="X57" s="45"/>
    </row>
    <row r="58" spans="1:25" ht="9.75">
      <c r="A58" s="1">
        <v>27</v>
      </c>
      <c r="B58" s="2" t="s">
        <v>92</v>
      </c>
      <c r="C58" s="3" t="s">
        <v>123</v>
      </c>
      <c r="D58" s="4" t="s">
        <v>124</v>
      </c>
      <c r="E58" s="5">
        <v>181.8</v>
      </c>
      <c r="F58" s="6" t="s">
        <v>125</v>
      </c>
      <c r="I58" s="7">
        <f>ROUND(E58*G58,2)</f>
        <v>0</v>
      </c>
      <c r="J58" s="7">
        <f>ROUND(E58*G58,2)</f>
        <v>0</v>
      </c>
      <c r="X58" s="3"/>
      <c r="Y58" s="3"/>
    </row>
    <row r="59" spans="4:24" ht="9.75">
      <c r="D59" s="43" t="s">
        <v>126</v>
      </c>
      <c r="E59" s="44"/>
      <c r="F59" s="45"/>
      <c r="G59" s="46"/>
      <c r="H59" s="46"/>
      <c r="I59" s="46"/>
      <c r="J59" s="46"/>
      <c r="K59" s="47"/>
      <c r="L59" s="47"/>
      <c r="M59" s="44"/>
      <c r="N59" s="44"/>
      <c r="O59" s="45"/>
      <c r="P59" s="45"/>
      <c r="Q59" s="44"/>
      <c r="R59" s="44"/>
      <c r="S59" s="44"/>
      <c r="T59" s="48"/>
      <c r="U59" s="48"/>
      <c r="V59" s="48"/>
      <c r="W59" s="44"/>
      <c r="X59" s="45"/>
    </row>
    <row r="60" spans="4:14" ht="9.75">
      <c r="D60" s="49" t="s">
        <v>127</v>
      </c>
      <c r="E60" s="50">
        <f>J60</f>
        <v>0</v>
      </c>
      <c r="H60" s="50">
        <f>SUM(H52:H59)</f>
        <v>0</v>
      </c>
      <c r="I60" s="50">
        <f>SUM(I52:I59)</f>
        <v>0</v>
      </c>
      <c r="J60" s="50">
        <f>SUM(J52:J59)</f>
        <v>0</v>
      </c>
      <c r="L60" s="51"/>
      <c r="N60" s="52"/>
    </row>
    <row r="62" ht="9.75">
      <c r="B62" s="3" t="s">
        <v>128</v>
      </c>
    </row>
    <row r="63" spans="1:25" ht="9.75">
      <c r="A63" s="1">
        <v>28</v>
      </c>
      <c r="B63" s="2" t="s">
        <v>52</v>
      </c>
      <c r="C63" s="3" t="s">
        <v>129</v>
      </c>
      <c r="D63" s="4" t="s">
        <v>130</v>
      </c>
      <c r="E63" s="5">
        <v>288</v>
      </c>
      <c r="F63" s="6" t="s">
        <v>46</v>
      </c>
      <c r="H63" s="7">
        <f>ROUND(E63*G63,2)</f>
        <v>0</v>
      </c>
      <c r="J63" s="7">
        <f>ROUND(E63*G63,2)</f>
        <v>0</v>
      </c>
      <c r="X63" s="3"/>
      <c r="Y63" s="3"/>
    </row>
    <row r="64" spans="4:24" ht="9.75">
      <c r="D64" s="43" t="s">
        <v>131</v>
      </c>
      <c r="E64" s="44"/>
      <c r="F64" s="45"/>
      <c r="G64" s="46"/>
      <c r="H64" s="46"/>
      <c r="I64" s="46"/>
      <c r="J64" s="46"/>
      <c r="K64" s="47"/>
      <c r="L64" s="47"/>
      <c r="M64" s="44"/>
      <c r="N64" s="44"/>
      <c r="O64" s="45"/>
      <c r="P64" s="45"/>
      <c r="Q64" s="44"/>
      <c r="R64" s="44"/>
      <c r="S64" s="44"/>
      <c r="T64" s="48"/>
      <c r="U64" s="48"/>
      <c r="V64" s="48"/>
      <c r="W64" s="44"/>
      <c r="X64" s="45"/>
    </row>
    <row r="65" spans="1:25" ht="9.75">
      <c r="A65" s="1">
        <v>29</v>
      </c>
      <c r="B65" s="2" t="s">
        <v>52</v>
      </c>
      <c r="C65" s="3" t="s">
        <v>132</v>
      </c>
      <c r="D65" s="4" t="s">
        <v>133</v>
      </c>
      <c r="E65" s="5">
        <v>288</v>
      </c>
      <c r="F65" s="6" t="s">
        <v>46</v>
      </c>
      <c r="H65" s="7">
        <f>ROUND(E65*G65,2)</f>
        <v>0</v>
      </c>
      <c r="J65" s="7">
        <f>ROUND(E65*G65,2)</f>
        <v>0</v>
      </c>
      <c r="X65" s="3"/>
      <c r="Y65" s="3"/>
    </row>
    <row r="66" spans="4:24" ht="9.75">
      <c r="D66" s="43" t="s">
        <v>134</v>
      </c>
      <c r="E66" s="44"/>
      <c r="F66" s="45"/>
      <c r="G66" s="46"/>
      <c r="H66" s="46"/>
      <c r="I66" s="46"/>
      <c r="J66" s="46"/>
      <c r="K66" s="47"/>
      <c r="L66" s="47"/>
      <c r="M66" s="44"/>
      <c r="N66" s="44"/>
      <c r="O66" s="45"/>
      <c r="P66" s="45"/>
      <c r="Q66" s="44"/>
      <c r="R66" s="44"/>
      <c r="S66" s="44"/>
      <c r="T66" s="48"/>
      <c r="U66" s="48"/>
      <c r="V66" s="48"/>
      <c r="W66" s="44"/>
      <c r="X66" s="45"/>
    </row>
    <row r="67" spans="1:25" ht="9.75">
      <c r="A67" s="1">
        <v>30</v>
      </c>
      <c r="B67" s="2" t="s">
        <v>47</v>
      </c>
      <c r="C67" s="3" t="s">
        <v>135</v>
      </c>
      <c r="D67" s="4" t="s">
        <v>136</v>
      </c>
      <c r="E67" s="5">
        <v>288</v>
      </c>
      <c r="F67" s="6" t="s">
        <v>46</v>
      </c>
      <c r="H67" s="7">
        <f>ROUND(E67*G67,2)</f>
        <v>0</v>
      </c>
      <c r="J67" s="7">
        <f>ROUND(E67*G67,2)</f>
        <v>0</v>
      </c>
      <c r="X67" s="3"/>
      <c r="Y67" s="3"/>
    </row>
    <row r="68" spans="1:25" ht="9.75">
      <c r="A68" s="1">
        <v>31</v>
      </c>
      <c r="B68" s="2" t="s">
        <v>47</v>
      </c>
      <c r="C68" s="3" t="s">
        <v>137</v>
      </c>
      <c r="D68" s="4" t="s">
        <v>138</v>
      </c>
      <c r="E68" s="5">
        <v>449</v>
      </c>
      <c r="F68" s="6" t="s">
        <v>46</v>
      </c>
      <c r="H68" s="7">
        <f>ROUND(E68*G68,2)</f>
        <v>0</v>
      </c>
      <c r="J68" s="7">
        <f>ROUND(E68*G68,2)</f>
        <v>0</v>
      </c>
      <c r="X68" s="3"/>
      <c r="Y68" s="3"/>
    </row>
    <row r="69" spans="1:25" ht="9.75">
      <c r="A69" s="1">
        <v>32</v>
      </c>
      <c r="B69" s="2" t="s">
        <v>52</v>
      </c>
      <c r="C69" s="3" t="s">
        <v>139</v>
      </c>
      <c r="D69" s="4" t="s">
        <v>140</v>
      </c>
      <c r="E69" s="5">
        <v>737</v>
      </c>
      <c r="F69" s="6" t="s">
        <v>46</v>
      </c>
      <c r="H69" s="7">
        <f>ROUND(E69*G69,2)</f>
        <v>0</v>
      </c>
      <c r="J69" s="7">
        <f>ROUND(E69*G69,2)</f>
        <v>0</v>
      </c>
      <c r="X69" s="3"/>
      <c r="Y69" s="3"/>
    </row>
    <row r="70" spans="4:24" ht="9.75">
      <c r="D70" s="43" t="s">
        <v>141</v>
      </c>
      <c r="E70" s="44"/>
      <c r="F70" s="45"/>
      <c r="G70" s="46"/>
      <c r="H70" s="46"/>
      <c r="I70" s="46"/>
      <c r="J70" s="46"/>
      <c r="K70" s="47"/>
      <c r="L70" s="47"/>
      <c r="M70" s="44"/>
      <c r="N70" s="44"/>
      <c r="O70" s="45"/>
      <c r="P70" s="45"/>
      <c r="Q70" s="44"/>
      <c r="R70" s="44"/>
      <c r="S70" s="44"/>
      <c r="T70" s="48"/>
      <c r="U70" s="48"/>
      <c r="V70" s="48"/>
      <c r="W70" s="44"/>
      <c r="X70" s="45"/>
    </row>
    <row r="71" spans="1:25" ht="9.75">
      <c r="A71" s="1">
        <v>33</v>
      </c>
      <c r="B71" s="2" t="s">
        <v>52</v>
      </c>
      <c r="C71" s="3" t="s">
        <v>142</v>
      </c>
      <c r="D71" s="4" t="s">
        <v>143</v>
      </c>
      <c r="E71" s="5">
        <v>288</v>
      </c>
      <c r="F71" s="6" t="s">
        <v>46</v>
      </c>
      <c r="H71" s="7">
        <f>ROUND(E71*G71,2)</f>
        <v>0</v>
      </c>
      <c r="J71" s="7">
        <f>ROUND(E71*G71,2)</f>
        <v>0</v>
      </c>
      <c r="X71" s="3"/>
      <c r="Y71" s="3"/>
    </row>
    <row r="72" spans="4:14" ht="9.75">
      <c r="D72" s="49" t="s">
        <v>144</v>
      </c>
      <c r="E72" s="50">
        <f>J72</f>
        <v>0</v>
      </c>
      <c r="H72" s="50">
        <f>SUM(H62:H71)</f>
        <v>0</v>
      </c>
      <c r="I72" s="50">
        <f>SUM(I62:I71)</f>
        <v>0</v>
      </c>
      <c r="J72" s="50">
        <f>SUM(J62:J71)</f>
        <v>0</v>
      </c>
      <c r="L72" s="51"/>
      <c r="N72" s="52"/>
    </row>
    <row r="74" ht="9.75">
      <c r="B74" s="3" t="s">
        <v>145</v>
      </c>
    </row>
    <row r="75" spans="1:25" ht="9.75">
      <c r="A75" s="1">
        <v>34</v>
      </c>
      <c r="B75" s="2" t="s">
        <v>146</v>
      </c>
      <c r="C75" s="3" t="s">
        <v>147</v>
      </c>
      <c r="D75" s="4" t="s">
        <v>148</v>
      </c>
      <c r="E75" s="5">
        <v>4</v>
      </c>
      <c r="F75" s="6" t="s">
        <v>50</v>
      </c>
      <c r="H75" s="7">
        <f>ROUND(E75*G75,2)</f>
        <v>0</v>
      </c>
      <c r="J75" s="7">
        <f>ROUND(E75*G75,2)</f>
        <v>0</v>
      </c>
      <c r="X75" s="3"/>
      <c r="Y75" s="3"/>
    </row>
    <row r="76" spans="4:24" ht="9.75">
      <c r="D76" s="43" t="s">
        <v>149</v>
      </c>
      <c r="E76" s="44"/>
      <c r="F76" s="45"/>
      <c r="G76" s="46"/>
      <c r="H76" s="46"/>
      <c r="I76" s="46"/>
      <c r="J76" s="46"/>
      <c r="K76" s="47"/>
      <c r="L76" s="47"/>
      <c r="M76" s="44"/>
      <c r="N76" s="44"/>
      <c r="O76" s="45"/>
      <c r="P76" s="45"/>
      <c r="Q76" s="44"/>
      <c r="R76" s="44"/>
      <c r="S76" s="44"/>
      <c r="T76" s="48"/>
      <c r="U76" s="48"/>
      <c r="V76" s="48"/>
      <c r="W76" s="44"/>
      <c r="X76" s="45"/>
    </row>
    <row r="77" spans="4:14" ht="9.75">
      <c r="D77" s="49" t="s">
        <v>150</v>
      </c>
      <c r="E77" s="50">
        <f>J77</f>
        <v>0</v>
      </c>
      <c r="H77" s="50">
        <f>SUM(H74:H76)</f>
        <v>0</v>
      </c>
      <c r="I77" s="50">
        <f>SUM(I74:I76)</f>
        <v>0</v>
      </c>
      <c r="J77" s="50">
        <f>SUM(J74:J76)</f>
        <v>0</v>
      </c>
      <c r="L77" s="51"/>
      <c r="N77" s="52"/>
    </row>
    <row r="79" ht="9.75">
      <c r="B79" s="3" t="s">
        <v>151</v>
      </c>
    </row>
    <row r="80" spans="1:25" ht="9.75">
      <c r="A80" s="1">
        <v>35</v>
      </c>
      <c r="B80" s="2" t="s">
        <v>52</v>
      </c>
      <c r="C80" s="3" t="s">
        <v>152</v>
      </c>
      <c r="D80" s="4" t="s">
        <v>153</v>
      </c>
      <c r="E80" s="5">
        <v>3</v>
      </c>
      <c r="F80" s="6" t="s">
        <v>116</v>
      </c>
      <c r="H80" s="7">
        <f>ROUND(E80*G80,2)</f>
        <v>0</v>
      </c>
      <c r="J80" s="7">
        <f>ROUND(E80*G80,2)</f>
        <v>0</v>
      </c>
      <c r="X80" s="3"/>
      <c r="Y80" s="3"/>
    </row>
    <row r="81" spans="4:14" ht="9.75">
      <c r="D81" s="49" t="s">
        <v>154</v>
      </c>
      <c r="E81" s="50">
        <f>J81</f>
        <v>0</v>
      </c>
      <c r="H81" s="50">
        <f>SUM(H79:H80)</f>
        <v>0</v>
      </c>
      <c r="I81" s="50">
        <f>SUM(I79:I80)</f>
        <v>0</v>
      </c>
      <c r="J81" s="50">
        <f>SUM(J79:J80)</f>
        <v>0</v>
      </c>
      <c r="L81" s="51"/>
      <c r="N81" s="52"/>
    </row>
    <row r="83" ht="9.75">
      <c r="B83" s="3" t="s">
        <v>155</v>
      </c>
    </row>
    <row r="84" spans="1:25" ht="9.75">
      <c r="A84" s="1">
        <v>36</v>
      </c>
      <c r="B84" s="2" t="s">
        <v>52</v>
      </c>
      <c r="C84" s="3" t="s">
        <v>156</v>
      </c>
      <c r="D84" s="4" t="s">
        <v>157</v>
      </c>
      <c r="E84" s="5">
        <v>144</v>
      </c>
      <c r="F84" s="6" t="s">
        <v>108</v>
      </c>
      <c r="H84" s="7">
        <f>ROUND(E84*G84,2)</f>
        <v>0</v>
      </c>
      <c r="J84" s="7">
        <f>ROUND(E84*G84,2)</f>
        <v>0</v>
      </c>
      <c r="X84" s="3"/>
      <c r="Y84" s="3"/>
    </row>
    <row r="85" spans="1:25" ht="9.75">
      <c r="A85" s="1">
        <v>37</v>
      </c>
      <c r="B85" s="2" t="s">
        <v>92</v>
      </c>
      <c r="C85" s="3" t="s">
        <v>158</v>
      </c>
      <c r="D85" s="4" t="s">
        <v>159</v>
      </c>
      <c r="E85" s="5">
        <v>145.44</v>
      </c>
      <c r="F85" s="6" t="s">
        <v>116</v>
      </c>
      <c r="I85" s="7">
        <f>ROUND(E85*G85,2)</f>
        <v>0</v>
      </c>
      <c r="J85" s="7">
        <f>ROUND(E85*G85,2)</f>
        <v>0</v>
      </c>
      <c r="X85" s="3"/>
      <c r="Y85" s="3"/>
    </row>
    <row r="86" spans="4:24" ht="9.75">
      <c r="D86" s="43" t="s">
        <v>160</v>
      </c>
      <c r="E86" s="44"/>
      <c r="F86" s="45"/>
      <c r="G86" s="46"/>
      <c r="H86" s="46"/>
      <c r="I86" s="46"/>
      <c r="J86" s="46"/>
      <c r="K86" s="47"/>
      <c r="L86" s="47"/>
      <c r="M86" s="44"/>
      <c r="N86" s="44"/>
      <c r="O86" s="45"/>
      <c r="P86" s="45"/>
      <c r="Q86" s="44"/>
      <c r="R86" s="44"/>
      <c r="S86" s="44"/>
      <c r="T86" s="48"/>
      <c r="U86" s="48"/>
      <c r="V86" s="48"/>
      <c r="W86" s="44"/>
      <c r="X86" s="45"/>
    </row>
    <row r="87" spans="1:25" ht="9.75">
      <c r="A87" s="1">
        <v>38</v>
      </c>
      <c r="B87" s="2" t="s">
        <v>47</v>
      </c>
      <c r="C87" s="3" t="s">
        <v>161</v>
      </c>
      <c r="D87" s="4" t="s">
        <v>162</v>
      </c>
      <c r="E87" s="5">
        <v>5.5</v>
      </c>
      <c r="F87" s="6" t="s">
        <v>108</v>
      </c>
      <c r="H87" s="7">
        <f>ROUND(E87*G87,2)</f>
        <v>0</v>
      </c>
      <c r="J87" s="7">
        <f>ROUND(E87*G87,2)</f>
        <v>0</v>
      </c>
      <c r="X87" s="3"/>
      <c r="Y87" s="3"/>
    </row>
    <row r="88" spans="1:25" ht="20.25">
      <c r="A88" s="1">
        <v>39</v>
      </c>
      <c r="B88" s="2" t="s">
        <v>52</v>
      </c>
      <c r="C88" s="3" t="s">
        <v>163</v>
      </c>
      <c r="D88" s="4" t="s">
        <v>164</v>
      </c>
      <c r="E88" s="5">
        <v>125</v>
      </c>
      <c r="F88" s="6" t="s">
        <v>108</v>
      </c>
      <c r="H88" s="7">
        <f>ROUND(E88*G88,2)</f>
        <v>0</v>
      </c>
      <c r="J88" s="7">
        <f>ROUND(E88*G88,2)</f>
        <v>0</v>
      </c>
      <c r="X88" s="3"/>
      <c r="Y88" s="3"/>
    </row>
    <row r="89" spans="1:25" ht="9.75">
      <c r="A89" s="1">
        <v>40</v>
      </c>
      <c r="B89" s="2" t="s">
        <v>92</v>
      </c>
      <c r="C89" s="3" t="s">
        <v>165</v>
      </c>
      <c r="D89" s="4" t="s">
        <v>166</v>
      </c>
      <c r="E89" s="5">
        <v>420.413</v>
      </c>
      <c r="F89" s="6" t="s">
        <v>116</v>
      </c>
      <c r="I89" s="7">
        <f>ROUND(E89*G89,2)</f>
        <v>0</v>
      </c>
      <c r="J89" s="7">
        <f>ROUND(E89*G89,2)</f>
        <v>0</v>
      </c>
      <c r="X89" s="3"/>
      <c r="Y89" s="3"/>
    </row>
    <row r="90" spans="4:24" ht="9.75">
      <c r="D90" s="43" t="s">
        <v>167</v>
      </c>
      <c r="E90" s="44"/>
      <c r="F90" s="45"/>
      <c r="G90" s="46"/>
      <c r="H90" s="46"/>
      <c r="I90" s="46"/>
      <c r="J90" s="46"/>
      <c r="K90" s="47"/>
      <c r="L90" s="47"/>
      <c r="M90" s="44"/>
      <c r="N90" s="44"/>
      <c r="O90" s="45"/>
      <c r="P90" s="45"/>
      <c r="Q90" s="44"/>
      <c r="R90" s="44"/>
      <c r="S90" s="44"/>
      <c r="T90" s="48"/>
      <c r="U90" s="48"/>
      <c r="V90" s="48"/>
      <c r="W90" s="44"/>
      <c r="X90" s="45"/>
    </row>
    <row r="91" spans="1:25" ht="9.75">
      <c r="A91" s="1">
        <v>41</v>
      </c>
      <c r="B91" s="2" t="s">
        <v>168</v>
      </c>
      <c r="C91" s="3" t="s">
        <v>169</v>
      </c>
      <c r="D91" s="4" t="s">
        <v>170</v>
      </c>
      <c r="E91" s="5">
        <v>288</v>
      </c>
      <c r="F91" s="136" t="s">
        <v>46</v>
      </c>
      <c r="H91" s="7">
        <f>ROUND(E91*G91,2)</f>
        <v>0</v>
      </c>
      <c r="J91" s="7">
        <f>ROUND(E91*G91,2)</f>
        <v>0</v>
      </c>
      <c r="X91" s="3"/>
      <c r="Y91" s="3"/>
    </row>
    <row r="92" spans="4:24" ht="20.25">
      <c r="D92" s="135" t="s">
        <v>261</v>
      </c>
      <c r="E92" s="44"/>
      <c r="F92" s="45"/>
      <c r="G92" s="46"/>
      <c r="H92" s="46"/>
      <c r="I92" s="46"/>
      <c r="J92" s="46"/>
      <c r="K92" s="47"/>
      <c r="L92" s="47"/>
      <c r="M92" s="44"/>
      <c r="N92" s="44"/>
      <c r="O92" s="45"/>
      <c r="P92" s="45"/>
      <c r="Q92" s="44"/>
      <c r="R92" s="44"/>
      <c r="S92" s="44"/>
      <c r="T92" s="48"/>
      <c r="U92" s="48"/>
      <c r="V92" s="48"/>
      <c r="W92" s="44"/>
      <c r="X92" s="45"/>
    </row>
    <row r="93" spans="1:25" ht="9.75">
      <c r="A93" s="1">
        <v>42</v>
      </c>
      <c r="B93" s="2" t="s">
        <v>47</v>
      </c>
      <c r="C93" s="3" t="s">
        <v>171</v>
      </c>
      <c r="D93" s="4" t="s">
        <v>172</v>
      </c>
      <c r="E93" s="5">
        <v>44.9</v>
      </c>
      <c r="F93" s="6" t="s">
        <v>173</v>
      </c>
      <c r="H93" s="7">
        <f>ROUND(E93*G93,2)</f>
        <v>0</v>
      </c>
      <c r="J93" s="7">
        <f>ROUND(E93*G93,2)</f>
        <v>0</v>
      </c>
      <c r="X93" s="3"/>
      <c r="Y93" s="3"/>
    </row>
    <row r="94" spans="4:24" ht="9.75">
      <c r="D94" s="43" t="s">
        <v>174</v>
      </c>
      <c r="E94" s="44"/>
      <c r="F94" s="45"/>
      <c r="G94" s="46"/>
      <c r="H94" s="46"/>
      <c r="I94" s="46"/>
      <c r="J94" s="46"/>
      <c r="K94" s="47"/>
      <c r="L94" s="47"/>
      <c r="M94" s="44"/>
      <c r="N94" s="44"/>
      <c r="O94" s="45"/>
      <c r="P94" s="45"/>
      <c r="Q94" s="44"/>
      <c r="R94" s="44"/>
      <c r="S94" s="44"/>
      <c r="T94" s="48"/>
      <c r="U94" s="48"/>
      <c r="V94" s="48"/>
      <c r="W94" s="44"/>
      <c r="X94" s="45"/>
    </row>
    <row r="95" spans="1:25" ht="9.75">
      <c r="A95" s="1">
        <v>43</v>
      </c>
      <c r="B95" s="2" t="s">
        <v>47</v>
      </c>
      <c r="C95" s="3" t="s">
        <v>175</v>
      </c>
      <c r="D95" s="4" t="s">
        <v>176</v>
      </c>
      <c r="E95" s="5">
        <v>404.1</v>
      </c>
      <c r="F95" s="6" t="s">
        <v>173</v>
      </c>
      <c r="H95" s="7">
        <f>ROUND(E95*G95,2)</f>
        <v>0</v>
      </c>
      <c r="J95" s="7">
        <f>ROUND(E95*G95,2)</f>
        <v>0</v>
      </c>
      <c r="X95" s="3"/>
      <c r="Y95" s="3"/>
    </row>
    <row r="96" spans="4:24" ht="9.75">
      <c r="D96" s="43" t="s">
        <v>177</v>
      </c>
      <c r="E96" s="44"/>
      <c r="F96" s="45"/>
      <c r="G96" s="46"/>
      <c r="H96" s="46"/>
      <c r="I96" s="46"/>
      <c r="J96" s="46"/>
      <c r="K96" s="47"/>
      <c r="L96" s="47"/>
      <c r="M96" s="44"/>
      <c r="N96" s="44"/>
      <c r="O96" s="45"/>
      <c r="P96" s="45"/>
      <c r="Q96" s="44"/>
      <c r="R96" s="44"/>
      <c r="S96" s="44"/>
      <c r="T96" s="48"/>
      <c r="U96" s="48"/>
      <c r="V96" s="48"/>
      <c r="W96" s="44"/>
      <c r="X96" s="45"/>
    </row>
    <row r="97" spans="1:25" ht="9.75">
      <c r="A97" s="1">
        <v>44</v>
      </c>
      <c r="B97" s="2" t="s">
        <v>52</v>
      </c>
      <c r="C97" s="3" t="s">
        <v>178</v>
      </c>
      <c r="D97" s="4" t="s">
        <v>179</v>
      </c>
      <c r="E97" s="5">
        <v>16.284</v>
      </c>
      <c r="F97" s="6" t="s">
        <v>173</v>
      </c>
      <c r="H97" s="7">
        <f>ROUND(E97*G97,2)</f>
        <v>0</v>
      </c>
      <c r="J97" s="7">
        <f>ROUND(E97*G97,2)</f>
        <v>0</v>
      </c>
      <c r="X97" s="3"/>
      <c r="Y97" s="3"/>
    </row>
    <row r="98" spans="4:24" ht="9.75">
      <c r="D98" s="43" t="s">
        <v>180</v>
      </c>
      <c r="E98" s="44"/>
      <c r="F98" s="45"/>
      <c r="G98" s="46"/>
      <c r="H98" s="46"/>
      <c r="I98" s="46"/>
      <c r="J98" s="46"/>
      <c r="K98" s="47"/>
      <c r="L98" s="47"/>
      <c r="M98" s="44"/>
      <c r="N98" s="44"/>
      <c r="O98" s="45"/>
      <c r="P98" s="45"/>
      <c r="Q98" s="44"/>
      <c r="R98" s="44"/>
      <c r="S98" s="44"/>
      <c r="T98" s="48"/>
      <c r="U98" s="48"/>
      <c r="V98" s="48"/>
      <c r="W98" s="44"/>
      <c r="X98" s="45"/>
    </row>
    <row r="99" spans="1:25" ht="9.75">
      <c r="A99" s="1">
        <v>45</v>
      </c>
      <c r="B99" s="2" t="s">
        <v>52</v>
      </c>
      <c r="C99" s="3" t="s">
        <v>181</v>
      </c>
      <c r="D99" s="4" t="s">
        <v>182</v>
      </c>
      <c r="E99" s="5">
        <v>16.284</v>
      </c>
      <c r="F99" s="6" t="s">
        <v>173</v>
      </c>
      <c r="H99" s="7">
        <f>ROUND(E99*G99,2)</f>
        <v>0</v>
      </c>
      <c r="J99" s="7">
        <f>ROUND(E99*G99,2)</f>
        <v>0</v>
      </c>
      <c r="X99" s="3"/>
      <c r="Y99" s="3"/>
    </row>
    <row r="100" spans="1:25" ht="9.75">
      <c r="A100" s="1">
        <v>46</v>
      </c>
      <c r="B100" s="2" t="s">
        <v>113</v>
      </c>
      <c r="C100" s="3" t="s">
        <v>183</v>
      </c>
      <c r="D100" s="4" t="s">
        <v>184</v>
      </c>
      <c r="E100" s="5">
        <v>61.184</v>
      </c>
      <c r="F100" s="6" t="s">
        <v>173</v>
      </c>
      <c r="H100" s="7">
        <f>ROUND(E100*G100,2)</f>
        <v>0</v>
      </c>
      <c r="J100" s="7">
        <f>ROUND(E100*G100,2)</f>
        <v>0</v>
      </c>
      <c r="X100" s="3"/>
      <c r="Y100" s="3"/>
    </row>
    <row r="101" spans="4:24" ht="9.75">
      <c r="D101" s="43" t="s">
        <v>185</v>
      </c>
      <c r="E101" s="44"/>
      <c r="F101" s="45"/>
      <c r="G101" s="46"/>
      <c r="H101" s="46"/>
      <c r="I101" s="46"/>
      <c r="J101" s="46"/>
      <c r="K101" s="47"/>
      <c r="L101" s="47"/>
      <c r="M101" s="44"/>
      <c r="N101" s="44"/>
      <c r="O101" s="45"/>
      <c r="P101" s="45"/>
      <c r="Q101" s="44"/>
      <c r="R101" s="44"/>
      <c r="S101" s="44"/>
      <c r="T101" s="48"/>
      <c r="U101" s="48"/>
      <c r="V101" s="48"/>
      <c r="W101" s="44"/>
      <c r="X101" s="45"/>
    </row>
    <row r="102" spans="1:25" ht="20.25">
      <c r="A102" s="1">
        <v>47</v>
      </c>
      <c r="B102" s="2" t="s">
        <v>92</v>
      </c>
      <c r="C102" s="3" t="s">
        <v>186</v>
      </c>
      <c r="D102" s="4" t="s">
        <v>187</v>
      </c>
      <c r="E102" s="5">
        <v>12</v>
      </c>
      <c r="F102" s="6" t="s">
        <v>108</v>
      </c>
      <c r="I102" s="7">
        <f>ROUND(E102*G102,2)</f>
        <v>0</v>
      </c>
      <c r="J102" s="7">
        <f>ROUND(E102*G102,2)</f>
        <v>0</v>
      </c>
      <c r="X102" s="3"/>
      <c r="Y102" s="3"/>
    </row>
    <row r="103" spans="1:25" ht="9.75">
      <c r="A103" s="1">
        <v>48</v>
      </c>
      <c r="B103" s="2" t="s">
        <v>146</v>
      </c>
      <c r="C103" s="3" t="s">
        <v>188</v>
      </c>
      <c r="D103" s="4" t="s">
        <v>189</v>
      </c>
      <c r="E103" s="5">
        <v>132</v>
      </c>
      <c r="F103" s="6" t="s">
        <v>190</v>
      </c>
      <c r="H103" s="7">
        <f>ROUND(E103*G103,2)</f>
        <v>0</v>
      </c>
      <c r="J103" s="7">
        <f>ROUND(E103*G103,2)</f>
        <v>0</v>
      </c>
      <c r="X103" s="3"/>
      <c r="Y103" s="3"/>
    </row>
    <row r="104" spans="1:25" ht="9.75">
      <c r="A104" s="1">
        <v>49</v>
      </c>
      <c r="B104" s="2" t="s">
        <v>52</v>
      </c>
      <c r="C104" s="3" t="s">
        <v>191</v>
      </c>
      <c r="D104" s="4" t="s">
        <v>192</v>
      </c>
      <c r="E104" s="5">
        <v>962.173</v>
      </c>
      <c r="F104" s="6" t="s">
        <v>173</v>
      </c>
      <c r="H104" s="7">
        <f>ROUND(E104*G104,2)</f>
        <v>0</v>
      </c>
      <c r="J104" s="7">
        <f>ROUND(E104*G104,2)</f>
        <v>0</v>
      </c>
      <c r="X104" s="3"/>
      <c r="Y104" s="3"/>
    </row>
    <row r="105" spans="4:14" ht="9.75">
      <c r="D105" s="49" t="s">
        <v>193</v>
      </c>
      <c r="E105" s="50">
        <f>J105</f>
        <v>0</v>
      </c>
      <c r="H105" s="50">
        <f>SUM(H83:H104)</f>
        <v>0</v>
      </c>
      <c r="I105" s="50">
        <f>SUM(I83:I104)</f>
        <v>0</v>
      </c>
      <c r="J105" s="50">
        <f>SUM(J83:J104)</f>
        <v>0</v>
      </c>
      <c r="L105" s="51"/>
      <c r="N105" s="52"/>
    </row>
    <row r="107" spans="4:14" ht="9.75">
      <c r="D107" s="49" t="s">
        <v>194</v>
      </c>
      <c r="E107" s="50">
        <f>J107</f>
        <v>0</v>
      </c>
      <c r="H107" s="50">
        <f>+H41+H50+H60+H72+H77+H81+H105</f>
        <v>0</v>
      </c>
      <c r="I107" s="50">
        <f>+I41+I50+I60+I72+I77+I81+I105</f>
        <v>0</v>
      </c>
      <c r="J107" s="50">
        <f>+J41+J50+J60+J72+J77+J81+J105</f>
        <v>0</v>
      </c>
      <c r="L107" s="51"/>
      <c r="N107" s="52"/>
    </row>
    <row r="109" spans="4:14" ht="9.75">
      <c r="D109" s="53" t="s">
        <v>195</v>
      </c>
      <c r="E109" s="50">
        <f>J109</f>
        <v>0</v>
      </c>
      <c r="H109" s="50">
        <f>+H107</f>
        <v>0</v>
      </c>
      <c r="I109" s="50">
        <f>+I107</f>
        <v>0</v>
      </c>
      <c r="J109" s="50">
        <f>+J107</f>
        <v>0</v>
      </c>
      <c r="L109" s="51"/>
      <c r="N109" s="52"/>
    </row>
  </sheetData>
  <sheetProtection selectLockedCells="1" selectUnlockedCells="1"/>
  <mergeCells count="2">
    <mergeCell ref="K9:L9"/>
    <mergeCell ref="M9:N9"/>
  </mergeCells>
  <printOptions/>
  <pageMargins left="0.2" right="0.09027777777777778" top="0.6298611111111111" bottom="0.5902777777777778" header="0.5118055555555555" footer="0.35"/>
  <pageSetup horizontalDpi="300" verticalDpi="300" orientation="landscape" paperSize="9" scale="92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PageLayoutView="0" workbookViewId="0" topLeftCell="A1">
      <selection activeCell="F37" sqref="F37"/>
    </sheetView>
  </sheetViews>
  <sheetFormatPr defaultColWidth="9.140625" defaultRowHeight="12.75"/>
  <cols>
    <col min="1" max="1" width="45.8515625" style="11" customWidth="1"/>
    <col min="2" max="2" width="14.28125" style="13" customWidth="1"/>
    <col min="3" max="3" width="13.57421875" style="13" customWidth="1"/>
    <col min="4" max="4" width="11.57421875" style="13" customWidth="1"/>
    <col min="5" max="5" width="12.140625" style="14" customWidth="1"/>
    <col min="6" max="6" width="10.14062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0</v>
      </c>
      <c r="C1" s="11"/>
      <c r="E1" s="12" t="s">
        <v>1</v>
      </c>
      <c r="F1" s="11"/>
      <c r="G1" s="11"/>
      <c r="Z1" s="17" t="s">
        <v>2</v>
      </c>
      <c r="AA1" s="17" t="s">
        <v>3</v>
      </c>
      <c r="AB1" s="17" t="s">
        <v>4</v>
      </c>
      <c r="AC1" s="17" t="s">
        <v>5</v>
      </c>
      <c r="AD1" s="17" t="s">
        <v>6</v>
      </c>
    </row>
    <row r="2" spans="1:30" ht="9.75">
      <c r="A2" s="12" t="s">
        <v>7</v>
      </c>
      <c r="C2" s="11"/>
      <c r="E2" s="12" t="s">
        <v>8</v>
      </c>
      <c r="F2" s="11"/>
      <c r="G2" s="11"/>
      <c r="Z2" s="17" t="s">
        <v>9</v>
      </c>
      <c r="AA2" s="20" t="s">
        <v>196</v>
      </c>
      <c r="AB2" s="20" t="s">
        <v>11</v>
      </c>
      <c r="AC2" s="20"/>
      <c r="AD2" s="19"/>
    </row>
    <row r="3" spans="1:30" ht="9.75">
      <c r="A3" s="12" t="s">
        <v>12</v>
      </c>
      <c r="C3" s="11"/>
      <c r="E3" s="12" t="s">
        <v>13</v>
      </c>
      <c r="F3" s="11"/>
      <c r="G3" s="11"/>
      <c r="Z3" s="17" t="s">
        <v>14</v>
      </c>
      <c r="AA3" s="20" t="s">
        <v>197</v>
      </c>
      <c r="AB3" s="20" t="s">
        <v>11</v>
      </c>
      <c r="AC3" s="20" t="s">
        <v>16</v>
      </c>
      <c r="AD3" s="19" t="s">
        <v>17</v>
      </c>
    </row>
    <row r="4" spans="2:30" ht="9.75">
      <c r="B4" s="11"/>
      <c r="C4" s="11"/>
      <c r="D4" s="11"/>
      <c r="E4" s="11"/>
      <c r="F4" s="11"/>
      <c r="G4" s="11"/>
      <c r="Z4" s="17" t="s">
        <v>18</v>
      </c>
      <c r="AA4" s="20" t="s">
        <v>198</v>
      </c>
      <c r="AB4" s="20" t="s">
        <v>11</v>
      </c>
      <c r="AC4" s="20"/>
      <c r="AD4" s="19"/>
    </row>
    <row r="5" spans="1:30" ht="9.75">
      <c r="A5" s="12" t="s">
        <v>20</v>
      </c>
      <c r="B5" s="11"/>
      <c r="C5" s="11"/>
      <c r="D5" s="11"/>
      <c r="E5" s="11"/>
      <c r="F5" s="11"/>
      <c r="G5" s="11"/>
      <c r="Z5" s="17" t="s">
        <v>21</v>
      </c>
      <c r="AA5" s="20" t="s">
        <v>197</v>
      </c>
      <c r="AB5" s="20" t="s">
        <v>11</v>
      </c>
      <c r="AC5" s="20" t="s">
        <v>16</v>
      </c>
      <c r="AD5" s="19" t="s">
        <v>17</v>
      </c>
    </row>
    <row r="6" spans="1:7" ht="9.75">
      <c r="A6" s="12" t="s">
        <v>22</v>
      </c>
      <c r="B6" s="11"/>
      <c r="C6" s="11"/>
      <c r="D6" s="11"/>
      <c r="E6" s="11"/>
      <c r="F6" s="11"/>
      <c r="G6" s="11"/>
    </row>
    <row r="7" spans="1:7" ht="9.75">
      <c r="A7" s="12"/>
      <c r="B7" s="11"/>
      <c r="C7" s="11"/>
      <c r="D7" s="11"/>
      <c r="E7" s="11"/>
      <c r="F7" s="11"/>
      <c r="G7" s="11"/>
    </row>
    <row r="8" spans="1:7" ht="13.5">
      <c r="A8" s="11" t="s">
        <v>23</v>
      </c>
      <c r="B8" s="23" t="str">
        <f>CONCATENATE(AA2," ",AB2," ",AC2," ",AD2)</f>
        <v>Rekapitulácia rozpočtu v EUR  </v>
      </c>
      <c r="G8" s="11"/>
    </row>
    <row r="9" spans="1:7" ht="9.75">
      <c r="A9" s="24" t="s">
        <v>199</v>
      </c>
      <c r="B9" s="24" t="s">
        <v>31</v>
      </c>
      <c r="C9" s="24" t="s">
        <v>32</v>
      </c>
      <c r="D9" s="24" t="s">
        <v>33</v>
      </c>
      <c r="E9" s="25"/>
      <c r="F9" s="25"/>
      <c r="G9" s="25"/>
    </row>
    <row r="10" spans="1:7" ht="9.75">
      <c r="A10" s="32"/>
      <c r="B10" s="32"/>
      <c r="C10" s="32" t="s">
        <v>40</v>
      </c>
      <c r="D10" s="32"/>
      <c r="E10" s="32"/>
      <c r="F10" s="32"/>
      <c r="G10" s="32"/>
    </row>
    <row r="12" spans="1:4" ht="9.75">
      <c r="A12" s="11" t="s">
        <v>42</v>
      </c>
      <c r="B12" s="13">
        <f>Prehlad!H41</f>
        <v>0</v>
      </c>
      <c r="C12" s="13">
        <f>Prehlad!I41</f>
        <v>0</v>
      </c>
      <c r="D12" s="13">
        <f>Prehlad!J41</f>
        <v>0</v>
      </c>
    </row>
    <row r="13" spans="1:4" ht="9.75">
      <c r="A13" s="11" t="s">
        <v>98</v>
      </c>
      <c r="B13" s="13">
        <f>Prehlad!H50</f>
        <v>0</v>
      </c>
      <c r="C13" s="13">
        <f>Prehlad!I50</f>
        <v>0</v>
      </c>
      <c r="D13" s="13">
        <f>Prehlad!J50</f>
        <v>0</v>
      </c>
    </row>
    <row r="14" spans="1:4" ht="9.75">
      <c r="A14" s="11" t="s">
        <v>112</v>
      </c>
      <c r="B14" s="13">
        <f>Prehlad!H60</f>
        <v>0</v>
      </c>
      <c r="C14" s="13">
        <f>Prehlad!I60</f>
        <v>0</v>
      </c>
      <c r="D14" s="13">
        <f>Prehlad!J60</f>
        <v>0</v>
      </c>
    </row>
    <row r="15" spans="1:4" ht="9.75">
      <c r="A15" s="11" t="s">
        <v>128</v>
      </c>
      <c r="B15" s="13">
        <f>Prehlad!H72</f>
        <v>0</v>
      </c>
      <c r="C15" s="13">
        <f>Prehlad!I72</f>
        <v>0</v>
      </c>
      <c r="D15" s="13">
        <f>Prehlad!J72</f>
        <v>0</v>
      </c>
    </row>
    <row r="16" spans="1:4" ht="9.75">
      <c r="A16" s="11" t="s">
        <v>145</v>
      </c>
      <c r="B16" s="13">
        <f>Prehlad!H77</f>
        <v>0</v>
      </c>
      <c r="C16" s="13">
        <f>Prehlad!I77</f>
        <v>0</v>
      </c>
      <c r="D16" s="13">
        <f>Prehlad!J77</f>
        <v>0</v>
      </c>
    </row>
    <row r="17" spans="1:4" ht="9.75">
      <c r="A17" s="11" t="s">
        <v>151</v>
      </c>
      <c r="B17" s="13">
        <f>Prehlad!H81</f>
        <v>0</v>
      </c>
      <c r="C17" s="13">
        <f>Prehlad!I81</f>
        <v>0</v>
      </c>
      <c r="D17" s="13">
        <f>Prehlad!J81</f>
        <v>0</v>
      </c>
    </row>
    <row r="18" spans="1:4" ht="9.75">
      <c r="A18" s="11" t="s">
        <v>155</v>
      </c>
      <c r="B18" s="13">
        <f>Prehlad!H105</f>
        <v>0</v>
      </c>
      <c r="C18" s="13">
        <f>Prehlad!I105</f>
        <v>0</v>
      </c>
      <c r="D18" s="13">
        <f>Prehlad!J105</f>
        <v>0</v>
      </c>
    </row>
    <row r="19" spans="1:4" ht="9.75">
      <c r="A19" s="11" t="s">
        <v>194</v>
      </c>
      <c r="B19" s="13">
        <f>Prehlad!H107</f>
        <v>0</v>
      </c>
      <c r="C19" s="13">
        <f>Prehlad!I107</f>
        <v>0</v>
      </c>
      <c r="D19" s="13">
        <f>Prehlad!J107</f>
        <v>0</v>
      </c>
    </row>
    <row r="22" spans="1:4" ht="9.75">
      <c r="A22" s="11" t="s">
        <v>195</v>
      </c>
      <c r="B22" s="13">
        <f>Prehlad!H109</f>
        <v>0</v>
      </c>
      <c r="C22" s="13">
        <f>Prehlad!I109</f>
        <v>0</v>
      </c>
      <c r="D22" s="13">
        <f>Prehlad!J109</f>
        <v>0</v>
      </c>
    </row>
  </sheetData>
  <sheetProtection selectLockedCells="1" selectUnlockedCells="1"/>
  <printOptions horizontalCentered="1"/>
  <pageMargins left="0.3902777777777778" right="0.35" top="0.6298611111111111" bottom="0.5902777777777778" header="0.5118055555555555" footer="0.35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54" customWidth="1"/>
    <col min="2" max="2" width="3.7109375" style="54" customWidth="1"/>
    <col min="3" max="3" width="6.8515625" style="54" customWidth="1"/>
    <col min="4" max="6" width="14.00390625" style="54" customWidth="1"/>
    <col min="7" max="7" width="3.8515625" style="54" customWidth="1"/>
    <col min="8" max="8" width="22.7109375" style="54" customWidth="1"/>
    <col min="9" max="9" width="14.00390625" style="54" customWidth="1"/>
    <col min="10" max="10" width="4.28125" style="54" customWidth="1"/>
    <col min="11" max="11" width="19.7109375" style="54" customWidth="1"/>
    <col min="12" max="12" width="9.7109375" style="54" customWidth="1"/>
    <col min="13" max="13" width="14.00390625" style="54" customWidth="1"/>
    <col min="14" max="14" width="0.71875" style="54" customWidth="1"/>
    <col min="15" max="15" width="1.421875" style="54" customWidth="1"/>
    <col min="16" max="23" width="9.140625" style="54" customWidth="1"/>
    <col min="24" max="25" width="5.7109375" style="54" customWidth="1"/>
    <col min="26" max="26" width="6.57421875" style="54" customWidth="1"/>
    <col min="27" max="27" width="21.421875" style="54" customWidth="1"/>
    <col min="28" max="28" width="4.28125" style="54" customWidth="1"/>
    <col min="29" max="29" width="8.28125" style="54" customWidth="1"/>
    <col min="30" max="30" width="8.7109375" style="54" customWidth="1"/>
    <col min="31" max="16384" width="9.140625" style="54" customWidth="1"/>
  </cols>
  <sheetData>
    <row r="1" spans="2:30" ht="28.5" customHeight="1">
      <c r="B1" s="55" t="s">
        <v>200</v>
      </c>
      <c r="C1" s="55"/>
      <c r="D1" s="55"/>
      <c r="E1" s="55"/>
      <c r="F1" s="55"/>
      <c r="G1" s="55"/>
      <c r="H1" s="56" t="str">
        <f>CONCATENATE(AA2," ",AB2," ",AC2," ",AD2)</f>
        <v>Krycí list rozpočtu v EUR  </v>
      </c>
      <c r="I1" s="55"/>
      <c r="J1" s="55"/>
      <c r="K1" s="55"/>
      <c r="L1" s="55"/>
      <c r="M1" s="55"/>
      <c r="Z1" s="17" t="s">
        <v>2</v>
      </c>
      <c r="AA1" s="17" t="s">
        <v>3</v>
      </c>
      <c r="AB1" s="17" t="s">
        <v>4</v>
      </c>
      <c r="AC1" s="17" t="s">
        <v>5</v>
      </c>
      <c r="AD1" s="17" t="s">
        <v>6</v>
      </c>
    </row>
    <row r="2" spans="2:30" ht="18" customHeight="1">
      <c r="B2" s="57" t="s">
        <v>201</v>
      </c>
      <c r="C2" s="58"/>
      <c r="D2" s="58"/>
      <c r="E2" s="58"/>
      <c r="F2" s="58"/>
      <c r="G2" s="59" t="s">
        <v>202</v>
      </c>
      <c r="H2" s="58"/>
      <c r="I2" s="58"/>
      <c r="J2" s="59" t="s">
        <v>203</v>
      </c>
      <c r="K2" s="58"/>
      <c r="L2" s="58"/>
      <c r="M2" s="60"/>
      <c r="Z2" s="17" t="s">
        <v>9</v>
      </c>
      <c r="AA2" s="20" t="s">
        <v>204</v>
      </c>
      <c r="AB2" s="20" t="s">
        <v>11</v>
      </c>
      <c r="AC2" s="20"/>
      <c r="AD2" s="19"/>
    </row>
    <row r="3" spans="2:30" ht="18" customHeight="1">
      <c r="B3" s="61" t="s">
        <v>205</v>
      </c>
      <c r="C3" s="62"/>
      <c r="D3" s="62"/>
      <c r="E3" s="62"/>
      <c r="F3" s="62"/>
      <c r="G3" s="63" t="s">
        <v>206</v>
      </c>
      <c r="H3" s="62"/>
      <c r="I3" s="62"/>
      <c r="J3" s="63" t="s">
        <v>207</v>
      </c>
      <c r="K3" s="62" t="s">
        <v>208</v>
      </c>
      <c r="L3" s="62"/>
      <c r="M3" s="64"/>
      <c r="Z3" s="17" t="s">
        <v>14</v>
      </c>
      <c r="AA3" s="20" t="s">
        <v>209</v>
      </c>
      <c r="AB3" s="20" t="s">
        <v>11</v>
      </c>
      <c r="AC3" s="20" t="s">
        <v>16</v>
      </c>
      <c r="AD3" s="19" t="s">
        <v>17</v>
      </c>
    </row>
    <row r="4" spans="2:30" ht="18" customHeight="1">
      <c r="B4" s="65" t="s">
        <v>210</v>
      </c>
      <c r="C4" s="66"/>
      <c r="D4" s="66"/>
      <c r="E4" s="66"/>
      <c r="F4" s="66"/>
      <c r="G4" s="67"/>
      <c r="H4" s="66"/>
      <c r="I4" s="66"/>
      <c r="J4" s="67" t="s">
        <v>211</v>
      </c>
      <c r="K4" s="66" t="s">
        <v>212</v>
      </c>
      <c r="L4" s="66" t="s">
        <v>213</v>
      </c>
      <c r="M4" s="68"/>
      <c r="Z4" s="17" t="s">
        <v>18</v>
      </c>
      <c r="AA4" s="20" t="s">
        <v>214</v>
      </c>
      <c r="AB4" s="20" t="s">
        <v>11</v>
      </c>
      <c r="AC4" s="20"/>
      <c r="AD4" s="19"/>
    </row>
    <row r="5" spans="2:30" ht="18" customHeight="1">
      <c r="B5" s="57" t="s">
        <v>215</v>
      </c>
      <c r="C5" s="58"/>
      <c r="D5" s="58"/>
      <c r="E5" s="58"/>
      <c r="F5" s="58"/>
      <c r="G5" s="69"/>
      <c r="H5" s="58"/>
      <c r="I5" s="58"/>
      <c r="J5" s="58" t="s">
        <v>216</v>
      </c>
      <c r="K5" s="58"/>
      <c r="L5" s="58" t="s">
        <v>217</v>
      </c>
      <c r="M5" s="60"/>
      <c r="Z5" s="17" t="s">
        <v>21</v>
      </c>
      <c r="AA5" s="20" t="s">
        <v>209</v>
      </c>
      <c r="AB5" s="20" t="s">
        <v>11</v>
      </c>
      <c r="AC5" s="20" t="s">
        <v>16</v>
      </c>
      <c r="AD5" s="19" t="s">
        <v>17</v>
      </c>
    </row>
    <row r="6" spans="2:13" ht="18" customHeight="1">
      <c r="B6" s="61" t="s">
        <v>218</v>
      </c>
      <c r="C6" s="62"/>
      <c r="D6" s="62"/>
      <c r="E6" s="62"/>
      <c r="F6" s="62"/>
      <c r="G6" s="70"/>
      <c r="H6" s="62"/>
      <c r="I6" s="62"/>
      <c r="J6" s="62" t="s">
        <v>216</v>
      </c>
      <c r="K6" s="62"/>
      <c r="L6" s="62" t="s">
        <v>217</v>
      </c>
      <c r="M6" s="64"/>
    </row>
    <row r="7" spans="2:13" ht="18" customHeight="1">
      <c r="B7" s="65" t="s">
        <v>219</v>
      </c>
      <c r="C7" s="66"/>
      <c r="D7" s="66"/>
      <c r="E7" s="66"/>
      <c r="F7" s="66"/>
      <c r="G7" s="71"/>
      <c r="H7" s="66"/>
      <c r="I7" s="66"/>
      <c r="J7" s="66" t="s">
        <v>216</v>
      </c>
      <c r="K7" s="66"/>
      <c r="L7" s="66" t="s">
        <v>217</v>
      </c>
      <c r="M7" s="68"/>
    </row>
    <row r="8" spans="2:13" ht="18" customHeight="1">
      <c r="B8" s="72"/>
      <c r="C8" s="73"/>
      <c r="D8" s="74"/>
      <c r="E8" s="75"/>
      <c r="F8" s="76">
        <f>IF(B8&lt;&gt;0,ROUND($M$26/B8,0),0)</f>
        <v>0</v>
      </c>
      <c r="G8" s="69"/>
      <c r="H8" s="73"/>
      <c r="I8" s="76">
        <f>IF(G8&lt;&gt;0,ROUND($M$26/G8,0),0)</f>
        <v>0</v>
      </c>
      <c r="J8" s="59"/>
      <c r="K8" s="73"/>
      <c r="L8" s="75"/>
      <c r="M8" s="77">
        <f>IF(J8&lt;&gt;0,ROUND($M$26/J8,0),0)</f>
        <v>0</v>
      </c>
    </row>
    <row r="9" spans="2:13" ht="18" customHeight="1">
      <c r="B9" s="78"/>
      <c r="C9" s="79"/>
      <c r="D9" s="80"/>
      <c r="E9" s="81"/>
      <c r="F9" s="82">
        <f>IF(B9&lt;&gt;0,ROUND($M$26/B9,0),0)</f>
        <v>0</v>
      </c>
      <c r="G9" s="83"/>
      <c r="H9" s="79"/>
      <c r="I9" s="82">
        <f>IF(G9&lt;&gt;0,ROUND($M$26/G9,0),0)</f>
        <v>0</v>
      </c>
      <c r="J9" s="83"/>
      <c r="K9" s="79"/>
      <c r="L9" s="81"/>
      <c r="M9" s="84">
        <f>IF(J9&lt;&gt;0,ROUND($M$26/J9,0),0)</f>
        <v>0</v>
      </c>
    </row>
    <row r="10" spans="2:13" ht="18" customHeight="1">
      <c r="B10" s="85" t="s">
        <v>220</v>
      </c>
      <c r="C10" s="86" t="s">
        <v>221</v>
      </c>
      <c r="D10" s="87" t="s">
        <v>31</v>
      </c>
      <c r="E10" s="87" t="s">
        <v>222</v>
      </c>
      <c r="F10" s="88" t="s">
        <v>223</v>
      </c>
      <c r="G10" s="85" t="s">
        <v>224</v>
      </c>
      <c r="H10" s="132" t="s">
        <v>225</v>
      </c>
      <c r="I10" s="132"/>
      <c r="J10" s="85" t="s">
        <v>226</v>
      </c>
      <c r="K10" s="132" t="s">
        <v>227</v>
      </c>
      <c r="L10" s="132"/>
      <c r="M10" s="132"/>
    </row>
    <row r="11" spans="2:13" ht="18" customHeight="1">
      <c r="B11" s="89">
        <v>1</v>
      </c>
      <c r="C11" s="90" t="s">
        <v>228</v>
      </c>
      <c r="D11" s="91">
        <f>Prehlad!H107</f>
        <v>0</v>
      </c>
      <c r="E11" s="91">
        <f>Prehlad!I107</f>
        <v>0</v>
      </c>
      <c r="F11" s="92">
        <f>D11+E11</f>
        <v>0</v>
      </c>
      <c r="G11" s="89">
        <v>6</v>
      </c>
      <c r="H11" s="90" t="s">
        <v>229</v>
      </c>
      <c r="I11" s="92">
        <v>0</v>
      </c>
      <c r="J11" s="89">
        <v>11</v>
      </c>
      <c r="K11" s="93" t="s">
        <v>230</v>
      </c>
      <c r="L11" s="94">
        <v>0</v>
      </c>
      <c r="M11" s="92">
        <f>ROUND(((D11+E11+D12+E12+D13)*L11),2)</f>
        <v>0</v>
      </c>
    </row>
    <row r="12" spans="2:13" ht="18" customHeight="1">
      <c r="B12" s="95">
        <v>2</v>
      </c>
      <c r="C12" s="96" t="s">
        <v>231</v>
      </c>
      <c r="D12" s="97"/>
      <c r="E12" s="97"/>
      <c r="F12" s="92">
        <f>D12+E12</f>
        <v>0</v>
      </c>
      <c r="G12" s="95">
        <v>7</v>
      </c>
      <c r="H12" s="96" t="s">
        <v>232</v>
      </c>
      <c r="I12" s="98">
        <v>0</v>
      </c>
      <c r="J12" s="95">
        <v>12</v>
      </c>
      <c r="K12" s="99" t="s">
        <v>233</v>
      </c>
      <c r="L12" s="100">
        <v>0</v>
      </c>
      <c r="M12" s="98">
        <f>ROUND(((D11+E11+D12+E12+D13)*L12),2)</f>
        <v>0</v>
      </c>
    </row>
    <row r="13" spans="2:13" ht="18" customHeight="1">
      <c r="B13" s="95">
        <v>3</v>
      </c>
      <c r="C13" s="96" t="s">
        <v>234</v>
      </c>
      <c r="D13" s="97"/>
      <c r="E13" s="97"/>
      <c r="F13" s="92">
        <f>D13+E13</f>
        <v>0</v>
      </c>
      <c r="G13" s="95">
        <v>8</v>
      </c>
      <c r="H13" s="96" t="s">
        <v>235</v>
      </c>
      <c r="I13" s="98">
        <v>0</v>
      </c>
      <c r="J13" s="95">
        <v>13</v>
      </c>
      <c r="K13" s="99" t="s">
        <v>236</v>
      </c>
      <c r="L13" s="100">
        <v>0</v>
      </c>
      <c r="M13" s="98">
        <f>ROUND(((D11+E11+D12+E12+D13)*L13),2)</f>
        <v>0</v>
      </c>
    </row>
    <row r="14" spans="2:13" ht="18" customHeight="1">
      <c r="B14" s="95">
        <v>4</v>
      </c>
      <c r="C14" s="96" t="s">
        <v>237</v>
      </c>
      <c r="D14" s="97"/>
      <c r="E14" s="97"/>
      <c r="F14" s="101">
        <f>D14+E14</f>
        <v>0</v>
      </c>
      <c r="G14" s="95">
        <v>9</v>
      </c>
      <c r="H14" s="96" t="s">
        <v>210</v>
      </c>
      <c r="I14" s="98">
        <v>0</v>
      </c>
      <c r="J14" s="95">
        <v>14</v>
      </c>
      <c r="K14" s="99" t="s">
        <v>210</v>
      </c>
      <c r="L14" s="100">
        <v>0</v>
      </c>
      <c r="M14" s="98">
        <f>ROUND(((D11+E11+D12+E12+D13+E13)*L14),2)</f>
        <v>0</v>
      </c>
    </row>
    <row r="15" spans="2:13" ht="18" customHeight="1">
      <c r="B15" s="102">
        <v>5</v>
      </c>
      <c r="C15" s="103" t="s">
        <v>238</v>
      </c>
      <c r="D15" s="104">
        <f>SUM(D11:D14)</f>
        <v>0</v>
      </c>
      <c r="E15" s="105">
        <f>SUM(E11:E14)</f>
        <v>0</v>
      </c>
      <c r="F15" s="106">
        <f>SUM(F11:F14)</f>
        <v>0</v>
      </c>
      <c r="G15" s="107">
        <v>10</v>
      </c>
      <c r="H15" s="108" t="s">
        <v>239</v>
      </c>
      <c r="I15" s="106">
        <f>SUM(I11:I14)</f>
        <v>0</v>
      </c>
      <c r="J15" s="102">
        <v>15</v>
      </c>
      <c r="K15" s="109"/>
      <c r="L15" s="110" t="s">
        <v>240</v>
      </c>
      <c r="M15" s="106">
        <f>SUM(M11:M14)</f>
        <v>0</v>
      </c>
    </row>
    <row r="16" spans="2:13" ht="18" customHeight="1">
      <c r="B16" s="133" t="s">
        <v>241</v>
      </c>
      <c r="C16" s="133"/>
      <c r="D16" s="133"/>
      <c r="E16" s="133"/>
      <c r="F16" s="111"/>
      <c r="G16" s="134" t="s">
        <v>242</v>
      </c>
      <c r="H16" s="134"/>
      <c r="I16" s="134"/>
      <c r="J16" s="85" t="s">
        <v>243</v>
      </c>
      <c r="K16" s="132" t="s">
        <v>244</v>
      </c>
      <c r="L16" s="132"/>
      <c r="M16" s="132"/>
    </row>
    <row r="17" spans="2:13" ht="18" customHeight="1">
      <c r="B17" s="112"/>
      <c r="C17" s="113" t="s">
        <v>245</v>
      </c>
      <c r="D17" s="113"/>
      <c r="E17" s="113" t="s">
        <v>246</v>
      </c>
      <c r="F17" s="114"/>
      <c r="G17" s="112"/>
      <c r="H17" s="115"/>
      <c r="I17" s="116"/>
      <c r="J17" s="95">
        <v>16</v>
      </c>
      <c r="K17" s="99" t="s">
        <v>247</v>
      </c>
      <c r="L17" s="117"/>
      <c r="M17" s="98">
        <v>0</v>
      </c>
    </row>
    <row r="18" spans="2:13" ht="18" customHeight="1">
      <c r="B18" s="118"/>
      <c r="C18" s="115" t="s">
        <v>248</v>
      </c>
      <c r="D18" s="115"/>
      <c r="E18" s="115"/>
      <c r="F18" s="119"/>
      <c r="G18" s="118"/>
      <c r="H18" s="115" t="s">
        <v>245</v>
      </c>
      <c r="I18" s="116"/>
      <c r="J18" s="95">
        <v>17</v>
      </c>
      <c r="K18" s="99" t="s">
        <v>249</v>
      </c>
      <c r="L18" s="117"/>
      <c r="M18" s="98">
        <v>0</v>
      </c>
    </row>
    <row r="19" spans="2:13" ht="18" customHeight="1">
      <c r="B19" s="118"/>
      <c r="C19" s="115"/>
      <c r="D19" s="115"/>
      <c r="E19" s="115"/>
      <c r="F19" s="119"/>
      <c r="G19" s="118"/>
      <c r="H19" s="120"/>
      <c r="I19" s="116"/>
      <c r="J19" s="95">
        <v>18</v>
      </c>
      <c r="K19" s="99" t="s">
        <v>250</v>
      </c>
      <c r="L19" s="117"/>
      <c r="M19" s="98">
        <v>0</v>
      </c>
    </row>
    <row r="20" spans="2:13" ht="18" customHeight="1">
      <c r="B20" s="118"/>
      <c r="C20" s="115"/>
      <c r="D20" s="115"/>
      <c r="E20" s="115"/>
      <c r="F20" s="119"/>
      <c r="G20" s="118"/>
      <c r="H20" s="113" t="s">
        <v>246</v>
      </c>
      <c r="I20" s="116"/>
      <c r="J20" s="95">
        <v>19</v>
      </c>
      <c r="K20" s="99" t="s">
        <v>210</v>
      </c>
      <c r="L20" s="117"/>
      <c r="M20" s="98">
        <v>0</v>
      </c>
    </row>
    <row r="21" spans="2:13" ht="18" customHeight="1">
      <c r="B21" s="112"/>
      <c r="C21" s="115"/>
      <c r="D21" s="115"/>
      <c r="E21" s="115"/>
      <c r="F21" s="115"/>
      <c r="G21" s="112"/>
      <c r="H21" s="115" t="s">
        <v>248</v>
      </c>
      <c r="I21" s="116"/>
      <c r="J21" s="102">
        <v>20</v>
      </c>
      <c r="K21" s="109"/>
      <c r="L21" s="110" t="s">
        <v>251</v>
      </c>
      <c r="M21" s="106">
        <f>SUM(M17:M20)</f>
        <v>0</v>
      </c>
    </row>
    <row r="22" spans="2:13" ht="18" customHeight="1">
      <c r="B22" s="133" t="s">
        <v>252</v>
      </c>
      <c r="C22" s="133"/>
      <c r="D22" s="133"/>
      <c r="E22" s="133"/>
      <c r="F22" s="111"/>
      <c r="G22" s="112"/>
      <c r="H22" s="115"/>
      <c r="I22" s="116"/>
      <c r="J22" s="85" t="s">
        <v>253</v>
      </c>
      <c r="K22" s="132" t="s">
        <v>254</v>
      </c>
      <c r="L22" s="132"/>
      <c r="M22" s="132"/>
    </row>
    <row r="23" spans="2:13" ht="18" customHeight="1">
      <c r="B23" s="112"/>
      <c r="C23" s="113" t="s">
        <v>245</v>
      </c>
      <c r="D23" s="113"/>
      <c r="E23" s="113" t="s">
        <v>246</v>
      </c>
      <c r="F23" s="114"/>
      <c r="G23" s="112"/>
      <c r="H23" s="115"/>
      <c r="I23" s="116"/>
      <c r="J23" s="89">
        <v>21</v>
      </c>
      <c r="K23" s="93"/>
      <c r="L23" s="121" t="s">
        <v>255</v>
      </c>
      <c r="M23" s="92">
        <f>ROUND(F15,2)+I15+M15+M21</f>
        <v>0</v>
      </c>
    </row>
    <row r="24" spans="2:13" ht="18" customHeight="1">
      <c r="B24" s="118"/>
      <c r="C24" s="115" t="s">
        <v>248</v>
      </c>
      <c r="D24" s="115"/>
      <c r="E24" s="115"/>
      <c r="F24" s="119"/>
      <c r="G24" s="112"/>
      <c r="H24" s="115"/>
      <c r="I24" s="116"/>
      <c r="J24" s="95">
        <v>22</v>
      </c>
      <c r="K24" s="99" t="s">
        <v>256</v>
      </c>
      <c r="L24" s="122">
        <f>M23-L25</f>
        <v>0</v>
      </c>
      <c r="M24" s="98">
        <f>ROUND((L24*20)/100,2)</f>
        <v>0</v>
      </c>
    </row>
    <row r="25" spans="2:13" ht="18" customHeight="1">
      <c r="B25" s="118"/>
      <c r="C25" s="115"/>
      <c r="D25" s="115"/>
      <c r="E25" s="115"/>
      <c r="F25" s="119"/>
      <c r="G25" s="112"/>
      <c r="H25" s="115"/>
      <c r="I25" s="116"/>
      <c r="J25" s="95">
        <v>23</v>
      </c>
      <c r="K25" s="99" t="s">
        <v>257</v>
      </c>
      <c r="L25" s="122">
        <f>SUMIF(Prehlad!O11:O9999,0,Prehlad!J11:J9999)</f>
        <v>0</v>
      </c>
      <c r="M25" s="98">
        <f>ROUND((L25*0)/100,1)</f>
        <v>0</v>
      </c>
    </row>
    <row r="26" spans="2:13" ht="18" customHeight="1">
      <c r="B26" s="118"/>
      <c r="C26" s="115"/>
      <c r="D26" s="115"/>
      <c r="E26" s="115"/>
      <c r="F26" s="119"/>
      <c r="G26" s="112"/>
      <c r="H26" s="115"/>
      <c r="I26" s="116"/>
      <c r="J26" s="102">
        <v>24</v>
      </c>
      <c r="K26" s="109"/>
      <c r="L26" s="110" t="s">
        <v>258</v>
      </c>
      <c r="M26" s="106">
        <f>M23+M24+M25</f>
        <v>0</v>
      </c>
    </row>
    <row r="27" spans="2:13" ht="16.5" customHeight="1">
      <c r="B27" s="123"/>
      <c r="C27" s="124"/>
      <c r="D27" s="124"/>
      <c r="E27" s="124"/>
      <c r="F27" s="124"/>
      <c r="G27" s="123"/>
      <c r="H27" s="124"/>
      <c r="I27" s="125"/>
      <c r="J27" s="126" t="s">
        <v>259</v>
      </c>
      <c r="K27" s="127" t="s">
        <v>260</v>
      </c>
      <c r="L27" s="128"/>
      <c r="M27" s="129">
        <v>0</v>
      </c>
    </row>
    <row r="28" ht="14.25" customHeight="1"/>
    <row r="29" ht="2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902777777777778" top="0.35" bottom="0.4298611111111111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Lupták</dc:creator>
  <cp:keywords/>
  <dc:description/>
  <cp:lastModifiedBy>uzivatel</cp:lastModifiedBy>
  <cp:lastPrinted>2019-05-20T14:23:06Z</cp:lastPrinted>
  <dcterms:created xsi:type="dcterms:W3CDTF">1999-04-06T07:39:00Z</dcterms:created>
  <dcterms:modified xsi:type="dcterms:W3CDTF">2022-10-04T10:44:16Z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1033-10.2.0.7646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