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\Souteze\VS\6047H - Šternberk - Regenerace sídliště Nádražní, I.etapa\2.Zadávací dokumentace\Soupisy\"/>
    </mc:Choice>
  </mc:AlternateContent>
  <bookViews>
    <workbookView xWindow="0" yWindow="0" windowWidth="28800" windowHeight="11235" firstSheet="2" activeTab="5"/>
  </bookViews>
  <sheets>
    <sheet name="Rekapitulace stavby" sheetId="1" r:id="rId1"/>
    <sheet name="SO 02 - KOMUNIKACE A ZPEV..." sheetId="2" r:id="rId2"/>
    <sheet name="SO 03 - ODVODNĚNÍ KOMUNIKACE" sheetId="3" r:id="rId3"/>
    <sheet name="SO 06 - VEŘEJNÉ OSVĚTLENÍ" sheetId="4" r:id="rId4"/>
    <sheet name="SO 07 - ÚPRAVA NA VODOVODU" sheetId="5" r:id="rId5"/>
    <sheet name="VON - VEDLEJŠÍ A OSTATNÍ ..." sheetId="6" r:id="rId6"/>
  </sheets>
  <definedNames>
    <definedName name="_xlnm._FilterDatabase" localSheetId="1" hidden="1">'SO 02 - KOMUNIKACE A ZPEV...'!$C$93:$K$447</definedName>
    <definedName name="_xlnm._FilterDatabase" localSheetId="2" hidden="1">'SO 03 - ODVODNĚNÍ KOMUNIKACE'!$C$85:$K$293</definedName>
    <definedName name="_xlnm._FilterDatabase" localSheetId="3" hidden="1">'SO 06 - VEŘEJNÉ OSVĚTLENÍ'!$C$82:$K$155</definedName>
    <definedName name="_xlnm._FilterDatabase" localSheetId="4" hidden="1">'SO 07 - ÚPRAVA NA VODOVODU'!$C$87:$K$170</definedName>
    <definedName name="_xlnm._FilterDatabase" localSheetId="5" hidden="1">'VON - VEDLEJŠÍ A OSTATNÍ ...'!$C$80:$K$109</definedName>
    <definedName name="_xlnm.Print_Titles" localSheetId="0">'Rekapitulace stavby'!$52:$52</definedName>
    <definedName name="_xlnm.Print_Titles" localSheetId="1">'SO 02 - KOMUNIKACE A ZPEV...'!$93:$93</definedName>
    <definedName name="_xlnm.Print_Titles" localSheetId="2">'SO 03 - ODVODNĚNÍ KOMUNIKACE'!$85:$85</definedName>
    <definedName name="_xlnm.Print_Titles" localSheetId="3">'SO 06 - VEŘEJNÉ OSVĚTLENÍ'!$82:$82</definedName>
    <definedName name="_xlnm.Print_Titles" localSheetId="4">'SO 07 - ÚPRAVA NA VODOVODU'!$87:$87</definedName>
    <definedName name="_xlnm.Print_Titles" localSheetId="5">'VON - VEDLEJŠÍ A OSTATNÍ ...'!$80:$80</definedName>
    <definedName name="_xlnm.Print_Area" localSheetId="0">'Rekapitulace stavby'!$D$4:$AO$36,'Rekapitulace stavby'!$C$42:$AQ$60</definedName>
    <definedName name="_xlnm.Print_Area" localSheetId="1">'SO 02 - KOMUNIKACE A ZPEV...'!$C$4:$J$39,'SO 02 - KOMUNIKACE A ZPEV...'!$C$45:$J$75,'SO 02 - KOMUNIKACE A ZPEV...'!$C$81:$K$447</definedName>
    <definedName name="_xlnm.Print_Area" localSheetId="2">'SO 03 - ODVODNĚNÍ KOMUNIKACE'!$C$4:$J$39,'SO 03 - ODVODNĚNÍ KOMUNIKACE'!$C$45:$J$67,'SO 03 - ODVODNĚNÍ KOMUNIKACE'!$C$73:$K$293</definedName>
    <definedName name="_xlnm.Print_Area" localSheetId="3">'SO 06 - VEŘEJNÉ OSVĚTLENÍ'!$C$4:$J$39,'SO 06 - VEŘEJNÉ OSVĚTLENÍ'!$C$45:$J$64,'SO 06 - VEŘEJNÉ OSVĚTLENÍ'!$C$70:$K$155</definedName>
    <definedName name="_xlnm.Print_Area" localSheetId="4">'SO 07 - ÚPRAVA NA VODOVODU'!$C$4:$J$39,'SO 07 - ÚPRAVA NA VODOVODU'!$C$45:$J$69,'SO 07 - ÚPRAVA NA VODOVODU'!$C$75:$K$170</definedName>
    <definedName name="_xlnm.Print_Area" localSheetId="5">'VON - VEDLEJŠÍ A OSTATNÍ ...'!$C$4:$J$39,'VON - VEDLEJŠÍ A OSTATNÍ ...'!$C$45:$J$62,'VON - VEDLEJŠÍ A OSTATNÍ ...'!$C$68:$K$109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109" i="6"/>
  <c r="BH109" i="6"/>
  <c r="BG109" i="6"/>
  <c r="BF109" i="6"/>
  <c r="T109" i="6"/>
  <c r="R109" i="6"/>
  <c r="P109" i="6"/>
  <c r="BK109" i="6"/>
  <c r="J109" i="6"/>
  <c r="BE109" i="6"/>
  <c r="BI107" i="6"/>
  <c r="BH107" i="6"/>
  <c r="BG107" i="6"/>
  <c r="BF107" i="6"/>
  <c r="T107" i="6"/>
  <c r="R107" i="6"/>
  <c r="P107" i="6"/>
  <c r="BK107" i="6"/>
  <c r="J107" i="6"/>
  <c r="BE107" i="6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/>
  <c r="BI103" i="6"/>
  <c r="BH103" i="6"/>
  <c r="BG103" i="6"/>
  <c r="BF103" i="6"/>
  <c r="T103" i="6"/>
  <c r="R103" i="6"/>
  <c r="P103" i="6"/>
  <c r="BK103" i="6"/>
  <c r="J103" i="6"/>
  <c r="BE103" i="6"/>
  <c r="BI102" i="6"/>
  <c r="BH102" i="6"/>
  <c r="BG102" i="6"/>
  <c r="BF102" i="6"/>
  <c r="T102" i="6"/>
  <c r="R102" i="6"/>
  <c r="P102" i="6"/>
  <c r="BK102" i="6"/>
  <c r="J102" i="6"/>
  <c r="BE102" i="6"/>
  <c r="BI100" i="6"/>
  <c r="BH100" i="6"/>
  <c r="BG100" i="6"/>
  <c r="BF100" i="6"/>
  <c r="T100" i="6"/>
  <c r="T99" i="6"/>
  <c r="R100" i="6"/>
  <c r="R99" i="6"/>
  <c r="P100" i="6"/>
  <c r="P99" i="6"/>
  <c r="BK100" i="6"/>
  <c r="BK99" i="6"/>
  <c r="J99" i="6" s="1"/>
  <c r="J61" i="6" s="1"/>
  <c r="J100" i="6"/>
  <c r="BE100" i="6" s="1"/>
  <c r="BI97" i="6"/>
  <c r="BH97" i="6"/>
  <c r="BG97" i="6"/>
  <c r="BF97" i="6"/>
  <c r="T97" i="6"/>
  <c r="R97" i="6"/>
  <c r="P97" i="6"/>
  <c r="BK97" i="6"/>
  <c r="J97" i="6"/>
  <c r="BE97" i="6"/>
  <c r="BI95" i="6"/>
  <c r="BH95" i="6"/>
  <c r="BG95" i="6"/>
  <c r="BF95" i="6"/>
  <c r="T95" i="6"/>
  <c r="R95" i="6"/>
  <c r="P95" i="6"/>
  <c r="BK95" i="6"/>
  <c r="J95" i="6"/>
  <c r="BE95" i="6"/>
  <c r="BI93" i="6"/>
  <c r="BH93" i="6"/>
  <c r="BG93" i="6"/>
  <c r="BF93" i="6"/>
  <c r="T93" i="6"/>
  <c r="R93" i="6"/>
  <c r="P93" i="6"/>
  <c r="BK93" i="6"/>
  <c r="J93" i="6"/>
  <c r="BE93" i="6"/>
  <c r="BI91" i="6"/>
  <c r="BH91" i="6"/>
  <c r="BG91" i="6"/>
  <c r="BF91" i="6"/>
  <c r="T91" i="6"/>
  <c r="R91" i="6"/>
  <c r="P91" i="6"/>
  <c r="BK91" i="6"/>
  <c r="J91" i="6"/>
  <c r="BE91" i="6"/>
  <c r="BI90" i="6"/>
  <c r="BH90" i="6"/>
  <c r="BG90" i="6"/>
  <c r="BF90" i="6"/>
  <c r="T90" i="6"/>
  <c r="R90" i="6"/>
  <c r="P90" i="6"/>
  <c r="BK90" i="6"/>
  <c r="J90" i="6"/>
  <c r="BE90" i="6"/>
  <c r="BI89" i="6"/>
  <c r="BH89" i="6"/>
  <c r="BG89" i="6"/>
  <c r="BF89" i="6"/>
  <c r="T89" i="6"/>
  <c r="R89" i="6"/>
  <c r="P89" i="6"/>
  <c r="BK89" i="6"/>
  <c r="J89" i="6"/>
  <c r="BE89" i="6"/>
  <c r="BI88" i="6"/>
  <c r="BH88" i="6"/>
  <c r="BG88" i="6"/>
  <c r="BF88" i="6"/>
  <c r="T88" i="6"/>
  <c r="R88" i="6"/>
  <c r="P88" i="6"/>
  <c r="BK88" i="6"/>
  <c r="J88" i="6"/>
  <c r="BE88" i="6"/>
  <c r="BI87" i="6"/>
  <c r="BH87" i="6"/>
  <c r="BG87" i="6"/>
  <c r="BF87" i="6"/>
  <c r="T87" i="6"/>
  <c r="R87" i="6"/>
  <c r="P87" i="6"/>
  <c r="BK87" i="6"/>
  <c r="J87" i="6"/>
  <c r="BE87" i="6"/>
  <c r="BI86" i="6"/>
  <c r="BH86" i="6"/>
  <c r="BG86" i="6"/>
  <c r="BF86" i="6"/>
  <c r="T86" i="6"/>
  <c r="R86" i="6"/>
  <c r="P86" i="6"/>
  <c r="BK86" i="6"/>
  <c r="J86" i="6"/>
  <c r="BE86" i="6"/>
  <c r="BI85" i="6"/>
  <c r="BH85" i="6"/>
  <c r="BG85" i="6"/>
  <c r="BF85" i="6"/>
  <c r="T85" i="6"/>
  <c r="R85" i="6"/>
  <c r="P85" i="6"/>
  <c r="BK85" i="6"/>
  <c r="J85" i="6"/>
  <c r="BE85" i="6"/>
  <c r="BI84" i="6"/>
  <c r="BH84" i="6"/>
  <c r="BG84" i="6"/>
  <c r="BF84" i="6"/>
  <c r="T84" i="6"/>
  <c r="R84" i="6"/>
  <c r="P84" i="6"/>
  <c r="BK84" i="6"/>
  <c r="J84" i="6"/>
  <c r="BE84" i="6"/>
  <c r="BI83" i="6"/>
  <c r="F37" i="6"/>
  <c r="BD59" i="1" s="1"/>
  <c r="BH83" i="6"/>
  <c r="F36" i="6" s="1"/>
  <c r="BC59" i="1" s="1"/>
  <c r="BG83" i="6"/>
  <c r="F35" i="6"/>
  <c r="BB59" i="1" s="1"/>
  <c r="BF83" i="6"/>
  <c r="J34" i="6" s="1"/>
  <c r="AW59" i="1" s="1"/>
  <c r="T83" i="6"/>
  <c r="T82" i="6"/>
  <c r="T81" i="6" s="1"/>
  <c r="R83" i="6"/>
  <c r="R82" i="6" s="1"/>
  <c r="R81" i="6" s="1"/>
  <c r="P83" i="6"/>
  <c r="P82" i="6"/>
  <c r="P81" i="6" s="1"/>
  <c r="AU59" i="1" s="1"/>
  <c r="BK83" i="6"/>
  <c r="BK82" i="6"/>
  <c r="J82" i="6" s="1"/>
  <c r="J60" i="6" s="1"/>
  <c r="BK81" i="6"/>
  <c r="J81" i="6" s="1"/>
  <c r="J83" i="6"/>
  <c r="BE83" i="6"/>
  <c r="J33" i="6" s="1"/>
  <c r="AV59" i="1" s="1"/>
  <c r="J78" i="6"/>
  <c r="J77" i="6"/>
  <c r="F75" i="6"/>
  <c r="E73" i="6"/>
  <c r="J55" i="6"/>
  <c r="J54" i="6"/>
  <c r="F52" i="6"/>
  <c r="E50" i="6"/>
  <c r="J18" i="6"/>
  <c r="E18" i="6"/>
  <c r="F78" i="6" s="1"/>
  <c r="F55" i="6"/>
  <c r="J17" i="6"/>
  <c r="J15" i="6"/>
  <c r="E15" i="6"/>
  <c r="F77" i="6"/>
  <c r="F54" i="6"/>
  <c r="J14" i="6"/>
  <c r="J12" i="6"/>
  <c r="J75" i="6"/>
  <c r="J52" i="6"/>
  <c r="E7" i="6"/>
  <c r="E71" i="6" s="1"/>
  <c r="E48" i="6"/>
  <c r="J37" i="5"/>
  <c r="J36" i="5"/>
  <c r="AY58" i="1" s="1"/>
  <c r="J35" i="5"/>
  <c r="AX58" i="1" s="1"/>
  <c r="BI170" i="5"/>
  <c r="BH170" i="5"/>
  <c r="BG170" i="5"/>
  <c r="BF170" i="5"/>
  <c r="T170" i="5"/>
  <c r="R170" i="5"/>
  <c r="P170" i="5"/>
  <c r="BK170" i="5"/>
  <c r="J170" i="5"/>
  <c r="BE170" i="5" s="1"/>
  <c r="BI169" i="5"/>
  <c r="BH169" i="5"/>
  <c r="BG169" i="5"/>
  <c r="BF169" i="5"/>
  <c r="T169" i="5"/>
  <c r="R169" i="5"/>
  <c r="P169" i="5"/>
  <c r="BK169" i="5"/>
  <c r="J169" i="5"/>
  <c r="BE169" i="5" s="1"/>
  <c r="BI168" i="5"/>
  <c r="BH168" i="5"/>
  <c r="BG168" i="5"/>
  <c r="BF168" i="5"/>
  <c r="T168" i="5"/>
  <c r="T167" i="5" s="1"/>
  <c r="T166" i="5" s="1"/>
  <c r="R168" i="5"/>
  <c r="R167" i="5"/>
  <c r="R166" i="5" s="1"/>
  <c r="P168" i="5"/>
  <c r="P167" i="5" s="1"/>
  <c r="P166" i="5" s="1"/>
  <c r="BK168" i="5"/>
  <c r="BK167" i="5"/>
  <c r="J167" i="5" s="1"/>
  <c r="J68" i="5" s="1"/>
  <c r="BK166" i="5"/>
  <c r="J166" i="5" s="1"/>
  <c r="J67" i="5" s="1"/>
  <c r="J168" i="5"/>
  <c r="BE168" i="5" s="1"/>
  <c r="BI165" i="5"/>
  <c r="BH165" i="5"/>
  <c r="BG165" i="5"/>
  <c r="BF165" i="5"/>
  <c r="T165" i="5"/>
  <c r="T164" i="5" s="1"/>
  <c r="R165" i="5"/>
  <c r="R164" i="5" s="1"/>
  <c r="P165" i="5"/>
  <c r="P164" i="5" s="1"/>
  <c r="BK165" i="5"/>
  <c r="BK164" i="5" s="1"/>
  <c r="J164" i="5" s="1"/>
  <c r="J66" i="5" s="1"/>
  <c r="J165" i="5"/>
  <c r="BE165" i="5"/>
  <c r="BI163" i="5"/>
  <c r="BH163" i="5"/>
  <c r="BG163" i="5"/>
  <c r="BF163" i="5"/>
  <c r="T163" i="5"/>
  <c r="R163" i="5"/>
  <c r="P163" i="5"/>
  <c r="BK163" i="5"/>
  <c r="J163" i="5"/>
  <c r="BE163" i="5" s="1"/>
  <c r="BI162" i="5"/>
  <c r="BH162" i="5"/>
  <c r="BG162" i="5"/>
  <c r="BF162" i="5"/>
  <c r="T162" i="5"/>
  <c r="R162" i="5"/>
  <c r="P162" i="5"/>
  <c r="BK162" i="5"/>
  <c r="J162" i="5"/>
  <c r="BE162" i="5" s="1"/>
  <c r="BI161" i="5"/>
  <c r="BH161" i="5"/>
  <c r="BG161" i="5"/>
  <c r="BF161" i="5"/>
  <c r="T161" i="5"/>
  <c r="R161" i="5"/>
  <c r="P161" i="5"/>
  <c r="BK161" i="5"/>
  <c r="J161" i="5"/>
  <c r="BE161" i="5" s="1"/>
  <c r="BI160" i="5"/>
  <c r="BH160" i="5"/>
  <c r="BG160" i="5"/>
  <c r="BF160" i="5"/>
  <c r="T160" i="5"/>
  <c r="R160" i="5"/>
  <c r="P160" i="5"/>
  <c r="BK160" i="5"/>
  <c r="J160" i="5"/>
  <c r="BE160" i="5" s="1"/>
  <c r="BI159" i="5"/>
  <c r="BH159" i="5"/>
  <c r="BG159" i="5"/>
  <c r="BF159" i="5"/>
  <c r="T159" i="5"/>
  <c r="R159" i="5"/>
  <c r="P159" i="5"/>
  <c r="BK159" i="5"/>
  <c r="J159" i="5"/>
  <c r="BE159" i="5" s="1"/>
  <c r="BI158" i="5"/>
  <c r="BH158" i="5"/>
  <c r="BG158" i="5"/>
  <c r="BF158" i="5"/>
  <c r="T158" i="5"/>
  <c r="R158" i="5"/>
  <c r="P158" i="5"/>
  <c r="BK158" i="5"/>
  <c r="J158" i="5"/>
  <c r="BE158" i="5" s="1"/>
  <c r="BI157" i="5"/>
  <c r="BH157" i="5"/>
  <c r="BG157" i="5"/>
  <c r="BF157" i="5"/>
  <c r="T157" i="5"/>
  <c r="R157" i="5"/>
  <c r="P157" i="5"/>
  <c r="BK157" i="5"/>
  <c r="J157" i="5"/>
  <c r="BE157" i="5" s="1"/>
  <c r="BI156" i="5"/>
  <c r="BH156" i="5"/>
  <c r="BG156" i="5"/>
  <c r="BF156" i="5"/>
  <c r="T156" i="5"/>
  <c r="R156" i="5"/>
  <c r="P156" i="5"/>
  <c r="BK156" i="5"/>
  <c r="J156" i="5"/>
  <c r="BE156" i="5" s="1"/>
  <c r="BI155" i="5"/>
  <c r="BH155" i="5"/>
  <c r="BG155" i="5"/>
  <c r="BF155" i="5"/>
  <c r="T155" i="5"/>
  <c r="R155" i="5"/>
  <c r="P155" i="5"/>
  <c r="BK155" i="5"/>
  <c r="J155" i="5"/>
  <c r="BE155" i="5" s="1"/>
  <c r="BI154" i="5"/>
  <c r="BH154" i="5"/>
  <c r="BG154" i="5"/>
  <c r="BF154" i="5"/>
  <c r="T154" i="5"/>
  <c r="R154" i="5"/>
  <c r="P154" i="5"/>
  <c r="BK154" i="5"/>
  <c r="J154" i="5"/>
  <c r="BE154" i="5" s="1"/>
  <c r="BI153" i="5"/>
  <c r="BH153" i="5"/>
  <c r="BG153" i="5"/>
  <c r="BF153" i="5"/>
  <c r="T153" i="5"/>
  <c r="R153" i="5"/>
  <c r="P153" i="5"/>
  <c r="BK153" i="5"/>
  <c r="J153" i="5"/>
  <c r="BE153" i="5" s="1"/>
  <c r="BI151" i="5"/>
  <c r="BH151" i="5"/>
  <c r="BG151" i="5"/>
  <c r="BF151" i="5"/>
  <c r="T151" i="5"/>
  <c r="R151" i="5"/>
  <c r="P151" i="5"/>
  <c r="BK151" i="5"/>
  <c r="J151" i="5"/>
  <c r="BE151" i="5" s="1"/>
  <c r="BI150" i="5"/>
  <c r="BH150" i="5"/>
  <c r="BG150" i="5"/>
  <c r="BF150" i="5"/>
  <c r="T150" i="5"/>
  <c r="R150" i="5"/>
  <c r="P150" i="5"/>
  <c r="BK150" i="5"/>
  <c r="J150" i="5"/>
  <c r="BE150" i="5" s="1"/>
  <c r="BI149" i="5"/>
  <c r="BH149" i="5"/>
  <c r="BG149" i="5"/>
  <c r="BF149" i="5"/>
  <c r="T149" i="5"/>
  <c r="R149" i="5"/>
  <c r="P149" i="5"/>
  <c r="BK149" i="5"/>
  <c r="J149" i="5"/>
  <c r="BE149" i="5" s="1"/>
  <c r="BI146" i="5"/>
  <c r="BH146" i="5"/>
  <c r="BG146" i="5"/>
  <c r="BF146" i="5"/>
  <c r="T146" i="5"/>
  <c r="R146" i="5"/>
  <c r="P146" i="5"/>
  <c r="BK146" i="5"/>
  <c r="J146" i="5"/>
  <c r="BE146" i="5" s="1"/>
  <c r="BI145" i="5"/>
  <c r="BH145" i="5"/>
  <c r="BG145" i="5"/>
  <c r="BF145" i="5"/>
  <c r="T145" i="5"/>
  <c r="T144" i="5" s="1"/>
  <c r="R145" i="5"/>
  <c r="R144" i="5" s="1"/>
  <c r="P145" i="5"/>
  <c r="P144" i="5" s="1"/>
  <c r="BK145" i="5"/>
  <c r="BK144" i="5" s="1"/>
  <c r="J144" i="5" s="1"/>
  <c r="J65" i="5" s="1"/>
  <c r="J145" i="5"/>
  <c r="BE145" i="5"/>
  <c r="BI143" i="5"/>
  <c r="BH143" i="5"/>
  <c r="BG143" i="5"/>
  <c r="BF143" i="5"/>
  <c r="T143" i="5"/>
  <c r="R143" i="5"/>
  <c r="P143" i="5"/>
  <c r="BK143" i="5"/>
  <c r="J143" i="5"/>
  <c r="BE143" i="5" s="1"/>
  <c r="BI140" i="5"/>
  <c r="BH140" i="5"/>
  <c r="BG140" i="5"/>
  <c r="BF140" i="5"/>
  <c r="T140" i="5"/>
  <c r="R140" i="5"/>
  <c r="P140" i="5"/>
  <c r="BK140" i="5"/>
  <c r="J140" i="5"/>
  <c r="BE140" i="5" s="1"/>
  <c r="BI139" i="5"/>
  <c r="BH139" i="5"/>
  <c r="BG139" i="5"/>
  <c r="BF139" i="5"/>
  <c r="T139" i="5"/>
  <c r="R139" i="5"/>
  <c r="P139" i="5"/>
  <c r="BK139" i="5"/>
  <c r="J139" i="5"/>
  <c r="BE139" i="5" s="1"/>
  <c r="BI138" i="5"/>
  <c r="BH138" i="5"/>
  <c r="BG138" i="5"/>
  <c r="BF138" i="5"/>
  <c r="T138" i="5"/>
  <c r="R138" i="5"/>
  <c r="P138" i="5"/>
  <c r="BK138" i="5"/>
  <c r="J138" i="5"/>
  <c r="BE138" i="5" s="1"/>
  <c r="BI137" i="5"/>
  <c r="BH137" i="5"/>
  <c r="BG137" i="5"/>
  <c r="BF137" i="5"/>
  <c r="T137" i="5"/>
  <c r="R137" i="5"/>
  <c r="P137" i="5"/>
  <c r="BK137" i="5"/>
  <c r="J137" i="5"/>
  <c r="BE137" i="5" s="1"/>
  <c r="BI134" i="5"/>
  <c r="BH134" i="5"/>
  <c r="BG134" i="5"/>
  <c r="BF134" i="5"/>
  <c r="T134" i="5"/>
  <c r="R134" i="5"/>
  <c r="P134" i="5"/>
  <c r="BK134" i="5"/>
  <c r="J134" i="5"/>
  <c r="BE134" i="5" s="1"/>
  <c r="BI133" i="5"/>
  <c r="BH133" i="5"/>
  <c r="BG133" i="5"/>
  <c r="BF133" i="5"/>
  <c r="T133" i="5"/>
  <c r="T132" i="5" s="1"/>
  <c r="R133" i="5"/>
  <c r="R132" i="5" s="1"/>
  <c r="P133" i="5"/>
  <c r="P132" i="5" s="1"/>
  <c r="BK133" i="5"/>
  <c r="BK132" i="5" s="1"/>
  <c r="J132" i="5" s="1"/>
  <c r="J64" i="5" s="1"/>
  <c r="J133" i="5"/>
  <c r="BE133" i="5"/>
  <c r="BI128" i="5"/>
  <c r="BH128" i="5"/>
  <c r="BG128" i="5"/>
  <c r="BF128" i="5"/>
  <c r="T128" i="5"/>
  <c r="T127" i="5" s="1"/>
  <c r="R128" i="5"/>
  <c r="R127" i="5" s="1"/>
  <c r="P128" i="5"/>
  <c r="P127" i="5" s="1"/>
  <c r="BK128" i="5"/>
  <c r="BK127" i="5" s="1"/>
  <c r="J127" i="5" s="1"/>
  <c r="J63" i="5" s="1"/>
  <c r="J128" i="5"/>
  <c r="BE128" i="5"/>
  <c r="BI124" i="5"/>
  <c r="BH124" i="5"/>
  <c r="BG124" i="5"/>
  <c r="BF124" i="5"/>
  <c r="T124" i="5"/>
  <c r="T123" i="5" s="1"/>
  <c r="R124" i="5"/>
  <c r="R123" i="5" s="1"/>
  <c r="P124" i="5"/>
  <c r="P123" i="5" s="1"/>
  <c r="BK124" i="5"/>
  <c r="BK123" i="5" s="1"/>
  <c r="J123" i="5" s="1"/>
  <c r="J62" i="5" s="1"/>
  <c r="J124" i="5"/>
  <c r="BE124" i="5"/>
  <c r="BI121" i="5"/>
  <c r="BH121" i="5"/>
  <c r="BG121" i="5"/>
  <c r="BF121" i="5"/>
  <c r="T121" i="5"/>
  <c r="R121" i="5"/>
  <c r="P121" i="5"/>
  <c r="BK121" i="5"/>
  <c r="J121" i="5"/>
  <c r="BE121" i="5" s="1"/>
  <c r="BI120" i="5"/>
  <c r="BH120" i="5"/>
  <c r="BG120" i="5"/>
  <c r="BF120" i="5"/>
  <c r="T120" i="5"/>
  <c r="R120" i="5"/>
  <c r="P120" i="5"/>
  <c r="BK120" i="5"/>
  <c r="J120" i="5"/>
  <c r="BE120" i="5" s="1"/>
  <c r="BI118" i="5"/>
  <c r="BH118" i="5"/>
  <c r="BG118" i="5"/>
  <c r="BF118" i="5"/>
  <c r="T118" i="5"/>
  <c r="R118" i="5"/>
  <c r="P118" i="5"/>
  <c r="BK118" i="5"/>
  <c r="J118" i="5"/>
  <c r="BE118" i="5" s="1"/>
  <c r="BI117" i="5"/>
  <c r="BH117" i="5"/>
  <c r="BG117" i="5"/>
  <c r="BF117" i="5"/>
  <c r="T117" i="5"/>
  <c r="R117" i="5"/>
  <c r="P117" i="5"/>
  <c r="BK117" i="5"/>
  <c r="J117" i="5"/>
  <c r="BE117" i="5" s="1"/>
  <c r="BI115" i="5"/>
  <c r="BH115" i="5"/>
  <c r="BG115" i="5"/>
  <c r="BF115" i="5"/>
  <c r="T115" i="5"/>
  <c r="R115" i="5"/>
  <c r="P115" i="5"/>
  <c r="BK115" i="5"/>
  <c r="J115" i="5"/>
  <c r="BE115" i="5" s="1"/>
  <c r="BI112" i="5"/>
  <c r="BH112" i="5"/>
  <c r="BG112" i="5"/>
  <c r="BF112" i="5"/>
  <c r="T112" i="5"/>
  <c r="R112" i="5"/>
  <c r="P112" i="5"/>
  <c r="BK112" i="5"/>
  <c r="J112" i="5"/>
  <c r="BE112" i="5" s="1"/>
  <c r="BI111" i="5"/>
  <c r="BH111" i="5"/>
  <c r="BG111" i="5"/>
  <c r="BF111" i="5"/>
  <c r="T111" i="5"/>
  <c r="R111" i="5"/>
  <c r="P111" i="5"/>
  <c r="BK111" i="5"/>
  <c r="J111" i="5"/>
  <c r="BE111" i="5" s="1"/>
  <c r="BI108" i="5"/>
  <c r="BH108" i="5"/>
  <c r="BG108" i="5"/>
  <c r="BF108" i="5"/>
  <c r="T108" i="5"/>
  <c r="R108" i="5"/>
  <c r="P108" i="5"/>
  <c r="BK108" i="5"/>
  <c r="J108" i="5"/>
  <c r="BE108" i="5" s="1"/>
  <c r="BI107" i="5"/>
  <c r="BH107" i="5"/>
  <c r="BG107" i="5"/>
  <c r="BF107" i="5"/>
  <c r="T107" i="5"/>
  <c r="R107" i="5"/>
  <c r="P107" i="5"/>
  <c r="BK107" i="5"/>
  <c r="J107" i="5"/>
  <c r="BE107" i="5" s="1"/>
  <c r="BI102" i="5"/>
  <c r="BH102" i="5"/>
  <c r="BG102" i="5"/>
  <c r="BF102" i="5"/>
  <c r="T102" i="5"/>
  <c r="R102" i="5"/>
  <c r="P102" i="5"/>
  <c r="BK102" i="5"/>
  <c r="J102" i="5"/>
  <c r="BE102" i="5" s="1"/>
  <c r="BI97" i="5"/>
  <c r="BH97" i="5"/>
  <c r="BG97" i="5"/>
  <c r="BF97" i="5"/>
  <c r="T97" i="5"/>
  <c r="R97" i="5"/>
  <c r="P97" i="5"/>
  <c r="BK97" i="5"/>
  <c r="J97" i="5"/>
  <c r="BE97" i="5"/>
  <c r="BI91" i="5"/>
  <c r="F37" i="5"/>
  <c r="BD58" i="1" s="1"/>
  <c r="BH91" i="5"/>
  <c r="F36" i="5" s="1"/>
  <c r="BC58" i="1" s="1"/>
  <c r="BG91" i="5"/>
  <c r="F35" i="5"/>
  <c r="BB58" i="1" s="1"/>
  <c r="BF91" i="5"/>
  <c r="J34" i="5" s="1"/>
  <c r="AW58" i="1" s="1"/>
  <c r="T91" i="5"/>
  <c r="T90" i="5"/>
  <c r="T89" i="5" s="1"/>
  <c r="T88" i="5" s="1"/>
  <c r="R91" i="5"/>
  <c r="R90" i="5"/>
  <c r="R89" i="5" s="1"/>
  <c r="R88" i="5" s="1"/>
  <c r="P91" i="5"/>
  <c r="P90" i="5"/>
  <c r="P89" i="5" s="1"/>
  <c r="P88" i="5" s="1"/>
  <c r="AU58" i="1" s="1"/>
  <c r="BK91" i="5"/>
  <c r="BK90" i="5" s="1"/>
  <c r="J91" i="5"/>
  <c r="BE91" i="5" s="1"/>
  <c r="J85" i="5"/>
  <c r="J84" i="5"/>
  <c r="F84" i="5"/>
  <c r="F82" i="5"/>
  <c r="E80" i="5"/>
  <c r="J55" i="5"/>
  <c r="J54" i="5"/>
  <c r="F54" i="5"/>
  <c r="F52" i="5"/>
  <c r="E50" i="5"/>
  <c r="J18" i="5"/>
  <c r="E18" i="5"/>
  <c r="F85" i="5" s="1"/>
  <c r="F55" i="5"/>
  <c r="J17" i="5"/>
  <c r="J12" i="5"/>
  <c r="J82" i="5" s="1"/>
  <c r="J52" i="5"/>
  <c r="E7" i="5"/>
  <c r="E78" i="5"/>
  <c r="E48" i="5"/>
  <c r="J37" i="4"/>
  <c r="J36" i="4"/>
  <c r="AY57" i="1"/>
  <c r="J35" i="4"/>
  <c r="AX57" i="1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/>
  <c r="BI153" i="4"/>
  <c r="BH153" i="4"/>
  <c r="BG153" i="4"/>
  <c r="BF153" i="4"/>
  <c r="T153" i="4"/>
  <c r="R153" i="4"/>
  <c r="P153" i="4"/>
  <c r="BK153" i="4"/>
  <c r="J153" i="4"/>
  <c r="BE153" i="4"/>
  <c r="BI152" i="4"/>
  <c r="BH152" i="4"/>
  <c r="BG152" i="4"/>
  <c r="BF152" i="4"/>
  <c r="T152" i="4"/>
  <c r="T151" i="4"/>
  <c r="R152" i="4"/>
  <c r="R151" i="4"/>
  <c r="P152" i="4"/>
  <c r="P151" i="4"/>
  <c r="BK152" i="4"/>
  <c r="BK151" i="4"/>
  <c r="J151" i="4" s="1"/>
  <c r="J63" i="4" s="1"/>
  <c r="J152" i="4"/>
  <c r="BE152" i="4" s="1"/>
  <c r="BI150" i="4"/>
  <c r="BH150" i="4"/>
  <c r="BG150" i="4"/>
  <c r="BF150" i="4"/>
  <c r="T150" i="4"/>
  <c r="R150" i="4"/>
  <c r="P150" i="4"/>
  <c r="BK150" i="4"/>
  <c r="J150" i="4"/>
  <c r="BE150" i="4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R148" i="4"/>
  <c r="P148" i="4"/>
  <c r="BK148" i="4"/>
  <c r="J148" i="4"/>
  <c r="BE148" i="4"/>
  <c r="BI147" i="4"/>
  <c r="BH147" i="4"/>
  <c r="BG147" i="4"/>
  <c r="BF147" i="4"/>
  <c r="T147" i="4"/>
  <c r="R147" i="4"/>
  <c r="P147" i="4"/>
  <c r="BK147" i="4"/>
  <c r="J147" i="4"/>
  <c r="BE147" i="4"/>
  <c r="BI146" i="4"/>
  <c r="BH146" i="4"/>
  <c r="BG146" i="4"/>
  <c r="BF146" i="4"/>
  <c r="T146" i="4"/>
  <c r="R146" i="4"/>
  <c r="P146" i="4"/>
  <c r="BK146" i="4"/>
  <c r="J146" i="4"/>
  <c r="BE146" i="4"/>
  <c r="BI145" i="4"/>
  <c r="BH145" i="4"/>
  <c r="BG145" i="4"/>
  <c r="BF145" i="4"/>
  <c r="T145" i="4"/>
  <c r="R145" i="4"/>
  <c r="P145" i="4"/>
  <c r="BK145" i="4"/>
  <c r="J145" i="4"/>
  <c r="BE145" i="4"/>
  <c r="BI144" i="4"/>
  <c r="BH144" i="4"/>
  <c r="BG144" i="4"/>
  <c r="BF144" i="4"/>
  <c r="T144" i="4"/>
  <c r="R144" i="4"/>
  <c r="P144" i="4"/>
  <c r="BK144" i="4"/>
  <c r="J144" i="4"/>
  <c r="BE144" i="4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/>
  <c r="BI141" i="4"/>
  <c r="BH141" i="4"/>
  <c r="BG141" i="4"/>
  <c r="BF141" i="4"/>
  <c r="T141" i="4"/>
  <c r="R141" i="4"/>
  <c r="P141" i="4"/>
  <c r="BK141" i="4"/>
  <c r="J141" i="4"/>
  <c r="BE141" i="4"/>
  <c r="BI140" i="4"/>
  <c r="BH140" i="4"/>
  <c r="BG140" i="4"/>
  <c r="BF140" i="4"/>
  <c r="T140" i="4"/>
  <c r="R140" i="4"/>
  <c r="P140" i="4"/>
  <c r="BK140" i="4"/>
  <c r="J140" i="4"/>
  <c r="BE140" i="4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/>
  <c r="BI129" i="4"/>
  <c r="BH129" i="4"/>
  <c r="BG129" i="4"/>
  <c r="BF129" i="4"/>
  <c r="T129" i="4"/>
  <c r="R129" i="4"/>
  <c r="P129" i="4"/>
  <c r="BK129" i="4"/>
  <c r="J129" i="4"/>
  <c r="BE129" i="4"/>
  <c r="BI128" i="4"/>
  <c r="BH128" i="4"/>
  <c r="BG128" i="4"/>
  <c r="BF128" i="4"/>
  <c r="T128" i="4"/>
  <c r="T127" i="4"/>
  <c r="R128" i="4"/>
  <c r="R127" i="4"/>
  <c r="P128" i="4"/>
  <c r="P127" i="4"/>
  <c r="BK128" i="4"/>
  <c r="BK127" i="4"/>
  <c r="J127" i="4" s="1"/>
  <c r="J62" i="4" s="1"/>
  <c r="J128" i="4"/>
  <c r="BE128" i="4" s="1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T91" i="4"/>
  <c r="R92" i="4"/>
  <c r="R91" i="4"/>
  <c r="P92" i="4"/>
  <c r="P91" i="4"/>
  <c r="BK92" i="4"/>
  <c r="BK91" i="4"/>
  <c r="J91" i="4" s="1"/>
  <c r="J61" i="4" s="1"/>
  <c r="J92" i="4"/>
  <c r="BE92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/>
  <c r="BI85" i="4"/>
  <c r="F37" i="4"/>
  <c r="BD57" i="1" s="1"/>
  <c r="BH85" i="4"/>
  <c r="F36" i="4" s="1"/>
  <c r="BC57" i="1" s="1"/>
  <c r="BG85" i="4"/>
  <c r="F35" i="4"/>
  <c r="BB57" i="1" s="1"/>
  <c r="BF85" i="4"/>
  <c r="J34" i="4" s="1"/>
  <c r="AW57" i="1" s="1"/>
  <c r="T85" i="4"/>
  <c r="T84" i="4"/>
  <c r="T83" i="4" s="1"/>
  <c r="R85" i="4"/>
  <c r="R84" i="4" s="1"/>
  <c r="R83" i="4" s="1"/>
  <c r="P85" i="4"/>
  <c r="P84" i="4"/>
  <c r="P83" i="4" s="1"/>
  <c r="AU57" i="1" s="1"/>
  <c r="BK85" i="4"/>
  <c r="BK84" i="4"/>
  <c r="J84" i="4" s="1"/>
  <c r="J60" i="4" s="1"/>
  <c r="BK83" i="4"/>
  <c r="J83" i="4" s="1"/>
  <c r="J85" i="4"/>
  <c r="BE85" i="4"/>
  <c r="J33" i="4" s="1"/>
  <c r="AV57" i="1" s="1"/>
  <c r="J79" i="4"/>
  <c r="F77" i="4"/>
  <c r="E75" i="4"/>
  <c r="J54" i="4"/>
  <c r="F52" i="4"/>
  <c r="E50" i="4"/>
  <c r="J24" i="4"/>
  <c r="E24" i="4"/>
  <c r="J80" i="4" s="1"/>
  <c r="J55" i="4"/>
  <c r="J23" i="4"/>
  <c r="J18" i="4"/>
  <c r="E18" i="4"/>
  <c r="F80" i="4"/>
  <c r="F55" i="4"/>
  <c r="J17" i="4"/>
  <c r="J15" i="4"/>
  <c r="E15" i="4"/>
  <c r="F79" i="4" s="1"/>
  <c r="F54" i="4"/>
  <c r="J14" i="4"/>
  <c r="J12" i="4"/>
  <c r="J77" i="4" s="1"/>
  <c r="J52" i="4"/>
  <c r="E7" i="4"/>
  <c r="E73" i="4"/>
  <c r="E48" i="4"/>
  <c r="J37" i="3"/>
  <c r="J36" i="3"/>
  <c r="AY56" i="1"/>
  <c r="J35" i="3"/>
  <c r="AX56" i="1"/>
  <c r="BI293" i="3"/>
  <c r="BH293" i="3"/>
  <c r="BG293" i="3"/>
  <c r="BF293" i="3"/>
  <c r="T293" i="3"/>
  <c r="R293" i="3"/>
  <c r="P293" i="3"/>
  <c r="BK293" i="3"/>
  <c r="J293" i="3"/>
  <c r="BE293" i="3"/>
  <c r="BI289" i="3"/>
  <c r="BH289" i="3"/>
  <c r="BG289" i="3"/>
  <c r="BF289" i="3"/>
  <c r="T289" i="3"/>
  <c r="R289" i="3"/>
  <c r="P289" i="3"/>
  <c r="BK289" i="3"/>
  <c r="J289" i="3"/>
  <c r="BE289" i="3"/>
  <c r="BI286" i="3"/>
  <c r="BH286" i="3"/>
  <c r="BG286" i="3"/>
  <c r="BF286" i="3"/>
  <c r="T286" i="3"/>
  <c r="R286" i="3"/>
  <c r="P286" i="3"/>
  <c r="BK286" i="3"/>
  <c r="J286" i="3"/>
  <c r="BE286" i="3"/>
  <c r="BI285" i="3"/>
  <c r="BH285" i="3"/>
  <c r="BG285" i="3"/>
  <c r="BF285" i="3"/>
  <c r="T285" i="3"/>
  <c r="T284" i="3"/>
  <c r="R285" i="3"/>
  <c r="R284" i="3"/>
  <c r="P285" i="3"/>
  <c r="P284" i="3"/>
  <c r="BK285" i="3"/>
  <c r="BK284" i="3"/>
  <c r="J284" i="3" s="1"/>
  <c r="J66" i="3" s="1"/>
  <c r="J285" i="3"/>
  <c r="BE285" i="3" s="1"/>
  <c r="BI283" i="3"/>
  <c r="BH283" i="3"/>
  <c r="BG283" i="3"/>
  <c r="BF283" i="3"/>
  <c r="T283" i="3"/>
  <c r="R283" i="3"/>
  <c r="P283" i="3"/>
  <c r="BK283" i="3"/>
  <c r="J283" i="3"/>
  <c r="BE283" i="3"/>
  <c r="BI282" i="3"/>
  <c r="BH282" i="3"/>
  <c r="BG282" i="3"/>
  <c r="BF282" i="3"/>
  <c r="T282" i="3"/>
  <c r="R282" i="3"/>
  <c r="P282" i="3"/>
  <c r="BK282" i="3"/>
  <c r="J282" i="3"/>
  <c r="BE282" i="3"/>
  <c r="BI281" i="3"/>
  <c r="BH281" i="3"/>
  <c r="BG281" i="3"/>
  <c r="BF281" i="3"/>
  <c r="T281" i="3"/>
  <c r="R281" i="3"/>
  <c r="P281" i="3"/>
  <c r="BK281" i="3"/>
  <c r="J281" i="3"/>
  <c r="BE281" i="3"/>
  <c r="BI280" i="3"/>
  <c r="BH280" i="3"/>
  <c r="BG280" i="3"/>
  <c r="BF280" i="3"/>
  <c r="T280" i="3"/>
  <c r="R280" i="3"/>
  <c r="P280" i="3"/>
  <c r="BK280" i="3"/>
  <c r="J280" i="3"/>
  <c r="BE280" i="3"/>
  <c r="BI279" i="3"/>
  <c r="BH279" i="3"/>
  <c r="BG279" i="3"/>
  <c r="BF279" i="3"/>
  <c r="T279" i="3"/>
  <c r="R279" i="3"/>
  <c r="P279" i="3"/>
  <c r="BK279" i="3"/>
  <c r="J279" i="3"/>
  <c r="BE279" i="3"/>
  <c r="BI278" i="3"/>
  <c r="BH278" i="3"/>
  <c r="BG278" i="3"/>
  <c r="BF278" i="3"/>
  <c r="T278" i="3"/>
  <c r="R278" i="3"/>
  <c r="P278" i="3"/>
  <c r="BK278" i="3"/>
  <c r="J278" i="3"/>
  <c r="BE278" i="3"/>
  <c r="BI277" i="3"/>
  <c r="BH277" i="3"/>
  <c r="BG277" i="3"/>
  <c r="BF277" i="3"/>
  <c r="T277" i="3"/>
  <c r="R277" i="3"/>
  <c r="P277" i="3"/>
  <c r="BK277" i="3"/>
  <c r="J277" i="3"/>
  <c r="BE277" i="3"/>
  <c r="BI276" i="3"/>
  <c r="BH276" i="3"/>
  <c r="BG276" i="3"/>
  <c r="BF276" i="3"/>
  <c r="T276" i="3"/>
  <c r="R276" i="3"/>
  <c r="P276" i="3"/>
  <c r="BK276" i="3"/>
  <c r="J276" i="3"/>
  <c r="BE276" i="3"/>
  <c r="BI275" i="3"/>
  <c r="BH275" i="3"/>
  <c r="BG275" i="3"/>
  <c r="BF275" i="3"/>
  <c r="T275" i="3"/>
  <c r="R275" i="3"/>
  <c r="P275" i="3"/>
  <c r="BK275" i="3"/>
  <c r="J275" i="3"/>
  <c r="BE275" i="3"/>
  <c r="BI274" i="3"/>
  <c r="BH274" i="3"/>
  <c r="BG274" i="3"/>
  <c r="BF274" i="3"/>
  <c r="T274" i="3"/>
  <c r="R274" i="3"/>
  <c r="P274" i="3"/>
  <c r="BK274" i="3"/>
  <c r="J274" i="3"/>
  <c r="BE274" i="3"/>
  <c r="BI273" i="3"/>
  <c r="BH273" i="3"/>
  <c r="BG273" i="3"/>
  <c r="BF273" i="3"/>
  <c r="T273" i="3"/>
  <c r="R273" i="3"/>
  <c r="P273" i="3"/>
  <c r="BK273" i="3"/>
  <c r="J273" i="3"/>
  <c r="BE273" i="3"/>
  <c r="BI272" i="3"/>
  <c r="BH272" i="3"/>
  <c r="BG272" i="3"/>
  <c r="BF272" i="3"/>
  <c r="T272" i="3"/>
  <c r="R272" i="3"/>
  <c r="P272" i="3"/>
  <c r="BK272" i="3"/>
  <c r="J272" i="3"/>
  <c r="BE272" i="3"/>
  <c r="BI271" i="3"/>
  <c r="BH271" i="3"/>
  <c r="BG271" i="3"/>
  <c r="BF271" i="3"/>
  <c r="T271" i="3"/>
  <c r="R271" i="3"/>
  <c r="P271" i="3"/>
  <c r="BK271" i="3"/>
  <c r="J271" i="3"/>
  <c r="BE271" i="3"/>
  <c r="BI270" i="3"/>
  <c r="BH270" i="3"/>
  <c r="BG270" i="3"/>
  <c r="BF270" i="3"/>
  <c r="T270" i="3"/>
  <c r="R270" i="3"/>
  <c r="P270" i="3"/>
  <c r="BK270" i="3"/>
  <c r="J270" i="3"/>
  <c r="BE270" i="3"/>
  <c r="BI269" i="3"/>
  <c r="BH269" i="3"/>
  <c r="BG269" i="3"/>
  <c r="BF269" i="3"/>
  <c r="T269" i="3"/>
  <c r="R269" i="3"/>
  <c r="P269" i="3"/>
  <c r="BK269" i="3"/>
  <c r="J269" i="3"/>
  <c r="BE269" i="3"/>
  <c r="BI268" i="3"/>
  <c r="BH268" i="3"/>
  <c r="BG268" i="3"/>
  <c r="BF268" i="3"/>
  <c r="T268" i="3"/>
  <c r="R268" i="3"/>
  <c r="P268" i="3"/>
  <c r="BK268" i="3"/>
  <c r="J268" i="3"/>
  <c r="BE268" i="3"/>
  <c r="BI267" i="3"/>
  <c r="BH267" i="3"/>
  <c r="BG267" i="3"/>
  <c r="BF267" i="3"/>
  <c r="T267" i="3"/>
  <c r="R267" i="3"/>
  <c r="P267" i="3"/>
  <c r="BK267" i="3"/>
  <c r="J267" i="3"/>
  <c r="BE267" i="3"/>
  <c r="BI266" i="3"/>
  <c r="BH266" i="3"/>
  <c r="BG266" i="3"/>
  <c r="BF266" i="3"/>
  <c r="T266" i="3"/>
  <c r="R266" i="3"/>
  <c r="P266" i="3"/>
  <c r="BK266" i="3"/>
  <c r="J266" i="3"/>
  <c r="BE266" i="3"/>
  <c r="BI264" i="3"/>
  <c r="BH264" i="3"/>
  <c r="BG264" i="3"/>
  <c r="BF264" i="3"/>
  <c r="T264" i="3"/>
  <c r="R264" i="3"/>
  <c r="P264" i="3"/>
  <c r="BK264" i="3"/>
  <c r="J264" i="3"/>
  <c r="BE264" i="3"/>
  <c r="BI263" i="3"/>
  <c r="BH263" i="3"/>
  <c r="BG263" i="3"/>
  <c r="BF263" i="3"/>
  <c r="T263" i="3"/>
  <c r="R263" i="3"/>
  <c r="P263" i="3"/>
  <c r="BK263" i="3"/>
  <c r="J263" i="3"/>
  <c r="BE263" i="3"/>
  <c r="BI262" i="3"/>
  <c r="BH262" i="3"/>
  <c r="BG262" i="3"/>
  <c r="BF262" i="3"/>
  <c r="T262" i="3"/>
  <c r="R262" i="3"/>
  <c r="P262" i="3"/>
  <c r="BK262" i="3"/>
  <c r="J262" i="3"/>
  <c r="BE262" i="3"/>
  <c r="BI261" i="3"/>
  <c r="BH261" i="3"/>
  <c r="BG261" i="3"/>
  <c r="BF261" i="3"/>
  <c r="T261" i="3"/>
  <c r="R261" i="3"/>
  <c r="P261" i="3"/>
  <c r="BK261" i="3"/>
  <c r="J261" i="3"/>
  <c r="BE261" i="3"/>
  <c r="BI260" i="3"/>
  <c r="BH260" i="3"/>
  <c r="BG260" i="3"/>
  <c r="BF260" i="3"/>
  <c r="T260" i="3"/>
  <c r="R260" i="3"/>
  <c r="P260" i="3"/>
  <c r="BK260" i="3"/>
  <c r="J260" i="3"/>
  <c r="BE260" i="3"/>
  <c r="BI259" i="3"/>
  <c r="BH259" i="3"/>
  <c r="BG259" i="3"/>
  <c r="BF259" i="3"/>
  <c r="T259" i="3"/>
  <c r="T258" i="3"/>
  <c r="R259" i="3"/>
  <c r="R258" i="3"/>
  <c r="P259" i="3"/>
  <c r="P258" i="3"/>
  <c r="BK259" i="3"/>
  <c r="BK258" i="3"/>
  <c r="J258" i="3" s="1"/>
  <c r="J65" i="3" s="1"/>
  <c r="J259" i="3"/>
  <c r="BE259" i="3" s="1"/>
  <c r="BI257" i="3"/>
  <c r="BH257" i="3"/>
  <c r="BG257" i="3"/>
  <c r="BF257" i="3"/>
  <c r="T257" i="3"/>
  <c r="R257" i="3"/>
  <c r="P257" i="3"/>
  <c r="BK257" i="3"/>
  <c r="J257" i="3"/>
  <c r="BE257" i="3"/>
  <c r="BI256" i="3"/>
  <c r="BH256" i="3"/>
  <c r="BG256" i="3"/>
  <c r="BF256" i="3"/>
  <c r="T256" i="3"/>
  <c r="R256" i="3"/>
  <c r="P256" i="3"/>
  <c r="BK256" i="3"/>
  <c r="J256" i="3"/>
  <c r="BE256" i="3"/>
  <c r="BI255" i="3"/>
  <c r="BH255" i="3"/>
  <c r="BG255" i="3"/>
  <c r="BF255" i="3"/>
  <c r="T255" i="3"/>
  <c r="R255" i="3"/>
  <c r="P255" i="3"/>
  <c r="BK255" i="3"/>
  <c r="J255" i="3"/>
  <c r="BE255" i="3"/>
  <c r="BI254" i="3"/>
  <c r="BH254" i="3"/>
  <c r="BG254" i="3"/>
  <c r="BF254" i="3"/>
  <c r="T254" i="3"/>
  <c r="T253" i="3"/>
  <c r="R254" i="3"/>
  <c r="R253" i="3"/>
  <c r="P254" i="3"/>
  <c r="P253" i="3"/>
  <c r="BK254" i="3"/>
  <c r="BK253" i="3"/>
  <c r="J253" i="3" s="1"/>
  <c r="J64" i="3" s="1"/>
  <c r="J254" i="3"/>
  <c r="BE254" i="3" s="1"/>
  <c r="BI252" i="3"/>
  <c r="BH252" i="3"/>
  <c r="BG252" i="3"/>
  <c r="BF252" i="3"/>
  <c r="T252" i="3"/>
  <c r="R252" i="3"/>
  <c r="P252" i="3"/>
  <c r="BK252" i="3"/>
  <c r="J252" i="3"/>
  <c r="BE252" i="3"/>
  <c r="BI248" i="3"/>
  <c r="BH248" i="3"/>
  <c r="BG248" i="3"/>
  <c r="BF248" i="3"/>
  <c r="T248" i="3"/>
  <c r="R248" i="3"/>
  <c r="P248" i="3"/>
  <c r="BK248" i="3"/>
  <c r="J248" i="3"/>
  <c r="BE248" i="3"/>
  <c r="BI244" i="3"/>
  <c r="BH244" i="3"/>
  <c r="BG244" i="3"/>
  <c r="BF244" i="3"/>
  <c r="T244" i="3"/>
  <c r="R244" i="3"/>
  <c r="P244" i="3"/>
  <c r="BK244" i="3"/>
  <c r="J244" i="3"/>
  <c r="BE244" i="3"/>
  <c r="BI243" i="3"/>
  <c r="BH243" i="3"/>
  <c r="BG243" i="3"/>
  <c r="BF243" i="3"/>
  <c r="T243" i="3"/>
  <c r="R243" i="3"/>
  <c r="P243" i="3"/>
  <c r="BK243" i="3"/>
  <c r="J243" i="3"/>
  <c r="BE243" i="3"/>
  <c r="BI242" i="3"/>
  <c r="BH242" i="3"/>
  <c r="BG242" i="3"/>
  <c r="BF242" i="3"/>
  <c r="T242" i="3"/>
  <c r="R242" i="3"/>
  <c r="P242" i="3"/>
  <c r="BK242" i="3"/>
  <c r="J242" i="3"/>
  <c r="BE242" i="3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T238" i="3"/>
  <c r="R239" i="3"/>
  <c r="R238" i="3"/>
  <c r="P239" i="3"/>
  <c r="P238" i="3"/>
  <c r="BK239" i="3"/>
  <c r="BK238" i="3"/>
  <c r="J238" i="3" s="1"/>
  <c r="J63" i="3" s="1"/>
  <c r="J239" i="3"/>
  <c r="BE239" i="3" s="1"/>
  <c r="BI237" i="3"/>
  <c r="BH237" i="3"/>
  <c r="BG237" i="3"/>
  <c r="BF237" i="3"/>
  <c r="T237" i="3"/>
  <c r="R237" i="3"/>
  <c r="P237" i="3"/>
  <c r="BK237" i="3"/>
  <c r="J237" i="3"/>
  <c r="BE237" i="3"/>
  <c r="BI229" i="3"/>
  <c r="BH229" i="3"/>
  <c r="BG229" i="3"/>
  <c r="BF229" i="3"/>
  <c r="T229" i="3"/>
  <c r="R229" i="3"/>
  <c r="P229" i="3"/>
  <c r="BK229" i="3"/>
  <c r="J229" i="3"/>
  <c r="BE229" i="3"/>
  <c r="BI217" i="3"/>
  <c r="BH217" i="3"/>
  <c r="BG217" i="3"/>
  <c r="BF217" i="3"/>
  <c r="T217" i="3"/>
  <c r="R217" i="3"/>
  <c r="P217" i="3"/>
  <c r="BK217" i="3"/>
  <c r="J217" i="3"/>
  <c r="BE217" i="3"/>
  <c r="BI208" i="3"/>
  <c r="BH208" i="3"/>
  <c r="BG208" i="3"/>
  <c r="BF208" i="3"/>
  <c r="T208" i="3"/>
  <c r="R208" i="3"/>
  <c r="P208" i="3"/>
  <c r="BK208" i="3"/>
  <c r="J208" i="3"/>
  <c r="BE208" i="3"/>
  <c r="BI206" i="3"/>
  <c r="BH206" i="3"/>
  <c r="BG206" i="3"/>
  <c r="BF206" i="3"/>
  <c r="T206" i="3"/>
  <c r="R206" i="3"/>
  <c r="P206" i="3"/>
  <c r="BK206" i="3"/>
  <c r="J206" i="3"/>
  <c r="BE206" i="3"/>
  <c r="BI205" i="3"/>
  <c r="BH205" i="3"/>
  <c r="BG205" i="3"/>
  <c r="BF205" i="3"/>
  <c r="T205" i="3"/>
  <c r="R205" i="3"/>
  <c r="P205" i="3"/>
  <c r="BK205" i="3"/>
  <c r="J205" i="3"/>
  <c r="BE205" i="3"/>
  <c r="BI204" i="3"/>
  <c r="BH204" i="3"/>
  <c r="BG204" i="3"/>
  <c r="BF204" i="3"/>
  <c r="T204" i="3"/>
  <c r="R204" i="3"/>
  <c r="P204" i="3"/>
  <c r="BK204" i="3"/>
  <c r="J204" i="3"/>
  <c r="BE204" i="3"/>
  <c r="BI194" i="3"/>
  <c r="BH194" i="3"/>
  <c r="BG194" i="3"/>
  <c r="BF194" i="3"/>
  <c r="T194" i="3"/>
  <c r="T193" i="3"/>
  <c r="R194" i="3"/>
  <c r="R193" i="3"/>
  <c r="P194" i="3"/>
  <c r="P193" i="3"/>
  <c r="BK194" i="3"/>
  <c r="BK193" i="3"/>
  <c r="J193" i="3" s="1"/>
  <c r="J62" i="3" s="1"/>
  <c r="J194" i="3"/>
  <c r="BE194" i="3" s="1"/>
  <c r="BI192" i="3"/>
  <c r="BH192" i="3"/>
  <c r="BG192" i="3"/>
  <c r="BF192" i="3"/>
  <c r="T192" i="3"/>
  <c r="R192" i="3"/>
  <c r="P192" i="3"/>
  <c r="BK192" i="3"/>
  <c r="J192" i="3"/>
  <c r="BE192" i="3"/>
  <c r="BI188" i="3"/>
  <c r="BH188" i="3"/>
  <c r="BG188" i="3"/>
  <c r="BF188" i="3"/>
  <c r="T188" i="3"/>
  <c r="R188" i="3"/>
  <c r="P188" i="3"/>
  <c r="BK188" i="3"/>
  <c r="J188" i="3"/>
  <c r="BE188" i="3"/>
  <c r="BI186" i="3"/>
  <c r="BH186" i="3"/>
  <c r="BG186" i="3"/>
  <c r="BF186" i="3"/>
  <c r="T186" i="3"/>
  <c r="R186" i="3"/>
  <c r="P186" i="3"/>
  <c r="BK186" i="3"/>
  <c r="J186" i="3"/>
  <c r="BE186" i="3"/>
  <c r="BI183" i="3"/>
  <c r="BH183" i="3"/>
  <c r="BG183" i="3"/>
  <c r="BF183" i="3"/>
  <c r="T183" i="3"/>
  <c r="R183" i="3"/>
  <c r="P183" i="3"/>
  <c r="BK183" i="3"/>
  <c r="J183" i="3"/>
  <c r="BE183" i="3"/>
  <c r="BI181" i="3"/>
  <c r="BH181" i="3"/>
  <c r="BG181" i="3"/>
  <c r="BF181" i="3"/>
  <c r="T181" i="3"/>
  <c r="R181" i="3"/>
  <c r="P181" i="3"/>
  <c r="BK181" i="3"/>
  <c r="J181" i="3"/>
  <c r="BE181" i="3"/>
  <c r="BI158" i="3"/>
  <c r="BH158" i="3"/>
  <c r="BG158" i="3"/>
  <c r="BF158" i="3"/>
  <c r="T158" i="3"/>
  <c r="R158" i="3"/>
  <c r="P158" i="3"/>
  <c r="BK158" i="3"/>
  <c r="J158" i="3"/>
  <c r="BE158" i="3"/>
  <c r="BI155" i="3"/>
  <c r="BH155" i="3"/>
  <c r="BG155" i="3"/>
  <c r="BF155" i="3"/>
  <c r="T155" i="3"/>
  <c r="R155" i="3"/>
  <c r="P155" i="3"/>
  <c r="BK155" i="3"/>
  <c r="J155" i="3"/>
  <c r="BE155" i="3"/>
  <c r="BI151" i="3"/>
  <c r="BH151" i="3"/>
  <c r="BG151" i="3"/>
  <c r="BF151" i="3"/>
  <c r="T151" i="3"/>
  <c r="R151" i="3"/>
  <c r="P151" i="3"/>
  <c r="BK151" i="3"/>
  <c r="J151" i="3"/>
  <c r="BE151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30" i="3"/>
  <c r="BH130" i="3"/>
  <c r="BG130" i="3"/>
  <c r="BF130" i="3"/>
  <c r="T130" i="3"/>
  <c r="R130" i="3"/>
  <c r="P130" i="3"/>
  <c r="BK130" i="3"/>
  <c r="J130" i="3"/>
  <c r="BE130" i="3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R95" i="3"/>
  <c r="P95" i="3"/>
  <c r="BK95" i="3"/>
  <c r="J95" i="3"/>
  <c r="BE95" i="3"/>
  <c r="BI93" i="3"/>
  <c r="BH93" i="3"/>
  <c r="BG93" i="3"/>
  <c r="BF93" i="3"/>
  <c r="T93" i="3"/>
  <c r="R93" i="3"/>
  <c r="P93" i="3"/>
  <c r="BK93" i="3"/>
  <c r="J93" i="3"/>
  <c r="BE93" i="3"/>
  <c r="BI91" i="3"/>
  <c r="BH91" i="3"/>
  <c r="BG91" i="3"/>
  <c r="BF91" i="3"/>
  <c r="T91" i="3"/>
  <c r="R91" i="3"/>
  <c r="P91" i="3"/>
  <c r="BK91" i="3"/>
  <c r="J91" i="3"/>
  <c r="BE91" i="3"/>
  <c r="BI89" i="3"/>
  <c r="F37" i="3"/>
  <c r="BD56" i="1" s="1"/>
  <c r="BH89" i="3"/>
  <c r="F36" i="3" s="1"/>
  <c r="BC56" i="1" s="1"/>
  <c r="BG89" i="3"/>
  <c r="F35" i="3"/>
  <c r="BB56" i="1" s="1"/>
  <c r="BF89" i="3"/>
  <c r="J34" i="3" s="1"/>
  <c r="AW56" i="1" s="1"/>
  <c r="T89" i="3"/>
  <c r="T88" i="3"/>
  <c r="T87" i="3" s="1"/>
  <c r="T86" i="3" s="1"/>
  <c r="R89" i="3"/>
  <c r="R88" i="3"/>
  <c r="R87" i="3" s="1"/>
  <c r="R86" i="3" s="1"/>
  <c r="P89" i="3"/>
  <c r="P88" i="3"/>
  <c r="P87" i="3" s="1"/>
  <c r="P86" i="3" s="1"/>
  <c r="AU56" i="1" s="1"/>
  <c r="BK89" i="3"/>
  <c r="BK88" i="3" s="1"/>
  <c r="J89" i="3"/>
  <c r="BE89" i="3" s="1"/>
  <c r="J83" i="3"/>
  <c r="J82" i="3"/>
  <c r="F82" i="3"/>
  <c r="F80" i="3"/>
  <c r="E78" i="3"/>
  <c r="J55" i="3"/>
  <c r="J54" i="3"/>
  <c r="F54" i="3"/>
  <c r="F52" i="3"/>
  <c r="E50" i="3"/>
  <c r="J18" i="3"/>
  <c r="E18" i="3"/>
  <c r="F83" i="3" s="1"/>
  <c r="F55" i="3"/>
  <c r="J17" i="3"/>
  <c r="J12" i="3"/>
  <c r="J80" i="3" s="1"/>
  <c r="J52" i="3"/>
  <c r="E7" i="3"/>
  <c r="E76" i="3"/>
  <c r="E48" i="3"/>
  <c r="J37" i="2"/>
  <c r="J36" i="2"/>
  <c r="AY55" i="1"/>
  <c r="J35" i="2"/>
  <c r="AX55" i="1"/>
  <c r="BI446" i="2"/>
  <c r="BH446" i="2"/>
  <c r="BG446" i="2"/>
  <c r="BF446" i="2"/>
  <c r="T446" i="2"/>
  <c r="T445" i="2"/>
  <c r="R446" i="2"/>
  <c r="R445" i="2"/>
  <c r="P446" i="2"/>
  <c r="P445" i="2"/>
  <c r="BK446" i="2"/>
  <c r="BK445" i="2"/>
  <c r="J445" i="2" s="1"/>
  <c r="J74" i="2" s="1"/>
  <c r="J446" i="2"/>
  <c r="BE446" i="2" s="1"/>
  <c r="BI443" i="2"/>
  <c r="BH443" i="2"/>
  <c r="BG443" i="2"/>
  <c r="BF443" i="2"/>
  <c r="T443" i="2"/>
  <c r="R443" i="2"/>
  <c r="P443" i="2"/>
  <c r="BK443" i="2"/>
  <c r="J443" i="2"/>
  <c r="BE443" i="2"/>
  <c r="BI441" i="2"/>
  <c r="BH441" i="2"/>
  <c r="BG441" i="2"/>
  <c r="BF441" i="2"/>
  <c r="T441" i="2"/>
  <c r="R441" i="2"/>
  <c r="P441" i="2"/>
  <c r="BK441" i="2"/>
  <c r="J441" i="2"/>
  <c r="BE441" i="2"/>
  <c r="BI439" i="2"/>
  <c r="BH439" i="2"/>
  <c r="BG439" i="2"/>
  <c r="BF439" i="2"/>
  <c r="T439" i="2"/>
  <c r="R439" i="2"/>
  <c r="P439" i="2"/>
  <c r="BK439" i="2"/>
  <c r="J439" i="2"/>
  <c r="BE439" i="2"/>
  <c r="BI436" i="2"/>
  <c r="BH436" i="2"/>
  <c r="BG436" i="2"/>
  <c r="BF436" i="2"/>
  <c r="T436" i="2"/>
  <c r="R436" i="2"/>
  <c r="P436" i="2"/>
  <c r="BK436" i="2"/>
  <c r="J436" i="2"/>
  <c r="BE436" i="2"/>
  <c r="BI433" i="2"/>
  <c r="BH433" i="2"/>
  <c r="BG433" i="2"/>
  <c r="BF433" i="2"/>
  <c r="T433" i="2"/>
  <c r="R433" i="2"/>
  <c r="P433" i="2"/>
  <c r="BK433" i="2"/>
  <c r="J433" i="2"/>
  <c r="BE433" i="2"/>
  <c r="BI430" i="2"/>
  <c r="BH430" i="2"/>
  <c r="BG430" i="2"/>
  <c r="BF430" i="2"/>
  <c r="T430" i="2"/>
  <c r="R430" i="2"/>
  <c r="P430" i="2"/>
  <c r="BK430" i="2"/>
  <c r="J430" i="2"/>
  <c r="BE430" i="2"/>
  <c r="BI427" i="2"/>
  <c r="BH427" i="2"/>
  <c r="BG427" i="2"/>
  <c r="BF427" i="2"/>
  <c r="T427" i="2"/>
  <c r="R427" i="2"/>
  <c r="P427" i="2"/>
  <c r="BK427" i="2"/>
  <c r="J427" i="2"/>
  <c r="BE427" i="2"/>
  <c r="BI424" i="2"/>
  <c r="BH424" i="2"/>
  <c r="BG424" i="2"/>
  <c r="BF424" i="2"/>
  <c r="T424" i="2"/>
  <c r="R424" i="2"/>
  <c r="P424" i="2"/>
  <c r="BK424" i="2"/>
  <c r="J424" i="2"/>
  <c r="BE424" i="2"/>
  <c r="BI421" i="2"/>
  <c r="BH421" i="2"/>
  <c r="BG421" i="2"/>
  <c r="BF421" i="2"/>
  <c r="T421" i="2"/>
  <c r="R421" i="2"/>
  <c r="P421" i="2"/>
  <c r="BK421" i="2"/>
  <c r="J421" i="2"/>
  <c r="BE421" i="2"/>
  <c r="BI418" i="2"/>
  <c r="BH418" i="2"/>
  <c r="BG418" i="2"/>
  <c r="BF418" i="2"/>
  <c r="T418" i="2"/>
  <c r="R418" i="2"/>
  <c r="P418" i="2"/>
  <c r="BK418" i="2"/>
  <c r="J418" i="2"/>
  <c r="BE418" i="2"/>
  <c r="BI415" i="2"/>
  <c r="BH415" i="2"/>
  <c r="BG415" i="2"/>
  <c r="BF415" i="2"/>
  <c r="T415" i="2"/>
  <c r="R415" i="2"/>
  <c r="P415" i="2"/>
  <c r="BK415" i="2"/>
  <c r="J415" i="2"/>
  <c r="BE415" i="2"/>
  <c r="BI412" i="2"/>
  <c r="BH412" i="2"/>
  <c r="BG412" i="2"/>
  <c r="BF412" i="2"/>
  <c r="T412" i="2"/>
  <c r="R412" i="2"/>
  <c r="P412" i="2"/>
  <c r="BK412" i="2"/>
  <c r="J412" i="2"/>
  <c r="BE412" i="2"/>
  <c r="BI409" i="2"/>
  <c r="BH409" i="2"/>
  <c r="BG409" i="2"/>
  <c r="BF409" i="2"/>
  <c r="T409" i="2"/>
  <c r="R409" i="2"/>
  <c r="P409" i="2"/>
  <c r="BK409" i="2"/>
  <c r="J409" i="2"/>
  <c r="BE409" i="2"/>
  <c r="BI406" i="2"/>
  <c r="BH406" i="2"/>
  <c r="BG406" i="2"/>
  <c r="BF406" i="2"/>
  <c r="T406" i="2"/>
  <c r="R406" i="2"/>
  <c r="P406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R402" i="2"/>
  <c r="P402" i="2"/>
  <c r="BK402" i="2"/>
  <c r="J402" i="2"/>
  <c r="BE402" i="2"/>
  <c r="BI400" i="2"/>
  <c r="BH400" i="2"/>
  <c r="BG400" i="2"/>
  <c r="BF400" i="2"/>
  <c r="T400" i="2"/>
  <c r="R400" i="2"/>
  <c r="P400" i="2"/>
  <c r="BK400" i="2"/>
  <c r="J400" i="2"/>
  <c r="BE400" i="2"/>
  <c r="BI398" i="2"/>
  <c r="BH398" i="2"/>
  <c r="BG398" i="2"/>
  <c r="BF398" i="2"/>
  <c r="T398" i="2"/>
  <c r="R398" i="2"/>
  <c r="P398" i="2"/>
  <c r="BK398" i="2"/>
  <c r="J398" i="2"/>
  <c r="BE398" i="2"/>
  <c r="BI396" i="2"/>
  <c r="BH396" i="2"/>
  <c r="BG396" i="2"/>
  <c r="BF396" i="2"/>
  <c r="T396" i="2"/>
  <c r="R396" i="2"/>
  <c r="P396" i="2"/>
  <c r="BK396" i="2"/>
  <c r="J396" i="2"/>
  <c r="BE396" i="2"/>
  <c r="BI394" i="2"/>
  <c r="BH394" i="2"/>
  <c r="BG394" i="2"/>
  <c r="BF394" i="2"/>
  <c r="T394" i="2"/>
  <c r="R394" i="2"/>
  <c r="P394" i="2"/>
  <c r="BK394" i="2"/>
  <c r="J394" i="2"/>
  <c r="BE394" i="2"/>
  <c r="BI392" i="2"/>
  <c r="BH392" i="2"/>
  <c r="BG392" i="2"/>
  <c r="BF392" i="2"/>
  <c r="T392" i="2"/>
  <c r="R392" i="2"/>
  <c r="P392" i="2"/>
  <c r="BK392" i="2"/>
  <c r="J392" i="2"/>
  <c r="BE392" i="2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/>
  <c r="BI386" i="2"/>
  <c r="BH386" i="2"/>
  <c r="BG386" i="2"/>
  <c r="BF386" i="2"/>
  <c r="T386" i="2"/>
  <c r="R386" i="2"/>
  <c r="P386" i="2"/>
  <c r="BK386" i="2"/>
  <c r="J386" i="2"/>
  <c r="BE386" i="2"/>
  <c r="BI384" i="2"/>
  <c r="BH384" i="2"/>
  <c r="BG384" i="2"/>
  <c r="BF384" i="2"/>
  <c r="T384" i="2"/>
  <c r="T383" i="2"/>
  <c r="T382" i="2" s="1"/>
  <c r="R384" i="2"/>
  <c r="R383" i="2" s="1"/>
  <c r="R382" i="2" s="1"/>
  <c r="P384" i="2"/>
  <c r="P383" i="2"/>
  <c r="P382" i="2" s="1"/>
  <c r="BK384" i="2"/>
  <c r="BK383" i="2" s="1"/>
  <c r="J384" i="2"/>
  <c r="BE384" i="2"/>
  <c r="BI380" i="2"/>
  <c r="BH380" i="2"/>
  <c r="BG380" i="2"/>
  <c r="BF380" i="2"/>
  <c r="T380" i="2"/>
  <c r="R380" i="2"/>
  <c r="P380" i="2"/>
  <c r="BK380" i="2"/>
  <c r="J380" i="2"/>
  <c r="BE380" i="2"/>
  <c r="BI378" i="2"/>
  <c r="BH378" i="2"/>
  <c r="BG378" i="2"/>
  <c r="BF378" i="2"/>
  <c r="T378" i="2"/>
  <c r="R378" i="2"/>
  <c r="P378" i="2"/>
  <c r="BK378" i="2"/>
  <c r="J378" i="2"/>
  <c r="BE378" i="2"/>
  <c r="BI376" i="2"/>
  <c r="BH376" i="2"/>
  <c r="BG376" i="2"/>
  <c r="BF376" i="2"/>
  <c r="T376" i="2"/>
  <c r="R376" i="2"/>
  <c r="P376" i="2"/>
  <c r="BK376" i="2"/>
  <c r="J376" i="2"/>
  <c r="BE376" i="2"/>
  <c r="BI374" i="2"/>
  <c r="BH374" i="2"/>
  <c r="BG374" i="2"/>
  <c r="BF374" i="2"/>
  <c r="T374" i="2"/>
  <c r="R374" i="2"/>
  <c r="P374" i="2"/>
  <c r="BK374" i="2"/>
  <c r="J374" i="2"/>
  <c r="BE374" i="2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P370" i="2"/>
  <c r="BK370" i="2"/>
  <c r="J370" i="2"/>
  <c r="BE370" i="2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/>
  <c r="BI362" i="2"/>
  <c r="BH362" i="2"/>
  <c r="BG362" i="2"/>
  <c r="BF362" i="2"/>
  <c r="T362" i="2"/>
  <c r="R362" i="2"/>
  <c r="P362" i="2"/>
  <c r="BK362" i="2"/>
  <c r="J362" i="2"/>
  <c r="BE362" i="2"/>
  <c r="BI360" i="2"/>
  <c r="BH360" i="2"/>
  <c r="BG360" i="2"/>
  <c r="BF360" i="2"/>
  <c r="T360" i="2"/>
  <c r="R360" i="2"/>
  <c r="P360" i="2"/>
  <c r="BK360" i="2"/>
  <c r="J360" i="2"/>
  <c r="BE360" i="2"/>
  <c r="BI358" i="2"/>
  <c r="BH358" i="2"/>
  <c r="BG358" i="2"/>
  <c r="BF358" i="2"/>
  <c r="T358" i="2"/>
  <c r="R358" i="2"/>
  <c r="P358" i="2"/>
  <c r="BK358" i="2"/>
  <c r="J358" i="2"/>
  <c r="BE358" i="2"/>
  <c r="BI356" i="2"/>
  <c r="BH356" i="2"/>
  <c r="BG356" i="2"/>
  <c r="BF356" i="2"/>
  <c r="T356" i="2"/>
  <c r="R356" i="2"/>
  <c r="P356" i="2"/>
  <c r="BK356" i="2"/>
  <c r="J356" i="2"/>
  <c r="BE356" i="2"/>
  <c r="BI354" i="2"/>
  <c r="BH354" i="2"/>
  <c r="BG354" i="2"/>
  <c r="BF354" i="2"/>
  <c r="T354" i="2"/>
  <c r="R354" i="2"/>
  <c r="P354" i="2"/>
  <c r="BK354" i="2"/>
  <c r="J354" i="2"/>
  <c r="BE354" i="2"/>
  <c r="BI352" i="2"/>
  <c r="BH352" i="2"/>
  <c r="BG352" i="2"/>
  <c r="BF352" i="2"/>
  <c r="T352" i="2"/>
  <c r="R352" i="2"/>
  <c r="P352" i="2"/>
  <c r="BK352" i="2"/>
  <c r="J352" i="2"/>
  <c r="BE352" i="2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/>
  <c r="BI346" i="2"/>
  <c r="BH346" i="2"/>
  <c r="BG346" i="2"/>
  <c r="BF346" i="2"/>
  <c r="T346" i="2"/>
  <c r="R346" i="2"/>
  <c r="P346" i="2"/>
  <c r="BK346" i="2"/>
  <c r="J346" i="2"/>
  <c r="BE346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5" i="2"/>
  <c r="BH335" i="2"/>
  <c r="BG335" i="2"/>
  <c r="BF335" i="2"/>
  <c r="T335" i="2"/>
  <c r="R335" i="2"/>
  <c r="P335" i="2"/>
  <c r="BK335" i="2"/>
  <c r="J335" i="2"/>
  <c r="BE335" i="2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/>
  <c r="BI327" i="2"/>
  <c r="BH327" i="2"/>
  <c r="BG327" i="2"/>
  <c r="BF327" i="2"/>
  <c r="T327" i="2"/>
  <c r="R327" i="2"/>
  <c r="P327" i="2"/>
  <c r="BK327" i="2"/>
  <c r="J327" i="2"/>
  <c r="BE327" i="2"/>
  <c r="BI324" i="2"/>
  <c r="BH324" i="2"/>
  <c r="BG324" i="2"/>
  <c r="BF324" i="2"/>
  <c r="T324" i="2"/>
  <c r="T323" i="2"/>
  <c r="R324" i="2"/>
  <c r="R323" i="2"/>
  <c r="P324" i="2"/>
  <c r="P323" i="2"/>
  <c r="BK324" i="2"/>
  <c r="BK323" i="2"/>
  <c r="J323" i="2" s="1"/>
  <c r="J71" i="2" s="1"/>
  <c r="J324" i="2"/>
  <c r="BE324" i="2" s="1"/>
  <c r="BI321" i="2"/>
  <c r="BH321" i="2"/>
  <c r="BG321" i="2"/>
  <c r="BF321" i="2"/>
  <c r="T321" i="2"/>
  <c r="R321" i="2"/>
  <c r="P321" i="2"/>
  <c r="BK321" i="2"/>
  <c r="J321" i="2"/>
  <c r="BE321" i="2"/>
  <c r="BI319" i="2"/>
  <c r="BH319" i="2"/>
  <c r="BG319" i="2"/>
  <c r="BF319" i="2"/>
  <c r="T319" i="2"/>
  <c r="R319" i="2"/>
  <c r="P319" i="2"/>
  <c r="BK319" i="2"/>
  <c r="J319" i="2"/>
  <c r="BE319" i="2"/>
  <c r="BI317" i="2"/>
  <c r="BH317" i="2"/>
  <c r="BG317" i="2"/>
  <c r="BF317" i="2"/>
  <c r="T317" i="2"/>
  <c r="R317" i="2"/>
  <c r="P317" i="2"/>
  <c r="BK317" i="2"/>
  <c r="J317" i="2"/>
  <c r="BE317" i="2"/>
  <c r="BI314" i="2"/>
  <c r="BH314" i="2"/>
  <c r="BG314" i="2"/>
  <c r="BF314" i="2"/>
  <c r="T314" i="2"/>
  <c r="R314" i="2"/>
  <c r="P314" i="2"/>
  <c r="BK314" i="2"/>
  <c r="J314" i="2"/>
  <c r="BE314" i="2"/>
  <c r="BI311" i="2"/>
  <c r="BH311" i="2"/>
  <c r="BG311" i="2"/>
  <c r="BF311" i="2"/>
  <c r="T311" i="2"/>
  <c r="R311" i="2"/>
  <c r="P311" i="2"/>
  <c r="BK311" i="2"/>
  <c r="J311" i="2"/>
  <c r="BE311" i="2"/>
  <c r="BI309" i="2"/>
  <c r="BH309" i="2"/>
  <c r="BG309" i="2"/>
  <c r="BF309" i="2"/>
  <c r="T309" i="2"/>
  <c r="R309" i="2"/>
  <c r="P309" i="2"/>
  <c r="BK309" i="2"/>
  <c r="J309" i="2"/>
  <c r="BE309" i="2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2" i="2"/>
  <c r="BH302" i="2"/>
  <c r="BG302" i="2"/>
  <c r="BF302" i="2"/>
  <c r="T302" i="2"/>
  <c r="R302" i="2"/>
  <c r="P302" i="2"/>
  <c r="BK302" i="2"/>
  <c r="J302" i="2"/>
  <c r="BE302" i="2"/>
  <c r="BI299" i="2"/>
  <c r="BH299" i="2"/>
  <c r="BG299" i="2"/>
  <c r="BF299" i="2"/>
  <c r="T299" i="2"/>
  <c r="R299" i="2"/>
  <c r="P299" i="2"/>
  <c r="BK299" i="2"/>
  <c r="J299" i="2"/>
  <c r="BE299" i="2"/>
  <c r="BI296" i="2"/>
  <c r="BH296" i="2"/>
  <c r="BG296" i="2"/>
  <c r="BF296" i="2"/>
  <c r="T296" i="2"/>
  <c r="R296" i="2"/>
  <c r="P296" i="2"/>
  <c r="BK296" i="2"/>
  <c r="J296" i="2"/>
  <c r="BE296" i="2"/>
  <c r="BI293" i="2"/>
  <c r="BH293" i="2"/>
  <c r="BG293" i="2"/>
  <c r="BF293" i="2"/>
  <c r="T293" i="2"/>
  <c r="R293" i="2"/>
  <c r="P293" i="2"/>
  <c r="BK293" i="2"/>
  <c r="J293" i="2"/>
  <c r="BE293" i="2"/>
  <c r="BI291" i="2"/>
  <c r="BH291" i="2"/>
  <c r="BG291" i="2"/>
  <c r="BF291" i="2"/>
  <c r="T291" i="2"/>
  <c r="R291" i="2"/>
  <c r="P291" i="2"/>
  <c r="BK291" i="2"/>
  <c r="J291" i="2"/>
  <c r="BE291" i="2"/>
  <c r="BI289" i="2"/>
  <c r="BH289" i="2"/>
  <c r="BG289" i="2"/>
  <c r="BF289" i="2"/>
  <c r="T289" i="2"/>
  <c r="R289" i="2"/>
  <c r="P289" i="2"/>
  <c r="BK289" i="2"/>
  <c r="J289" i="2"/>
  <c r="BE289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/>
  <c r="BI277" i="2"/>
  <c r="BH277" i="2"/>
  <c r="BG277" i="2"/>
  <c r="BF277" i="2"/>
  <c r="T277" i="2"/>
  <c r="R277" i="2"/>
  <c r="P277" i="2"/>
  <c r="BK277" i="2"/>
  <c r="J277" i="2"/>
  <c r="BE277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69" i="2"/>
  <c r="BH269" i="2"/>
  <c r="BG269" i="2"/>
  <c r="BF269" i="2"/>
  <c r="T269" i="2"/>
  <c r="R269" i="2"/>
  <c r="P269" i="2"/>
  <c r="BK269" i="2"/>
  <c r="J269" i="2"/>
  <c r="BE269" i="2"/>
  <c r="BI267" i="2"/>
  <c r="BH267" i="2"/>
  <c r="BG267" i="2"/>
  <c r="BF267" i="2"/>
  <c r="T267" i="2"/>
  <c r="R267" i="2"/>
  <c r="P267" i="2"/>
  <c r="BK267" i="2"/>
  <c r="J267" i="2"/>
  <c r="BE267" i="2"/>
  <c r="BI264" i="2"/>
  <c r="BH264" i="2"/>
  <c r="BG264" i="2"/>
  <c r="BF264" i="2"/>
  <c r="T264" i="2"/>
  <c r="R264" i="2"/>
  <c r="P264" i="2"/>
  <c r="BK264" i="2"/>
  <c r="J264" i="2"/>
  <c r="BE264" i="2"/>
  <c r="BI261" i="2"/>
  <c r="BH261" i="2"/>
  <c r="BG261" i="2"/>
  <c r="BF261" i="2"/>
  <c r="T261" i="2"/>
  <c r="R261" i="2"/>
  <c r="P261" i="2"/>
  <c r="BK261" i="2"/>
  <c r="J261" i="2"/>
  <c r="BE261" i="2"/>
  <c r="BI259" i="2"/>
  <c r="BH259" i="2"/>
  <c r="BG259" i="2"/>
  <c r="BF259" i="2"/>
  <c r="T259" i="2"/>
  <c r="R259" i="2"/>
  <c r="P259" i="2"/>
  <c r="BK259" i="2"/>
  <c r="J259" i="2"/>
  <c r="BE259" i="2"/>
  <c r="BI256" i="2"/>
  <c r="BH256" i="2"/>
  <c r="BG256" i="2"/>
  <c r="BF256" i="2"/>
  <c r="T256" i="2"/>
  <c r="R256" i="2"/>
  <c r="P256" i="2"/>
  <c r="BK256" i="2"/>
  <c r="J256" i="2"/>
  <c r="BE256" i="2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1" i="2"/>
  <c r="BH231" i="2"/>
  <c r="BG231" i="2"/>
  <c r="BF231" i="2"/>
  <c r="T231" i="2"/>
  <c r="T230" i="2"/>
  <c r="R231" i="2"/>
  <c r="R230" i="2"/>
  <c r="P231" i="2"/>
  <c r="P230" i="2"/>
  <c r="BK231" i="2"/>
  <c r="BK230" i="2"/>
  <c r="J230" i="2" s="1"/>
  <c r="J231" i="2"/>
  <c r="BE231" i="2" s="1"/>
  <c r="J70" i="2"/>
  <c r="BI227" i="2"/>
  <c r="BH227" i="2"/>
  <c r="BG227" i="2"/>
  <c r="BF227" i="2"/>
  <c r="T227" i="2"/>
  <c r="T226" i="2"/>
  <c r="R227" i="2"/>
  <c r="R226" i="2"/>
  <c r="P227" i="2"/>
  <c r="P226" i="2"/>
  <c r="BK227" i="2"/>
  <c r="BK226" i="2"/>
  <c r="J226" i="2" s="1"/>
  <c r="J69" i="2" s="1"/>
  <c r="J227" i="2"/>
  <c r="BE227" i="2" s="1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J218" i="2"/>
  <c r="BE218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T212" i="2"/>
  <c r="R213" i="2"/>
  <c r="R212" i="2"/>
  <c r="P213" i="2"/>
  <c r="P212" i="2"/>
  <c r="BK213" i="2"/>
  <c r="BK212" i="2"/>
  <c r="J212" i="2" s="1"/>
  <c r="J68" i="2" s="1"/>
  <c r="J213" i="2"/>
  <c r="BE213" i="2" s="1"/>
  <c r="BI210" i="2"/>
  <c r="BH210" i="2"/>
  <c r="BG210" i="2"/>
  <c r="BF210" i="2"/>
  <c r="T210" i="2"/>
  <c r="R210" i="2"/>
  <c r="P210" i="2"/>
  <c r="BK210" i="2"/>
  <c r="J210" i="2"/>
  <c r="BE210" i="2"/>
  <c r="BI207" i="2"/>
  <c r="BH207" i="2"/>
  <c r="BG207" i="2"/>
  <c r="BF207" i="2"/>
  <c r="T207" i="2"/>
  <c r="T206" i="2"/>
  <c r="R207" i="2"/>
  <c r="R206" i="2"/>
  <c r="P207" i="2"/>
  <c r="P206" i="2"/>
  <c r="BK207" i="2"/>
  <c r="BK206" i="2"/>
  <c r="J206" i="2" s="1"/>
  <c r="J67" i="2" s="1"/>
  <c r="J207" i="2"/>
  <c r="BE207" i="2" s="1"/>
  <c r="BI204" i="2"/>
  <c r="BH204" i="2"/>
  <c r="BG204" i="2"/>
  <c r="BF204" i="2"/>
  <c r="T204" i="2"/>
  <c r="R204" i="2"/>
  <c r="P204" i="2"/>
  <c r="BK204" i="2"/>
  <c r="J204" i="2"/>
  <c r="BE204" i="2"/>
  <c r="BI201" i="2"/>
  <c r="BH201" i="2"/>
  <c r="BG201" i="2"/>
  <c r="BF201" i="2"/>
  <c r="T201" i="2"/>
  <c r="R201" i="2"/>
  <c r="P201" i="2"/>
  <c r="BK201" i="2"/>
  <c r="J201" i="2"/>
  <c r="BE201" i="2"/>
  <c r="BI198" i="2"/>
  <c r="BH198" i="2"/>
  <c r="BG198" i="2"/>
  <c r="BF198" i="2"/>
  <c r="T198" i="2"/>
  <c r="T197" i="2"/>
  <c r="R198" i="2"/>
  <c r="R197" i="2"/>
  <c r="P198" i="2"/>
  <c r="P197" i="2"/>
  <c r="BK198" i="2"/>
  <c r="BK197" i="2"/>
  <c r="J197" i="2" s="1"/>
  <c r="J66" i="2" s="1"/>
  <c r="J198" i="2"/>
  <c r="BE198" i="2" s="1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T187" i="2"/>
  <c r="R188" i="2"/>
  <c r="R187" i="2"/>
  <c r="P188" i="2"/>
  <c r="P187" i="2"/>
  <c r="BK188" i="2"/>
  <c r="BK187" i="2"/>
  <c r="J187" i="2" s="1"/>
  <c r="J65" i="2" s="1"/>
  <c r="J188" i="2"/>
  <c r="BE188" i="2" s="1"/>
  <c r="BI184" i="2"/>
  <c r="BH184" i="2"/>
  <c r="BG184" i="2"/>
  <c r="BF184" i="2"/>
  <c r="T184" i="2"/>
  <c r="R184" i="2"/>
  <c r="P184" i="2"/>
  <c r="BK184" i="2"/>
  <c r="J184" i="2"/>
  <c r="BE184" i="2"/>
  <c r="BI181" i="2"/>
  <c r="BH181" i="2"/>
  <c r="BG181" i="2"/>
  <c r="BF181" i="2"/>
  <c r="T181" i="2"/>
  <c r="R181" i="2"/>
  <c r="P181" i="2"/>
  <c r="BK181" i="2"/>
  <c r="J181" i="2"/>
  <c r="BE181" i="2"/>
  <c r="BI174" i="2"/>
  <c r="BH174" i="2"/>
  <c r="BG174" i="2"/>
  <c r="BF174" i="2"/>
  <c r="T174" i="2"/>
  <c r="R174" i="2"/>
  <c r="P174" i="2"/>
  <c r="BK174" i="2"/>
  <c r="J174" i="2"/>
  <c r="BE174" i="2"/>
  <c r="BI171" i="2"/>
  <c r="BH171" i="2"/>
  <c r="BG171" i="2"/>
  <c r="BF171" i="2"/>
  <c r="T171" i="2"/>
  <c r="T170" i="2"/>
  <c r="R171" i="2"/>
  <c r="R170" i="2"/>
  <c r="P171" i="2"/>
  <c r="P170" i="2"/>
  <c r="BK171" i="2"/>
  <c r="BK170" i="2"/>
  <c r="J170" i="2" s="1"/>
  <c r="J64" i="2" s="1"/>
  <c r="J171" i="2"/>
  <c r="BE171" i="2" s="1"/>
  <c r="BI168" i="2"/>
  <c r="BH168" i="2"/>
  <c r="BG168" i="2"/>
  <c r="BF168" i="2"/>
  <c r="T168" i="2"/>
  <c r="R168" i="2"/>
  <c r="P168" i="2"/>
  <c r="BK168" i="2"/>
  <c r="J168" i="2"/>
  <c r="BE168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0" i="2"/>
  <c r="BH160" i="2"/>
  <c r="BG160" i="2"/>
  <c r="BF160" i="2"/>
  <c r="T160" i="2"/>
  <c r="R160" i="2"/>
  <c r="P160" i="2"/>
  <c r="BK160" i="2"/>
  <c r="J160" i="2"/>
  <c r="BE160" i="2"/>
  <c r="BI157" i="2"/>
  <c r="BH157" i="2"/>
  <c r="BG157" i="2"/>
  <c r="BF157" i="2"/>
  <c r="T157" i="2"/>
  <c r="R157" i="2"/>
  <c r="P157" i="2"/>
  <c r="BK157" i="2"/>
  <c r="J157" i="2"/>
  <c r="BE157" i="2"/>
  <c r="BI154" i="2"/>
  <c r="BH154" i="2"/>
  <c r="BG154" i="2"/>
  <c r="BF154" i="2"/>
  <c r="T154" i="2"/>
  <c r="R154" i="2"/>
  <c r="P154" i="2"/>
  <c r="BK154" i="2"/>
  <c r="J154" i="2"/>
  <c r="BE154" i="2"/>
  <c r="BI139" i="2"/>
  <c r="BH139" i="2"/>
  <c r="BG139" i="2"/>
  <c r="BF139" i="2"/>
  <c r="T139" i="2"/>
  <c r="T138" i="2"/>
  <c r="R139" i="2"/>
  <c r="R138" i="2"/>
  <c r="P139" i="2"/>
  <c r="P138" i="2"/>
  <c r="BK139" i="2"/>
  <c r="BK138" i="2"/>
  <c r="J138" i="2" s="1"/>
  <c r="J63" i="2" s="1"/>
  <c r="J139" i="2"/>
  <c r="BE139" i="2" s="1"/>
  <c r="BI136" i="2"/>
  <c r="BH136" i="2"/>
  <c r="BG136" i="2"/>
  <c r="BF136" i="2"/>
  <c r="T136" i="2"/>
  <c r="R136" i="2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8" i="2"/>
  <c r="F37" i="2"/>
  <c r="BD55" i="1" s="1"/>
  <c r="BD54" i="1" s="1"/>
  <c r="W33" i="1" s="1"/>
  <c r="BH98" i="2"/>
  <c r="F36" i="2" s="1"/>
  <c r="BC55" i="1" s="1"/>
  <c r="BC54" i="1" s="1"/>
  <c r="BG98" i="2"/>
  <c r="F35" i="2"/>
  <c r="BB55" i="1" s="1"/>
  <c r="BB54" i="1" s="1"/>
  <c r="BF98" i="2"/>
  <c r="J34" i="2" s="1"/>
  <c r="AW55" i="1" s="1"/>
  <c r="T98" i="2"/>
  <c r="T97" i="2"/>
  <c r="T96" i="2" s="1"/>
  <c r="T95" i="2" s="1"/>
  <c r="T94" i="2" s="1"/>
  <c r="R98" i="2"/>
  <c r="R97" i="2" s="1"/>
  <c r="R96" i="2" s="1"/>
  <c r="R95" i="2" s="1"/>
  <c r="R94" i="2" s="1"/>
  <c r="P98" i="2"/>
  <c r="P97" i="2"/>
  <c r="P96" i="2" s="1"/>
  <c r="P95" i="2" s="1"/>
  <c r="P94" i="2" s="1"/>
  <c r="AU55" i="1" s="1"/>
  <c r="AU54" i="1" s="1"/>
  <c r="BK98" i="2"/>
  <c r="BK97" i="2"/>
  <c r="J97" i="2" s="1"/>
  <c r="J62" i="2" s="1"/>
  <c r="J98" i="2"/>
  <c r="BE98" i="2"/>
  <c r="J33" i="2" s="1"/>
  <c r="AV55" i="1" s="1"/>
  <c r="AT55" i="1" s="1"/>
  <c r="J91" i="2"/>
  <c r="J90" i="2"/>
  <c r="F88" i="2"/>
  <c r="E86" i="2"/>
  <c r="J55" i="2"/>
  <c r="J54" i="2"/>
  <c r="F52" i="2"/>
  <c r="E50" i="2"/>
  <c r="J18" i="2"/>
  <c r="E18" i="2"/>
  <c r="F55" i="2" s="1"/>
  <c r="J17" i="2"/>
  <c r="J15" i="2"/>
  <c r="E15" i="2"/>
  <c r="F90" i="2"/>
  <c r="F54" i="2"/>
  <c r="J14" i="2"/>
  <c r="J12" i="2"/>
  <c r="J88" i="2"/>
  <c r="J52" i="2"/>
  <c r="E7" i="2"/>
  <c r="E48" i="2" s="1"/>
  <c r="AS54" i="1"/>
  <c r="AT59" i="1"/>
  <c r="AT57" i="1"/>
  <c r="L50" i="1"/>
  <c r="AM50" i="1"/>
  <c r="AM49" i="1"/>
  <c r="L49" i="1"/>
  <c r="AM47" i="1"/>
  <c r="L47" i="1"/>
  <c r="L45" i="1"/>
  <c r="L44" i="1"/>
  <c r="AX54" i="1" l="1"/>
  <c r="W31" i="1"/>
  <c r="AY54" i="1"/>
  <c r="W32" i="1"/>
  <c r="BK96" i="2"/>
  <c r="E84" i="2"/>
  <c r="F91" i="2"/>
  <c r="F33" i="2"/>
  <c r="AZ55" i="1" s="1"/>
  <c r="F34" i="2"/>
  <c r="BA55" i="1" s="1"/>
  <c r="BK382" i="2"/>
  <c r="J382" i="2" s="1"/>
  <c r="J72" i="2" s="1"/>
  <c r="J383" i="2"/>
  <c r="J73" i="2" s="1"/>
  <c r="BK87" i="3"/>
  <c r="J88" i="3"/>
  <c r="J61" i="3" s="1"/>
  <c r="J33" i="5"/>
  <c r="AV58" i="1" s="1"/>
  <c r="AT58" i="1" s="1"/>
  <c r="F33" i="5"/>
  <c r="AZ58" i="1" s="1"/>
  <c r="J33" i="3"/>
  <c r="AV56" i="1" s="1"/>
  <c r="AT56" i="1" s="1"/>
  <c r="F33" i="3"/>
  <c r="AZ56" i="1" s="1"/>
  <c r="J30" i="4"/>
  <c r="J59" i="4"/>
  <c r="BK89" i="5"/>
  <c r="J90" i="5"/>
  <c r="J61" i="5" s="1"/>
  <c r="J59" i="6"/>
  <c r="J30" i="6"/>
  <c r="F34" i="3"/>
  <c r="BA56" i="1" s="1"/>
  <c r="F33" i="4"/>
  <c r="AZ57" i="1" s="1"/>
  <c r="F34" i="4"/>
  <c r="BA57" i="1" s="1"/>
  <c r="F34" i="5"/>
  <c r="BA58" i="1" s="1"/>
  <c r="F33" i="6"/>
  <c r="AZ59" i="1" s="1"/>
  <c r="F34" i="6"/>
  <c r="BA59" i="1" s="1"/>
  <c r="BK88" i="5" l="1"/>
  <c r="J88" i="5" s="1"/>
  <c r="J89" i="5"/>
  <c r="J60" i="5" s="1"/>
  <c r="AG57" i="1"/>
  <c r="AN57" i="1" s="1"/>
  <c r="J39" i="4"/>
  <c r="BK86" i="3"/>
  <c r="J86" i="3" s="1"/>
  <c r="J87" i="3"/>
  <c r="J60" i="3" s="1"/>
  <c r="AZ54" i="1"/>
  <c r="AG59" i="1"/>
  <c r="AN59" i="1" s="1"/>
  <c r="J39" i="6"/>
  <c r="BA54" i="1"/>
  <c r="J96" i="2"/>
  <c r="J61" i="2" s="1"/>
  <c r="BK95" i="2"/>
  <c r="J95" i="2" l="1"/>
  <c r="J60" i="2" s="1"/>
  <c r="BK94" i="2"/>
  <c r="J94" i="2" s="1"/>
  <c r="W30" i="1"/>
  <c r="AW54" i="1"/>
  <c r="AK30" i="1" s="1"/>
  <c r="AV54" i="1"/>
  <c r="W29" i="1"/>
  <c r="J59" i="3"/>
  <c r="J30" i="3"/>
  <c r="J59" i="5"/>
  <c r="J30" i="5"/>
  <c r="AG58" i="1" l="1"/>
  <c r="AN58" i="1" s="1"/>
  <c r="J39" i="5"/>
  <c r="AG56" i="1"/>
  <c r="AN56" i="1" s="1"/>
  <c r="J39" i="3"/>
  <c r="J59" i="2"/>
  <c r="J30" i="2"/>
  <c r="AK29" i="1"/>
  <c r="AT54" i="1"/>
  <c r="AG55" i="1" l="1"/>
  <c r="J39" i="2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<sst xmlns="http://schemas.openxmlformats.org/spreadsheetml/2006/main" count="8574" uniqueCount="1547">
  <si>
    <t>Export Komplet</t>
  </si>
  <si>
    <t/>
  </si>
  <si>
    <t>2.0</t>
  </si>
  <si>
    <t>ZAMOK</t>
  </si>
  <si>
    <t>False</t>
  </si>
  <si>
    <t>{9825d693-01fc-4a01-a36f-6dfba93312f2}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</si>
  <si>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</si>
  <si>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</si>
  <si>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</si>
  <si>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</si>
  <si>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</si>
  <si>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</si>
  <si>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</si>
  <si>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</si>
  <si>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9-042-113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</si>
  <si>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</si>
  <si>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</si>
  <si>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panelového sídliště Nádražní, I. ETAPA</t>
  </si>
  <si>
    <t>0,1</t>
  </si>
  <si>
    <t>KSO:</t>
  </si>
  <si>
    <t>CC-CZ:</t>
  </si>
  <si>
    <t>1</t>
  </si>
  <si>
    <t>Místo:</t>
  </si>
  <si>
    <t>Nádražní ul., Šternberk</t>
  </si>
  <si>
    <t>Datum:</t>
  </si>
  <si>
    <t>18. 2. 2019</t>
  </si>
  <si>
    <t>10</t>
  </si>
  <si>
    <t>100</t>
  </si>
  <si>
    <t>Zadavatel:</t>
  </si>
  <si>
    <t>IČ:</t>
  </si>
  <si>
    <t>Městský úřad Šternberk</t>
  </si>
  <si>
    <t>DIČ:</t>
  </si>
  <si>
    <t>Uchazeč:</t>
  </si>
  <si>
    <t>Vyplň údaj</t>
  </si>
  <si>
    <t>Projektant:</t>
  </si>
  <si>
    <t>Alfaprojekt Olomouc a.s.</t>
  </si>
  <si>
    <t>True</t>
  </si>
  <si>
    <t>Zpracovatel:</t>
  </si>
  <si>
    <t>ing. Zetocha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</si>
  <si>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</si>
  <si>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</si>
  <si>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</si>
  <si>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</si>
  <si>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</si>
  <si>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</si>
  <si>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</si>
  <si>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</si>
  <si>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</si>
  <si>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</si>
  <si>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</si>
  <si>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</si>
  <si>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</si>
  <si>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</si>
  <si>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</si>
  <si>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</si>
  <si>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</si>
  <si>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</si>
  <si>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</si>
  <si>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</si>
  <si>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</si>
  <si>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</si>
  <si>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</si>
  <si>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</si>
  <si>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</si>
  <si>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</si>
  <si>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</si>
  <si>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</si>
  <si>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</si>
  <si>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</si>
  <si>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</si>
  <si>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</si>
  <si>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</si>
  <si>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</si>
  <si>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</si>
  <si>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</si>
  <si>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</si>
  <si>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</si>
  <si>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</si>
  <si>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</si>
  <si>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</si>
  <si>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</si>
  <si>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KOMUNIKACE A ZPEVNĚNÉ PLOCHY</t>
  </si>
  <si>
    <t>STA</t>
  </si>
  <si>
    <t>{7957621a-945f-44bd-8900-ce81a8afe47e}</t>
  </si>
  <si>
    <t>2</t>
  </si>
  <si>
    <t>SO 03</t>
  </si>
  <si>
    <t>ODVODNĚNÍ KOMUNIKACE</t>
  </si>
  <si>
    <t>{5008e870-b857-4a8d-8d86-bc339787badf}</t>
  </si>
  <si>
    <t>SO 06</t>
  </si>
  <si>
    <t>VEŘEJNÉ OSVĚTLENÍ</t>
  </si>
  <si>
    <t>{6d0eecf7-779b-4494-8648-5e9d3881741e}</t>
  </si>
  <si>
    <t>SO 07</t>
  </si>
  <si>
    <t>ÚPRAVA NA VODOVODU</t>
  </si>
  <si>
    <t>{2fd225dc-5047-49b4-b9e8-635b69d391cc}</t>
  </si>
  <si>
    <t>VON</t>
  </si>
  <si>
    <t>VEDLEJŠÍ A OSTATNÍ NÁKLADY</t>
  </si>
  <si>
    <t>{e54da2be-3ff3-45af-b41c-e600cd448cee}</t>
  </si>
  <si>
    <t>82229</t>
  </si>
  <si>
    <t>KRYCÍ LIST SOUPISU PRACÍ</t>
  </si>
  <si>
    <t>Objekt:</t>
  </si>
  <si>
    <t>SO 02 -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</si>
  <si>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</si>
  <si>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</si>
  <si>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</si>
  <si>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</si>
  <si>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</si>
  <si>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</si>
  <si>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</si>
  <si>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</si>
  <si>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111 - Zemní práce - stabilizace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</si>
  <si>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</si>
  <si>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</si>
  <si>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</si>
  <si>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</si>
  <si>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</si>
  <si>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</si>
  <si>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</si>
  <si>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</si>
  <si>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</si>
  <si>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</si>
  <si>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</si>
  <si>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</si>
  <si>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</si>
  <si>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</si>
  <si>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</si>
  <si>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</si>
  <si>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</si>
  <si>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</si>
  <si>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</si>
  <si>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</si>
  <si>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</si>
  <si>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</si>
  <si>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</si>
  <si>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</si>
  <si>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</si>
  <si>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</si>
  <si>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</si>
  <si>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</si>
  <si>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</si>
  <si>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</si>
  <si>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</si>
  <si>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113154324</t>
  </si>
  <si>
    <t>Frézování živičného krytu tl 100 mm pruh š 1 m pl do 10000 m2 bez překážek v trase</t>
  </si>
  <si>
    <t>m2</t>
  </si>
  <si>
    <t>CS ÚRS 2019 01</t>
  </si>
  <si>
    <t>4</t>
  </si>
  <si>
    <t>3</t>
  </si>
  <si>
    <t>-886142101</t>
  </si>
  <si>
    <t>P</t>
  </si>
  <si>
    <t>Poznámka k položce:_x000D_
frézování asfaltového krytu stávající komunikace</t>
  </si>
  <si>
    <t>VV</t>
  </si>
  <si>
    <t>820+1190</t>
  </si>
  <si>
    <t>113107224</t>
  </si>
  <si>
    <t>Odstranění podkladu z kameniva drceného tl 400 mm strojně pl přes 200 m2</t>
  </si>
  <si>
    <t>1149110081</t>
  </si>
  <si>
    <t>Poznámka k položce:_x000D_
odstranění podkladu pod stávající vozovkou, kromě "středového pásu" bez úpravy podloží</t>
  </si>
  <si>
    <t>2010-380-210-30-130</t>
  </si>
  <si>
    <t>20</t>
  </si>
  <si>
    <t>-820440460</t>
  </si>
  <si>
    <t>Poznámka k položce:_x000D_
odstranění podkladu štěrkových ploch pro parkování tl. 30 - 40 cm</t>
  </si>
  <si>
    <t>180+170+65+50+65</t>
  </si>
  <si>
    <t>113106123</t>
  </si>
  <si>
    <t>Rozebrání dlažeb ze zámkových dlaždic komunikací pro pěší ručně</t>
  </si>
  <si>
    <t>1476376766</t>
  </si>
  <si>
    <t>Poznámka k položce:_x000D_
rozebrání stávající dlažby chodníků</t>
  </si>
  <si>
    <t>35+500+25+40+80+55+80</t>
  </si>
  <si>
    <t>5</t>
  </si>
  <si>
    <t>113107223</t>
  </si>
  <si>
    <t>Odstranění podkladu z kameniva drceného tl 300 mm strojně pl přes 200 m2</t>
  </si>
  <si>
    <t>114457095</t>
  </si>
  <si>
    <t>Poznámka k položce:_x000D_
odstranění podkladu pod stávajícími chodníky, tl. 0,6m</t>
  </si>
  <si>
    <t>2*(90+140+150+80+50+80)</t>
  </si>
  <si>
    <t>113107165</t>
  </si>
  <si>
    <t>Odstranění podkladu z kameniva drceného tl 500 mm strojně pl přes 50 do 200 m2</t>
  </si>
  <si>
    <t>832590249</t>
  </si>
  <si>
    <t>Poznámka k položce:_x000D_
odstranění podkladu pod stávajícími chodníky, tl. 0,5m</t>
  </si>
  <si>
    <t>22</t>
  </si>
  <si>
    <t>113107164</t>
  </si>
  <si>
    <t>Odstranění podkladu z kameniva drceného tl 400 mm strojně pl přes 50 do 200 m2</t>
  </si>
  <si>
    <t>1515863001</t>
  </si>
  <si>
    <t>Poznámka k položce:_x000D_
odstranění podkladu pod stávajícími chodníky, tl. 0,4m</t>
  </si>
  <si>
    <t>35+110</t>
  </si>
  <si>
    <t>145</t>
  </si>
  <si>
    <t>113107323</t>
  </si>
  <si>
    <t>Odstranění podkladu z kameniva drceného tl 300 mm strojně pl do 50 m2</t>
  </si>
  <si>
    <t>-1284543280</t>
  </si>
  <si>
    <t>Poznámka k položce:_x000D_
odstranění podkladu pod stávajícími chodníky, tl. 0,3m</t>
  </si>
  <si>
    <t>9</t>
  </si>
  <si>
    <t>113202111</t>
  </si>
  <si>
    <t>Vytrhání obrub krajníků obrubníků stojatých</t>
  </si>
  <si>
    <t>m</t>
  </si>
  <si>
    <t>556077002</t>
  </si>
  <si>
    <t>Poznámka k položce:_x000D_
odbourání betonových obrubníků silničních podél stávající vozovky</t>
  </si>
  <si>
    <t>220+300+20+50+50+55</t>
  </si>
  <si>
    <t>113204111</t>
  </si>
  <si>
    <t>Vytrhání obrub záhonových</t>
  </si>
  <si>
    <t>-177475500</t>
  </si>
  <si>
    <t>Poznámka k položce:_x000D_
odbournání betonových obrubníků záhonových</t>
  </si>
  <si>
    <t>70+50+50+20+70+25</t>
  </si>
  <si>
    <t>919735113</t>
  </si>
  <si>
    <t>Řezání stávajícího živičného krytu hl do 150 mm</t>
  </si>
  <si>
    <t>-881467176</t>
  </si>
  <si>
    <t>Poznámka k položce:_x000D_
odřezání stávající hrany vozovky</t>
  </si>
  <si>
    <t>13</t>
  </si>
  <si>
    <t>997221561</t>
  </si>
  <si>
    <t>Vodorovná doprava suti z kusových materiálů do 1 km</t>
  </si>
  <si>
    <t>t</t>
  </si>
  <si>
    <t>-650268189</t>
  </si>
  <si>
    <t>Poznámka k položce:_x000D_
odvoz suti na skládku - Medlov - 20 km</t>
  </si>
  <si>
    <t>14</t>
  </si>
  <si>
    <t>997221569</t>
  </si>
  <si>
    <t>Příplatek ZKD 1 km u vodorovné dopravy suti z kusových materiálů</t>
  </si>
  <si>
    <t>830597641</t>
  </si>
  <si>
    <t>Poznámka k položce:_x000D_
odvoz suti na skládku do 20 km</t>
  </si>
  <si>
    <t>2567,723*19</t>
  </si>
  <si>
    <t>997221855</t>
  </si>
  <si>
    <t>Poplatek za uložení na skládce (skládkovné) zeminy a kameniva kód odpadu 170 504</t>
  </si>
  <si>
    <t>349524171</t>
  </si>
  <si>
    <t>Poznámka k položce:_x000D_
polatek za skládku</t>
  </si>
  <si>
    <t>2567,723-514,56</t>
  </si>
  <si>
    <t>19</t>
  </si>
  <si>
    <t>997221845</t>
  </si>
  <si>
    <t>Poplatek za uložení na skládce (skládkovné) odpadu asfaltového bez dehtu kód odpadu 170 302</t>
  </si>
  <si>
    <t>-1558251477</t>
  </si>
  <si>
    <t>Poznámka k položce:_x000D_
poplatek za asfaltové směsi</t>
  </si>
  <si>
    <t>111</t>
  </si>
  <si>
    <t>Zemní práce - stabilizace</t>
  </si>
  <si>
    <t>177</t>
  </si>
  <si>
    <t>122201103</t>
  </si>
  <si>
    <t>Odkopávky a prokopávky nezapažené v hornině tř. 3 objem do 5000 m3</t>
  </si>
  <si>
    <t>m3</t>
  </si>
  <si>
    <t>-666902982</t>
  </si>
  <si>
    <t>Poznámka k položce:_x000D_
výkopy stávající zeminy pro sanaci pod nové vozovky, park.plochy, vjezdy, stání pro kontejnery a chodníky, tl.50 a 20 cm</t>
  </si>
  <si>
    <t>ASFALTOVÁ VOZOVKA</t>
  </si>
  <si>
    <t>0,5*(260+260+260+310+170+230+60+160+100-380-240)</t>
  </si>
  <si>
    <t>PARKOVIŠTĚ</t>
  </si>
  <si>
    <t>0,5*(105+175+175+185+210+210+220+30+100+150)</t>
  </si>
  <si>
    <t>ZVÝŠENÁ PLOCHA KŘIŽOVATKY</t>
  </si>
  <si>
    <t>0,5*(220)</t>
  </si>
  <si>
    <t>PŘÍČNÝ PRÁH</t>
  </si>
  <si>
    <t>0,5*(40)</t>
  </si>
  <si>
    <t>DLÁŽDĚNÝ VJEZD/STÁNÍ TKO</t>
  </si>
  <si>
    <t>0,5*(50+160+120)</t>
  </si>
  <si>
    <t>CHODNÍKY</t>
  </si>
  <si>
    <t>0,2*(50+470+110+110+30+70)</t>
  </si>
  <si>
    <t>Součet</t>
  </si>
  <si>
    <t>178</t>
  </si>
  <si>
    <t>919726122</t>
  </si>
  <si>
    <t>Geotextilie pro ochranu, separaci a filtraci netkaná měrná hmotnost do 300 g/m2</t>
  </si>
  <si>
    <t>993566045</t>
  </si>
  <si>
    <t>Poznámka k položce:_x000D_
položení geotextílie pod všechny nové zpevněné plochy</t>
  </si>
  <si>
    <t>1200+1600+240+40+330+770+70</t>
  </si>
  <si>
    <t>179</t>
  </si>
  <si>
    <t>M</t>
  </si>
  <si>
    <t>58341341</t>
  </si>
  <si>
    <t>kamenivo drcené drobné frakce 0/4</t>
  </si>
  <si>
    <t>8</t>
  </si>
  <si>
    <t>-159071410</t>
  </si>
  <si>
    <t>Poznámka k položce:_x000D_
ochranná vrstva z drobného kameniva - frakce 0-4, tl. 5 cm</t>
  </si>
  <si>
    <t>((1190+1560+220+40+330+770+70)*0,05)*1,8</t>
  </si>
  <si>
    <t>180</t>
  </si>
  <si>
    <t>583312010</t>
  </si>
  <si>
    <t>štěrkopísek netříděný zásypový</t>
  </si>
  <si>
    <t>-1975210849</t>
  </si>
  <si>
    <t>Poznámka k položce:_x000D_
nákup sypaniny pro sanaci, tl. 45 a 15 cm</t>
  </si>
  <si>
    <t>(((1190+1560+220+40+330)*0,45)+((770+70)*0,15))*1,8</t>
  </si>
  <si>
    <t>181</t>
  </si>
  <si>
    <t>162701105</t>
  </si>
  <si>
    <t>Vodorovné přemístění do 10000 m výkopku/sypaniny z horniny tř. 1 až 4</t>
  </si>
  <si>
    <t>-1136947921</t>
  </si>
  <si>
    <t>Poznámka k položce:_x000D_
dovoz z 20 km</t>
  </si>
  <si>
    <t>182</t>
  </si>
  <si>
    <t>162701109</t>
  </si>
  <si>
    <t>Příplatek k vodorovnému přemístění výkopku/sypaniny z horniny tř. 1 až 4 ZKD 1000 m přes 10000 m</t>
  </si>
  <si>
    <t>840936870</t>
  </si>
  <si>
    <t>Poznámka k položce:_x000D_
zbylých 10 km</t>
  </si>
  <si>
    <t>1838*10</t>
  </si>
  <si>
    <t>183</t>
  </si>
  <si>
    <t>171101101</t>
  </si>
  <si>
    <t>Uložení sypaniny z hornin soudržných do násypů zhutněných na 95 % PS</t>
  </si>
  <si>
    <t>-1140833121</t>
  </si>
  <si>
    <t>Poznámka k položce:_x000D_
uložení sanačního materiálu pod novými zpevněnými plochami a chodníky, tl. 50 a 20 cm</t>
  </si>
  <si>
    <t>12</t>
  </si>
  <si>
    <t>Zemní práce - odkopávky a prokopávky</t>
  </si>
  <si>
    <t>31</t>
  </si>
  <si>
    <t>121101102</t>
  </si>
  <si>
    <t>Sejmutí ornice s přemístěním na vzdálenost do 100 m</t>
  </si>
  <si>
    <t>-115294108</t>
  </si>
  <si>
    <t>Poznámka k položce:_x000D_
sejmutí ornice, tl. 20 cm</t>
  </si>
  <si>
    <t>(850+95+460+230+100+320+210+80+370+70)*0,2</t>
  </si>
  <si>
    <t>32</t>
  </si>
  <si>
    <t>122201102</t>
  </si>
  <si>
    <t>Odkopávky a prokopávky nezapažené v hornině tř. 3 objem do 1000 m3</t>
  </si>
  <si>
    <t>1951969567</t>
  </si>
  <si>
    <t>Poznámka k položce:_x000D_
výkopy pod zelení pod částí zpevněných ploch, tl. 0,2- 0,5</t>
  </si>
  <si>
    <t>0,2*30</t>
  </si>
  <si>
    <t>0,3*(250+90+90+95+100)</t>
  </si>
  <si>
    <t>0,4*(90+115+50+50+75)</t>
  </si>
  <si>
    <t>0,5*(85+85+35+100+60+30+70+200)</t>
  </si>
  <si>
    <t>187</t>
  </si>
  <si>
    <t>-1509560058</t>
  </si>
  <si>
    <t>Poznámka k položce:_x000D_
sejmutí ornice pod novými odpočinkovými plochami, tl. 20 cm</t>
  </si>
  <si>
    <t>14*3*0,2</t>
  </si>
  <si>
    <t>188</t>
  </si>
  <si>
    <t>-889319379</t>
  </si>
  <si>
    <t>Poznámka k položce:_x000D_
výkopy pod zelení pod novými odpočinkovými plochami, tl. 15-20 cm</t>
  </si>
  <si>
    <t>Zemní práce - hloubené vykopávky</t>
  </si>
  <si>
    <t>33</t>
  </si>
  <si>
    <t>132101201</t>
  </si>
  <si>
    <t>Hloubení rýh š do 2000 mm v hornině tř. 1 a 2 objemu do 100 m3</t>
  </si>
  <si>
    <t>-941546069</t>
  </si>
  <si>
    <t>Poznámka k položce:_x000D_
rýhy pro přípojky vpustí</t>
  </si>
  <si>
    <t>(12+15+24)*1*1,5</t>
  </si>
  <si>
    <t>34</t>
  </si>
  <si>
    <t>133101101</t>
  </si>
  <si>
    <t>Hloubení šachet v hornině tř. 2 objemu do 100 m3</t>
  </si>
  <si>
    <t>452606656</t>
  </si>
  <si>
    <t>Poznámka k položce:_x000D_
vpusti</t>
  </si>
  <si>
    <t>7*2*1,5*1,5</t>
  </si>
  <si>
    <t>35</t>
  </si>
  <si>
    <t>174101101</t>
  </si>
  <si>
    <t>Zásyp jam, šachet rýh nebo kolem objektů sypaninou se zhutněním</t>
  </si>
  <si>
    <t>98327003</t>
  </si>
  <si>
    <t>Poznámka k položce:_x000D_
zásyp rýh a šachet</t>
  </si>
  <si>
    <t>0,35*(76,5+31,5)</t>
  </si>
  <si>
    <t>16</t>
  </si>
  <si>
    <t>Zemní práce - přemístění výkopku</t>
  </si>
  <si>
    <t>44</t>
  </si>
  <si>
    <t>607732111</t>
  </si>
  <si>
    <t>Poznámka k položce:_x000D_
odvoz výkopků ze stabilizace, část ornice, odkopávky pod ornicí, hloubené vykopávky, bez zeminy pro zásyp, odvoz na skládku do 20 km</t>
  </si>
  <si>
    <t>1838+(557-400)+8,4+678+8,4+(76,5+31,5-37,8)-160</t>
  </si>
  <si>
    <t>184</t>
  </si>
  <si>
    <t>-1613113566</t>
  </si>
  <si>
    <t>2600*10</t>
  </si>
  <si>
    <t>45</t>
  </si>
  <si>
    <t>171201211</t>
  </si>
  <si>
    <t>Poplatek za uložení stavebního odpadu - zeminy a kameniva na skládce</t>
  </si>
  <si>
    <t>330612619</t>
  </si>
  <si>
    <t>2600*1,8</t>
  </si>
  <si>
    <t>17</t>
  </si>
  <si>
    <t>Zemní práce - konstrukce ze zemin</t>
  </si>
  <si>
    <t>38</t>
  </si>
  <si>
    <t>162301101</t>
  </si>
  <si>
    <t>Vodorovné přemístění do 500 m výkopku/sypaniny z horniny tř. 1 až 4</t>
  </si>
  <si>
    <t>-1792351172</t>
  </si>
  <si>
    <t>Poznámka k položce:_x000D_
dovoz uložené zeminy pro zásyp pod novými zpevněné plochy, místním materiálem</t>
  </si>
  <si>
    <t>0,5*(45+65+20+50+80+60)</t>
  </si>
  <si>
    <t>37</t>
  </si>
  <si>
    <t>1223464257</t>
  </si>
  <si>
    <t>Poznámka k položce:_x000D_
uložení zeminy do násypu pod nové zpevněné plochy</t>
  </si>
  <si>
    <t>18</t>
  </si>
  <si>
    <t>Zemní práce - povrchové úpravy terénu</t>
  </si>
  <si>
    <t>39</t>
  </si>
  <si>
    <t>181951102</t>
  </si>
  <si>
    <t>Úprava pláně v hornině tř. 1 až 4 se zhutněním</t>
  </si>
  <si>
    <t>-1399173079</t>
  </si>
  <si>
    <t>Poznámka k položce:_x000D_
zhutnění zemní pláně pod všemi plochami</t>
  </si>
  <si>
    <t>40</t>
  </si>
  <si>
    <t>162201102</t>
  </si>
  <si>
    <t>Vodorovné přemístění do 50 m výkopku/sypaniny z horniny tř. 1 až 4</t>
  </si>
  <si>
    <t>553628154</t>
  </si>
  <si>
    <t>Poznámka k položce:_x000D_
dovoz uložené ornice</t>
  </si>
  <si>
    <t>(450+150+200+200+300+250+350+100)*0,2</t>
  </si>
  <si>
    <t>41</t>
  </si>
  <si>
    <t>181006114</t>
  </si>
  <si>
    <t>Rozprostření zemin tl vrstvy do 0,3 m schopných zúrodnění v rovině a sklonu do 1:5</t>
  </si>
  <si>
    <t>1922551625</t>
  </si>
  <si>
    <t>Poznámka k položce:_x000D_
rozprostření ornice tl.20cm</t>
  </si>
  <si>
    <t>450+150+200+200+300+250+350+100</t>
  </si>
  <si>
    <t>148</t>
  </si>
  <si>
    <t>180404111</t>
  </si>
  <si>
    <t>Založení hřišťového trávníku výsevem na vrstvě ornice</t>
  </si>
  <si>
    <t>-694154406</t>
  </si>
  <si>
    <t>Poznámka k položce:_x000D_
ozelenění koplet celé zeleně</t>
  </si>
  <si>
    <t>43</t>
  </si>
  <si>
    <t>005724100</t>
  </si>
  <si>
    <t>osivo směs travní parková</t>
  </si>
  <si>
    <t>kg</t>
  </si>
  <si>
    <t>1624683087</t>
  </si>
  <si>
    <t>2000*0,025</t>
  </si>
  <si>
    <t>Vodorovné konstrukce</t>
  </si>
  <si>
    <t>46</t>
  </si>
  <si>
    <t>452311121</t>
  </si>
  <si>
    <t>Podkladní desky z betonu prostého tř. C 8/10 otevřený výkop</t>
  </si>
  <si>
    <t>398281179</t>
  </si>
  <si>
    <t>Poznámka k položce:_x000D_
podklad pod vpusti, založení vpustí</t>
  </si>
  <si>
    <t>(4*0,1*1*1)+0,3</t>
  </si>
  <si>
    <t>Komunikace pozemní</t>
  </si>
  <si>
    <t>47</t>
  </si>
  <si>
    <t>577134111</t>
  </si>
  <si>
    <t>Asfaltový beton vrstva obrusná ACO 11 (ABS) tř. I tl 40 mm š do 3 m z nemodifikovaného asfaltu</t>
  </si>
  <si>
    <t>-550711843</t>
  </si>
  <si>
    <t>Poznámka k položce:_x000D_
asfaltová vozovka - pouze asfaltové vrstvy</t>
  </si>
  <si>
    <t>250+250+250+300+170+220+50+150+90</t>
  </si>
  <si>
    <t>48</t>
  </si>
  <si>
    <t>573211111</t>
  </si>
  <si>
    <t>Postřik živičný spojovací z asfaltu v množství 0,60 kg/m2</t>
  </si>
  <si>
    <t>1834005923</t>
  </si>
  <si>
    <t>49</t>
  </si>
  <si>
    <t>565165111</t>
  </si>
  <si>
    <t>Asfaltový beton vrstva podkladní ACP 16 (obalované kamenivo OKS) tl 80 mm š do 3 m</t>
  </si>
  <si>
    <t>-2065383172</t>
  </si>
  <si>
    <t>50</t>
  </si>
  <si>
    <t>573111112</t>
  </si>
  <si>
    <t>Postřik živičný infiltrační s posypem z asfaltu množství 1 kg/m2</t>
  </si>
  <si>
    <t>-2014256206</t>
  </si>
  <si>
    <t>51</t>
  </si>
  <si>
    <t>564952111</t>
  </si>
  <si>
    <t>Podklad z mechanicky zpevněného kameniva MZK tl 150 mm</t>
  </si>
  <si>
    <t>1080899504</t>
  </si>
  <si>
    <t>Poznámka k položce:_x000D_
asfaltová vozovka</t>
  </si>
  <si>
    <t>1730-370-240</t>
  </si>
  <si>
    <t>52</t>
  </si>
  <si>
    <t>564861111</t>
  </si>
  <si>
    <t>Podklad ze štěrkodrtě ŠD tl 200 mm</t>
  </si>
  <si>
    <t>-812981024</t>
  </si>
  <si>
    <t>53</t>
  </si>
  <si>
    <t>596412213</t>
  </si>
  <si>
    <t>Kladení dlažby z vegetačních tvárnic pozemních komunikací tl 80 mm přes 300 m2</t>
  </si>
  <si>
    <t>-1232864182</t>
  </si>
  <si>
    <t>Poznámka k položce:_x000D_
parkovací plochy - polovegetační tvárnice</t>
  </si>
  <si>
    <t>95+165+165+185+200+200+210+30+100+140+40-60</t>
  </si>
  <si>
    <t>149</t>
  </si>
  <si>
    <t>59246016</t>
  </si>
  <si>
    <t>dlažba plošná betonová vegetační 600x400x80mm</t>
  </si>
  <si>
    <t>1798401723</t>
  </si>
  <si>
    <t>1470*1,03</t>
  </si>
  <si>
    <t>150</t>
  </si>
  <si>
    <t>596212211</t>
  </si>
  <si>
    <t>Kladení zámkové dlažby pozemních komunikací tl 80 mm skupiny A pl do 100 m2</t>
  </si>
  <si>
    <t>611036587</t>
  </si>
  <si>
    <t>Poznámka k položce:_x000D_
parkovací plochy - VDZ</t>
  </si>
  <si>
    <t>185</t>
  </si>
  <si>
    <t>59245005</t>
  </si>
  <si>
    <t>dlažba skladebná betonová 200x100x80mm barevná</t>
  </si>
  <si>
    <t>-1028854662</t>
  </si>
  <si>
    <t>60*1,03</t>
  </si>
  <si>
    <t>55</t>
  </si>
  <si>
    <t>564851114</t>
  </si>
  <si>
    <t>Podklad ze štěrkodrtě ŠD tl 180 mm</t>
  </si>
  <si>
    <t>1824233236</t>
  </si>
  <si>
    <t>Poznámka k položce:_x000D_
parkovací plochy - polovegetační tvárnice, štěrkodrť s příměsí hlíny</t>
  </si>
  <si>
    <t>1470+60</t>
  </si>
  <si>
    <t>56</t>
  </si>
  <si>
    <t>1602258102</t>
  </si>
  <si>
    <t>152</t>
  </si>
  <si>
    <t>591241111</t>
  </si>
  <si>
    <t>Kladení dlažby z kostek drobných z kamene na MC tl 50 mm</t>
  </si>
  <si>
    <t>-1439766480</t>
  </si>
  <si>
    <t>Poznámka k položce:_x000D_
kladení kostek - zvýšená plocha křižovatky a práh</t>
  </si>
  <si>
    <t>210+40</t>
  </si>
  <si>
    <t>157</t>
  </si>
  <si>
    <t>58381007</t>
  </si>
  <si>
    <t>kostka dlažební žula drobná 8/10</t>
  </si>
  <si>
    <t>626299957</t>
  </si>
  <si>
    <t>Poznámka k položce:_x000D_
zvýšená plocha křižovatky a práh - kostka kamenná 10*10 cm</t>
  </si>
  <si>
    <t>250*1,1</t>
  </si>
  <si>
    <t>154</t>
  </si>
  <si>
    <t>567134111</t>
  </si>
  <si>
    <t>Podklad ze směsi stmelené cementem SC C 20/25 (PB I) tl 200 mm</t>
  </si>
  <si>
    <t>-1441038537</t>
  </si>
  <si>
    <t>Poznámka k položce:_x000D_
zvýšená plocha křižovatky a práh</t>
  </si>
  <si>
    <t>155</t>
  </si>
  <si>
    <t>31316008</t>
  </si>
  <si>
    <t>síť výztužná svařovaná 100x100mm drát D 8mm</t>
  </si>
  <si>
    <t>1000980943</t>
  </si>
  <si>
    <t>250*2</t>
  </si>
  <si>
    <t>156</t>
  </si>
  <si>
    <t>-637988034</t>
  </si>
  <si>
    <t>80</t>
  </si>
  <si>
    <t>596212212</t>
  </si>
  <si>
    <t>Kladení zámkové dlažby pozemních komunikací tl 80 mm skupiny A pl do 300 m2</t>
  </si>
  <si>
    <t>-1015142489</t>
  </si>
  <si>
    <t>Poznámka k položce:_x000D_
dlážděný vjezd před garážemi, stání TKO</t>
  </si>
  <si>
    <t>50+120</t>
  </si>
  <si>
    <t>158</t>
  </si>
  <si>
    <t>59245020</t>
  </si>
  <si>
    <t>dlažba betonová 200x100x80mm přírodní</t>
  </si>
  <si>
    <t>-2026246810</t>
  </si>
  <si>
    <t>170*1,03</t>
  </si>
  <si>
    <t>69</t>
  </si>
  <si>
    <t>-1941109649</t>
  </si>
  <si>
    <t>70</t>
  </si>
  <si>
    <t>2013544287</t>
  </si>
  <si>
    <t>81</t>
  </si>
  <si>
    <t>596412212</t>
  </si>
  <si>
    <t>Kladení dlažby z vegetačních tvárnic pozemních komunikací tl 80 mm do 300 m2</t>
  </si>
  <si>
    <t>-970817400</t>
  </si>
  <si>
    <t>Poznámka k položce:_x000D_
vjezd před garážemi - tvárnice</t>
  </si>
  <si>
    <t>159</t>
  </si>
  <si>
    <t>1961583670</t>
  </si>
  <si>
    <t>160*1,03</t>
  </si>
  <si>
    <t>73</t>
  </si>
  <si>
    <t>325594762</t>
  </si>
  <si>
    <t>Poznámka k položce:_x000D_
vjezd před garážemi - tvárnice, štěrkodrť s příměsí hlíny</t>
  </si>
  <si>
    <t>74</t>
  </si>
  <si>
    <t>774407979</t>
  </si>
  <si>
    <t>75</t>
  </si>
  <si>
    <t>596211113</t>
  </si>
  <si>
    <t>Kladení zámkové dlažby komunikací pro pěší tl 60 mm skupiny A pl přes 300 m2</t>
  </si>
  <si>
    <t>920160898</t>
  </si>
  <si>
    <t>Poznámka k položce:_x000D_
dlážděné chodníky</t>
  </si>
  <si>
    <t>40+450+110+110+30+70</t>
  </si>
  <si>
    <t>160</t>
  </si>
  <si>
    <t>59245320</t>
  </si>
  <si>
    <t>dlažba plošná betonová 400x400x45mm přírodní</t>
  </si>
  <si>
    <t>872575751</t>
  </si>
  <si>
    <t>740*1,03</t>
  </si>
  <si>
    <t>161</t>
  </si>
  <si>
    <t>59245006</t>
  </si>
  <si>
    <t>dlažba skladebná betonová pro nevidomé 200x100x60mm barevná</t>
  </si>
  <si>
    <t>-2003394252</t>
  </si>
  <si>
    <t>Poznámka k položce:_x000D_
dlažba pro nevidomé</t>
  </si>
  <si>
    <t>70*1,03</t>
  </si>
  <si>
    <t>77</t>
  </si>
  <si>
    <t>564851112</t>
  </si>
  <si>
    <t>Podklad ze štěrkodrtě ŠD tl 160 mm</t>
  </si>
  <si>
    <t>-818911822</t>
  </si>
  <si>
    <t>164</t>
  </si>
  <si>
    <t>596211110</t>
  </si>
  <si>
    <t>Kladení zámkové dlažby komunikací pro pěší tl 60 mm skupiny A pl do 50 m2</t>
  </si>
  <si>
    <t>-582187670</t>
  </si>
  <si>
    <t>Poznámka k položce:_x000D_
dlážděný chodník u kontejnerů a vyspravení chodníku pro napojení kabelu VO na stávající sloup v levé části stavby</t>
  </si>
  <si>
    <t>163</t>
  </si>
  <si>
    <t>59245018</t>
  </si>
  <si>
    <t>dlažba skladebná betonová 200x100x60mm přírodní</t>
  </si>
  <si>
    <t>-73440045</t>
  </si>
  <si>
    <t>6*1,03</t>
  </si>
  <si>
    <t>84</t>
  </si>
  <si>
    <t>564851111</t>
  </si>
  <si>
    <t>Podklad ze štěrkodrtě ŠD tl 150 mm</t>
  </si>
  <si>
    <t>1509780670</t>
  </si>
  <si>
    <t>Poznámka k položce:_x000D_
dlážděný chodník u kontejnerů</t>
  </si>
  <si>
    <t>189</t>
  </si>
  <si>
    <t>596212312</t>
  </si>
  <si>
    <t>Kladení zámkové dlažby pozemních komunikací tl 100 mm skupiny A pl do 300 m2</t>
  </si>
  <si>
    <t>-340836365</t>
  </si>
  <si>
    <t>Poznámka k položce:_x000D_
kladení dlažby - odpočinkové plochy v jižní části stavby</t>
  </si>
  <si>
    <t>12*3</t>
  </si>
  <si>
    <t>191</t>
  </si>
  <si>
    <t>R-5-1</t>
  </si>
  <si>
    <t>dlažba velkoplošná betonová 400x600x100mm</t>
  </si>
  <si>
    <t>661175138</t>
  </si>
  <si>
    <t>Poznámka k položce:_x000D_
odpočinkové plochy v jižní části stavby</t>
  </si>
  <si>
    <t>36*1,1</t>
  </si>
  <si>
    <t>193</t>
  </si>
  <si>
    <t>564831111</t>
  </si>
  <si>
    <t>Podklad ze štěrkodrtě ŠD tl 100 mm</t>
  </si>
  <si>
    <t>958232690</t>
  </si>
  <si>
    <t>194</t>
  </si>
  <si>
    <t>460977350</t>
  </si>
  <si>
    <t>78</t>
  </si>
  <si>
    <t>599141111</t>
  </si>
  <si>
    <t>Vyplnění spár mezi silničními dílci živičnou zálivkou</t>
  </si>
  <si>
    <t>771291735</t>
  </si>
  <si>
    <t>Poznámka k položce:_x000D_
asfaltová zálivka pro zalití spár při napojení na stavající vozovku</t>
  </si>
  <si>
    <t>Trubní vedení</t>
  </si>
  <si>
    <t>94</t>
  </si>
  <si>
    <t>871313121</t>
  </si>
  <si>
    <t>Montáž kanalizačního potrubí z PVC těsněné gumovým kroužkem otevřený výkop sklon do 20 % DN 160</t>
  </si>
  <si>
    <t>941174439</t>
  </si>
  <si>
    <t>Poznámka k položce:_x000D_
přípojky vpustí DN150</t>
  </si>
  <si>
    <t>12+15+24</t>
  </si>
  <si>
    <t>166</t>
  </si>
  <si>
    <t>28617019</t>
  </si>
  <si>
    <t>trubka kanalizační PP plnostěnná třívrstvá DN 150x6000 mm SN 10</t>
  </si>
  <si>
    <t>-1182525478</t>
  </si>
  <si>
    <t>51*1,1</t>
  </si>
  <si>
    <t>96</t>
  </si>
  <si>
    <t>-481956037</t>
  </si>
  <si>
    <t>Poznámka k položce:_x000D_
bezpečnostní přepad u vpustí DN150</t>
  </si>
  <si>
    <t>167</t>
  </si>
  <si>
    <t>-1916049025</t>
  </si>
  <si>
    <t>20*1,1</t>
  </si>
  <si>
    <t>98</t>
  </si>
  <si>
    <t>451541111</t>
  </si>
  <si>
    <t>Lože pod potrubí otevřený výkop ze štěrkodrtě</t>
  </si>
  <si>
    <t>-1905758217</t>
  </si>
  <si>
    <t>Poznámka k položce:_x000D_
dno výkopové jámy u vpusti s bezpečnostním přepadem</t>
  </si>
  <si>
    <t>1,6*1,6*0,6*3</t>
  </si>
  <si>
    <t>109</t>
  </si>
  <si>
    <t>-49992936</t>
  </si>
  <si>
    <t>Poznámka k položce:_x000D_
obalený štěrkový box pod vpustěmi</t>
  </si>
  <si>
    <t>99</t>
  </si>
  <si>
    <t>895941111</t>
  </si>
  <si>
    <t>Zřízení vpusti kanalizační uliční z betonových dílců typ UV-50 normální</t>
  </si>
  <si>
    <t>kus</t>
  </si>
  <si>
    <t>-130437371</t>
  </si>
  <si>
    <t>Poznámka k položce:_x000D_
silniční vpusti s mříží s bezpečnostním přepadem</t>
  </si>
  <si>
    <t>592238780</t>
  </si>
  <si>
    <t>mříž litinová M1 D400 DIN 19583-13, 500/500 mm</t>
  </si>
  <si>
    <t>1844434545</t>
  </si>
  <si>
    <t>101</t>
  </si>
  <si>
    <t>592238760</t>
  </si>
  <si>
    <t>rám zabetonovaný DIN 19583-9 500/500 mm</t>
  </si>
  <si>
    <t>CS ÚRS 2016 01</t>
  </si>
  <si>
    <t>-1999584593</t>
  </si>
  <si>
    <t>102</t>
  </si>
  <si>
    <t>592238640</t>
  </si>
  <si>
    <t>prstenec pro uliční vpusť vyrovnávací betonový 390x60x130mm</t>
  </si>
  <si>
    <t>-634719864</t>
  </si>
  <si>
    <t>103</t>
  </si>
  <si>
    <t>R-8-1</t>
  </si>
  <si>
    <t>prstenec betonový vyrovnávací TBV-Q 625/180</t>
  </si>
  <si>
    <t>1297384593</t>
  </si>
  <si>
    <t>104</t>
  </si>
  <si>
    <t>R-8-2</t>
  </si>
  <si>
    <t>vpusť betonová uliční TBV-Q 500/295 /skruž/ 29,5x50x5 cm</t>
  </si>
  <si>
    <t>1228627793</t>
  </si>
  <si>
    <t>108</t>
  </si>
  <si>
    <t>R-8-3</t>
  </si>
  <si>
    <t>vpusť betonová uliční TBV-Q 500/570 /skruž/ 57x50x5 cm</t>
  </si>
  <si>
    <t>58236903</t>
  </si>
  <si>
    <t>107</t>
  </si>
  <si>
    <t>R-8-4</t>
  </si>
  <si>
    <t>skruž betonová pro uliční vpusť s výtokovým otvorem  TBV-Q 500/350/3a, 50x35x5 cm</t>
  </si>
  <si>
    <t>2056103687</t>
  </si>
  <si>
    <t>106</t>
  </si>
  <si>
    <t>286618160</t>
  </si>
  <si>
    <t>koš kalový pro silniční vpusť</t>
  </si>
  <si>
    <t>1202028147</t>
  </si>
  <si>
    <t>110</t>
  </si>
  <si>
    <t>963178810</t>
  </si>
  <si>
    <t>Poznámka k položce:_x000D_
silniční vpusti s mříží</t>
  </si>
  <si>
    <t>-631501083</t>
  </si>
  <si>
    <t>112</t>
  </si>
  <si>
    <t>1436104835</t>
  </si>
  <si>
    <t>113</t>
  </si>
  <si>
    <t>1596510389</t>
  </si>
  <si>
    <t>114</t>
  </si>
  <si>
    <t>-1992299136</t>
  </si>
  <si>
    <t>115</t>
  </si>
  <si>
    <t>-1597903913</t>
  </si>
  <si>
    <t>118</t>
  </si>
  <si>
    <t>-996267079</t>
  </si>
  <si>
    <t>119</t>
  </si>
  <si>
    <t>46025013</t>
  </si>
  <si>
    <t>120</t>
  </si>
  <si>
    <t>R-8-5</t>
  </si>
  <si>
    <t>vpusť betonová uliční TBV-Q 500/300 D /dno/</t>
  </si>
  <si>
    <t>-961821284</t>
  </si>
  <si>
    <t>117</t>
  </si>
  <si>
    <t>1600633147</t>
  </si>
  <si>
    <t>91</t>
  </si>
  <si>
    <t>R-8-6</t>
  </si>
  <si>
    <t>demontáž uliční vpusti komplet zásyp+zhut.</t>
  </si>
  <si>
    <t>-2022753473</t>
  </si>
  <si>
    <t>Poznámka k položce:_x000D_
odstranění uliční vpusti komplet</t>
  </si>
  <si>
    <t>186</t>
  </si>
  <si>
    <t>899331111</t>
  </si>
  <si>
    <t>Výšková úprava uličního vstupu nebo vpusti do 200 mm zvýšením poklopu</t>
  </si>
  <si>
    <t>-1463811137</t>
  </si>
  <si>
    <t>Poznámka k položce:_x000D_
výšková úprava kanalizačních poklopů</t>
  </si>
  <si>
    <t>Ostatní konstrukce a práce, bourání</t>
  </si>
  <si>
    <t>Doplňující konstrukce a práce pozemních komunikací, letišť a ploch</t>
  </si>
  <si>
    <t>90</t>
  </si>
  <si>
    <t>966006251</t>
  </si>
  <si>
    <t>Odstranění zábrany parkovací zabetonovaného sloupku v do 800 mm</t>
  </si>
  <si>
    <t>-1850225592</t>
  </si>
  <si>
    <t>Poznámka k položce:_x000D_
odstranění sloupků v západní části</t>
  </si>
  <si>
    <t>87</t>
  </si>
  <si>
    <t>912111112</t>
  </si>
  <si>
    <t>Montáž zábrany parkovací sloupku v do 800 mm se zabetonovanou patkou</t>
  </si>
  <si>
    <t>1544249781</t>
  </si>
  <si>
    <t>Poznámka k položce:_x000D_
trvalé sloupky k zabránění průjezdu v západní části stavby</t>
  </si>
  <si>
    <t>88</t>
  </si>
  <si>
    <t>749101770</t>
  </si>
  <si>
    <t>sloupek parkovací pevný 60x60x800mm Zn základní k zabetonování</t>
  </si>
  <si>
    <t>-669518587</t>
  </si>
  <si>
    <t>121</t>
  </si>
  <si>
    <t>966006132</t>
  </si>
  <si>
    <t>Odstranění značek dopravních nebo orientačních se sloupky s betonovými patkami</t>
  </si>
  <si>
    <t>860136021</t>
  </si>
  <si>
    <t>Poznámka k položce:_x000D_
odstranění dopravních značek</t>
  </si>
  <si>
    <t>124</t>
  </si>
  <si>
    <t>914111111</t>
  </si>
  <si>
    <t>Montáž svislé dopravní značky do velikosti 1 m2 objímkami na sloupek nebo konzolu</t>
  </si>
  <si>
    <t>1730778663</t>
  </si>
  <si>
    <t>Poznámka k položce:_x000D_
osazení dopravních značek</t>
  </si>
  <si>
    <t>168</t>
  </si>
  <si>
    <t>40445535</t>
  </si>
  <si>
    <t>značka dopravní svislá retroreflexní fólie tř 1 FeZn-Al rám 500x700mm</t>
  </si>
  <si>
    <t>1120273442</t>
  </si>
  <si>
    <t>Poznámka k položce:_x000D_
dopravní značka IP12+01</t>
  </si>
  <si>
    <t>169</t>
  </si>
  <si>
    <t>40445552</t>
  </si>
  <si>
    <t>značka dopravní svislá retroreflexní fólie tř 1 Al prolis 500x500mm</t>
  </si>
  <si>
    <t>1936863379</t>
  </si>
  <si>
    <t>Poznámka k položce:_x000D_
dopravní značka E1(4x)</t>
  </si>
  <si>
    <t>170</t>
  </si>
  <si>
    <t>1617045478</t>
  </si>
  <si>
    <t>Poznámka k položce:_x000D_
dopravní značka IP10a</t>
  </si>
  <si>
    <t>171</t>
  </si>
  <si>
    <t>198265793</t>
  </si>
  <si>
    <t>Poznámka k položce:_x000D_
dopravní značka IP2</t>
  </si>
  <si>
    <t>131</t>
  </si>
  <si>
    <t>914511112</t>
  </si>
  <si>
    <t>Montáž sloupku dopravních značek délky do 3,5 m s betonovým základem a patkou</t>
  </si>
  <si>
    <t>869114305</t>
  </si>
  <si>
    <t>Poznámka k položce:_x000D_
osazení sloupků 3,5 m</t>
  </si>
  <si>
    <t>132</t>
  </si>
  <si>
    <t>404452350</t>
  </si>
  <si>
    <t>sloupek pro dopravní značku Al D 60mm v 3,5m</t>
  </si>
  <si>
    <t>-1153204059</t>
  </si>
  <si>
    <t>Poznámka k položce:_x000D_
sloupky</t>
  </si>
  <si>
    <t>136</t>
  </si>
  <si>
    <t>916131213</t>
  </si>
  <si>
    <t>Osazení silničního obrubníku betonového stojatého s boční opěrou do lože z betonu prostého</t>
  </si>
  <si>
    <t>1498423972</t>
  </si>
  <si>
    <t>Poznámka k položce:_x000D_
osazení bet. obrubníků silničních</t>
  </si>
  <si>
    <t>635+22+85</t>
  </si>
  <si>
    <t>172</t>
  </si>
  <si>
    <t>59217031</t>
  </si>
  <si>
    <t>obrubník betonový silniční 1000x150x250mm</t>
  </si>
  <si>
    <t>170020766</t>
  </si>
  <si>
    <t>Poznámka k položce:_x000D_
betonový obrubník 15/25 přímý</t>
  </si>
  <si>
    <t>(40+85+220+60+45+40+45+100)*1,03</t>
  </si>
  <si>
    <t>173</t>
  </si>
  <si>
    <t>59217030</t>
  </si>
  <si>
    <t>obrubník betonový silniční přechodový 1000x150x150-250mm</t>
  </si>
  <si>
    <t>675579907</t>
  </si>
  <si>
    <t>Poznámka k položce:_x000D_
betonový obrubník přechodový 15/25 - 15/15</t>
  </si>
  <si>
    <t>22*1,03</t>
  </si>
  <si>
    <t>174</t>
  </si>
  <si>
    <t>59217029</t>
  </si>
  <si>
    <t>obrubník betonový silniční nájezdový 1000x150x150mm</t>
  </si>
  <si>
    <t>576466818</t>
  </si>
  <si>
    <t>Poznámka k položce:_x000D_
betonový obrubník nájezdový 15/15</t>
  </si>
  <si>
    <t>85*1,03</t>
  </si>
  <si>
    <t>140</t>
  </si>
  <si>
    <t>916231213</t>
  </si>
  <si>
    <t>Osazení chodníkového obrubníku betonového stojatého s boční opěrou do lože z betonu prostého</t>
  </si>
  <si>
    <t>-1954393968</t>
  </si>
  <si>
    <t xml:space="preserve">Poznámka k položce:_x000D_
osazení obrubníků chodníkových 10/25 </t>
  </si>
  <si>
    <t>22+25+82+26+40+75+90+20</t>
  </si>
  <si>
    <t>175</t>
  </si>
  <si>
    <t>59217017</t>
  </si>
  <si>
    <t>obrubník betonový chodníkový 1000x100x250mm</t>
  </si>
  <si>
    <t>-639327853</t>
  </si>
  <si>
    <t xml:space="preserve">Poznámka k položce:_x000D_
betonový obrubník chodníkový 10/25 </t>
  </si>
  <si>
    <t>380*1,03</t>
  </si>
  <si>
    <t>195</t>
  </si>
  <si>
    <t>1356611708</t>
  </si>
  <si>
    <t>Poznámka k položce:_x000D_
osazení obrubníků chodníkových 10/25 podél ploch pro odpočinek</t>
  </si>
  <si>
    <t>15*3</t>
  </si>
  <si>
    <t>196</t>
  </si>
  <si>
    <t>-909801669</t>
  </si>
  <si>
    <t>Poznámka k položce:_x000D_
betonový obrubník chodníkový 10/25 podél ploch pro odpočinek</t>
  </si>
  <si>
    <t>45*1,03</t>
  </si>
  <si>
    <t>142</t>
  </si>
  <si>
    <t>915491211</t>
  </si>
  <si>
    <t>Osazení vodícího proužku z betonových desek do betonového lože tl do 100 mm š proužku 250 mm</t>
  </si>
  <si>
    <t>-2106754592</t>
  </si>
  <si>
    <t>Poznámka k položce:_x000D_
betonový krajník 25/10</t>
  </si>
  <si>
    <t>350+220+40</t>
  </si>
  <si>
    <t>176</t>
  </si>
  <si>
    <t>59218002</t>
  </si>
  <si>
    <t>krajník betonový silniční 500x250x100mm</t>
  </si>
  <si>
    <t>54415986</t>
  </si>
  <si>
    <t>610*1,03</t>
  </si>
  <si>
    <t>197</t>
  </si>
  <si>
    <t>936124113</t>
  </si>
  <si>
    <t>Montáž lavičky stabilní kotvené šrouby na pevný podklad</t>
  </si>
  <si>
    <t>1338107952</t>
  </si>
  <si>
    <t>Poznámka k položce:_x000D_
lavičky na odpočinkových plochách</t>
  </si>
  <si>
    <t>3*3</t>
  </si>
  <si>
    <t>198</t>
  </si>
  <si>
    <t>74910107</t>
  </si>
  <si>
    <t>lavička s opěradlem kotvená konstrukce-litina, sedák-dřevo</t>
  </si>
  <si>
    <t>219611122</t>
  </si>
  <si>
    <t>199</t>
  </si>
  <si>
    <t>936104213</t>
  </si>
  <si>
    <t>Montáž odpadkového koše kotevními šrouby na pevný podklad</t>
  </si>
  <si>
    <t>-1030078573</t>
  </si>
  <si>
    <t>Poznámka k položce:_x000D_
odpadkové koše na odpočinkových plochách</t>
  </si>
  <si>
    <t>200</t>
  </si>
  <si>
    <t>74910130</t>
  </si>
  <si>
    <t>koš odpadkový kovový kotvený, obsah 60L</t>
  </si>
  <si>
    <t>1020005011</t>
  </si>
  <si>
    <t>Přesun hmot a manipulace se sutí</t>
  </si>
  <si>
    <t>144</t>
  </si>
  <si>
    <t>998225111</t>
  </si>
  <si>
    <t>Přesun hmot pro pozemní komunikace s krytem z kamene, monolitickým betonovým nebo živičným</t>
  </si>
  <si>
    <t>414668742</t>
  </si>
  <si>
    <t>4916,304-3310,387</t>
  </si>
  <si>
    <t>SO 03 - ODVODNĚNÍ KOMUNIKACE</t>
  </si>
  <si>
    <t>Šternberk</t>
  </si>
  <si>
    <t>Ing. Dagmar Stratilová</t>
  </si>
  <si>
    <t>ALFAPROJEKT OLOMOUC, a.s.</t>
  </si>
  <si>
    <t>HSV - HSV</t>
  </si>
  <si>
    <t xml:space="preserve">    2 - Zakládání</t>
  </si>
  <si>
    <t xml:space="preserve">      89 - Trubní vedení - ostatní konstrukce</t>
  </si>
  <si>
    <t xml:space="preserve">      99 - Přesun hmot</t>
  </si>
  <si>
    <t>119001421</t>
  </si>
  <si>
    <t>Dočasné zajištění kabelů a kabelových tratí ze 3 volně ložených kabelů</t>
  </si>
  <si>
    <t>CS ÚRS 2015 01</t>
  </si>
  <si>
    <t>1067494060</t>
  </si>
  <si>
    <t>1+1+1</t>
  </si>
  <si>
    <t>119001412</t>
  </si>
  <si>
    <t>Dočasné zajištění potrubí betonového, ŽB nebo kameninového DN do 500</t>
  </si>
  <si>
    <t>CS ÚRS 2018 01</t>
  </si>
  <si>
    <t>-1131682078</t>
  </si>
  <si>
    <t>1+1+1+1</t>
  </si>
  <si>
    <t>119001401</t>
  </si>
  <si>
    <t>Dočasné zajištění potrubí ocelového nebo litinového DN do 200</t>
  </si>
  <si>
    <t>1010883792</t>
  </si>
  <si>
    <t>120001101</t>
  </si>
  <si>
    <t>Příplatek za ztížení vykopávky v blízkosti podzemního vedení</t>
  </si>
  <si>
    <t>22309699</t>
  </si>
  <si>
    <t>1,0*1,0*1,0*10</t>
  </si>
  <si>
    <t>132201202</t>
  </si>
  <si>
    <t>Hloubení rýh š do 2000 mm v hornině tř. 3 objemu do 1000 m3</t>
  </si>
  <si>
    <t>CS ÚRS 2013 01</t>
  </si>
  <si>
    <t>-1176240371</t>
  </si>
  <si>
    <t xml:space="preserve"> výkopy od HTÚ</t>
  </si>
  <si>
    <t>1,0*1,10*(17,40+16,0+67,25+63,05+17,40+2,0)</t>
  </si>
  <si>
    <t>1,0*0,80*(10,80+12,25)</t>
  </si>
  <si>
    <t>1,0*1,40*(16,0+61,20)+1,0*1,50*6,05</t>
  </si>
  <si>
    <t>1,0*1,60*22,0+1,0*1,30*41,65</t>
  </si>
  <si>
    <t>1,0*1,65*3,0</t>
  </si>
  <si>
    <t>1,0*1,70*62,40</t>
  </si>
  <si>
    <t>1,0*1,0*(11,40+1,0)</t>
  </si>
  <si>
    <t>1,0*1,80*(8,80+1,0)</t>
  </si>
  <si>
    <t>1,0*1,80*17,90</t>
  </si>
  <si>
    <t>1,0*2,0*(12,30+28,15)</t>
  </si>
  <si>
    <t>výkopy včetně sanace dna do hloubky cca 2,0 m od P.T</t>
  </si>
  <si>
    <t>1,0*1,60*62,15</t>
  </si>
  <si>
    <t>1,1*1,85*40,50</t>
  </si>
  <si>
    <t>výkop pro výustní objekt</t>
  </si>
  <si>
    <t>5,32+(8,20*0,3)+0,68</t>
  </si>
  <si>
    <t>rozšíření pro šachty</t>
  </si>
  <si>
    <t>1,0*1,0*0,60*10</t>
  </si>
  <si>
    <t>odečítá se stávající komunikace</t>
  </si>
  <si>
    <t>-1,0*0,50*(4,30+6,20+6,10+6,0)</t>
  </si>
  <si>
    <t>6</t>
  </si>
  <si>
    <t>115101201</t>
  </si>
  <si>
    <t>Čerpání vody na dopravní výšku do 10 m průměrný přítok do 500 l/min</t>
  </si>
  <si>
    <t>hod</t>
  </si>
  <si>
    <t>805438255</t>
  </si>
  <si>
    <t>7</t>
  </si>
  <si>
    <t>115101301</t>
  </si>
  <si>
    <t>Pohotovost čerpací soupravy pro dopravní výšku do 10 m přítok do 500 l/min</t>
  </si>
  <si>
    <t>den</t>
  </si>
  <si>
    <t>-1071419341</t>
  </si>
  <si>
    <t>121101103</t>
  </si>
  <si>
    <t>Sejmutí ornice s přemístěním na vzdálenost do 250 m, výkopek na meziskládku</t>
  </si>
  <si>
    <t>1784440816</t>
  </si>
  <si>
    <t>1,20*0,25*(2,70+2,60)</t>
  </si>
  <si>
    <t>2,20*0,25*(2,50+1,70)</t>
  </si>
  <si>
    <t>129303101</t>
  </si>
  <si>
    <t>Čištění otevřených koryt vodotečí š dna do 5 m hl do 2,5 m v hornině tř. 4</t>
  </si>
  <si>
    <t>1375109489</t>
  </si>
  <si>
    <t>10,0*10,0*0,20</t>
  </si>
  <si>
    <t>130901114</t>
  </si>
  <si>
    <t>Bourání kcí v hloubených vykopávkách ze zdiva kamenného na sucho ručně</t>
  </si>
  <si>
    <t>833388870</t>
  </si>
  <si>
    <t>stávající schody k vodoteči</t>
  </si>
  <si>
    <t>0,70*5,0*0,40</t>
  </si>
  <si>
    <t>151101101</t>
  </si>
  <si>
    <t>Zřízení příložného pažení a rozepření stěn rýh hl do 2 m</t>
  </si>
  <si>
    <t>-864117396</t>
  </si>
  <si>
    <t>1,60*22,0*2+1,30*41,65*2</t>
  </si>
  <si>
    <t>1,65*3,0*2</t>
  </si>
  <si>
    <t>1,70*62,40*2</t>
  </si>
  <si>
    <t>1,80*9,80*2</t>
  </si>
  <si>
    <t>1,80*17,90*2</t>
  </si>
  <si>
    <t>2,0*40,45*2</t>
  </si>
  <si>
    <t>1,60*62,15*2</t>
  </si>
  <si>
    <t>1,85*40,50*2</t>
  </si>
  <si>
    <t>pro šachty</t>
  </si>
  <si>
    <t>(1,0+1,0)*2*2,0*7</t>
  </si>
  <si>
    <t>151101111</t>
  </si>
  <si>
    <t>Odstranění příložného pažení a rozepření stěn rýh hl do 2 m</t>
  </si>
  <si>
    <t>2109795245</t>
  </si>
  <si>
    <t>151101201</t>
  </si>
  <si>
    <t>Zřízení příložného pažení stěn výkopu hl do 4 m</t>
  </si>
  <si>
    <t>-494347389</t>
  </si>
  <si>
    <t>(1,0+1,0)*2*2,25*3</t>
  </si>
  <si>
    <t>151101211</t>
  </si>
  <si>
    <t>Odstranění příložného pažení stěn hl do 4 m</t>
  </si>
  <si>
    <t>1023726496</t>
  </si>
  <si>
    <t>161101101</t>
  </si>
  <si>
    <t>Svislé přemístění výkopku z horniny tř. 1 až 4 hl výkopu do 2,5 m</t>
  </si>
  <si>
    <t>-1138480544</t>
  </si>
  <si>
    <t>167101101</t>
  </si>
  <si>
    <t>Nakládání výkopku z hornin tř. 1 až 4 do 100 m3, ornice zpět</t>
  </si>
  <si>
    <t>1347474692</t>
  </si>
  <si>
    <t>171103101</t>
  </si>
  <si>
    <t>Zemní hrázky melioračních kanálů z horniny tř. 1 až 4</t>
  </si>
  <si>
    <t>-1290760441</t>
  </si>
  <si>
    <t>1,0*23</t>
  </si>
  <si>
    <t>182301124</t>
  </si>
  <si>
    <t>Rozprostření ornice pl do 500 m2 ve svahu přes 1:5 tl vrstvy do 250 mm</t>
  </si>
  <si>
    <t>-1600753738</t>
  </si>
  <si>
    <t>1,20*2,70</t>
  </si>
  <si>
    <t>2,20*2,50</t>
  </si>
  <si>
    <t>-697885192</t>
  </si>
  <si>
    <t>ornice tam a zpět</t>
  </si>
  <si>
    <t>3,90</t>
  </si>
  <si>
    <t>421339768</t>
  </si>
  <si>
    <t>lože + obsyp</t>
  </si>
  <si>
    <t>1,0*0,60*(22,30+22,60+10,80-40,50+361,0)</t>
  </si>
  <si>
    <t>1,10*0,60*40,50</t>
  </si>
  <si>
    <t>1,0*0,70*11,20</t>
  </si>
  <si>
    <t>1,0*1,0*0,1*10</t>
  </si>
  <si>
    <t>výustní objekt</t>
  </si>
  <si>
    <t>8,46</t>
  </si>
  <si>
    <t>0,30*(1,0+1,30)*0,10*2*2</t>
  </si>
  <si>
    <t>šachty</t>
  </si>
  <si>
    <t>3,14*0,2*0,20*2,0*10</t>
  </si>
  <si>
    <t>sanace dna</t>
  </si>
  <si>
    <t>1,0*0,30*62,15</t>
  </si>
  <si>
    <t>1,0*0,20*40,50</t>
  </si>
  <si>
    <t>zásyp štěrkem v komunikaci</t>
  </si>
  <si>
    <t>1,0*0,10*67,25</t>
  </si>
  <si>
    <t>1,0*0,20*(22,0+3,0)</t>
  </si>
  <si>
    <t>1,0*0,15*62,15</t>
  </si>
  <si>
    <t>1,0*0,40*62,40</t>
  </si>
  <si>
    <t>1,0*0,35*8,80</t>
  </si>
  <si>
    <t>1,0*0,40*58,40</t>
  </si>
  <si>
    <t>1,0*0,60*28,15</t>
  </si>
  <si>
    <t>72</t>
  </si>
  <si>
    <t>1763475022</t>
  </si>
  <si>
    <t>388,621*10</t>
  </si>
  <si>
    <t>R-1-01</t>
  </si>
  <si>
    <t>Poplatek za skládku</t>
  </si>
  <si>
    <t>157573676</t>
  </si>
  <si>
    <t>388,621*1,8</t>
  </si>
  <si>
    <t>171201201</t>
  </si>
  <si>
    <t>Uložení sypaniny na skládky</t>
  </si>
  <si>
    <t>-1960283822</t>
  </si>
  <si>
    <t>3,9+3,15</t>
  </si>
  <si>
    <t>23</t>
  </si>
  <si>
    <t>1104105356</t>
  </si>
  <si>
    <t>(865,558+20,0+1,40)- 388,621</t>
  </si>
  <si>
    <t>odečítá se konstrukce vozovky</t>
  </si>
  <si>
    <t>24</t>
  </si>
  <si>
    <t>005724740</t>
  </si>
  <si>
    <t>osivo směs travní krajinná - svahová</t>
  </si>
  <si>
    <t>1915470966</t>
  </si>
  <si>
    <t>Zakládání</t>
  </si>
  <si>
    <t>25</t>
  </si>
  <si>
    <t>271572211</t>
  </si>
  <si>
    <t>Podsyp pod základové konstrukce se zhutněním z netříděného štěrkopísku</t>
  </si>
  <si>
    <t>-971378650</t>
  </si>
  <si>
    <t>v trase pod komunikací</t>
  </si>
  <si>
    <t>26</t>
  </si>
  <si>
    <t>212752313</t>
  </si>
  <si>
    <t>Trativod z drenážních trubek plastových tuhých DN 200 mm včetně lože otevřený výkop</t>
  </si>
  <si>
    <t>1879000290</t>
  </si>
  <si>
    <t>27</t>
  </si>
  <si>
    <t>212752315</t>
  </si>
  <si>
    <t>Trativod z drenážních trubek plastových tuhých DN 300 mm včetně lože otevřený výkop</t>
  </si>
  <si>
    <t>-320615418</t>
  </si>
  <si>
    <t>28</t>
  </si>
  <si>
    <t>213141112</t>
  </si>
  <si>
    <t>Zřízení vrstvy z geotextilie v rovině nebo ve sklonu do 1:5 š do 6 m</t>
  </si>
  <si>
    <t>1408272126</t>
  </si>
  <si>
    <t>(0,80+0,80+1,0+1,0)*361,0*1,10</t>
  </si>
  <si>
    <t>29</t>
  </si>
  <si>
    <t>274322611</t>
  </si>
  <si>
    <t>Základové pasy ze ŽB se zvýšenými nároky na prostředí tř. C 30/37</t>
  </si>
  <si>
    <t>1844880274</t>
  </si>
  <si>
    <t>vodostavebný beton</t>
  </si>
  <si>
    <t>0,30*0,80*2,0*2</t>
  </si>
  <si>
    <t>0,30*(0,75+0,65)*1,0</t>
  </si>
  <si>
    <t>0,30*1,35*1,60</t>
  </si>
  <si>
    <t>0,30*1,60*1,60</t>
  </si>
  <si>
    <t>(0,75+1,30)*1,0*0,30*2</t>
  </si>
  <si>
    <t>(0,66+1,50)*1,0*0,30*2</t>
  </si>
  <si>
    <t>30</t>
  </si>
  <si>
    <t>279362021</t>
  </si>
  <si>
    <t>Výztuž základových zdí nosných svařovanými sítěmi Kari</t>
  </si>
  <si>
    <t>-1528250145</t>
  </si>
  <si>
    <t>0,80*2,0*2*2</t>
  </si>
  <si>
    <t>(0,75+0,65)*1,0*2</t>
  </si>
  <si>
    <t>1,35*1,60*2</t>
  </si>
  <si>
    <t>1,60*1,60*2</t>
  </si>
  <si>
    <t>(0,75+1,30)*1,0*2*2</t>
  </si>
  <si>
    <t>(0,66+1,50)*1,0*2*2</t>
  </si>
  <si>
    <t>přesahy Kari výztuže</t>
  </si>
  <si>
    <t>0,35*1,30*4</t>
  </si>
  <si>
    <t>0,35*1,50*4</t>
  </si>
  <si>
    <t>Součet m2</t>
  </si>
  <si>
    <t>39,4*0,00539</t>
  </si>
  <si>
    <t>279351105</t>
  </si>
  <si>
    <t>Zřízení bednění základových zdí oboustranné</t>
  </si>
  <si>
    <t>878613209</t>
  </si>
  <si>
    <t>279351106</t>
  </si>
  <si>
    <t>Odstranění bednění základových zdí oboustranné</t>
  </si>
  <si>
    <t>1184485349</t>
  </si>
  <si>
    <t>69311067</t>
  </si>
  <si>
    <t>geotextilie netkaná PP 250g/m2</t>
  </si>
  <si>
    <t>-592387387</t>
  </si>
  <si>
    <t>451573111</t>
  </si>
  <si>
    <t>Lože pod potrubí otevřený výkop ze štěrkopísku</t>
  </si>
  <si>
    <t>1318758603</t>
  </si>
  <si>
    <t>451313511</t>
  </si>
  <si>
    <t>Podkladní vrstva z betonu prostého vodostavebního pod dlažbu tl. do 100 mm</t>
  </si>
  <si>
    <t>-1726519334</t>
  </si>
  <si>
    <t>36</t>
  </si>
  <si>
    <t>451577877</t>
  </si>
  <si>
    <t>Podklad nebo lože pod dlažbu vodorovný nebo do sklonu 1:5 ze štěrkopísku tl. do 100 mm</t>
  </si>
  <si>
    <t>1515614951</t>
  </si>
  <si>
    <t>452318510</t>
  </si>
  <si>
    <t>Zajišťovací práh z betonu prostého se zvýšenými nároky na prostředí</t>
  </si>
  <si>
    <t>-1226860895</t>
  </si>
  <si>
    <t>0,20*1,10*2</t>
  </si>
  <si>
    <t>0,20*0,60*2</t>
  </si>
  <si>
    <t>465513228</t>
  </si>
  <si>
    <t>Dlažba z lomového kamene na cementovou maltu s vyspárováním tl 250 mm pro hráze</t>
  </si>
  <si>
    <t>-122225491</t>
  </si>
  <si>
    <t>1,80*2,0+(0,7*1,0)+(1,0*0,2)*2</t>
  </si>
  <si>
    <t>1,20*2,0+(0,7*1,0)+(1,0*0,2)*2</t>
  </si>
  <si>
    <t>58380762</t>
  </si>
  <si>
    <t>kámen lomový pro zdivo kyklopské tl 20cm</t>
  </si>
  <si>
    <t>908913658</t>
  </si>
  <si>
    <t>R-8-01</t>
  </si>
  <si>
    <t>pomocné práce</t>
  </si>
  <si>
    <t>-168265336</t>
  </si>
  <si>
    <t>871355221</t>
  </si>
  <si>
    <t>Kanalizační potrubí z tvrdého PVC jednovrstvé tuhost třídy SN8 DN 200</t>
  </si>
  <si>
    <t>1739364804</t>
  </si>
  <si>
    <t>42</t>
  </si>
  <si>
    <t>871355241</t>
  </si>
  <si>
    <t>Kanalizační potrubí z tvrdého PVC vícevrstvé tuhost třídy SN12 DN 200</t>
  </si>
  <si>
    <t>-951501228</t>
  </si>
  <si>
    <t>871355251</t>
  </si>
  <si>
    <t>Kanalizační potrubí z tvrdého PVC vícevrstvé tuhost třídy SN16 DN 200</t>
  </si>
  <si>
    <t>-408244882</t>
  </si>
  <si>
    <t>89</t>
  </si>
  <si>
    <t>Trubní vedení - ostatní konstrukce</t>
  </si>
  <si>
    <t>14011110</t>
  </si>
  <si>
    <t>trubka ocelová bezešvá hladká jakost 11 353 273x7,0mm</t>
  </si>
  <si>
    <t>1381661477</t>
  </si>
  <si>
    <t>899911102</t>
  </si>
  <si>
    <t>Kluzná objímka výšky 25 mm vnějšího průměru potrubí do 222 mm</t>
  </si>
  <si>
    <t>-1638145400</t>
  </si>
  <si>
    <t>R-89-01</t>
  </si>
  <si>
    <t>Uzavírací manžeta chráničky potrubí DN 200 x 250</t>
  </si>
  <si>
    <t>-469674277</t>
  </si>
  <si>
    <t>899914113</t>
  </si>
  <si>
    <t>Montáž ocelové chráničky D 273 x 10 mm</t>
  </si>
  <si>
    <t>1614095069</t>
  </si>
  <si>
    <t>R-89-02</t>
  </si>
  <si>
    <t>hutnící zkoušky</t>
  </si>
  <si>
    <t>soub</t>
  </si>
  <si>
    <t>707962640</t>
  </si>
  <si>
    <t>892351111</t>
  </si>
  <si>
    <t>Tlaková zkouška vodou potrubí DN 150 nebo 200</t>
  </si>
  <si>
    <t>-2026295563</t>
  </si>
  <si>
    <t>22,30+22,60+10,8</t>
  </si>
  <si>
    <t>892372111</t>
  </si>
  <si>
    <t>Zabezpečení konců potrubí DN do 300 při tlakových zkouškách vodou</t>
  </si>
  <si>
    <t>-1727290233</t>
  </si>
  <si>
    <t>R-89-03</t>
  </si>
  <si>
    <t>Zřízení šachet z plastu DN 400</t>
  </si>
  <si>
    <t>-1150935204</t>
  </si>
  <si>
    <t>899104112</t>
  </si>
  <si>
    <t>Osazení poklopů litinových nebo ocelových včetně rámů pro třídu zatížení D400, E600</t>
  </si>
  <si>
    <t>-361133699</t>
  </si>
  <si>
    <t>R-89-04</t>
  </si>
  <si>
    <t xml:space="preserve">univerzální šachta z PE-HD D 400 pro drenážní trubky, šachtové dno 1xDN200 </t>
  </si>
  <si>
    <t>1058223515</t>
  </si>
  <si>
    <t>54</t>
  </si>
  <si>
    <t>R-89-05</t>
  </si>
  <si>
    <t xml:space="preserve">univerzální šachta z PE-HD D 400 pro drenážní trubky, šachtové dno 2xDN200 (90°) </t>
  </si>
  <si>
    <t>1389374714</t>
  </si>
  <si>
    <t>R-89-06</t>
  </si>
  <si>
    <t xml:space="preserve">univerzální šachta z PE-HD D 400 pro drenážní trubky, šachtové dno 2xDN200 (180°) </t>
  </si>
  <si>
    <t>672518987</t>
  </si>
  <si>
    <t>R-89-07</t>
  </si>
  <si>
    <t xml:space="preserve">univerzální šachta z PE-HD D 400 pro drenážní trubky, šachtové dno 3xDN200 (T) </t>
  </si>
  <si>
    <t>1185586242</t>
  </si>
  <si>
    <t>57</t>
  </si>
  <si>
    <t>R-89-08</t>
  </si>
  <si>
    <t xml:space="preserve">univerzální šachta z PE-HD D 400 pro drenážní trubky, šachtové dno 2xDN300 (180°) </t>
  </si>
  <si>
    <t>1335348478</t>
  </si>
  <si>
    <t>58</t>
  </si>
  <si>
    <t>R-89-09</t>
  </si>
  <si>
    <t>přechodka na PVC DN 200</t>
  </si>
  <si>
    <t>-1611858354</t>
  </si>
  <si>
    <t>59</t>
  </si>
  <si>
    <t>R-89-10</t>
  </si>
  <si>
    <t>šachtová vložka DN 200 pro PVC</t>
  </si>
  <si>
    <t>-606206239</t>
  </si>
  <si>
    <t>60</t>
  </si>
  <si>
    <t>R-89-11</t>
  </si>
  <si>
    <t>redukce DN 200 drenáž na PVC DN 150</t>
  </si>
  <si>
    <t>-1516910522</t>
  </si>
  <si>
    <t>61</t>
  </si>
  <si>
    <t>R-89-12</t>
  </si>
  <si>
    <t>adaptér s redukcí DN300/200 PVC</t>
  </si>
  <si>
    <t>-2041981741</t>
  </si>
  <si>
    <t>62</t>
  </si>
  <si>
    <t>R-89-13</t>
  </si>
  <si>
    <t>redukce DN 200 PVC na DN 150 PVC</t>
  </si>
  <si>
    <t>537732621</t>
  </si>
  <si>
    <t>63</t>
  </si>
  <si>
    <t>R-89-14</t>
  </si>
  <si>
    <t>oboustranná násuvná spojka</t>
  </si>
  <si>
    <t>-2028374809</t>
  </si>
  <si>
    <t>64</t>
  </si>
  <si>
    <t>R-89-15</t>
  </si>
  <si>
    <t>lapač hrubých nečistot D400</t>
  </si>
  <si>
    <t>291398143</t>
  </si>
  <si>
    <t>65</t>
  </si>
  <si>
    <t>R-89-16</t>
  </si>
  <si>
    <t>těsnící kroužek DOM</t>
  </si>
  <si>
    <t>558753416</t>
  </si>
  <si>
    <t>66</t>
  </si>
  <si>
    <t>R-89-17</t>
  </si>
  <si>
    <t>šachtový prodlužovací nástavec z PE-HD D 400/2000</t>
  </si>
  <si>
    <t>-1069116166</t>
  </si>
  <si>
    <t>67</t>
  </si>
  <si>
    <t>R-89-18</t>
  </si>
  <si>
    <t>poklop litinový s rámem a betonovým prstencem, s větracími otvory D 400</t>
  </si>
  <si>
    <t>1747023197</t>
  </si>
  <si>
    <t>Přesun hmot</t>
  </si>
  <si>
    <t>68</t>
  </si>
  <si>
    <t>998276101</t>
  </si>
  <si>
    <t>Přesun hmot pro trubní vedení z trub z plastických hmot otevřený výkop</t>
  </si>
  <si>
    <t>-1723172648</t>
  </si>
  <si>
    <t>997013511</t>
  </si>
  <si>
    <t>Odvoz suti a vybouraných hmot z meziskládky na skládku do 1 km s naložením a se složením</t>
  </si>
  <si>
    <t>-2121504526</t>
  </si>
  <si>
    <t>1,75*1,8</t>
  </si>
  <si>
    <t>997013509</t>
  </si>
  <si>
    <t>Příplatek k odvozu suti a vybouraných hmot na skládku ZKD 1 km přes 1 km</t>
  </si>
  <si>
    <t>-1046816878</t>
  </si>
  <si>
    <t>skládka ve vzdálenosti 5 km</t>
  </si>
  <si>
    <t>3,15*5</t>
  </si>
  <si>
    <t>71</t>
  </si>
  <si>
    <t>997013831</t>
  </si>
  <si>
    <t>Poplatek za uložení na skládce (skládkovné) stavebního odpadu směsného kód odpadu 170 904</t>
  </si>
  <si>
    <t>-1538095766</t>
  </si>
  <si>
    <t>SO 06 - VEŘEJNÉ OSVĚTLENÍ</t>
  </si>
  <si>
    <t>Šternberk, ul. Nádražní</t>
  </si>
  <si>
    <t>M-D - Demontáže</t>
  </si>
  <si>
    <t>M - Práce a dodávky M</t>
  </si>
  <si>
    <t>M-46 - Zemní práce</t>
  </si>
  <si>
    <t>ZHS - Práce v HZS</t>
  </si>
  <si>
    <t>M-D</t>
  </si>
  <si>
    <t>Demontáže</t>
  </si>
  <si>
    <t>210204002-D</t>
  </si>
  <si>
    <t>Demontáž stožárů osvětlení parkových ocelových</t>
  </si>
  <si>
    <t>-481423213</t>
  </si>
  <si>
    <t>210204201-D</t>
  </si>
  <si>
    <t>Demontáž elektrovýzbroje stožárů osvětlení 1 okruh</t>
  </si>
  <si>
    <t>2106528747</t>
  </si>
  <si>
    <t>R210-101</t>
  </si>
  <si>
    <t>Demntáž stávajícího kebelového vedení</t>
  </si>
  <si>
    <t>-1055924030</t>
  </si>
  <si>
    <t>460080013-D</t>
  </si>
  <si>
    <t>demontář základové konstrukce z monolitického betonu C 12/15 bez bednění</t>
  </si>
  <si>
    <t>-57758720</t>
  </si>
  <si>
    <t>741375841</t>
  </si>
  <si>
    <t>Demontáž svítidla průmyslového výbojkového venkovního na parkovém sloupku se zachováním funkčnosti</t>
  </si>
  <si>
    <t>2052443013</t>
  </si>
  <si>
    <t>210100252-D</t>
  </si>
  <si>
    <t>Demontáž - Ukončení kabelů smršťovací záklopkou nebo páskou se zapojením bez letování žíly do 4x25 mm2</t>
  </si>
  <si>
    <t>-676771069</t>
  </si>
  <si>
    <t>Práce a dodávky M</t>
  </si>
  <si>
    <t>210204002</t>
  </si>
  <si>
    <t>Montáž stožárů osvětlení parkových ocelových</t>
  </si>
  <si>
    <t>92000279</t>
  </si>
  <si>
    <t>R210-301</t>
  </si>
  <si>
    <t xml:space="preserve">stožár osvětlovací kuželový 6m, žárový zinek </t>
  </si>
  <si>
    <t>128</t>
  </si>
  <si>
    <t>660733192</t>
  </si>
  <si>
    <t>R210-302</t>
  </si>
  <si>
    <t xml:space="preserve">stožár osvětlovací kuželový 5m, žárový zinek </t>
  </si>
  <si>
    <t>733225323</t>
  </si>
  <si>
    <t>210204201</t>
  </si>
  <si>
    <t>Montáž elektrovýzbroje stožárů osvětlení 1 okruh</t>
  </si>
  <si>
    <t>947161935</t>
  </si>
  <si>
    <t>0EC67010045</t>
  </si>
  <si>
    <t>výzbroj stož.SR 721-27Z CU i AL</t>
  </si>
  <si>
    <t>ks</t>
  </si>
  <si>
    <t>902048867</t>
  </si>
  <si>
    <t>741122134</t>
  </si>
  <si>
    <t>Montáž kabel Cu plný kulatý žíla 4x16 až 25 mm2 zatažený v trubkách (CYKY)</t>
  </si>
  <si>
    <t>-1901274889</t>
  </si>
  <si>
    <t>341110800</t>
  </si>
  <si>
    <t>kabel silový s Cu jádrem CYKY 4x16 mm2</t>
  </si>
  <si>
    <t>-230522478</t>
  </si>
  <si>
    <t>778*1,05 'Přepočtené koeficientem množství</t>
  </si>
  <si>
    <t>210100151</t>
  </si>
  <si>
    <t>Ukončení kabelů smršťovací záklopkou nebo páskou se zapojením bez letování žíly do 4x16 mm2</t>
  </si>
  <si>
    <t>1464892979</t>
  </si>
  <si>
    <t>743111216</t>
  </si>
  <si>
    <t>Montáž trubka plastová tuhá D 29 mm uložená volně</t>
  </si>
  <si>
    <t>-9464649</t>
  </si>
  <si>
    <t>345711560</t>
  </si>
  <si>
    <t>trubka elektroinstalační ohebná Monoflex z PH 1429/1</t>
  </si>
  <si>
    <t>-497277455</t>
  </si>
  <si>
    <t>51*1,05 'Přepočtené koeficientem množství</t>
  </si>
  <si>
    <t>741110312</t>
  </si>
  <si>
    <t>Montáž trubka ochranná do krabic plastová tuhá D přes 40 do 90 mm uložená volně</t>
  </si>
  <si>
    <t>-401677771</t>
  </si>
  <si>
    <t>34571353</t>
  </si>
  <si>
    <t>trubka elektroinstalační ohebná dvouplášťová korugovaná D 61/75 mm, HDPE+LDPE</t>
  </si>
  <si>
    <t>1166554001</t>
  </si>
  <si>
    <t>722*1,05 'Přepočtené koeficientem množství</t>
  </si>
  <si>
    <t>210220020</t>
  </si>
  <si>
    <t>Montáž uzemňovacího vedení vodičů FeZn pomocí svorek v zemi páskou do 120 mm2 ve městské zástavbě</t>
  </si>
  <si>
    <t>1232201264</t>
  </si>
  <si>
    <t>354420620</t>
  </si>
  <si>
    <t>páska zemnící 30 x 4 mm FeZn</t>
  </si>
  <si>
    <t>-876179623</t>
  </si>
  <si>
    <t>210220022</t>
  </si>
  <si>
    <t>Montáž uzemňovacího vedení vodičů FeZn pomocí svorek v zemi drátem do 10 mm ve městské zástavbě</t>
  </si>
  <si>
    <t>1738150216</t>
  </si>
  <si>
    <t>354410730</t>
  </si>
  <si>
    <t>drát průměr 10 mm FeZn</t>
  </si>
  <si>
    <t>1131968306</t>
  </si>
  <si>
    <t>25,5*0,62 'Přepočtené koeficientem množství</t>
  </si>
  <si>
    <t>210220301</t>
  </si>
  <si>
    <t>Montáž svorek hromosvodných se 2 šrouby</t>
  </si>
  <si>
    <t>2033938765</t>
  </si>
  <si>
    <t>354418950</t>
  </si>
  <si>
    <t>svorka připojovací SP1 k připojení kovových částí</t>
  </si>
  <si>
    <t>939190497</t>
  </si>
  <si>
    <t>210220302</t>
  </si>
  <si>
    <t>Montáž svorek hromosvodných se 3 a více šrouby</t>
  </si>
  <si>
    <t>-832437798</t>
  </si>
  <si>
    <t>354418750</t>
  </si>
  <si>
    <t>svorka křížová SK pro vodič D6-10 mm</t>
  </si>
  <si>
    <t>1967649939</t>
  </si>
  <si>
    <t>210812011</t>
  </si>
  <si>
    <t>Montáž kabel Cu plný kulatý do 1 kV 3x1,5 až 6 mm2 uložený volně nebo v liště (CYKY)</t>
  </si>
  <si>
    <t>200451950</t>
  </si>
  <si>
    <t>341110300</t>
  </si>
  <si>
    <t>kabel silový s Cu jádrem CYKY 3x1,5 mm2</t>
  </si>
  <si>
    <t>1285119683</t>
  </si>
  <si>
    <t>99*1,05 'Přepočtené koeficientem množství</t>
  </si>
  <si>
    <t>210120101</t>
  </si>
  <si>
    <t>Montáž pojistkových patron do 60 A se styčným kroužkem</t>
  </si>
  <si>
    <t>1876109208</t>
  </si>
  <si>
    <t>345234160</t>
  </si>
  <si>
    <t>vložka pojistková E27 normální 2410 10A</t>
  </si>
  <si>
    <t>-869047301</t>
  </si>
  <si>
    <t>345236020</t>
  </si>
  <si>
    <t>kroužek styčný porcelánový E27 2510 10A</t>
  </si>
  <si>
    <t>-1121984270</t>
  </si>
  <si>
    <t>210202013R</t>
  </si>
  <si>
    <t>Montáž LED svítidlo venkovní na stožár</t>
  </si>
  <si>
    <t>-1348851351</t>
  </si>
  <si>
    <t>R210-401</t>
  </si>
  <si>
    <t>LED svítidlo pro komunikace 49,5W, 8000lm, 4000k  (typ A)</t>
  </si>
  <si>
    <t>972933305</t>
  </si>
  <si>
    <t>R210-402</t>
  </si>
  <si>
    <t>LED svítidlo pro komunikace 28W, 4400lm, 4000k  (typ B)</t>
  </si>
  <si>
    <t>658662143</t>
  </si>
  <si>
    <t>R210-403</t>
  </si>
  <si>
    <t>LED svítidlo pro komunikace 17W, 2700lm, 4000k  (typ C)</t>
  </si>
  <si>
    <t>-1207825039</t>
  </si>
  <si>
    <t>741420083R</t>
  </si>
  <si>
    <t>Nátěr označení stožáru (nebo štítek)</t>
  </si>
  <si>
    <t>-214176945</t>
  </si>
  <si>
    <t>M-46</t>
  </si>
  <si>
    <t>460010024</t>
  </si>
  <si>
    <t>Vytyčení trasy vedení kabelového podzemního v zastavěném prostoru</t>
  </si>
  <si>
    <t>km</t>
  </si>
  <si>
    <t>-531977453</t>
  </si>
  <si>
    <t>460050703</t>
  </si>
  <si>
    <t>Hloubení nezapažených jam pro stožáry veřejného osvětlení ručně v hornině tř 3</t>
  </si>
  <si>
    <t>-1936962001</t>
  </si>
  <si>
    <t>460080013R</t>
  </si>
  <si>
    <t>Základové konstrukce z monolitického betonu C 12/15 bez bednění vč.roury</t>
  </si>
  <si>
    <t>-721381129</t>
  </si>
  <si>
    <t>460150163</t>
  </si>
  <si>
    <t>Hloubení kabelových zapažených i nezapažených rýh ručně š 35 cm, hl 80 cm, v hornině tř 3</t>
  </si>
  <si>
    <t>1579660443</t>
  </si>
  <si>
    <t>460150193</t>
  </si>
  <si>
    <t>Hloubení kabelových zapažených i nezapažených rýh ručně š 35 cm, hl 120 cm, v hornině tř 3</t>
  </si>
  <si>
    <t>559566964</t>
  </si>
  <si>
    <t>460560163</t>
  </si>
  <si>
    <t>Zásyp rýh ručně šířky 35 cm, hloubky 80 cm, z horniny třídy 3</t>
  </si>
  <si>
    <t>1525514887</t>
  </si>
  <si>
    <t>460560193</t>
  </si>
  <si>
    <t>Zásyp rýh ručně šířky 35 cm, hloubky 120 cm, z horniny třídy 3</t>
  </si>
  <si>
    <t>1253284354</t>
  </si>
  <si>
    <t>460030039</t>
  </si>
  <si>
    <t>Rozebrání dlažeb ručně z dlaždic zámkových do písku spáry nezalité</t>
  </si>
  <si>
    <t>-1442068068</t>
  </si>
  <si>
    <t>460650043</t>
  </si>
  <si>
    <t>Zřízení podkladní vrstvy vozovky a chodníku ze štěrkopísku se zhutněním tloušťky do 15 cm</t>
  </si>
  <si>
    <t>2147457726</t>
  </si>
  <si>
    <t>460650162</t>
  </si>
  <si>
    <t>Kladení dlažby z dlaždic betonových tvarovaných a zámkových do lože z kameniva těženého</t>
  </si>
  <si>
    <t>2128314168</t>
  </si>
  <si>
    <t>460030192</t>
  </si>
  <si>
    <t>Řezání podkladu nebo krytu živičného tloušťky do 10 cm</t>
  </si>
  <si>
    <t>-1232135467</t>
  </si>
  <si>
    <t>460030172</t>
  </si>
  <si>
    <t>Odstranění podkladu nebo krytu komunikace ze živice tloušťky do 10 cm</t>
  </si>
  <si>
    <t>-223808656</t>
  </si>
  <si>
    <t>460030092</t>
  </si>
  <si>
    <t>Vytrhání obrub ležatých chodníkových s odhozením nebo naložením na dopravní prostředek</t>
  </si>
  <si>
    <t>1946698637</t>
  </si>
  <si>
    <t>460650182</t>
  </si>
  <si>
    <t>Osazení betonových obrubníků ležatých chodníkových do betonu prostého</t>
  </si>
  <si>
    <t>574084908</t>
  </si>
  <si>
    <t>460650055</t>
  </si>
  <si>
    <t>Zřízení podkladní vrstvy vozovky a chodníku ze štěrkodrti se zhutněním tloušťky do 25 cm</t>
  </si>
  <si>
    <t>-217354968</t>
  </si>
  <si>
    <t>460650072</t>
  </si>
  <si>
    <t>Zřízení podkladní vrstvy vozovky a chodníku z kameniva obalovaného asfaltem se zhutněním tl do 10 cm</t>
  </si>
  <si>
    <t>-310779591</t>
  </si>
  <si>
    <t>460650133</t>
  </si>
  <si>
    <t>Zřízení krytu vozovky a chodníku z litého asfaltu tloušťky do 5 cm</t>
  </si>
  <si>
    <t>-996857191</t>
  </si>
  <si>
    <t>460030011</t>
  </si>
  <si>
    <t>Sejmutí drnu jakékoliv tloušťky</t>
  </si>
  <si>
    <t>-1783439323</t>
  </si>
  <si>
    <t>460620002</t>
  </si>
  <si>
    <t>Položení drnu včetně zalití vodou na rovině</t>
  </si>
  <si>
    <t>336514282</t>
  </si>
  <si>
    <t>460620007</t>
  </si>
  <si>
    <t>Zatravnění včetně zalití vodou na rovině</t>
  </si>
  <si>
    <t>870870309</t>
  </si>
  <si>
    <t>460421081</t>
  </si>
  <si>
    <t>Lože kabelů z písku nebo štěrkopísku tl 5 cm nad kabel, kryté plastovou folií, š lože do 25 cm</t>
  </si>
  <si>
    <t>62782155</t>
  </si>
  <si>
    <t>693113050</t>
  </si>
  <si>
    <t>pás varovný 238 š 25 cm</t>
  </si>
  <si>
    <t>1941889474</t>
  </si>
  <si>
    <t>460620013</t>
  </si>
  <si>
    <t>Provizorní úprava terénu se zhutněním, v hornině tř 3</t>
  </si>
  <si>
    <t>1228927951</t>
  </si>
  <si>
    <t>ZHS</t>
  </si>
  <si>
    <t>Práce v HZS</t>
  </si>
  <si>
    <t>hod1</t>
  </si>
  <si>
    <t>Zajištění bezproudového stavu, jednání se správcem</t>
  </si>
  <si>
    <t>HZS</t>
  </si>
  <si>
    <t>512</t>
  </si>
  <si>
    <t>-989742357</t>
  </si>
  <si>
    <t>hod2</t>
  </si>
  <si>
    <t>Koordinace na stavbě</t>
  </si>
  <si>
    <t>-2087840066</t>
  </si>
  <si>
    <t>hod3</t>
  </si>
  <si>
    <t>Napojení nového vedení do stávajících stožárů VO (5x)</t>
  </si>
  <si>
    <t>-1770123334</t>
  </si>
  <si>
    <t>revize</t>
  </si>
  <si>
    <t>Revize elektro</t>
  </si>
  <si>
    <t>262144</t>
  </si>
  <si>
    <t>1337726672</t>
  </si>
  <si>
    <t>SO 07 - ÚPRAVA NA VODOVODU</t>
  </si>
  <si>
    <t xml:space="preserve">      89 - Ostatní konstrukce</t>
  </si>
  <si>
    <t xml:space="preserve">    99 - Přesun hmot</t>
  </si>
  <si>
    <t xml:space="preserve">    PSV - Práce a dodávky PSV</t>
  </si>
  <si>
    <t xml:space="preserve">      741 - Elektromontáže</t>
  </si>
  <si>
    <t>122201101</t>
  </si>
  <si>
    <t>Odkopávky a prokopávky nezapažené v hornině tř. 3 objem do 100 m3</t>
  </si>
  <si>
    <t>CS ÚRS 2014 01</t>
  </si>
  <si>
    <t>-468299072</t>
  </si>
  <si>
    <t>od HTU,  UT méně 0,25 ornice/ 0,45 m chodník/ 1,0 m komunikace</t>
  </si>
  <si>
    <t>výkop u vodovodních šoupátek a ventilu</t>
  </si>
  <si>
    <t>1,20*1,25*1,20*5</t>
  </si>
  <si>
    <t>1,20*0,50*1,20*3</t>
  </si>
  <si>
    <t>132201201</t>
  </si>
  <si>
    <t>Hloubení rýh š do 2000 mm v hornině tř. 3 objemu do 100 m3</t>
  </si>
  <si>
    <t>-892948632</t>
  </si>
  <si>
    <t>výkopy od HTU</t>
  </si>
  <si>
    <t>1,20*0,75*(4,20+1,0)*4</t>
  </si>
  <si>
    <t>1,20*1,50*(1,80+1,0)*4</t>
  </si>
  <si>
    <t>1785861409</t>
  </si>
  <si>
    <t>1,75*(5,20+2,80)*4*2</t>
  </si>
  <si>
    <t>1,50*1,20*5*2</t>
  </si>
  <si>
    <t>1,50*1,20*3*2</t>
  </si>
  <si>
    <t>188413877</t>
  </si>
  <si>
    <t>629105441</t>
  </si>
  <si>
    <t>11,16+38,88</t>
  </si>
  <si>
    <t>-678849687</t>
  </si>
  <si>
    <t>814862346</t>
  </si>
  <si>
    <t>vytlačená zemina</t>
  </si>
  <si>
    <t>1,20*0,55*6,0*4</t>
  </si>
  <si>
    <t>-545409725</t>
  </si>
  <si>
    <t>15,84*10</t>
  </si>
  <si>
    <t>Nakládání výkopku z hornin tř. 1 až 4 do 100 m3</t>
  </si>
  <si>
    <t>956697365</t>
  </si>
  <si>
    <t>-1172131439</t>
  </si>
  <si>
    <t>15,84*1,8</t>
  </si>
  <si>
    <t>742199812</t>
  </si>
  <si>
    <t>-350787396</t>
  </si>
  <si>
    <t>38,88-15,84</t>
  </si>
  <si>
    <t>-585174016</t>
  </si>
  <si>
    <t>zásyp štěrkem v nové komunikaci</t>
  </si>
  <si>
    <t>0,90*0,70*4,20*4</t>
  </si>
  <si>
    <t>276443986</t>
  </si>
  <si>
    <t>15,84-(3,14*0,075*0,075*24,0)</t>
  </si>
  <si>
    <t>850315121</t>
  </si>
  <si>
    <t>Výřez nebo výsek na potrubí z trub litinových tlakových nebo plastických hmot DN 150</t>
  </si>
  <si>
    <t>-487074228</t>
  </si>
  <si>
    <t>851311131</t>
  </si>
  <si>
    <t>Montáž potrubí z trub litinových hrdlových s integrovaným těsněním otevřený výkop DN 150</t>
  </si>
  <si>
    <t>1834323867</t>
  </si>
  <si>
    <t>22,0+2,0</t>
  </si>
  <si>
    <t>852312122</t>
  </si>
  <si>
    <t>Montáž potrubí z trub litinových tlakových přírubových délky do 1 m otevřený výkop DN 150</t>
  </si>
  <si>
    <t>1420114753</t>
  </si>
  <si>
    <t>857312122</t>
  </si>
  <si>
    <t>Montáž litinových tvarovek jednoosých přírubových otevřený výkop DN 150</t>
  </si>
  <si>
    <t>-1766636593</t>
  </si>
  <si>
    <t>857311131</t>
  </si>
  <si>
    <t>Montáž litinových tvarovek jednoosých hrdlových otevřený výkop s integrovaným těsněním DN 150</t>
  </si>
  <si>
    <t>1863037368</t>
  </si>
  <si>
    <t>trouba vodovodní litinová hrdlová 6 m DN 150 mm, s vnitřní polyuretanovou vrstvou, z vnější strany pozinkovaná a opatřená živičným nátěrem</t>
  </si>
  <si>
    <t>-873214185</t>
  </si>
  <si>
    <t>24,0+1,0</t>
  </si>
  <si>
    <t>R-8-02</t>
  </si>
  <si>
    <t>U 150, tvárná litina</t>
  </si>
  <si>
    <t>1343384556</t>
  </si>
  <si>
    <t>Ostatní konstrukce</t>
  </si>
  <si>
    <t>Pomocné práce</t>
  </si>
  <si>
    <t>h</t>
  </si>
  <si>
    <t>1032251145</t>
  </si>
  <si>
    <t>899101211</t>
  </si>
  <si>
    <t>Demontáž poklopů litinových nebo ocelových včetně rámů hmotnosti do 50 kg</t>
  </si>
  <si>
    <t>-934966764</t>
  </si>
  <si>
    <t>7+1</t>
  </si>
  <si>
    <t>899401111</t>
  </si>
  <si>
    <t>Osazení poklopů litinových ventilových</t>
  </si>
  <si>
    <t>-33650051</t>
  </si>
  <si>
    <t>899401112</t>
  </si>
  <si>
    <t>Osazení poklopů litinových šoupátkových</t>
  </si>
  <si>
    <t>-2130831512</t>
  </si>
  <si>
    <t>Montáž zemní soupravy otevřený výkop  (+ demontáž)</t>
  </si>
  <si>
    <t>2104070024</t>
  </si>
  <si>
    <t>(2+3+2+1)*2</t>
  </si>
  <si>
    <t>-521131203</t>
  </si>
  <si>
    <t>892353122</t>
  </si>
  <si>
    <t>Proplach a dezinfekce vodovodního potrubí DN 150 nebo 200</t>
  </si>
  <si>
    <t>-442322140</t>
  </si>
  <si>
    <t>-1031633506</t>
  </si>
  <si>
    <t>speciální dvoukomorová příruba pro LT potrubí, DN 150</t>
  </si>
  <si>
    <t>1853651411</t>
  </si>
  <si>
    <t>ZS šoupátková teleskopická DN 80, 1,3-1,8 m</t>
  </si>
  <si>
    <t>-1917771224</t>
  </si>
  <si>
    <t>ZS šoupátková teleskopická DN 100, 1,3-1,8 m</t>
  </si>
  <si>
    <t>1908377806</t>
  </si>
  <si>
    <t>ZS šoupátková teleskopická DN 150, 1,3-1,8 m</t>
  </si>
  <si>
    <t>-996420504</t>
  </si>
  <si>
    <t>ZS ventilová teleskopická DN 50, 1,3-1,8 m</t>
  </si>
  <si>
    <t>1815075212</t>
  </si>
  <si>
    <t>42291402</t>
  </si>
  <si>
    <t>poklop litinový - ventilový</t>
  </si>
  <si>
    <t>517011532</t>
  </si>
  <si>
    <t>42291352</t>
  </si>
  <si>
    <t>poklop litinový šoupátkový pro zemní soupravy osazení do terénu a do vozovky</t>
  </si>
  <si>
    <t>1638987020</t>
  </si>
  <si>
    <t>podkladní deska pod šoupátkové a ventilové poklopy</t>
  </si>
  <si>
    <t>-796303593</t>
  </si>
  <si>
    <t>998273102</t>
  </si>
  <si>
    <t>Přesun hmot pro trubní vedení z trub litinových otevřený výkop</t>
  </si>
  <si>
    <t>-931478954</t>
  </si>
  <si>
    <t>PSV</t>
  </si>
  <si>
    <t>Práce a dodávky PSV</t>
  </si>
  <si>
    <t>741</t>
  </si>
  <si>
    <t>Elektromontáže</t>
  </si>
  <si>
    <t>460490013</t>
  </si>
  <si>
    <t>Krytí kabelů výstražnou fólií šířky 34 cm</t>
  </si>
  <si>
    <t>-1736487175</t>
  </si>
  <si>
    <t>741410041</t>
  </si>
  <si>
    <t>Montáž vodič uzemňovací drát nebo lano D do 10 mm v městské zástavbě</t>
  </si>
  <si>
    <t>1676587412</t>
  </si>
  <si>
    <t>34140842</t>
  </si>
  <si>
    <t>vodič izolovaný s Cu jádrem 4mm2</t>
  </si>
  <si>
    <t>-42752509</t>
  </si>
  <si>
    <t>VON - VEDLEJŠÍ A OSTATNÍ NÁKLADY</t>
  </si>
  <si>
    <t>Ul. Nádražní, Šternberk</t>
  </si>
  <si>
    <t>Ing. Zetocha</t>
  </si>
  <si>
    <t>OST -  Ostatní náklady</t>
  </si>
  <si>
    <t>VRN - Vedlejší rozpočtové náklady</t>
  </si>
  <si>
    <t>OST</t>
  </si>
  <si>
    <t xml:space="preserve"> Ostatní náklady</t>
  </si>
  <si>
    <t>012103001</t>
  </si>
  <si>
    <t>Geodetické práce před výstavbou</t>
  </si>
  <si>
    <t>soubor</t>
  </si>
  <si>
    <t>1043934047</t>
  </si>
  <si>
    <t>012103101</t>
  </si>
  <si>
    <t>Vytýčení inženýrských sítí</t>
  </si>
  <si>
    <t>-808390647</t>
  </si>
  <si>
    <t>012203001</t>
  </si>
  <si>
    <t>Geodetické práce při provádění stavby</t>
  </si>
  <si>
    <t>-697720615</t>
  </si>
  <si>
    <t>013284001</t>
  </si>
  <si>
    <t>Náklady na zpracování a vedení dokumentu KZP</t>
  </si>
  <si>
    <t>1744576728</t>
  </si>
  <si>
    <t>013254101</t>
  </si>
  <si>
    <t>Monitoring průběhu výstavby</t>
  </si>
  <si>
    <t>-1789000625</t>
  </si>
  <si>
    <t>043103001</t>
  </si>
  <si>
    <t xml:space="preserve">Náklady na provedení zkoušek, revizí a měření </t>
  </si>
  <si>
    <t>-611497992</t>
  </si>
  <si>
    <t>049103001</t>
  </si>
  <si>
    <t>Náklady na inženýrskou činnost zhotovitele vzniklé v souvislosti s realizací stavby</t>
  </si>
  <si>
    <t>-497978480</t>
  </si>
  <si>
    <t>049203001</t>
  </si>
  <si>
    <t>Náklady na činnost, zkoušky a měření stanovené zvláštními předpisy</t>
  </si>
  <si>
    <t>-746625977</t>
  </si>
  <si>
    <t>049203002</t>
  </si>
  <si>
    <t>Geodetické zaměření skutečného provedení</t>
  </si>
  <si>
    <t>836221222</t>
  </si>
  <si>
    <t>Poznámka k položce:_x000D_
Náklady na provedení skutečného zaměření stavby v rozsahu nezbytném pro zápis změny do katastru nemovitostí.</t>
  </si>
  <si>
    <t>049203003</t>
  </si>
  <si>
    <t>Pojištění dodavatele a pojištění díla</t>
  </si>
  <si>
    <t>-2024955039</t>
  </si>
  <si>
    <t>Poznámka k položce:_x000D_
Náklady spojené s povinným pojištěním dodavatele nebo stavebního díla či jeho části, v rozsahu dle obchodních podmínek.</t>
  </si>
  <si>
    <t>049203004</t>
  </si>
  <si>
    <t>Bankovní záruky za řádné provedení díla</t>
  </si>
  <si>
    <t>-2087204988</t>
  </si>
  <si>
    <t>Poznámka k položce:_x000D_
Náklady zhotovitele spojené se zabezpečením a poskytnutím zajišťovacích bankovních záruk za řádné provedení díla, v rozsahu dle obchodních podmínek</t>
  </si>
  <si>
    <t>049203005</t>
  </si>
  <si>
    <t>Bankovní záruky za splnění záručních podmínek</t>
  </si>
  <si>
    <t>-1874404701</t>
  </si>
  <si>
    <t>Poznámka k položce:_x000D_
Náklady zhotovitele spojené se zabezpečením a poskytnutím zajišťovacích bankovních záruk za splnění záručních podmínek, v rozsahu dle obchodních podmínek</t>
  </si>
  <si>
    <t>VRN</t>
  </si>
  <si>
    <t>Vedlejší rozpočtové náklady</t>
  </si>
  <si>
    <t>013254000</t>
  </si>
  <si>
    <t>Dokumentace skutečného provedení stavby</t>
  </si>
  <si>
    <t>1024</t>
  </si>
  <si>
    <t>-607638662</t>
  </si>
  <si>
    <t>Poznámka k položce:_x000D_
Náklady na vyhotovení dokumentace skutečného provedení stavby a její předání objednateli v požadované formě a požadovaném počtu dle obchodních podmínek.</t>
  </si>
  <si>
    <t>030001001</t>
  </si>
  <si>
    <t>Náklady na zřízení zařízení staveniště v souladu s ZOV</t>
  </si>
  <si>
    <t>1420736808</t>
  </si>
  <si>
    <t>030001002</t>
  </si>
  <si>
    <t>Náklady na provoz a údržbu zařízení staveniště</t>
  </si>
  <si>
    <t>-1078406978</t>
  </si>
  <si>
    <t>039001003</t>
  </si>
  <si>
    <t>Zrušení zařízení staveniště</t>
  </si>
  <si>
    <t>-1182329616</t>
  </si>
  <si>
    <t>034403001</t>
  </si>
  <si>
    <t>Dopravní značení na staveništi</t>
  </si>
  <si>
    <t>2092494311</t>
  </si>
  <si>
    <t>041403002</t>
  </si>
  <si>
    <t>Náklady na zajištění kolektivní bezpečnosti osob</t>
  </si>
  <si>
    <t>1146728615</t>
  </si>
  <si>
    <t>043134000</t>
  </si>
  <si>
    <t>Zkoušky zatěžovací</t>
  </si>
  <si>
    <t>791035604</t>
  </si>
  <si>
    <t>Poznámka k položce:_x000D_
zkoušky na únosnost zemní pláně a jednotlivých vrstev</t>
  </si>
  <si>
    <t>034203000</t>
  </si>
  <si>
    <t>Oplocení staveniště</t>
  </si>
  <si>
    <t>-1572933360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</si>
</sst>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opLeftCell="A37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0"/>
      <c r="AQ5" s="20"/>
      <c r="AR5" s="18"/>
      <c r="BE5" s="242" t="s">
        <v>15</v>
      </c>
      <c r="BS5" s="15" t="s">
        <v>6</v>
      </c>
    </row>
    <row r="6" spans="1:74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0"/>
      <c r="AQ6" s="20"/>
      <c r="AR6" s="18"/>
      <c r="BE6" s="243"/>
      <c r="BS6" s="15" t="s">
        <v>18</v>
      </c>
    </row>
    <row r="7" spans="1:74" ht="12" customHeight="1">
      <c r="B7" s="19"/>
      <c r="C7" s="20"/>
      <c r="D7" s="27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</v>
      </c>
      <c r="AO7" s="20"/>
      <c r="AP7" s="20"/>
      <c r="AQ7" s="20"/>
      <c r="AR7" s="18"/>
      <c r="BE7" s="243"/>
      <c r="BS7" s="15" t="s">
        <v>21</v>
      </c>
    </row>
    <row r="8" spans="1:74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43"/>
      <c r="BS8" s="15" t="s">
        <v>26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43"/>
      <c r="BS9" s="15" t="s">
        <v>27</v>
      </c>
    </row>
    <row r="10" spans="1:74" ht="12" customHeight="1">
      <c r="B10" s="19"/>
      <c r="C10" s="20"/>
      <c r="D10" s="27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29</v>
      </c>
      <c r="AL10" s="20"/>
      <c r="AM10" s="20"/>
      <c r="AN10" s="25" t="s">
        <v>1</v>
      </c>
      <c r="AO10" s="20"/>
      <c r="AP10" s="20"/>
      <c r="AQ10" s="20"/>
      <c r="AR10" s="18"/>
      <c r="BE10" s="243"/>
      <c r="BS10" s="15" t="s">
        <v>18</v>
      </c>
    </row>
    <row r="11" spans="1:74" ht="18.399999999999999" customHeight="1">
      <c r="B11" s="19"/>
      <c r="C11" s="20"/>
      <c r="D11" s="20"/>
      <c r="E11" s="25" t="s">
        <v>30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31</v>
      </c>
      <c r="AL11" s="20"/>
      <c r="AM11" s="20"/>
      <c r="AN11" s="25" t="s">
        <v>1</v>
      </c>
      <c r="AO11" s="20"/>
      <c r="AP11" s="20"/>
      <c r="AQ11" s="20"/>
      <c r="AR11" s="18"/>
      <c r="BE11" s="243"/>
      <c r="BS11" s="15" t="s">
        <v>18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43"/>
      <c r="BS12" s="15" t="s">
        <v>18</v>
      </c>
    </row>
    <row r="13" spans="1:74" ht="12" customHeight="1">
      <c r="B13" s="19"/>
      <c r="C13" s="20"/>
      <c r="D13" s="27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29</v>
      </c>
      <c r="AL13" s="20"/>
      <c r="AM13" s="20"/>
      <c r="AN13" s="29" t="s">
        <v>33</v>
      </c>
      <c r="AO13" s="20"/>
      <c r="AP13" s="20"/>
      <c r="AQ13" s="20"/>
      <c r="AR13" s="18"/>
      <c r="BE13" s="243"/>
      <c r="BS13" s="15" t="s">
        <v>18</v>
      </c>
    </row>
    <row r="14" spans="1:74" ht="11.25">
      <c r="B14" s="19"/>
      <c r="C14" s="20"/>
      <c r="D14" s="20"/>
      <c r="E14" s="265" t="s">
        <v>33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7" t="s">
        <v>31</v>
      </c>
      <c r="AL14" s="20"/>
      <c r="AM14" s="20"/>
      <c r="AN14" s="29" t="s">
        <v>33</v>
      </c>
      <c r="AO14" s="20"/>
      <c r="AP14" s="20"/>
      <c r="AQ14" s="20"/>
      <c r="AR14" s="18"/>
      <c r="BE14" s="243"/>
      <c r="BS14" s="15" t="s">
        <v>18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43"/>
      <c r="BS15" s="15" t="s">
        <v>4</v>
      </c>
    </row>
    <row r="16" spans="1:74" ht="12" customHeight="1">
      <c r="B16" s="19"/>
      <c r="C16" s="20"/>
      <c r="D16" s="27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29</v>
      </c>
      <c r="AL16" s="20"/>
      <c r="AM16" s="20"/>
      <c r="AN16" s="25" t="s">
        <v>1</v>
      </c>
      <c r="AO16" s="20"/>
      <c r="AP16" s="20"/>
      <c r="AQ16" s="20"/>
      <c r="AR16" s="18"/>
      <c r="BE16" s="243"/>
      <c r="BS16" s="15" t="s">
        <v>4</v>
      </c>
    </row>
    <row r="17" spans="2:71" ht="18.399999999999999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31</v>
      </c>
      <c r="AL17" s="20"/>
      <c r="AM17" s="20"/>
      <c r="AN17" s="25" t="s">
        <v>1</v>
      </c>
      <c r="AO17" s="20"/>
      <c r="AP17" s="20"/>
      <c r="AQ17" s="20"/>
      <c r="AR17" s="18"/>
      <c r="BE17" s="243"/>
      <c r="BS17" s="15" t="s">
        <v>36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43"/>
      <c r="BS18" s="15" t="s">
        <v>6</v>
      </c>
    </row>
    <row r="19" spans="2:71" ht="12" customHeight="1">
      <c r="B19" s="19"/>
      <c r="C19" s="20"/>
      <c r="D19" s="27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29</v>
      </c>
      <c r="AL19" s="20"/>
      <c r="AM19" s="20"/>
      <c r="AN19" s="25" t="s">
        <v>1</v>
      </c>
      <c r="AO19" s="20"/>
      <c r="AP19" s="20"/>
      <c r="AQ19" s="20"/>
      <c r="AR19" s="18"/>
      <c r="BE19" s="243"/>
      <c r="BS19" s="15" t="s">
        <v>6</v>
      </c>
    </row>
    <row r="20" spans="2:71" ht="18.399999999999999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31</v>
      </c>
      <c r="AL20" s="20"/>
      <c r="AM20" s="20"/>
      <c r="AN20" s="25" t="s">
        <v>1</v>
      </c>
      <c r="AO20" s="20"/>
      <c r="AP20" s="20"/>
      <c r="AQ20" s="20"/>
      <c r="AR20" s="18"/>
      <c r="BE20" s="243"/>
      <c r="BS20" s="15" t="s">
        <v>36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43"/>
    </row>
    <row r="22" spans="2:71" ht="12" customHeight="1">
      <c r="B22" s="19"/>
      <c r="C22" s="20"/>
      <c r="D22" s="27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43"/>
    </row>
    <row r="23" spans="2:71" ht="45" customHeight="1">
      <c r="B23" s="19"/>
      <c r="C23" s="20"/>
      <c r="D23" s="20"/>
      <c r="E23" s="267" t="s">
        <v>40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0"/>
      <c r="AP23" s="20"/>
      <c r="AQ23" s="20"/>
      <c r="AR23" s="18"/>
      <c r="BE23" s="243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43"/>
    </row>
    <row r="25" spans="2:7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43"/>
    </row>
    <row r="26" spans="2:71" s="1" customFormat="1" ht="25.9" customHeight="1">
      <c r="B26" s="32"/>
      <c r="C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4">
        <f>ROUND(AG54,2)</f>
        <v>0</v>
      </c>
      <c r="AL26" s="245"/>
      <c r="AM26" s="245"/>
      <c r="AN26" s="245"/>
      <c r="AO26" s="245"/>
      <c r="AP26" s="33"/>
      <c r="AQ26" s="33"/>
      <c r="AR26" s="36"/>
      <c r="BE26" s="243"/>
    </row>
    <row r="27" spans="2:71" s="1" customFormat="1" ht="6.95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3"/>
    </row>
    <row r="28" spans="2:71" s="1" customFormat="1" ht="11.2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8" t="s">
        <v>42</v>
      </c>
      <c r="M28" s="268"/>
      <c r="N28" s="268"/>
      <c r="O28" s="268"/>
      <c r="P28" s="268"/>
      <c r="Q28" s="33"/>
      <c r="R28" s="33"/>
      <c r="S28" s="33"/>
      <c r="T28" s="33"/>
      <c r="U28" s="33"/>
      <c r="V28" s="33"/>
      <c r="W28" s="268" t="s">
        <v>43</v>
      </c>
      <c r="X28" s="268"/>
      <c r="Y28" s="268"/>
      <c r="Z28" s="268"/>
      <c r="AA28" s="268"/>
      <c r="AB28" s="268"/>
      <c r="AC28" s="268"/>
      <c r="AD28" s="268"/>
      <c r="AE28" s="268"/>
      <c r="AF28" s="33"/>
      <c r="AG28" s="33"/>
      <c r="AH28" s="33"/>
      <c r="AI28" s="33"/>
      <c r="AJ28" s="33"/>
      <c r="AK28" s="268" t="s">
        <v>44</v>
      </c>
      <c r="AL28" s="268"/>
      <c r="AM28" s="268"/>
      <c r="AN28" s="268"/>
      <c r="AO28" s="268"/>
      <c r="AP28" s="33"/>
      <c r="AQ28" s="33"/>
      <c r="AR28" s="36"/>
      <c r="BE28" s="243"/>
    </row>
    <row r="29" spans="2:71" s="2" customFormat="1" ht="14.45" customHeight="1">
      <c r="B29" s="37"/>
      <c r="C29" s="38"/>
      <c r="D29" s="27" t="s">
        <v>45</v>
      </c>
      <c r="E29" s="38"/>
      <c r="F29" s="27" t="s">
        <v>46</v>
      </c>
      <c r="G29" s="38"/>
      <c r="H29" s="38"/>
      <c r="I29" s="38"/>
      <c r="J29" s="38"/>
      <c r="K29" s="38"/>
      <c r="L29" s="269">
        <v>0.21</v>
      </c>
      <c r="M29" s="241"/>
      <c r="N29" s="241"/>
      <c r="O29" s="241"/>
      <c r="P29" s="241"/>
      <c r="Q29" s="38"/>
      <c r="R29" s="38"/>
      <c r="S29" s="38"/>
      <c r="T29" s="38"/>
      <c r="U29" s="38"/>
      <c r="V29" s="38"/>
      <c r="W29" s="240">
        <f>ROUND(AZ54, 2)</f>
        <v>0</v>
      </c>
      <c r="X29" s="241"/>
      <c r="Y29" s="241"/>
      <c r="Z29" s="241"/>
      <c r="AA29" s="241"/>
      <c r="AB29" s="241"/>
      <c r="AC29" s="241"/>
      <c r="AD29" s="241"/>
      <c r="AE29" s="241"/>
      <c r="AF29" s="38"/>
      <c r="AG29" s="38"/>
      <c r="AH29" s="38"/>
      <c r="AI29" s="38"/>
      <c r="AJ29" s="38"/>
      <c r="AK29" s="240">
        <f>ROUND(AV54, 2)</f>
        <v>0</v>
      </c>
      <c r="AL29" s="241"/>
      <c r="AM29" s="241"/>
      <c r="AN29" s="241"/>
      <c r="AO29" s="241"/>
      <c r="AP29" s="38"/>
      <c r="AQ29" s="38"/>
      <c r="AR29" s="39"/>
      <c r="BE29" s="243"/>
    </row>
    <row r="30" spans="2:71" s="2" customFormat="1" ht="14.45" customHeight="1">
      <c r="B30" s="37"/>
      <c r="C30" s="38"/>
      <c r="D30" s="38"/>
      <c r="E30" s="38"/>
      <c r="F30" s="27" t="s">
        <v>47</v>
      </c>
      <c r="G30" s="38"/>
      <c r="H30" s="38"/>
      <c r="I30" s="38"/>
      <c r="J30" s="38"/>
      <c r="K30" s="38"/>
      <c r="L30" s="269">
        <v>0.15</v>
      </c>
      <c r="M30" s="241"/>
      <c r="N30" s="241"/>
      <c r="O30" s="241"/>
      <c r="P30" s="241"/>
      <c r="Q30" s="38"/>
      <c r="R30" s="38"/>
      <c r="S30" s="38"/>
      <c r="T30" s="38"/>
      <c r="U30" s="38"/>
      <c r="V30" s="38"/>
      <c r="W30" s="240">
        <f>ROUND(BA54, 2)</f>
        <v>0</v>
      </c>
      <c r="X30" s="241"/>
      <c r="Y30" s="241"/>
      <c r="Z30" s="241"/>
      <c r="AA30" s="241"/>
      <c r="AB30" s="241"/>
      <c r="AC30" s="241"/>
      <c r="AD30" s="241"/>
      <c r="AE30" s="241"/>
      <c r="AF30" s="38"/>
      <c r="AG30" s="38"/>
      <c r="AH30" s="38"/>
      <c r="AI30" s="38"/>
      <c r="AJ30" s="38"/>
      <c r="AK30" s="240">
        <f>ROUND(AW54, 2)</f>
        <v>0</v>
      </c>
      <c r="AL30" s="241"/>
      <c r="AM30" s="241"/>
      <c r="AN30" s="241"/>
      <c r="AO30" s="241"/>
      <c r="AP30" s="38"/>
      <c r="AQ30" s="38"/>
      <c r="AR30" s="39"/>
      <c r="BE30" s="243"/>
    </row>
    <row r="31" spans="2:71" s="2" customFormat="1" ht="14.45" hidden="1" customHeight="1">
      <c r="B31" s="37"/>
      <c r="C31" s="38"/>
      <c r="D31" s="38"/>
      <c r="E31" s="38"/>
      <c r="F31" s="27" t="s">
        <v>48</v>
      </c>
      <c r="G31" s="38"/>
      <c r="H31" s="38"/>
      <c r="I31" s="38"/>
      <c r="J31" s="38"/>
      <c r="K31" s="38"/>
      <c r="L31" s="269">
        <v>0.21</v>
      </c>
      <c r="M31" s="241"/>
      <c r="N31" s="241"/>
      <c r="O31" s="241"/>
      <c r="P31" s="241"/>
      <c r="Q31" s="38"/>
      <c r="R31" s="38"/>
      <c r="S31" s="38"/>
      <c r="T31" s="38"/>
      <c r="U31" s="38"/>
      <c r="V31" s="38"/>
      <c r="W31" s="240">
        <f>ROUND(BB54, 2)</f>
        <v>0</v>
      </c>
      <c r="X31" s="241"/>
      <c r="Y31" s="241"/>
      <c r="Z31" s="241"/>
      <c r="AA31" s="241"/>
      <c r="AB31" s="241"/>
      <c r="AC31" s="241"/>
      <c r="AD31" s="241"/>
      <c r="AE31" s="241"/>
      <c r="AF31" s="38"/>
      <c r="AG31" s="38"/>
      <c r="AH31" s="38"/>
      <c r="AI31" s="38"/>
      <c r="AJ31" s="38"/>
      <c r="AK31" s="240">
        <v>0</v>
      </c>
      <c r="AL31" s="241"/>
      <c r="AM31" s="241"/>
      <c r="AN31" s="241"/>
      <c r="AO31" s="241"/>
      <c r="AP31" s="38"/>
      <c r="AQ31" s="38"/>
      <c r="AR31" s="39"/>
      <c r="BE31" s="243"/>
    </row>
    <row r="32" spans="2:71" s="2" customFormat="1" ht="14.45" hidden="1" customHeight="1">
      <c r="B32" s="37"/>
      <c r="C32" s="38"/>
      <c r="D32" s="38"/>
      <c r="E32" s="38"/>
      <c r="F32" s="27" t="s">
        <v>49</v>
      </c>
      <c r="G32" s="38"/>
      <c r="H32" s="38"/>
      <c r="I32" s="38"/>
      <c r="J32" s="38"/>
      <c r="K32" s="38"/>
      <c r="L32" s="269">
        <v>0.15</v>
      </c>
      <c r="M32" s="241"/>
      <c r="N32" s="241"/>
      <c r="O32" s="241"/>
      <c r="P32" s="241"/>
      <c r="Q32" s="38"/>
      <c r="R32" s="38"/>
      <c r="S32" s="38"/>
      <c r="T32" s="38"/>
      <c r="U32" s="38"/>
      <c r="V32" s="38"/>
      <c r="W32" s="240">
        <f>ROUND(BC54, 2)</f>
        <v>0</v>
      </c>
      <c r="X32" s="241"/>
      <c r="Y32" s="241"/>
      <c r="Z32" s="241"/>
      <c r="AA32" s="241"/>
      <c r="AB32" s="241"/>
      <c r="AC32" s="241"/>
      <c r="AD32" s="241"/>
      <c r="AE32" s="241"/>
      <c r="AF32" s="38"/>
      <c r="AG32" s="38"/>
      <c r="AH32" s="38"/>
      <c r="AI32" s="38"/>
      <c r="AJ32" s="38"/>
      <c r="AK32" s="240">
        <v>0</v>
      </c>
      <c r="AL32" s="241"/>
      <c r="AM32" s="241"/>
      <c r="AN32" s="241"/>
      <c r="AO32" s="241"/>
      <c r="AP32" s="38"/>
      <c r="AQ32" s="38"/>
      <c r="AR32" s="39"/>
      <c r="BE32" s="243"/>
    </row>
    <row r="33" spans="2:57" s="2" customFormat="1" ht="14.45" hidden="1" customHeight="1">
      <c r="B33" s="37"/>
      <c r="C33" s="38"/>
      <c r="D33" s="38"/>
      <c r="E33" s="38"/>
      <c r="F33" s="27" t="s">
        <v>50</v>
      </c>
      <c r="G33" s="38"/>
      <c r="H33" s="38"/>
      <c r="I33" s="38"/>
      <c r="J33" s="38"/>
      <c r="K33" s="38"/>
      <c r="L33" s="269">
        <v>0</v>
      </c>
      <c r="M33" s="241"/>
      <c r="N33" s="241"/>
      <c r="O33" s="241"/>
      <c r="P33" s="241"/>
      <c r="Q33" s="38"/>
      <c r="R33" s="38"/>
      <c r="S33" s="38"/>
      <c r="T33" s="38"/>
      <c r="U33" s="38"/>
      <c r="V33" s="38"/>
      <c r="W33" s="240">
        <f>ROUND(BD54, 2)</f>
        <v>0</v>
      </c>
      <c r="X33" s="241"/>
      <c r="Y33" s="241"/>
      <c r="Z33" s="241"/>
      <c r="AA33" s="241"/>
      <c r="AB33" s="241"/>
      <c r="AC33" s="241"/>
      <c r="AD33" s="241"/>
      <c r="AE33" s="241"/>
      <c r="AF33" s="38"/>
      <c r="AG33" s="38"/>
      <c r="AH33" s="38"/>
      <c r="AI33" s="38"/>
      <c r="AJ33" s="38"/>
      <c r="AK33" s="240">
        <v>0</v>
      </c>
      <c r="AL33" s="241"/>
      <c r="AM33" s="241"/>
      <c r="AN33" s="241"/>
      <c r="AO33" s="241"/>
      <c r="AP33" s="38"/>
      <c r="AQ33" s="38"/>
      <c r="AR33" s="39"/>
      <c r="BE33" s="243"/>
    </row>
    <row r="34" spans="2:57" s="1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3"/>
    </row>
    <row r="35" spans="2:57" s="1" customFormat="1" ht="25.9" customHeight="1">
      <c r="B35" s="32"/>
      <c r="C35" s="40"/>
      <c r="D35" s="41" t="s">
        <v>51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52</v>
      </c>
      <c r="U35" s="42"/>
      <c r="V35" s="42"/>
      <c r="W35" s="42"/>
      <c r="X35" s="246" t="s">
        <v>53</v>
      </c>
      <c r="Y35" s="247"/>
      <c r="Z35" s="247"/>
      <c r="AA35" s="247"/>
      <c r="AB35" s="247"/>
      <c r="AC35" s="42"/>
      <c r="AD35" s="42"/>
      <c r="AE35" s="42"/>
      <c r="AF35" s="42"/>
      <c r="AG35" s="42"/>
      <c r="AH35" s="42"/>
      <c r="AI35" s="42"/>
      <c r="AJ35" s="42"/>
      <c r="AK35" s="248">
        <f>SUM(AK26:AK33)</f>
        <v>0</v>
      </c>
      <c r="AL35" s="247"/>
      <c r="AM35" s="247"/>
      <c r="AN35" s="247"/>
      <c r="AO35" s="249"/>
      <c r="AP35" s="40"/>
      <c r="AQ35" s="40"/>
      <c r="AR35" s="36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6.95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57" s="1" customFormat="1" ht="6.95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57" s="1" customFormat="1" ht="24.95" customHeight="1">
      <c r="B42" s="32"/>
      <c r="C42" s="21" t="s">
        <v>54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57" s="1" customFormat="1" ht="6.95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57" s="1" customFormat="1" ht="12" customHeight="1">
      <c r="B44" s="32"/>
      <c r="C44" s="27" t="s">
        <v>13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9-042-113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57" s="3" customFormat="1" ht="36.950000000000003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259" t="str">
        <f>K6</f>
        <v>Regenerace panelového sídliště Nádražní, I. ETAPA</v>
      </c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50"/>
      <c r="AQ45" s="50"/>
      <c r="AR45" s="51"/>
    </row>
    <row r="46" spans="2:57" s="1" customFormat="1" ht="6.95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57" s="1" customFormat="1" ht="12" customHeight="1">
      <c r="B47" s="32"/>
      <c r="C47" s="27" t="s">
        <v>22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>Nádražní ul., Šternberk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24</v>
      </c>
      <c r="AJ47" s="33"/>
      <c r="AK47" s="33"/>
      <c r="AL47" s="33"/>
      <c r="AM47" s="261" t="str">
        <f>IF(AN8= "","",AN8)</f>
        <v>18. 2. 2019</v>
      </c>
      <c r="AN47" s="261"/>
      <c r="AO47" s="33"/>
      <c r="AP47" s="33"/>
      <c r="AQ47" s="33"/>
      <c r="AR47" s="36"/>
    </row>
    <row r="48" spans="2:57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3.7" customHeight="1">
      <c r="B49" s="32"/>
      <c r="C49" s="27" t="s">
        <v>28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>Městský úřad Šternberk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34</v>
      </c>
      <c r="AJ49" s="33"/>
      <c r="AK49" s="33"/>
      <c r="AL49" s="33"/>
      <c r="AM49" s="257" t="str">
        <f>IF(E17="","",E17)</f>
        <v>Alfaprojekt Olomouc a.s.</v>
      </c>
      <c r="AN49" s="258"/>
      <c r="AO49" s="258"/>
      <c r="AP49" s="258"/>
      <c r="AQ49" s="33"/>
      <c r="AR49" s="36"/>
      <c r="AS49" s="251" t="s">
        <v>55</v>
      </c>
      <c r="AT49" s="252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1" s="1" customFormat="1" ht="13.7" customHeight="1">
      <c r="B50" s="32"/>
      <c r="C50" s="27" t="s">
        <v>32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37</v>
      </c>
      <c r="AJ50" s="33"/>
      <c r="AK50" s="33"/>
      <c r="AL50" s="33"/>
      <c r="AM50" s="257" t="str">
        <f>IF(E20="","",E20)</f>
        <v>ing. Zetocha</v>
      </c>
      <c r="AN50" s="258"/>
      <c r="AO50" s="258"/>
      <c r="AP50" s="258"/>
      <c r="AQ50" s="33"/>
      <c r="AR50" s="36"/>
      <c r="AS50" s="253"/>
      <c r="AT50" s="254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1" customFormat="1" ht="10.9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55"/>
      <c r="AT51" s="256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1" s="1" customFormat="1" ht="29.25" customHeight="1">
      <c r="B52" s="32"/>
      <c r="C52" s="278" t="s">
        <v>56</v>
      </c>
      <c r="D52" s="271"/>
      <c r="E52" s="271"/>
      <c r="F52" s="271"/>
      <c r="G52" s="271"/>
      <c r="H52" s="60"/>
      <c r="I52" s="270" t="s">
        <v>57</v>
      </c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3" t="s">
        <v>58</v>
      </c>
      <c r="AH52" s="271"/>
      <c r="AI52" s="271"/>
      <c r="AJ52" s="271"/>
      <c r="AK52" s="271"/>
      <c r="AL52" s="271"/>
      <c r="AM52" s="271"/>
      <c r="AN52" s="270" t="s">
        <v>59</v>
      </c>
      <c r="AO52" s="271"/>
      <c r="AP52" s="272"/>
      <c r="AQ52" s="61" t="s">
        <v>60</v>
      </c>
      <c r="AR52" s="36"/>
      <c r="AS52" s="62" t="s">
        <v>61</v>
      </c>
      <c r="AT52" s="63" t="s">
        <v>62</v>
      </c>
      <c r="AU52" s="63" t="s">
        <v>63</v>
      </c>
      <c r="AV52" s="63" t="s">
        <v>64</v>
      </c>
      <c r="AW52" s="63" t="s">
        <v>65</v>
      </c>
      <c r="AX52" s="63" t="s">
        <v>66</v>
      </c>
      <c r="AY52" s="63" t="s">
        <v>67</v>
      </c>
      <c r="AZ52" s="63" t="s">
        <v>68</v>
      </c>
      <c r="BA52" s="63" t="s">
        <v>69</v>
      </c>
      <c r="BB52" s="63" t="s">
        <v>70</v>
      </c>
      <c r="BC52" s="63" t="s">
        <v>71</v>
      </c>
      <c r="BD52" s="64" t="s">
        <v>72</v>
      </c>
    </row>
    <row r="53" spans="1:91" s="1" customFormat="1" ht="10.9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1" s="4" customFormat="1" ht="32.450000000000003" customHeight="1">
      <c r="B54" s="68"/>
      <c r="C54" s="69" t="s">
        <v>73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76">
        <f>ROUND(SUM(AG55:AG59),2)</f>
        <v>0</v>
      </c>
      <c r="AH54" s="276"/>
      <c r="AI54" s="276"/>
      <c r="AJ54" s="276"/>
      <c r="AK54" s="276"/>
      <c r="AL54" s="276"/>
      <c r="AM54" s="276"/>
      <c r="AN54" s="277">
        <f t="shared" ref="AN54:AN59" si="0">SUM(AG54,AT54)</f>
        <v>0</v>
      </c>
      <c r="AO54" s="277"/>
      <c r="AP54" s="277"/>
      <c r="AQ54" s="72" t="s">
        <v>1</v>
      </c>
      <c r="AR54" s="73"/>
      <c r="AS54" s="74">
        <f>ROUND(SUM(AS55:AS59),2)</f>
        <v>0</v>
      </c>
      <c r="AT54" s="75">
        <f t="shared" ref="AT54:AT59" si="1">ROUND(SUM(AV54:AW54),2)</f>
        <v>0</v>
      </c>
      <c r="AU54" s="76">
        <f>ROUND(SUM(AU55:AU59),5)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ROUND(SUM(AZ55:AZ59),2)</f>
        <v>0</v>
      </c>
      <c r="BA54" s="75">
        <f>ROUND(SUM(BA55:BA59),2)</f>
        <v>0</v>
      </c>
      <c r="BB54" s="75">
        <f>ROUND(SUM(BB55:BB59),2)</f>
        <v>0</v>
      </c>
      <c r="BC54" s="75">
        <f>ROUND(SUM(BC55:BC59),2)</f>
        <v>0</v>
      </c>
      <c r="BD54" s="77">
        <f>ROUND(SUM(BD55:BD59),2)</f>
        <v>0</v>
      </c>
      <c r="BS54" s="78" t="s">
        <v>74</v>
      </c>
      <c r="BT54" s="78" t="s">
        <v>75</v>
      </c>
      <c r="BU54" s="79" t="s">
        <v>76</v>
      </c>
      <c r="BV54" s="78" t="s">
        <v>77</v>
      </c>
      <c r="BW54" s="78" t="s">
        <v>5</v>
      </c>
      <c r="BX54" s="78" t="s">
        <v>78</v>
      </c>
      <c r="CL54" s="78" t="s">
        <v>1</v>
      </c>
    </row>
    <row r="55" spans="1:91" s="5" customFormat="1" ht="16.5" customHeight="1">
      <c r="A55" s="80" t="s">
        <v>79</v>
      </c>
      <c r="B55" s="81"/>
      <c r="C55" s="82"/>
      <c r="D55" s="279" t="s">
        <v>80</v>
      </c>
      <c r="E55" s="279"/>
      <c r="F55" s="279"/>
      <c r="G55" s="279"/>
      <c r="H55" s="279"/>
      <c r="I55" s="83"/>
      <c r="J55" s="279" t="s">
        <v>81</v>
      </c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4">
        <f>'SO 02 - KOMUNIKACE A ZPEV...'!J30</f>
        <v>0</v>
      </c>
      <c r="AH55" s="275"/>
      <c r="AI55" s="275"/>
      <c r="AJ55" s="275"/>
      <c r="AK55" s="275"/>
      <c r="AL55" s="275"/>
      <c r="AM55" s="275"/>
      <c r="AN55" s="274">
        <f t="shared" si="0"/>
        <v>0</v>
      </c>
      <c r="AO55" s="275"/>
      <c r="AP55" s="275"/>
      <c r="AQ55" s="84" t="s">
        <v>82</v>
      </c>
      <c r="AR55" s="85"/>
      <c r="AS55" s="86">
        <v>0</v>
      </c>
      <c r="AT55" s="87">
        <f t="shared" si="1"/>
        <v>0</v>
      </c>
      <c r="AU55" s="88">
        <f>'SO 02 - KOMUNIKACE A ZPEV...'!P94</f>
        <v>0</v>
      </c>
      <c r="AV55" s="87">
        <f>'SO 02 - KOMUNIKACE A ZPEV...'!J33</f>
        <v>0</v>
      </c>
      <c r="AW55" s="87">
        <f>'SO 02 - KOMUNIKACE A ZPEV...'!J34</f>
        <v>0</v>
      </c>
      <c r="AX55" s="87">
        <f>'SO 02 - KOMUNIKACE A ZPEV...'!J35</f>
        <v>0</v>
      </c>
      <c r="AY55" s="87">
        <f>'SO 02 - KOMUNIKACE A ZPEV...'!J36</f>
        <v>0</v>
      </c>
      <c r="AZ55" s="87">
        <f>'SO 02 - KOMUNIKACE A ZPEV...'!F33</f>
        <v>0</v>
      </c>
      <c r="BA55" s="87">
        <f>'SO 02 - KOMUNIKACE A ZPEV...'!F34</f>
        <v>0</v>
      </c>
      <c r="BB55" s="87">
        <f>'SO 02 - KOMUNIKACE A ZPEV...'!F35</f>
        <v>0</v>
      </c>
      <c r="BC55" s="87">
        <f>'SO 02 - KOMUNIKACE A ZPEV...'!F36</f>
        <v>0</v>
      </c>
      <c r="BD55" s="89">
        <f>'SO 02 - KOMUNIKACE A ZPEV...'!F37</f>
        <v>0</v>
      </c>
      <c r="BT55" s="90" t="s">
        <v>21</v>
      </c>
      <c r="BV55" s="90" t="s">
        <v>77</v>
      </c>
      <c r="BW55" s="90" t="s">
        <v>83</v>
      </c>
      <c r="BX55" s="90" t="s">
        <v>5</v>
      </c>
      <c r="CL55" s="90" t="s">
        <v>1</v>
      </c>
      <c r="CM55" s="90" t="s">
        <v>84</v>
      </c>
    </row>
    <row r="56" spans="1:91" s="5" customFormat="1" ht="16.5" customHeight="1">
      <c r="A56" s="80" t="s">
        <v>79</v>
      </c>
      <c r="B56" s="81"/>
      <c r="C56" s="82"/>
      <c r="D56" s="279" t="s">
        <v>85</v>
      </c>
      <c r="E56" s="279"/>
      <c r="F56" s="279"/>
      <c r="G56" s="279"/>
      <c r="H56" s="279"/>
      <c r="I56" s="83"/>
      <c r="J56" s="279" t="s">
        <v>86</v>
      </c>
      <c r="K56" s="279"/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79"/>
      <c r="AD56" s="279"/>
      <c r="AE56" s="279"/>
      <c r="AF56" s="279"/>
      <c r="AG56" s="274">
        <f>'SO 03 - ODVODNĚNÍ KOMUNIKACE'!J30</f>
        <v>0</v>
      </c>
      <c r="AH56" s="275"/>
      <c r="AI56" s="275"/>
      <c r="AJ56" s="275"/>
      <c r="AK56" s="275"/>
      <c r="AL56" s="275"/>
      <c r="AM56" s="275"/>
      <c r="AN56" s="274">
        <f t="shared" si="0"/>
        <v>0</v>
      </c>
      <c r="AO56" s="275"/>
      <c r="AP56" s="275"/>
      <c r="AQ56" s="84" t="s">
        <v>82</v>
      </c>
      <c r="AR56" s="85"/>
      <c r="AS56" s="86">
        <v>0</v>
      </c>
      <c r="AT56" s="87">
        <f t="shared" si="1"/>
        <v>0</v>
      </c>
      <c r="AU56" s="88">
        <f>'SO 03 - ODVODNĚNÍ KOMUNIKACE'!P86</f>
        <v>0</v>
      </c>
      <c r="AV56" s="87">
        <f>'SO 03 - ODVODNĚNÍ KOMUNIKACE'!J33</f>
        <v>0</v>
      </c>
      <c r="AW56" s="87">
        <f>'SO 03 - ODVODNĚNÍ KOMUNIKACE'!J34</f>
        <v>0</v>
      </c>
      <c r="AX56" s="87">
        <f>'SO 03 - ODVODNĚNÍ KOMUNIKACE'!J35</f>
        <v>0</v>
      </c>
      <c r="AY56" s="87">
        <f>'SO 03 - ODVODNĚNÍ KOMUNIKACE'!J36</f>
        <v>0</v>
      </c>
      <c r="AZ56" s="87">
        <f>'SO 03 - ODVODNĚNÍ KOMUNIKACE'!F33</f>
        <v>0</v>
      </c>
      <c r="BA56" s="87">
        <f>'SO 03 - ODVODNĚNÍ KOMUNIKACE'!F34</f>
        <v>0</v>
      </c>
      <c r="BB56" s="87">
        <f>'SO 03 - ODVODNĚNÍ KOMUNIKACE'!F35</f>
        <v>0</v>
      </c>
      <c r="BC56" s="87">
        <f>'SO 03 - ODVODNĚNÍ KOMUNIKACE'!F36</f>
        <v>0</v>
      </c>
      <c r="BD56" s="89">
        <f>'SO 03 - ODVODNĚNÍ KOMUNIKACE'!F37</f>
        <v>0</v>
      </c>
      <c r="BT56" s="90" t="s">
        <v>21</v>
      </c>
      <c r="BV56" s="90" t="s">
        <v>77</v>
      </c>
      <c r="BW56" s="90" t="s">
        <v>87</v>
      </c>
      <c r="BX56" s="90" t="s">
        <v>5</v>
      </c>
      <c r="CL56" s="90" t="s">
        <v>1</v>
      </c>
      <c r="CM56" s="90" t="s">
        <v>84</v>
      </c>
    </row>
    <row r="57" spans="1:91" s="5" customFormat="1" ht="16.5" customHeight="1">
      <c r="A57" s="80" t="s">
        <v>79</v>
      </c>
      <c r="B57" s="81"/>
      <c r="C57" s="82"/>
      <c r="D57" s="279" t="s">
        <v>88</v>
      </c>
      <c r="E57" s="279"/>
      <c r="F57" s="279"/>
      <c r="G57" s="279"/>
      <c r="H57" s="279"/>
      <c r="I57" s="83"/>
      <c r="J57" s="279" t="s">
        <v>89</v>
      </c>
      <c r="K57" s="279"/>
      <c r="L57" s="279"/>
      <c r="M57" s="279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79"/>
      <c r="AA57" s="279"/>
      <c r="AB57" s="279"/>
      <c r="AC57" s="279"/>
      <c r="AD57" s="279"/>
      <c r="AE57" s="279"/>
      <c r="AF57" s="279"/>
      <c r="AG57" s="274">
        <f>'SO 06 - VEŘEJNÉ OSVĚTLENÍ'!J30</f>
        <v>0</v>
      </c>
      <c r="AH57" s="275"/>
      <c r="AI57" s="275"/>
      <c r="AJ57" s="275"/>
      <c r="AK57" s="275"/>
      <c r="AL57" s="275"/>
      <c r="AM57" s="275"/>
      <c r="AN57" s="274">
        <f t="shared" si="0"/>
        <v>0</v>
      </c>
      <c r="AO57" s="275"/>
      <c r="AP57" s="275"/>
      <c r="AQ57" s="84" t="s">
        <v>82</v>
      </c>
      <c r="AR57" s="85"/>
      <c r="AS57" s="86">
        <v>0</v>
      </c>
      <c r="AT57" s="87">
        <f t="shared" si="1"/>
        <v>0</v>
      </c>
      <c r="AU57" s="88">
        <f>'SO 06 - VEŘEJNÉ OSVĚTLENÍ'!P83</f>
        <v>0</v>
      </c>
      <c r="AV57" s="87">
        <f>'SO 06 - VEŘEJNÉ OSVĚTLENÍ'!J33</f>
        <v>0</v>
      </c>
      <c r="AW57" s="87">
        <f>'SO 06 - VEŘEJNÉ OSVĚTLENÍ'!J34</f>
        <v>0</v>
      </c>
      <c r="AX57" s="87">
        <f>'SO 06 - VEŘEJNÉ OSVĚTLENÍ'!J35</f>
        <v>0</v>
      </c>
      <c r="AY57" s="87">
        <f>'SO 06 - VEŘEJNÉ OSVĚTLENÍ'!J36</f>
        <v>0</v>
      </c>
      <c r="AZ57" s="87">
        <f>'SO 06 - VEŘEJNÉ OSVĚTLENÍ'!F33</f>
        <v>0</v>
      </c>
      <c r="BA57" s="87">
        <f>'SO 06 - VEŘEJNÉ OSVĚTLENÍ'!F34</f>
        <v>0</v>
      </c>
      <c r="BB57" s="87">
        <f>'SO 06 - VEŘEJNÉ OSVĚTLENÍ'!F35</f>
        <v>0</v>
      </c>
      <c r="BC57" s="87">
        <f>'SO 06 - VEŘEJNÉ OSVĚTLENÍ'!F36</f>
        <v>0</v>
      </c>
      <c r="BD57" s="89">
        <f>'SO 06 - VEŘEJNÉ OSVĚTLENÍ'!F37</f>
        <v>0</v>
      </c>
      <c r="BT57" s="90" t="s">
        <v>21</v>
      </c>
      <c r="BV57" s="90" t="s">
        <v>77</v>
      </c>
      <c r="BW57" s="90" t="s">
        <v>90</v>
      </c>
      <c r="BX57" s="90" t="s">
        <v>5</v>
      </c>
      <c r="CL57" s="90" t="s">
        <v>1</v>
      </c>
      <c r="CM57" s="90" t="s">
        <v>84</v>
      </c>
    </row>
    <row r="58" spans="1:91" s="5" customFormat="1" ht="16.5" customHeight="1">
      <c r="A58" s="80" t="s">
        <v>79</v>
      </c>
      <c r="B58" s="81"/>
      <c r="C58" s="82"/>
      <c r="D58" s="279" t="s">
        <v>91</v>
      </c>
      <c r="E58" s="279"/>
      <c r="F58" s="279"/>
      <c r="G58" s="279"/>
      <c r="H58" s="279"/>
      <c r="I58" s="83"/>
      <c r="J58" s="279" t="s">
        <v>92</v>
      </c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4">
        <f>'SO 07 - ÚPRAVA NA VODOVODU'!J30</f>
        <v>0</v>
      </c>
      <c r="AH58" s="275"/>
      <c r="AI58" s="275"/>
      <c r="AJ58" s="275"/>
      <c r="AK58" s="275"/>
      <c r="AL58" s="275"/>
      <c r="AM58" s="275"/>
      <c r="AN58" s="274">
        <f t="shared" si="0"/>
        <v>0</v>
      </c>
      <c r="AO58" s="275"/>
      <c r="AP58" s="275"/>
      <c r="AQ58" s="84" t="s">
        <v>82</v>
      </c>
      <c r="AR58" s="85"/>
      <c r="AS58" s="86">
        <v>0</v>
      </c>
      <c r="AT58" s="87">
        <f t="shared" si="1"/>
        <v>0</v>
      </c>
      <c r="AU58" s="88">
        <f>'SO 07 - ÚPRAVA NA VODOVODU'!P88</f>
        <v>0</v>
      </c>
      <c r="AV58" s="87">
        <f>'SO 07 - ÚPRAVA NA VODOVODU'!J33</f>
        <v>0</v>
      </c>
      <c r="AW58" s="87">
        <f>'SO 07 - ÚPRAVA NA VODOVODU'!J34</f>
        <v>0</v>
      </c>
      <c r="AX58" s="87">
        <f>'SO 07 - ÚPRAVA NA VODOVODU'!J35</f>
        <v>0</v>
      </c>
      <c r="AY58" s="87">
        <f>'SO 07 - ÚPRAVA NA VODOVODU'!J36</f>
        <v>0</v>
      </c>
      <c r="AZ58" s="87">
        <f>'SO 07 - ÚPRAVA NA VODOVODU'!F33</f>
        <v>0</v>
      </c>
      <c r="BA58" s="87">
        <f>'SO 07 - ÚPRAVA NA VODOVODU'!F34</f>
        <v>0</v>
      </c>
      <c r="BB58" s="87">
        <f>'SO 07 - ÚPRAVA NA VODOVODU'!F35</f>
        <v>0</v>
      </c>
      <c r="BC58" s="87">
        <f>'SO 07 - ÚPRAVA NA VODOVODU'!F36</f>
        <v>0</v>
      </c>
      <c r="BD58" s="89">
        <f>'SO 07 - ÚPRAVA NA VODOVODU'!F37</f>
        <v>0</v>
      </c>
      <c r="BT58" s="90" t="s">
        <v>21</v>
      </c>
      <c r="BV58" s="90" t="s">
        <v>77</v>
      </c>
      <c r="BW58" s="90" t="s">
        <v>93</v>
      </c>
      <c r="BX58" s="90" t="s">
        <v>5</v>
      </c>
      <c r="CL58" s="90" t="s">
        <v>1</v>
      </c>
      <c r="CM58" s="90" t="s">
        <v>84</v>
      </c>
    </row>
    <row r="59" spans="1:91" s="5" customFormat="1" ht="16.5" customHeight="1">
      <c r="A59" s="80" t="s">
        <v>79</v>
      </c>
      <c r="B59" s="81"/>
      <c r="C59" s="82"/>
      <c r="D59" s="279" t="s">
        <v>94</v>
      </c>
      <c r="E59" s="279"/>
      <c r="F59" s="279"/>
      <c r="G59" s="279"/>
      <c r="H59" s="279"/>
      <c r="I59" s="83"/>
      <c r="J59" s="279" t="s">
        <v>95</v>
      </c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79"/>
      <c r="AE59" s="279"/>
      <c r="AF59" s="279"/>
      <c r="AG59" s="274">
        <f>'VON - VEDLEJŠÍ A OSTATNÍ ...'!J30</f>
        <v>0</v>
      </c>
      <c r="AH59" s="275"/>
      <c r="AI59" s="275"/>
      <c r="AJ59" s="275"/>
      <c r="AK59" s="275"/>
      <c r="AL59" s="275"/>
      <c r="AM59" s="275"/>
      <c r="AN59" s="274">
        <f t="shared" si="0"/>
        <v>0</v>
      </c>
      <c r="AO59" s="275"/>
      <c r="AP59" s="275"/>
      <c r="AQ59" s="84" t="s">
        <v>94</v>
      </c>
      <c r="AR59" s="85"/>
      <c r="AS59" s="91">
        <v>0</v>
      </c>
      <c r="AT59" s="92">
        <f t="shared" si="1"/>
        <v>0</v>
      </c>
      <c r="AU59" s="93">
        <f>'VON - VEDLEJŠÍ A OSTATNÍ ...'!P81</f>
        <v>0</v>
      </c>
      <c r="AV59" s="92">
        <f>'VON - VEDLEJŠÍ A OSTATNÍ ...'!J33</f>
        <v>0</v>
      </c>
      <c r="AW59" s="92">
        <f>'VON - VEDLEJŠÍ A OSTATNÍ ...'!J34</f>
        <v>0</v>
      </c>
      <c r="AX59" s="92">
        <f>'VON - VEDLEJŠÍ A OSTATNÍ ...'!J35</f>
        <v>0</v>
      </c>
      <c r="AY59" s="92">
        <f>'VON - VEDLEJŠÍ A OSTATNÍ ...'!J36</f>
        <v>0</v>
      </c>
      <c r="AZ59" s="92">
        <f>'VON - VEDLEJŠÍ A OSTATNÍ ...'!F33</f>
        <v>0</v>
      </c>
      <c r="BA59" s="92">
        <f>'VON - VEDLEJŠÍ A OSTATNÍ ...'!F34</f>
        <v>0</v>
      </c>
      <c r="BB59" s="92">
        <f>'VON - VEDLEJŠÍ A OSTATNÍ ...'!F35</f>
        <v>0</v>
      </c>
      <c r="BC59" s="92">
        <f>'VON - VEDLEJŠÍ A OSTATNÍ ...'!F36</f>
        <v>0</v>
      </c>
      <c r="BD59" s="94">
        <f>'VON - VEDLEJŠÍ A OSTATNÍ ...'!F37</f>
        <v>0</v>
      </c>
      <c r="BT59" s="90" t="s">
        <v>21</v>
      </c>
      <c r="BV59" s="90" t="s">
        <v>77</v>
      </c>
      <c r="BW59" s="90" t="s">
        <v>96</v>
      </c>
      <c r="BX59" s="90" t="s">
        <v>5</v>
      </c>
      <c r="CL59" s="90" t="s">
        <v>97</v>
      </c>
      <c r="CM59" s="90" t="s">
        <v>84</v>
      </c>
    </row>
    <row r="60" spans="1:91" s="1" customFormat="1" ht="30" customHeight="1"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6"/>
    </row>
    <row r="61" spans="1:91" s="1" customFormat="1" ht="6.95" customHeight="1"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36"/>
    </row>
  </sheetData>
  <sheetProtection algorithmName="SHA-512" hashValue="0+v3Uj1VXTy91PTLkf8qZWK9kB7joo+HhNV6bHVONsUWdPQYA1F/6DXNC6eSbHhBCySRUSx85HK1P6SzFuZD3g==" saltValue="86nBE3VQP7xVPiejT+3Rz9lSQGHjGFZxElhg+B857n74ykk6KucuCfYCVgztGRqsGGRiVVm2kPZRNqT/mmLFDg==" spinCount="100000" sheet="1" objects="1" scenarios="1" formatColumns="0" formatRows="0"/>
  <mergeCells count="58"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AN58:AP58"/>
    <mergeCell ref="AG58:AM58"/>
    <mergeCell ref="AN59:AP59"/>
    <mergeCell ref="AG59:AM59"/>
    <mergeCell ref="AG54:AM54"/>
    <mergeCell ref="AN54:AP54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O 02 - KOMUNIKACE A ZPEV...'!C2" display="/"/>
    <hyperlink ref="A56" location="'SO 03 - ODVODNĚNÍ KOMUNIKACE'!C2" display="/"/>
    <hyperlink ref="A57" location="'SO 06 - VEŘEJNÉ OSVĚTLENÍ'!C2" display="/"/>
    <hyperlink ref="A58" location="'SO 07 - ÚPRAVA NA VODOVODU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4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83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84</v>
      </c>
    </row>
    <row r="4" spans="2:46" ht="24.95" customHeight="1">
      <c r="B4" s="18"/>
      <c r="D4" s="99" t="s">
        <v>98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0" t="str">
        <f>'Rekapitulace stavby'!K6</f>
        <v>Regenerace panelového sídliště Nádražní, I. ETAPA</v>
      </c>
      <c r="F7" s="281"/>
      <c r="G7" s="281"/>
      <c r="H7" s="281"/>
      <c r="L7" s="18"/>
    </row>
    <row r="8" spans="2:46" s="1" customFormat="1" ht="12" customHeight="1">
      <c r="B8" s="36"/>
      <c r="D8" s="100" t="s">
        <v>99</v>
      </c>
      <c r="I8" s="101"/>
      <c r="L8" s="36"/>
    </row>
    <row r="9" spans="2:46" s="1" customFormat="1" ht="36.950000000000003" customHeight="1">
      <c r="B9" s="36"/>
      <c r="E9" s="282" t="s">
        <v>100</v>
      </c>
      <c r="F9" s="283"/>
      <c r="G9" s="283"/>
      <c r="H9" s="283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19</v>
      </c>
      <c r="F11" s="15" t="s">
        <v>1</v>
      </c>
      <c r="I11" s="102" t="s">
        <v>20</v>
      </c>
      <c r="J11" s="15" t="s">
        <v>1</v>
      </c>
      <c r="L11" s="36"/>
    </row>
    <row r="12" spans="2:46" s="1" customFormat="1" ht="12" customHeight="1">
      <c r="B12" s="36"/>
      <c r="D12" s="100" t="s">
        <v>22</v>
      </c>
      <c r="F12" s="15" t="s">
        <v>23</v>
      </c>
      <c r="I12" s="102" t="s">
        <v>24</v>
      </c>
      <c r="J12" s="103" t="str">
        <f>'Rekapitulace stavby'!AN8</f>
        <v>18. 2. 2019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28</v>
      </c>
      <c r="I14" s="102" t="s">
        <v>29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>Městský úřad Šternberk</v>
      </c>
      <c r="I15" s="102" t="s">
        <v>31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32</v>
      </c>
      <c r="I17" s="102" t="s">
        <v>29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4" t="str">
        <f>'Rekapitulace stavby'!E14</f>
        <v>Vyplň údaj</v>
      </c>
      <c r="F18" s="285"/>
      <c r="G18" s="285"/>
      <c r="H18" s="285"/>
      <c r="I18" s="102" t="s">
        <v>31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34</v>
      </c>
      <c r="I20" s="102" t="s">
        <v>29</v>
      </c>
      <c r="J20" s="15" t="s">
        <v>1</v>
      </c>
      <c r="L20" s="36"/>
    </row>
    <row r="21" spans="2:12" s="1" customFormat="1" ht="18" customHeight="1">
      <c r="B21" s="36"/>
      <c r="E21" s="15" t="s">
        <v>35</v>
      </c>
      <c r="I21" s="102" t="s">
        <v>31</v>
      </c>
      <c r="J21" s="15" t="s">
        <v>1</v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37</v>
      </c>
      <c r="I23" s="102" t="s">
        <v>29</v>
      </c>
      <c r="J23" s="15" t="s">
        <v>1</v>
      </c>
      <c r="L23" s="36"/>
    </row>
    <row r="24" spans="2:12" s="1" customFormat="1" ht="18" customHeight="1">
      <c r="B24" s="36"/>
      <c r="E24" s="15" t="s">
        <v>38</v>
      </c>
      <c r="I24" s="102" t="s">
        <v>31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39</v>
      </c>
      <c r="I26" s="101"/>
      <c r="L26" s="36"/>
    </row>
    <row r="27" spans="2:12" s="6" customFormat="1" ht="16.5" customHeight="1">
      <c r="B27" s="104"/>
      <c r="E27" s="286" t="s">
        <v>1</v>
      </c>
      <c r="F27" s="286"/>
      <c r="G27" s="286"/>
      <c r="H27" s="286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41</v>
      </c>
      <c r="I30" s="101"/>
      <c r="J30" s="108">
        <f>ROUND(J94,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43</v>
      </c>
      <c r="I32" s="110" t="s">
        <v>42</v>
      </c>
      <c r="J32" s="109" t="s">
        <v>44</v>
      </c>
      <c r="L32" s="36"/>
    </row>
    <row r="33" spans="2:12" s="1" customFormat="1" ht="14.45" customHeight="1">
      <c r="B33" s="36"/>
      <c r="D33" s="100" t="s">
        <v>45</v>
      </c>
      <c r="E33" s="100" t="s">
        <v>46</v>
      </c>
      <c r="F33" s="111">
        <f>ROUND((SUM(BE94:BE447)),  2)</f>
        <v>0</v>
      </c>
      <c r="I33" s="112">
        <v>0.21</v>
      </c>
      <c r="J33" s="111">
        <f>ROUND(((SUM(BE94:BE447))*I33),  2)</f>
        <v>0</v>
      </c>
      <c r="L33" s="36"/>
    </row>
    <row r="34" spans="2:12" s="1" customFormat="1" ht="14.45" customHeight="1">
      <c r="B34" s="36"/>
      <c r="E34" s="100" t="s">
        <v>47</v>
      </c>
      <c r="F34" s="111">
        <f>ROUND((SUM(BF94:BF447)),  2)</f>
        <v>0</v>
      </c>
      <c r="I34" s="112">
        <v>0.15</v>
      </c>
      <c r="J34" s="111">
        <f>ROUND(((SUM(BF94:BF447))*I34),  2)</f>
        <v>0</v>
      </c>
      <c r="L34" s="36"/>
    </row>
    <row r="35" spans="2:12" s="1" customFormat="1" ht="14.45" hidden="1" customHeight="1">
      <c r="B35" s="36"/>
      <c r="E35" s="100" t="s">
        <v>48</v>
      </c>
      <c r="F35" s="111">
        <f>ROUND((SUM(BG94:BG447)),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49</v>
      </c>
      <c r="F36" s="111">
        <f>ROUND((SUM(BH94:BH447)),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50</v>
      </c>
      <c r="F37" s="111">
        <f>ROUND((SUM(BI94:BI447)),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51</v>
      </c>
      <c r="E39" s="115"/>
      <c r="F39" s="115"/>
      <c r="G39" s="116" t="s">
        <v>52</v>
      </c>
      <c r="H39" s="117" t="s">
        <v>53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101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7" t="str">
        <f>E7</f>
        <v>Regenerace panelového sídliště Nádražní, I. ETAPA</v>
      </c>
      <c r="F48" s="288"/>
      <c r="G48" s="288"/>
      <c r="H48" s="288"/>
      <c r="I48" s="101"/>
      <c r="J48" s="33"/>
      <c r="K48" s="33"/>
      <c r="L48" s="36"/>
    </row>
    <row r="49" spans="2:47" s="1" customFormat="1" ht="12" customHeight="1">
      <c r="B49" s="32"/>
      <c r="C49" s="27" t="s">
        <v>99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9" t="str">
        <f>E9</f>
        <v>SO 02 - KOMUNIKACE A ZPEVNĚNÉ PLOCHY</v>
      </c>
      <c r="F50" s="258"/>
      <c r="G50" s="258"/>
      <c r="H50" s="258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22</v>
      </c>
      <c r="D52" s="33"/>
      <c r="E52" s="33"/>
      <c r="F52" s="25" t="str">
        <f>F12</f>
        <v>Nádražní ul., Šternberk</v>
      </c>
      <c r="G52" s="33"/>
      <c r="H52" s="33"/>
      <c r="I52" s="102" t="s">
        <v>24</v>
      </c>
      <c r="J52" s="53" t="str">
        <f>IF(J12="","",J12)</f>
        <v>18. 2. 2019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28</v>
      </c>
      <c r="D54" s="33"/>
      <c r="E54" s="33"/>
      <c r="F54" s="25" t="str">
        <f>E15</f>
        <v>Městský úřad Šternberk</v>
      </c>
      <c r="G54" s="33"/>
      <c r="H54" s="33"/>
      <c r="I54" s="102" t="s">
        <v>34</v>
      </c>
      <c r="J54" s="30" t="str">
        <f>E21</f>
        <v>Alfaprojekt Olomouc a.s.</v>
      </c>
      <c r="K54" s="33"/>
      <c r="L54" s="36"/>
    </row>
    <row r="55" spans="2:47" s="1" customFormat="1" ht="13.7" customHeight="1">
      <c r="B55" s="32"/>
      <c r="C55" s="27" t="s">
        <v>32</v>
      </c>
      <c r="D55" s="33"/>
      <c r="E55" s="33"/>
      <c r="F55" s="25" t="str">
        <f>IF(E18="","",E18)</f>
        <v>Vyplň údaj</v>
      </c>
      <c r="G55" s="33"/>
      <c r="H55" s="33"/>
      <c r="I55" s="102" t="s">
        <v>37</v>
      </c>
      <c r="J55" s="30" t="str">
        <f>E24</f>
        <v>ing. Zetocha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102</v>
      </c>
      <c r="D57" s="128"/>
      <c r="E57" s="128"/>
      <c r="F57" s="128"/>
      <c r="G57" s="128"/>
      <c r="H57" s="128"/>
      <c r="I57" s="129"/>
      <c r="J57" s="130" t="s">
        <v>103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104</v>
      </c>
      <c r="D59" s="33"/>
      <c r="E59" s="33"/>
      <c r="F59" s="33"/>
      <c r="G59" s="33"/>
      <c r="H59" s="33"/>
      <c r="I59" s="101"/>
      <c r="J59" s="71">
        <f>J94</f>
        <v>0</v>
      </c>
      <c r="K59" s="33"/>
      <c r="L59" s="36"/>
      <c r="AU59" s="15" t="s">
        <v>105</v>
      </c>
    </row>
    <row r="60" spans="2:47" s="7" customFormat="1" ht="24.95" customHeight="1">
      <c r="B60" s="132"/>
      <c r="C60" s="133"/>
      <c r="D60" s="134" t="s">
        <v>106</v>
      </c>
      <c r="E60" s="135"/>
      <c r="F60" s="135"/>
      <c r="G60" s="135"/>
      <c r="H60" s="135"/>
      <c r="I60" s="136"/>
      <c r="J60" s="137">
        <f>J95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107</v>
      </c>
      <c r="E61" s="142"/>
      <c r="F61" s="142"/>
      <c r="G61" s="142"/>
      <c r="H61" s="142"/>
      <c r="I61" s="143"/>
      <c r="J61" s="144">
        <f>J96</f>
        <v>0</v>
      </c>
      <c r="K61" s="140"/>
      <c r="L61" s="145"/>
    </row>
    <row r="62" spans="2:47" s="8" customFormat="1" ht="14.85" customHeight="1">
      <c r="B62" s="139"/>
      <c r="C62" s="140"/>
      <c r="D62" s="141" t="s">
        <v>108</v>
      </c>
      <c r="E62" s="142"/>
      <c r="F62" s="142"/>
      <c r="G62" s="142"/>
      <c r="H62" s="142"/>
      <c r="I62" s="143"/>
      <c r="J62" s="144">
        <f>J97</f>
        <v>0</v>
      </c>
      <c r="K62" s="140"/>
      <c r="L62" s="145"/>
    </row>
    <row r="63" spans="2:47" s="8" customFormat="1" ht="14.85" customHeight="1">
      <c r="B63" s="139"/>
      <c r="C63" s="140"/>
      <c r="D63" s="141" t="s">
        <v>109</v>
      </c>
      <c r="E63" s="142"/>
      <c r="F63" s="142"/>
      <c r="G63" s="142"/>
      <c r="H63" s="142"/>
      <c r="I63" s="143"/>
      <c r="J63" s="144">
        <f>J138</f>
        <v>0</v>
      </c>
      <c r="K63" s="140"/>
      <c r="L63" s="145"/>
    </row>
    <row r="64" spans="2:47" s="8" customFormat="1" ht="14.85" customHeight="1">
      <c r="B64" s="139"/>
      <c r="C64" s="140"/>
      <c r="D64" s="141" t="s">
        <v>110</v>
      </c>
      <c r="E64" s="142"/>
      <c r="F64" s="142"/>
      <c r="G64" s="142"/>
      <c r="H64" s="142"/>
      <c r="I64" s="143"/>
      <c r="J64" s="144">
        <f>J170</f>
        <v>0</v>
      </c>
      <c r="K64" s="140"/>
      <c r="L64" s="145"/>
    </row>
    <row r="65" spans="2:12" s="8" customFormat="1" ht="14.85" customHeight="1">
      <c r="B65" s="139"/>
      <c r="C65" s="140"/>
      <c r="D65" s="141" t="s">
        <v>111</v>
      </c>
      <c r="E65" s="142"/>
      <c r="F65" s="142"/>
      <c r="G65" s="142"/>
      <c r="H65" s="142"/>
      <c r="I65" s="143"/>
      <c r="J65" s="144">
        <f>J187</f>
        <v>0</v>
      </c>
      <c r="K65" s="140"/>
      <c r="L65" s="145"/>
    </row>
    <row r="66" spans="2:12" s="8" customFormat="1" ht="14.85" customHeight="1">
      <c r="B66" s="139"/>
      <c r="C66" s="140"/>
      <c r="D66" s="141" t="s">
        <v>112</v>
      </c>
      <c r="E66" s="142"/>
      <c r="F66" s="142"/>
      <c r="G66" s="142"/>
      <c r="H66" s="142"/>
      <c r="I66" s="143"/>
      <c r="J66" s="144">
        <f>J197</f>
        <v>0</v>
      </c>
      <c r="K66" s="140"/>
      <c r="L66" s="145"/>
    </row>
    <row r="67" spans="2:12" s="8" customFormat="1" ht="14.85" customHeight="1">
      <c r="B67" s="139"/>
      <c r="C67" s="140"/>
      <c r="D67" s="141" t="s">
        <v>113</v>
      </c>
      <c r="E67" s="142"/>
      <c r="F67" s="142"/>
      <c r="G67" s="142"/>
      <c r="H67" s="142"/>
      <c r="I67" s="143"/>
      <c r="J67" s="144">
        <f>J206</f>
        <v>0</v>
      </c>
      <c r="K67" s="140"/>
      <c r="L67" s="145"/>
    </row>
    <row r="68" spans="2:12" s="8" customFormat="1" ht="14.85" customHeight="1">
      <c r="B68" s="139"/>
      <c r="C68" s="140"/>
      <c r="D68" s="141" t="s">
        <v>114</v>
      </c>
      <c r="E68" s="142"/>
      <c r="F68" s="142"/>
      <c r="G68" s="142"/>
      <c r="H68" s="142"/>
      <c r="I68" s="143"/>
      <c r="J68" s="144">
        <f>J212</f>
        <v>0</v>
      </c>
      <c r="K68" s="140"/>
      <c r="L68" s="145"/>
    </row>
    <row r="69" spans="2:12" s="8" customFormat="1" ht="19.899999999999999" customHeight="1">
      <c r="B69" s="139"/>
      <c r="C69" s="140"/>
      <c r="D69" s="141" t="s">
        <v>115</v>
      </c>
      <c r="E69" s="142"/>
      <c r="F69" s="142"/>
      <c r="G69" s="142"/>
      <c r="H69" s="142"/>
      <c r="I69" s="143"/>
      <c r="J69" s="144">
        <f>J226</f>
        <v>0</v>
      </c>
      <c r="K69" s="140"/>
      <c r="L69" s="145"/>
    </row>
    <row r="70" spans="2:12" s="8" customFormat="1" ht="19.899999999999999" customHeight="1">
      <c r="B70" s="139"/>
      <c r="C70" s="140"/>
      <c r="D70" s="141" t="s">
        <v>116</v>
      </c>
      <c r="E70" s="142"/>
      <c r="F70" s="142"/>
      <c r="G70" s="142"/>
      <c r="H70" s="142"/>
      <c r="I70" s="143"/>
      <c r="J70" s="144">
        <f>J230</f>
        <v>0</v>
      </c>
      <c r="K70" s="140"/>
      <c r="L70" s="145"/>
    </row>
    <row r="71" spans="2:12" s="8" customFormat="1" ht="19.899999999999999" customHeight="1">
      <c r="B71" s="139"/>
      <c r="C71" s="140"/>
      <c r="D71" s="141" t="s">
        <v>117</v>
      </c>
      <c r="E71" s="142"/>
      <c r="F71" s="142"/>
      <c r="G71" s="142"/>
      <c r="H71" s="142"/>
      <c r="I71" s="143"/>
      <c r="J71" s="144">
        <f>J323</f>
        <v>0</v>
      </c>
      <c r="K71" s="140"/>
      <c r="L71" s="145"/>
    </row>
    <row r="72" spans="2:12" s="8" customFormat="1" ht="19.899999999999999" customHeight="1">
      <c r="B72" s="139"/>
      <c r="C72" s="140"/>
      <c r="D72" s="141" t="s">
        <v>118</v>
      </c>
      <c r="E72" s="142"/>
      <c r="F72" s="142"/>
      <c r="G72" s="142"/>
      <c r="H72" s="142"/>
      <c r="I72" s="143"/>
      <c r="J72" s="144">
        <f>J382</f>
        <v>0</v>
      </c>
      <c r="K72" s="140"/>
      <c r="L72" s="145"/>
    </row>
    <row r="73" spans="2:12" s="8" customFormat="1" ht="14.85" customHeight="1">
      <c r="B73" s="139"/>
      <c r="C73" s="140"/>
      <c r="D73" s="141" t="s">
        <v>119</v>
      </c>
      <c r="E73" s="142"/>
      <c r="F73" s="142"/>
      <c r="G73" s="142"/>
      <c r="H73" s="142"/>
      <c r="I73" s="143"/>
      <c r="J73" s="144">
        <f>J383</f>
        <v>0</v>
      </c>
      <c r="K73" s="140"/>
      <c r="L73" s="145"/>
    </row>
    <row r="74" spans="2:12" s="8" customFormat="1" ht="14.85" customHeight="1">
      <c r="B74" s="139"/>
      <c r="C74" s="140"/>
      <c r="D74" s="141" t="s">
        <v>120</v>
      </c>
      <c r="E74" s="142"/>
      <c r="F74" s="142"/>
      <c r="G74" s="142"/>
      <c r="H74" s="142"/>
      <c r="I74" s="143"/>
      <c r="J74" s="144">
        <f>J445</f>
        <v>0</v>
      </c>
      <c r="K74" s="140"/>
      <c r="L74" s="145"/>
    </row>
    <row r="75" spans="2:12" s="1" customFormat="1" ht="21.75" customHeight="1">
      <c r="B75" s="32"/>
      <c r="C75" s="33"/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123"/>
      <c r="J76" s="45"/>
      <c r="K76" s="45"/>
      <c r="L76" s="36"/>
    </row>
    <row r="80" spans="2:12" s="1" customFormat="1" ht="6.95" customHeight="1">
      <c r="B80" s="46"/>
      <c r="C80" s="47"/>
      <c r="D80" s="47"/>
      <c r="E80" s="47"/>
      <c r="F80" s="47"/>
      <c r="G80" s="47"/>
      <c r="H80" s="47"/>
      <c r="I80" s="126"/>
      <c r="J80" s="47"/>
      <c r="K80" s="47"/>
      <c r="L80" s="36"/>
    </row>
    <row r="81" spans="2:63" s="1" customFormat="1" ht="24.95" customHeight="1">
      <c r="B81" s="32"/>
      <c r="C81" s="21" t="s">
        <v>121</v>
      </c>
      <c r="D81" s="33"/>
      <c r="E81" s="33"/>
      <c r="F81" s="33"/>
      <c r="G81" s="33"/>
      <c r="H81" s="33"/>
      <c r="I81" s="101"/>
      <c r="J81" s="33"/>
      <c r="K81" s="33"/>
      <c r="L81" s="36"/>
    </row>
    <row r="82" spans="2:63" s="1" customFormat="1" ht="6.95" customHeight="1">
      <c r="B82" s="32"/>
      <c r="C82" s="33"/>
      <c r="D82" s="33"/>
      <c r="E82" s="33"/>
      <c r="F82" s="33"/>
      <c r="G82" s="33"/>
      <c r="H82" s="33"/>
      <c r="I82" s="101"/>
      <c r="J82" s="33"/>
      <c r="K82" s="33"/>
      <c r="L82" s="36"/>
    </row>
    <row r="83" spans="2:63" s="1" customFormat="1" ht="12" customHeight="1">
      <c r="B83" s="32"/>
      <c r="C83" s="27" t="s">
        <v>16</v>
      </c>
      <c r="D83" s="33"/>
      <c r="E83" s="33"/>
      <c r="F83" s="33"/>
      <c r="G83" s="33"/>
      <c r="H83" s="33"/>
      <c r="I83" s="101"/>
      <c r="J83" s="33"/>
      <c r="K83" s="33"/>
      <c r="L83" s="36"/>
    </row>
    <row r="84" spans="2:63" s="1" customFormat="1" ht="16.5" customHeight="1">
      <c r="B84" s="32"/>
      <c r="C84" s="33"/>
      <c r="D84" s="33"/>
      <c r="E84" s="287" t="str">
        <f>E7</f>
        <v>Regenerace panelového sídliště Nádražní, I. ETAPA</v>
      </c>
      <c r="F84" s="288"/>
      <c r="G84" s="288"/>
      <c r="H84" s="288"/>
      <c r="I84" s="101"/>
      <c r="J84" s="33"/>
      <c r="K84" s="33"/>
      <c r="L84" s="36"/>
    </row>
    <row r="85" spans="2:63" s="1" customFormat="1" ht="12" customHeight="1">
      <c r="B85" s="32"/>
      <c r="C85" s="27" t="s">
        <v>99</v>
      </c>
      <c r="D85" s="33"/>
      <c r="E85" s="33"/>
      <c r="F85" s="33"/>
      <c r="G85" s="33"/>
      <c r="H85" s="33"/>
      <c r="I85" s="101"/>
      <c r="J85" s="33"/>
      <c r="K85" s="33"/>
      <c r="L85" s="36"/>
    </row>
    <row r="86" spans="2:63" s="1" customFormat="1" ht="16.5" customHeight="1">
      <c r="B86" s="32"/>
      <c r="C86" s="33"/>
      <c r="D86" s="33"/>
      <c r="E86" s="259" t="str">
        <f>E9</f>
        <v>SO 02 - KOMUNIKACE A ZPEVNĚNÉ PLOCHY</v>
      </c>
      <c r="F86" s="258"/>
      <c r="G86" s="258"/>
      <c r="H86" s="258"/>
      <c r="I86" s="101"/>
      <c r="J86" s="33"/>
      <c r="K86" s="33"/>
      <c r="L86" s="36"/>
    </row>
    <row r="87" spans="2:63" s="1" customFormat="1" ht="6.95" customHeight="1">
      <c r="B87" s="32"/>
      <c r="C87" s="33"/>
      <c r="D87" s="33"/>
      <c r="E87" s="33"/>
      <c r="F87" s="33"/>
      <c r="G87" s="33"/>
      <c r="H87" s="33"/>
      <c r="I87" s="101"/>
      <c r="J87" s="33"/>
      <c r="K87" s="33"/>
      <c r="L87" s="36"/>
    </row>
    <row r="88" spans="2:63" s="1" customFormat="1" ht="12" customHeight="1">
      <c r="B88" s="32"/>
      <c r="C88" s="27" t="s">
        <v>22</v>
      </c>
      <c r="D88" s="33"/>
      <c r="E88" s="33"/>
      <c r="F88" s="25" t="str">
        <f>F12</f>
        <v>Nádražní ul., Šternberk</v>
      </c>
      <c r="G88" s="33"/>
      <c r="H88" s="33"/>
      <c r="I88" s="102" t="s">
        <v>24</v>
      </c>
      <c r="J88" s="53" t="str">
        <f>IF(J12="","",J12)</f>
        <v>18. 2. 2019</v>
      </c>
      <c r="K88" s="33"/>
      <c r="L88" s="36"/>
    </row>
    <row r="89" spans="2:63" s="1" customFormat="1" ht="6.95" customHeight="1">
      <c r="B89" s="32"/>
      <c r="C89" s="33"/>
      <c r="D89" s="33"/>
      <c r="E89" s="33"/>
      <c r="F89" s="33"/>
      <c r="G89" s="33"/>
      <c r="H89" s="33"/>
      <c r="I89" s="101"/>
      <c r="J89" s="33"/>
      <c r="K89" s="33"/>
      <c r="L89" s="36"/>
    </row>
    <row r="90" spans="2:63" s="1" customFormat="1" ht="13.7" customHeight="1">
      <c r="B90" s="32"/>
      <c r="C90" s="27" t="s">
        <v>28</v>
      </c>
      <c r="D90" s="33"/>
      <c r="E90" s="33"/>
      <c r="F90" s="25" t="str">
        <f>E15</f>
        <v>Městský úřad Šternberk</v>
      </c>
      <c r="G90" s="33"/>
      <c r="H90" s="33"/>
      <c r="I90" s="102" t="s">
        <v>34</v>
      </c>
      <c r="J90" s="30" t="str">
        <f>E21</f>
        <v>Alfaprojekt Olomouc a.s.</v>
      </c>
      <c r="K90" s="33"/>
      <c r="L90" s="36"/>
    </row>
    <row r="91" spans="2:63" s="1" customFormat="1" ht="13.7" customHeight="1">
      <c r="B91" s="32"/>
      <c r="C91" s="27" t="s">
        <v>32</v>
      </c>
      <c r="D91" s="33"/>
      <c r="E91" s="33"/>
      <c r="F91" s="25" t="str">
        <f>IF(E18="","",E18)</f>
        <v>Vyplň údaj</v>
      </c>
      <c r="G91" s="33"/>
      <c r="H91" s="33"/>
      <c r="I91" s="102" t="s">
        <v>37</v>
      </c>
      <c r="J91" s="30" t="str">
        <f>E24</f>
        <v>ing. Zetocha</v>
      </c>
      <c r="K91" s="33"/>
      <c r="L91" s="36"/>
    </row>
    <row r="92" spans="2:63" s="1" customFormat="1" ht="10.35" customHeight="1">
      <c r="B92" s="32"/>
      <c r="C92" s="33"/>
      <c r="D92" s="33"/>
      <c r="E92" s="33"/>
      <c r="F92" s="33"/>
      <c r="G92" s="33"/>
      <c r="H92" s="33"/>
      <c r="I92" s="101"/>
      <c r="J92" s="33"/>
      <c r="K92" s="33"/>
      <c r="L92" s="36"/>
    </row>
    <row r="93" spans="2:63" s="9" customFormat="1" ht="29.25" customHeight="1">
      <c r="B93" s="146"/>
      <c r="C93" s="147" t="s">
        <v>122</v>
      </c>
      <c r="D93" s="148" t="s">
        <v>60</v>
      </c>
      <c r="E93" s="148" t="s">
        <v>56</v>
      </c>
      <c r="F93" s="148" t="s">
        <v>57</v>
      </c>
      <c r="G93" s="148" t="s">
        <v>123</v>
      </c>
      <c r="H93" s="148" t="s">
        <v>124</v>
      </c>
      <c r="I93" s="149" t="s">
        <v>125</v>
      </c>
      <c r="J93" s="150" t="s">
        <v>103</v>
      </c>
      <c r="K93" s="151" t="s">
        <v>126</v>
      </c>
      <c r="L93" s="152"/>
      <c r="M93" s="62" t="s">
        <v>1</v>
      </c>
      <c r="N93" s="63" t="s">
        <v>45</v>
      </c>
      <c r="O93" s="63" t="s">
        <v>127</v>
      </c>
      <c r="P93" s="63" t="s">
        <v>128</v>
      </c>
      <c r="Q93" s="63" t="s">
        <v>129</v>
      </c>
      <c r="R93" s="63" t="s">
        <v>130</v>
      </c>
      <c r="S93" s="63" t="s">
        <v>131</v>
      </c>
      <c r="T93" s="64" t="s">
        <v>132</v>
      </c>
    </row>
    <row r="94" spans="2:63" s="1" customFormat="1" ht="22.9" customHeight="1">
      <c r="B94" s="32"/>
      <c r="C94" s="69" t="s">
        <v>133</v>
      </c>
      <c r="D94" s="33"/>
      <c r="E94" s="33"/>
      <c r="F94" s="33"/>
      <c r="G94" s="33"/>
      <c r="H94" s="33"/>
      <c r="I94" s="101"/>
      <c r="J94" s="153">
        <f>BK94</f>
        <v>0</v>
      </c>
      <c r="K94" s="33"/>
      <c r="L94" s="36"/>
      <c r="M94" s="65"/>
      <c r="N94" s="66"/>
      <c r="O94" s="66"/>
      <c r="P94" s="154">
        <f>P95</f>
        <v>0</v>
      </c>
      <c r="Q94" s="66"/>
      <c r="R94" s="154">
        <f>R95</f>
        <v>4936.5486618899995</v>
      </c>
      <c r="S94" s="66"/>
      <c r="T94" s="155">
        <f>T95</f>
        <v>2567.7230000000004</v>
      </c>
      <c r="AT94" s="15" t="s">
        <v>74</v>
      </c>
      <c r="AU94" s="15" t="s">
        <v>105</v>
      </c>
      <c r="BK94" s="156">
        <f>BK95</f>
        <v>0</v>
      </c>
    </row>
    <row r="95" spans="2:63" s="10" customFormat="1" ht="25.9" customHeight="1">
      <c r="B95" s="157"/>
      <c r="C95" s="158"/>
      <c r="D95" s="159" t="s">
        <v>74</v>
      </c>
      <c r="E95" s="160" t="s">
        <v>134</v>
      </c>
      <c r="F95" s="160" t="s">
        <v>135</v>
      </c>
      <c r="G95" s="158"/>
      <c r="H95" s="158"/>
      <c r="I95" s="161"/>
      <c r="J95" s="162">
        <f>BK95</f>
        <v>0</v>
      </c>
      <c r="K95" s="158"/>
      <c r="L95" s="163"/>
      <c r="M95" s="164"/>
      <c r="N95" s="165"/>
      <c r="O95" s="165"/>
      <c r="P95" s="166">
        <f>P96+P226+P230+P323+P382</f>
        <v>0</v>
      </c>
      <c r="Q95" s="165"/>
      <c r="R95" s="166">
        <f>R96+R226+R230+R323+R382</f>
        <v>4936.5486618899995</v>
      </c>
      <c r="S95" s="165"/>
      <c r="T95" s="167">
        <f>T96+T226+T230+T323+T382</f>
        <v>2567.7230000000004</v>
      </c>
      <c r="AR95" s="168" t="s">
        <v>21</v>
      </c>
      <c r="AT95" s="169" t="s">
        <v>74</v>
      </c>
      <c r="AU95" s="169" t="s">
        <v>75</v>
      </c>
      <c r="AY95" s="168" t="s">
        <v>136</v>
      </c>
      <c r="BK95" s="170">
        <f>BK96+BK226+BK230+BK323+BK382</f>
        <v>0</v>
      </c>
    </row>
    <row r="96" spans="2:63" s="10" customFormat="1" ht="22.9" customHeight="1">
      <c r="B96" s="157"/>
      <c r="C96" s="158"/>
      <c r="D96" s="159" t="s">
        <v>74</v>
      </c>
      <c r="E96" s="171" t="s">
        <v>21</v>
      </c>
      <c r="F96" s="171" t="s">
        <v>137</v>
      </c>
      <c r="G96" s="158"/>
      <c r="H96" s="158"/>
      <c r="I96" s="161"/>
      <c r="J96" s="172">
        <f>BK96</f>
        <v>0</v>
      </c>
      <c r="K96" s="158"/>
      <c r="L96" s="163"/>
      <c r="M96" s="164"/>
      <c r="N96" s="165"/>
      <c r="O96" s="165"/>
      <c r="P96" s="166">
        <f>P97+P138+P170+P187+P197+P206+P212</f>
        <v>0</v>
      </c>
      <c r="Q96" s="165"/>
      <c r="R96" s="166">
        <f>R97+R138+R170+R187+R197+R206+R212</f>
        <v>3310.6222970499998</v>
      </c>
      <c r="S96" s="165"/>
      <c r="T96" s="167">
        <f>T97+T138+T170+T187+T197+T206+T212</f>
        <v>2567.2350000000006</v>
      </c>
      <c r="AR96" s="168" t="s">
        <v>21</v>
      </c>
      <c r="AT96" s="169" t="s">
        <v>74</v>
      </c>
      <c r="AU96" s="169" t="s">
        <v>21</v>
      </c>
      <c r="AY96" s="168" t="s">
        <v>136</v>
      </c>
      <c r="BK96" s="170">
        <f>BK97+BK138+BK170+BK187+BK197+BK206+BK212</f>
        <v>0</v>
      </c>
    </row>
    <row r="97" spans="2:65" s="10" customFormat="1" ht="20.85" customHeight="1">
      <c r="B97" s="157"/>
      <c r="C97" s="158"/>
      <c r="D97" s="159" t="s">
        <v>74</v>
      </c>
      <c r="E97" s="171" t="s">
        <v>138</v>
      </c>
      <c r="F97" s="171" t="s">
        <v>139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SUM(P98:P137)</f>
        <v>0</v>
      </c>
      <c r="Q97" s="165"/>
      <c r="R97" s="166">
        <f>SUM(R98:R137)</f>
        <v>0.18542204999999998</v>
      </c>
      <c r="S97" s="165"/>
      <c r="T97" s="167">
        <f>SUM(T98:T137)</f>
        <v>2567.2350000000006</v>
      </c>
      <c r="AR97" s="168" t="s">
        <v>21</v>
      </c>
      <c r="AT97" s="169" t="s">
        <v>74</v>
      </c>
      <c r="AU97" s="169" t="s">
        <v>84</v>
      </c>
      <c r="AY97" s="168" t="s">
        <v>136</v>
      </c>
      <c r="BK97" s="170">
        <f>SUM(BK98:BK137)</f>
        <v>0</v>
      </c>
    </row>
    <row r="98" spans="2:65" s="1" customFormat="1" ht="16.5" customHeight="1">
      <c r="B98" s="32"/>
      <c r="C98" s="173" t="s">
        <v>21</v>
      </c>
      <c r="D98" s="173" t="s">
        <v>140</v>
      </c>
      <c r="E98" s="174" t="s">
        <v>141</v>
      </c>
      <c r="F98" s="175" t="s">
        <v>142</v>
      </c>
      <c r="G98" s="176" t="s">
        <v>143</v>
      </c>
      <c r="H98" s="177">
        <v>2010</v>
      </c>
      <c r="I98" s="178"/>
      <c r="J98" s="179">
        <f>ROUND(I98*H98,2)</f>
        <v>0</v>
      </c>
      <c r="K98" s="175" t="s">
        <v>144</v>
      </c>
      <c r="L98" s="36"/>
      <c r="M98" s="180" t="s">
        <v>1</v>
      </c>
      <c r="N98" s="181" t="s">
        <v>46</v>
      </c>
      <c r="O98" s="58"/>
      <c r="P98" s="182">
        <f>O98*H98</f>
        <v>0</v>
      </c>
      <c r="Q98" s="182">
        <v>9.2219999999999995E-5</v>
      </c>
      <c r="R98" s="182">
        <f>Q98*H98</f>
        <v>0.18536219999999998</v>
      </c>
      <c r="S98" s="182">
        <v>0.25600000000000001</v>
      </c>
      <c r="T98" s="183">
        <f>S98*H98</f>
        <v>514.56000000000006</v>
      </c>
      <c r="AR98" s="15" t="s">
        <v>145</v>
      </c>
      <c r="AT98" s="15" t="s">
        <v>140</v>
      </c>
      <c r="AU98" s="15" t="s">
        <v>146</v>
      </c>
      <c r="AY98" s="15" t="s">
        <v>136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21</v>
      </c>
      <c r="BK98" s="184">
        <f>ROUND(I98*H98,2)</f>
        <v>0</v>
      </c>
      <c r="BL98" s="15" t="s">
        <v>145</v>
      </c>
      <c r="BM98" s="15" t="s">
        <v>147</v>
      </c>
    </row>
    <row r="99" spans="2:65" s="1" customFormat="1" ht="19.5">
      <c r="B99" s="32"/>
      <c r="C99" s="33"/>
      <c r="D99" s="185" t="s">
        <v>148</v>
      </c>
      <c r="E99" s="33"/>
      <c r="F99" s="186" t="s">
        <v>149</v>
      </c>
      <c r="G99" s="33"/>
      <c r="H99" s="33"/>
      <c r="I99" s="101"/>
      <c r="J99" s="33"/>
      <c r="K99" s="33"/>
      <c r="L99" s="36"/>
      <c r="M99" s="187"/>
      <c r="N99" s="58"/>
      <c r="O99" s="58"/>
      <c r="P99" s="58"/>
      <c r="Q99" s="58"/>
      <c r="R99" s="58"/>
      <c r="S99" s="58"/>
      <c r="T99" s="59"/>
      <c r="AT99" s="15" t="s">
        <v>148</v>
      </c>
      <c r="AU99" s="15" t="s">
        <v>146</v>
      </c>
    </row>
    <row r="100" spans="2:65" s="11" customFormat="1" ht="11.25">
      <c r="B100" s="188"/>
      <c r="C100" s="189"/>
      <c r="D100" s="185" t="s">
        <v>150</v>
      </c>
      <c r="E100" s="190" t="s">
        <v>1</v>
      </c>
      <c r="F100" s="191" t="s">
        <v>151</v>
      </c>
      <c r="G100" s="189"/>
      <c r="H100" s="192">
        <v>2010</v>
      </c>
      <c r="I100" s="193"/>
      <c r="J100" s="189"/>
      <c r="K100" s="189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150</v>
      </c>
      <c r="AU100" s="198" t="s">
        <v>146</v>
      </c>
      <c r="AV100" s="11" t="s">
        <v>84</v>
      </c>
      <c r="AW100" s="11" t="s">
        <v>36</v>
      </c>
      <c r="AX100" s="11" t="s">
        <v>21</v>
      </c>
      <c r="AY100" s="198" t="s">
        <v>136</v>
      </c>
    </row>
    <row r="101" spans="2:65" s="1" customFormat="1" ht="16.5" customHeight="1">
      <c r="B101" s="32"/>
      <c r="C101" s="173" t="s">
        <v>84</v>
      </c>
      <c r="D101" s="173" t="s">
        <v>140</v>
      </c>
      <c r="E101" s="174" t="s">
        <v>152</v>
      </c>
      <c r="F101" s="175" t="s">
        <v>153</v>
      </c>
      <c r="G101" s="176" t="s">
        <v>143</v>
      </c>
      <c r="H101" s="177">
        <v>1260</v>
      </c>
      <c r="I101" s="178"/>
      <c r="J101" s="179">
        <f>ROUND(I101*H101,2)</f>
        <v>0</v>
      </c>
      <c r="K101" s="175" t="s">
        <v>144</v>
      </c>
      <c r="L101" s="36"/>
      <c r="M101" s="180" t="s">
        <v>1</v>
      </c>
      <c r="N101" s="181" t="s">
        <v>46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0.57999999999999996</v>
      </c>
      <c r="T101" s="183">
        <f>S101*H101</f>
        <v>730.8</v>
      </c>
      <c r="AR101" s="15" t="s">
        <v>145</v>
      </c>
      <c r="AT101" s="15" t="s">
        <v>140</v>
      </c>
      <c r="AU101" s="15" t="s">
        <v>146</v>
      </c>
      <c r="AY101" s="15" t="s">
        <v>136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21</v>
      </c>
      <c r="BK101" s="184">
        <f>ROUND(I101*H101,2)</f>
        <v>0</v>
      </c>
      <c r="BL101" s="15" t="s">
        <v>145</v>
      </c>
      <c r="BM101" s="15" t="s">
        <v>154</v>
      </c>
    </row>
    <row r="102" spans="2:65" s="1" customFormat="1" ht="19.5">
      <c r="B102" s="32"/>
      <c r="C102" s="33"/>
      <c r="D102" s="185" t="s">
        <v>148</v>
      </c>
      <c r="E102" s="33"/>
      <c r="F102" s="186" t="s">
        <v>155</v>
      </c>
      <c r="G102" s="33"/>
      <c r="H102" s="33"/>
      <c r="I102" s="101"/>
      <c r="J102" s="33"/>
      <c r="K102" s="33"/>
      <c r="L102" s="36"/>
      <c r="M102" s="187"/>
      <c r="N102" s="58"/>
      <c r="O102" s="58"/>
      <c r="P102" s="58"/>
      <c r="Q102" s="58"/>
      <c r="R102" s="58"/>
      <c r="S102" s="58"/>
      <c r="T102" s="59"/>
      <c r="AT102" s="15" t="s">
        <v>148</v>
      </c>
      <c r="AU102" s="15" t="s">
        <v>146</v>
      </c>
    </row>
    <row r="103" spans="2:65" s="11" customFormat="1" ht="11.25">
      <c r="B103" s="188"/>
      <c r="C103" s="189"/>
      <c r="D103" s="185" t="s">
        <v>150</v>
      </c>
      <c r="E103" s="190" t="s">
        <v>1</v>
      </c>
      <c r="F103" s="191" t="s">
        <v>156</v>
      </c>
      <c r="G103" s="189"/>
      <c r="H103" s="192">
        <v>1260</v>
      </c>
      <c r="I103" s="193"/>
      <c r="J103" s="189"/>
      <c r="K103" s="189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150</v>
      </c>
      <c r="AU103" s="198" t="s">
        <v>146</v>
      </c>
      <c r="AV103" s="11" t="s">
        <v>84</v>
      </c>
      <c r="AW103" s="11" t="s">
        <v>36</v>
      </c>
      <c r="AX103" s="11" t="s">
        <v>21</v>
      </c>
      <c r="AY103" s="198" t="s">
        <v>136</v>
      </c>
    </row>
    <row r="104" spans="2:65" s="1" customFormat="1" ht="16.5" customHeight="1">
      <c r="B104" s="32"/>
      <c r="C104" s="173" t="s">
        <v>157</v>
      </c>
      <c r="D104" s="173" t="s">
        <v>140</v>
      </c>
      <c r="E104" s="174" t="s">
        <v>152</v>
      </c>
      <c r="F104" s="175" t="s">
        <v>153</v>
      </c>
      <c r="G104" s="176" t="s">
        <v>143</v>
      </c>
      <c r="H104" s="177">
        <v>530</v>
      </c>
      <c r="I104" s="178"/>
      <c r="J104" s="179">
        <f>ROUND(I104*H104,2)</f>
        <v>0</v>
      </c>
      <c r="K104" s="175" t="s">
        <v>144</v>
      </c>
      <c r="L104" s="36"/>
      <c r="M104" s="180" t="s">
        <v>1</v>
      </c>
      <c r="N104" s="181" t="s">
        <v>46</v>
      </c>
      <c r="O104" s="58"/>
      <c r="P104" s="182">
        <f>O104*H104</f>
        <v>0</v>
      </c>
      <c r="Q104" s="182">
        <v>0</v>
      </c>
      <c r="R104" s="182">
        <f>Q104*H104</f>
        <v>0</v>
      </c>
      <c r="S104" s="182">
        <v>0.57999999999999996</v>
      </c>
      <c r="T104" s="183">
        <f>S104*H104</f>
        <v>307.39999999999998</v>
      </c>
      <c r="AR104" s="15" t="s">
        <v>145</v>
      </c>
      <c r="AT104" s="15" t="s">
        <v>140</v>
      </c>
      <c r="AU104" s="15" t="s">
        <v>146</v>
      </c>
      <c r="AY104" s="15" t="s">
        <v>136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21</v>
      </c>
      <c r="BK104" s="184">
        <f>ROUND(I104*H104,2)</f>
        <v>0</v>
      </c>
      <c r="BL104" s="15" t="s">
        <v>145</v>
      </c>
      <c r="BM104" s="15" t="s">
        <v>158</v>
      </c>
    </row>
    <row r="105" spans="2:65" s="1" customFormat="1" ht="19.5">
      <c r="B105" s="32"/>
      <c r="C105" s="33"/>
      <c r="D105" s="185" t="s">
        <v>148</v>
      </c>
      <c r="E105" s="33"/>
      <c r="F105" s="186" t="s">
        <v>159</v>
      </c>
      <c r="G105" s="33"/>
      <c r="H105" s="33"/>
      <c r="I105" s="101"/>
      <c r="J105" s="33"/>
      <c r="K105" s="33"/>
      <c r="L105" s="36"/>
      <c r="M105" s="187"/>
      <c r="N105" s="58"/>
      <c r="O105" s="58"/>
      <c r="P105" s="58"/>
      <c r="Q105" s="58"/>
      <c r="R105" s="58"/>
      <c r="S105" s="58"/>
      <c r="T105" s="59"/>
      <c r="AT105" s="15" t="s">
        <v>148</v>
      </c>
      <c r="AU105" s="15" t="s">
        <v>146</v>
      </c>
    </row>
    <row r="106" spans="2:65" s="11" customFormat="1" ht="11.25">
      <c r="B106" s="188"/>
      <c r="C106" s="189"/>
      <c r="D106" s="185" t="s">
        <v>150</v>
      </c>
      <c r="E106" s="190" t="s">
        <v>1</v>
      </c>
      <c r="F106" s="191" t="s">
        <v>160</v>
      </c>
      <c r="G106" s="189"/>
      <c r="H106" s="192">
        <v>530</v>
      </c>
      <c r="I106" s="193"/>
      <c r="J106" s="189"/>
      <c r="K106" s="189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150</v>
      </c>
      <c r="AU106" s="198" t="s">
        <v>146</v>
      </c>
      <c r="AV106" s="11" t="s">
        <v>84</v>
      </c>
      <c r="AW106" s="11" t="s">
        <v>36</v>
      </c>
      <c r="AX106" s="11" t="s">
        <v>21</v>
      </c>
      <c r="AY106" s="198" t="s">
        <v>136</v>
      </c>
    </row>
    <row r="107" spans="2:65" s="1" customFormat="1" ht="16.5" customHeight="1">
      <c r="B107" s="32"/>
      <c r="C107" s="173" t="s">
        <v>145</v>
      </c>
      <c r="D107" s="173" t="s">
        <v>140</v>
      </c>
      <c r="E107" s="174" t="s">
        <v>161</v>
      </c>
      <c r="F107" s="175" t="s">
        <v>162</v>
      </c>
      <c r="G107" s="176" t="s">
        <v>143</v>
      </c>
      <c r="H107" s="177">
        <v>815</v>
      </c>
      <c r="I107" s="178"/>
      <c r="J107" s="179">
        <f>ROUND(I107*H107,2)</f>
        <v>0</v>
      </c>
      <c r="K107" s="175" t="s">
        <v>144</v>
      </c>
      <c r="L107" s="36"/>
      <c r="M107" s="180" t="s">
        <v>1</v>
      </c>
      <c r="N107" s="181" t="s">
        <v>46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0.26</v>
      </c>
      <c r="T107" s="183">
        <f>S107*H107</f>
        <v>211.9</v>
      </c>
      <c r="AR107" s="15" t="s">
        <v>145</v>
      </c>
      <c r="AT107" s="15" t="s">
        <v>140</v>
      </c>
      <c r="AU107" s="15" t="s">
        <v>146</v>
      </c>
      <c r="AY107" s="15" t="s">
        <v>136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21</v>
      </c>
      <c r="BK107" s="184">
        <f>ROUND(I107*H107,2)</f>
        <v>0</v>
      </c>
      <c r="BL107" s="15" t="s">
        <v>145</v>
      </c>
      <c r="BM107" s="15" t="s">
        <v>163</v>
      </c>
    </row>
    <row r="108" spans="2:65" s="1" customFormat="1" ht="19.5">
      <c r="B108" s="32"/>
      <c r="C108" s="33"/>
      <c r="D108" s="185" t="s">
        <v>148</v>
      </c>
      <c r="E108" s="33"/>
      <c r="F108" s="186" t="s">
        <v>164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148</v>
      </c>
      <c r="AU108" s="15" t="s">
        <v>146</v>
      </c>
    </row>
    <row r="109" spans="2:65" s="11" customFormat="1" ht="11.25">
      <c r="B109" s="188"/>
      <c r="C109" s="189"/>
      <c r="D109" s="185" t="s">
        <v>150</v>
      </c>
      <c r="E109" s="190" t="s">
        <v>1</v>
      </c>
      <c r="F109" s="191" t="s">
        <v>165</v>
      </c>
      <c r="G109" s="189"/>
      <c r="H109" s="192">
        <v>815</v>
      </c>
      <c r="I109" s="193"/>
      <c r="J109" s="189"/>
      <c r="K109" s="189"/>
      <c r="L109" s="194"/>
      <c r="M109" s="195"/>
      <c r="N109" s="196"/>
      <c r="O109" s="196"/>
      <c r="P109" s="196"/>
      <c r="Q109" s="196"/>
      <c r="R109" s="196"/>
      <c r="S109" s="196"/>
      <c r="T109" s="197"/>
      <c r="AT109" s="198" t="s">
        <v>150</v>
      </c>
      <c r="AU109" s="198" t="s">
        <v>146</v>
      </c>
      <c r="AV109" s="11" t="s">
        <v>84</v>
      </c>
      <c r="AW109" s="11" t="s">
        <v>36</v>
      </c>
      <c r="AX109" s="11" t="s">
        <v>21</v>
      </c>
      <c r="AY109" s="198" t="s">
        <v>136</v>
      </c>
    </row>
    <row r="110" spans="2:65" s="1" customFormat="1" ht="16.5" customHeight="1">
      <c r="B110" s="32"/>
      <c r="C110" s="173" t="s">
        <v>166</v>
      </c>
      <c r="D110" s="173" t="s">
        <v>140</v>
      </c>
      <c r="E110" s="174" t="s">
        <v>167</v>
      </c>
      <c r="F110" s="175" t="s">
        <v>168</v>
      </c>
      <c r="G110" s="176" t="s">
        <v>143</v>
      </c>
      <c r="H110" s="177">
        <v>1180</v>
      </c>
      <c r="I110" s="178"/>
      <c r="J110" s="179">
        <f>ROUND(I110*H110,2)</f>
        <v>0</v>
      </c>
      <c r="K110" s="175" t="s">
        <v>144</v>
      </c>
      <c r="L110" s="36"/>
      <c r="M110" s="180" t="s">
        <v>1</v>
      </c>
      <c r="N110" s="181" t="s">
        <v>46</v>
      </c>
      <c r="O110" s="58"/>
      <c r="P110" s="182">
        <f>O110*H110</f>
        <v>0</v>
      </c>
      <c r="Q110" s="182">
        <v>0</v>
      </c>
      <c r="R110" s="182">
        <f>Q110*H110</f>
        <v>0</v>
      </c>
      <c r="S110" s="182">
        <v>0.44</v>
      </c>
      <c r="T110" s="183">
        <f>S110*H110</f>
        <v>519.20000000000005</v>
      </c>
      <c r="AR110" s="15" t="s">
        <v>145</v>
      </c>
      <c r="AT110" s="15" t="s">
        <v>140</v>
      </c>
      <c r="AU110" s="15" t="s">
        <v>146</v>
      </c>
      <c r="AY110" s="15" t="s">
        <v>136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21</v>
      </c>
      <c r="BK110" s="184">
        <f>ROUND(I110*H110,2)</f>
        <v>0</v>
      </c>
      <c r="BL110" s="15" t="s">
        <v>145</v>
      </c>
      <c r="BM110" s="15" t="s">
        <v>169</v>
      </c>
    </row>
    <row r="111" spans="2:65" s="1" customFormat="1" ht="19.5">
      <c r="B111" s="32"/>
      <c r="C111" s="33"/>
      <c r="D111" s="185" t="s">
        <v>148</v>
      </c>
      <c r="E111" s="33"/>
      <c r="F111" s="186" t="s">
        <v>170</v>
      </c>
      <c r="G111" s="33"/>
      <c r="H111" s="33"/>
      <c r="I111" s="101"/>
      <c r="J111" s="33"/>
      <c r="K111" s="33"/>
      <c r="L111" s="36"/>
      <c r="M111" s="187"/>
      <c r="N111" s="58"/>
      <c r="O111" s="58"/>
      <c r="P111" s="58"/>
      <c r="Q111" s="58"/>
      <c r="R111" s="58"/>
      <c r="S111" s="58"/>
      <c r="T111" s="59"/>
      <c r="AT111" s="15" t="s">
        <v>148</v>
      </c>
      <c r="AU111" s="15" t="s">
        <v>146</v>
      </c>
    </row>
    <row r="112" spans="2:65" s="11" customFormat="1" ht="11.25">
      <c r="B112" s="188"/>
      <c r="C112" s="189"/>
      <c r="D112" s="185" t="s">
        <v>150</v>
      </c>
      <c r="E112" s="190" t="s">
        <v>1</v>
      </c>
      <c r="F112" s="191" t="s">
        <v>171</v>
      </c>
      <c r="G112" s="189"/>
      <c r="H112" s="192">
        <v>1180</v>
      </c>
      <c r="I112" s="193"/>
      <c r="J112" s="189"/>
      <c r="K112" s="189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150</v>
      </c>
      <c r="AU112" s="198" t="s">
        <v>146</v>
      </c>
      <c r="AV112" s="11" t="s">
        <v>84</v>
      </c>
      <c r="AW112" s="11" t="s">
        <v>36</v>
      </c>
      <c r="AX112" s="11" t="s">
        <v>21</v>
      </c>
      <c r="AY112" s="198" t="s">
        <v>136</v>
      </c>
    </row>
    <row r="113" spans="2:65" s="1" customFormat="1" ht="16.5" customHeight="1">
      <c r="B113" s="32"/>
      <c r="C113" s="173" t="s">
        <v>7</v>
      </c>
      <c r="D113" s="173" t="s">
        <v>140</v>
      </c>
      <c r="E113" s="174" t="s">
        <v>172</v>
      </c>
      <c r="F113" s="175" t="s">
        <v>173</v>
      </c>
      <c r="G113" s="176" t="s">
        <v>143</v>
      </c>
      <c r="H113" s="177">
        <v>40</v>
      </c>
      <c r="I113" s="178"/>
      <c r="J113" s="179">
        <f>ROUND(I113*H113,2)</f>
        <v>0</v>
      </c>
      <c r="K113" s="175" t="s">
        <v>144</v>
      </c>
      <c r="L113" s="36"/>
      <c r="M113" s="180" t="s">
        <v>1</v>
      </c>
      <c r="N113" s="181" t="s">
        <v>46</v>
      </c>
      <c r="O113" s="58"/>
      <c r="P113" s="182">
        <f>O113*H113</f>
        <v>0</v>
      </c>
      <c r="Q113" s="182">
        <v>0</v>
      </c>
      <c r="R113" s="182">
        <f>Q113*H113</f>
        <v>0</v>
      </c>
      <c r="S113" s="182">
        <v>0.75</v>
      </c>
      <c r="T113" s="183">
        <f>S113*H113</f>
        <v>30</v>
      </c>
      <c r="AR113" s="15" t="s">
        <v>145</v>
      </c>
      <c r="AT113" s="15" t="s">
        <v>140</v>
      </c>
      <c r="AU113" s="15" t="s">
        <v>146</v>
      </c>
      <c r="AY113" s="15" t="s">
        <v>136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21</v>
      </c>
      <c r="BK113" s="184">
        <f>ROUND(I113*H113,2)</f>
        <v>0</v>
      </c>
      <c r="BL113" s="15" t="s">
        <v>145</v>
      </c>
      <c r="BM113" s="15" t="s">
        <v>174</v>
      </c>
    </row>
    <row r="114" spans="2:65" s="1" customFormat="1" ht="19.5">
      <c r="B114" s="32"/>
      <c r="C114" s="33"/>
      <c r="D114" s="185" t="s">
        <v>148</v>
      </c>
      <c r="E114" s="33"/>
      <c r="F114" s="186" t="s">
        <v>175</v>
      </c>
      <c r="G114" s="33"/>
      <c r="H114" s="33"/>
      <c r="I114" s="101"/>
      <c r="J114" s="33"/>
      <c r="K114" s="33"/>
      <c r="L114" s="36"/>
      <c r="M114" s="187"/>
      <c r="N114" s="58"/>
      <c r="O114" s="58"/>
      <c r="P114" s="58"/>
      <c r="Q114" s="58"/>
      <c r="R114" s="58"/>
      <c r="S114" s="58"/>
      <c r="T114" s="59"/>
      <c r="AT114" s="15" t="s">
        <v>148</v>
      </c>
      <c r="AU114" s="15" t="s">
        <v>146</v>
      </c>
    </row>
    <row r="115" spans="2:65" s="1" customFormat="1" ht="16.5" customHeight="1">
      <c r="B115" s="32"/>
      <c r="C115" s="173" t="s">
        <v>176</v>
      </c>
      <c r="D115" s="173" t="s">
        <v>140</v>
      </c>
      <c r="E115" s="174" t="s">
        <v>177</v>
      </c>
      <c r="F115" s="175" t="s">
        <v>178</v>
      </c>
      <c r="G115" s="176" t="s">
        <v>143</v>
      </c>
      <c r="H115" s="177">
        <v>145</v>
      </c>
      <c r="I115" s="178"/>
      <c r="J115" s="179">
        <f>ROUND(I115*H115,2)</f>
        <v>0</v>
      </c>
      <c r="K115" s="175" t="s">
        <v>144</v>
      </c>
      <c r="L115" s="36"/>
      <c r="M115" s="180" t="s">
        <v>1</v>
      </c>
      <c r="N115" s="181" t="s">
        <v>46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0.57999999999999996</v>
      </c>
      <c r="T115" s="183">
        <f>S115*H115</f>
        <v>84.1</v>
      </c>
      <c r="AR115" s="15" t="s">
        <v>145</v>
      </c>
      <c r="AT115" s="15" t="s">
        <v>140</v>
      </c>
      <c r="AU115" s="15" t="s">
        <v>146</v>
      </c>
      <c r="AY115" s="15" t="s">
        <v>136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21</v>
      </c>
      <c r="BK115" s="184">
        <f>ROUND(I115*H115,2)</f>
        <v>0</v>
      </c>
      <c r="BL115" s="15" t="s">
        <v>145</v>
      </c>
      <c r="BM115" s="15" t="s">
        <v>179</v>
      </c>
    </row>
    <row r="116" spans="2:65" s="1" customFormat="1" ht="19.5">
      <c r="B116" s="32"/>
      <c r="C116" s="33"/>
      <c r="D116" s="185" t="s">
        <v>148</v>
      </c>
      <c r="E116" s="33"/>
      <c r="F116" s="186" t="s">
        <v>180</v>
      </c>
      <c r="G116" s="33"/>
      <c r="H116" s="33"/>
      <c r="I116" s="101"/>
      <c r="J116" s="33"/>
      <c r="K116" s="33"/>
      <c r="L116" s="36"/>
      <c r="M116" s="187"/>
      <c r="N116" s="58"/>
      <c r="O116" s="58"/>
      <c r="P116" s="58"/>
      <c r="Q116" s="58"/>
      <c r="R116" s="58"/>
      <c r="S116" s="58"/>
      <c r="T116" s="59"/>
      <c r="AT116" s="15" t="s">
        <v>148</v>
      </c>
      <c r="AU116" s="15" t="s">
        <v>146</v>
      </c>
    </row>
    <row r="117" spans="2:65" s="11" customFormat="1" ht="11.25">
      <c r="B117" s="188"/>
      <c r="C117" s="189"/>
      <c r="D117" s="185" t="s">
        <v>150</v>
      </c>
      <c r="E117" s="190" t="s">
        <v>1</v>
      </c>
      <c r="F117" s="191" t="s">
        <v>181</v>
      </c>
      <c r="G117" s="189"/>
      <c r="H117" s="192">
        <v>145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150</v>
      </c>
      <c r="AU117" s="198" t="s">
        <v>146</v>
      </c>
      <c r="AV117" s="11" t="s">
        <v>84</v>
      </c>
      <c r="AW117" s="11" t="s">
        <v>36</v>
      </c>
      <c r="AX117" s="11" t="s">
        <v>21</v>
      </c>
      <c r="AY117" s="198" t="s">
        <v>136</v>
      </c>
    </row>
    <row r="118" spans="2:65" s="1" customFormat="1" ht="16.5" customHeight="1">
      <c r="B118" s="32"/>
      <c r="C118" s="173" t="s">
        <v>182</v>
      </c>
      <c r="D118" s="173" t="s">
        <v>140</v>
      </c>
      <c r="E118" s="174" t="s">
        <v>183</v>
      </c>
      <c r="F118" s="175" t="s">
        <v>184</v>
      </c>
      <c r="G118" s="176" t="s">
        <v>143</v>
      </c>
      <c r="H118" s="177">
        <v>35</v>
      </c>
      <c r="I118" s="178"/>
      <c r="J118" s="179">
        <f>ROUND(I118*H118,2)</f>
        <v>0</v>
      </c>
      <c r="K118" s="175" t="s">
        <v>144</v>
      </c>
      <c r="L118" s="36"/>
      <c r="M118" s="180" t="s">
        <v>1</v>
      </c>
      <c r="N118" s="181" t="s">
        <v>46</v>
      </c>
      <c r="O118" s="58"/>
      <c r="P118" s="182">
        <f>O118*H118</f>
        <v>0</v>
      </c>
      <c r="Q118" s="182">
        <v>0</v>
      </c>
      <c r="R118" s="182">
        <f>Q118*H118</f>
        <v>0</v>
      </c>
      <c r="S118" s="182">
        <v>0.44</v>
      </c>
      <c r="T118" s="183">
        <f>S118*H118</f>
        <v>15.4</v>
      </c>
      <c r="AR118" s="15" t="s">
        <v>145</v>
      </c>
      <c r="AT118" s="15" t="s">
        <v>140</v>
      </c>
      <c r="AU118" s="15" t="s">
        <v>146</v>
      </c>
      <c r="AY118" s="15" t="s">
        <v>136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21</v>
      </c>
      <c r="BK118" s="184">
        <f>ROUND(I118*H118,2)</f>
        <v>0</v>
      </c>
      <c r="BL118" s="15" t="s">
        <v>145</v>
      </c>
      <c r="BM118" s="15" t="s">
        <v>185</v>
      </c>
    </row>
    <row r="119" spans="2:65" s="1" customFormat="1" ht="19.5">
      <c r="B119" s="32"/>
      <c r="C119" s="33"/>
      <c r="D119" s="185" t="s">
        <v>148</v>
      </c>
      <c r="E119" s="33"/>
      <c r="F119" s="186" t="s">
        <v>186</v>
      </c>
      <c r="G119" s="33"/>
      <c r="H119" s="33"/>
      <c r="I119" s="101"/>
      <c r="J119" s="33"/>
      <c r="K119" s="33"/>
      <c r="L119" s="36"/>
      <c r="M119" s="187"/>
      <c r="N119" s="58"/>
      <c r="O119" s="58"/>
      <c r="P119" s="58"/>
      <c r="Q119" s="58"/>
      <c r="R119" s="58"/>
      <c r="S119" s="58"/>
      <c r="T119" s="59"/>
      <c r="AT119" s="15" t="s">
        <v>148</v>
      </c>
      <c r="AU119" s="15" t="s">
        <v>146</v>
      </c>
    </row>
    <row r="120" spans="2:65" s="1" customFormat="1" ht="16.5" customHeight="1">
      <c r="B120" s="32"/>
      <c r="C120" s="173" t="s">
        <v>187</v>
      </c>
      <c r="D120" s="173" t="s">
        <v>140</v>
      </c>
      <c r="E120" s="174" t="s">
        <v>188</v>
      </c>
      <c r="F120" s="175" t="s">
        <v>189</v>
      </c>
      <c r="G120" s="176" t="s">
        <v>190</v>
      </c>
      <c r="H120" s="177">
        <v>695</v>
      </c>
      <c r="I120" s="178"/>
      <c r="J120" s="179">
        <f>ROUND(I120*H120,2)</f>
        <v>0</v>
      </c>
      <c r="K120" s="175" t="s">
        <v>144</v>
      </c>
      <c r="L120" s="36"/>
      <c r="M120" s="180" t="s">
        <v>1</v>
      </c>
      <c r="N120" s="181" t="s">
        <v>46</v>
      </c>
      <c r="O120" s="58"/>
      <c r="P120" s="182">
        <f>O120*H120</f>
        <v>0</v>
      </c>
      <c r="Q120" s="182">
        <v>0</v>
      </c>
      <c r="R120" s="182">
        <f>Q120*H120</f>
        <v>0</v>
      </c>
      <c r="S120" s="182">
        <v>0.20499999999999999</v>
      </c>
      <c r="T120" s="183">
        <f>S120*H120</f>
        <v>142.47499999999999</v>
      </c>
      <c r="AR120" s="15" t="s">
        <v>145</v>
      </c>
      <c r="AT120" s="15" t="s">
        <v>140</v>
      </c>
      <c r="AU120" s="15" t="s">
        <v>146</v>
      </c>
      <c r="AY120" s="15" t="s">
        <v>136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21</v>
      </c>
      <c r="BK120" s="184">
        <f>ROUND(I120*H120,2)</f>
        <v>0</v>
      </c>
      <c r="BL120" s="15" t="s">
        <v>145</v>
      </c>
      <c r="BM120" s="15" t="s">
        <v>191</v>
      </c>
    </row>
    <row r="121" spans="2:65" s="1" customFormat="1" ht="19.5">
      <c r="B121" s="32"/>
      <c r="C121" s="33"/>
      <c r="D121" s="185" t="s">
        <v>148</v>
      </c>
      <c r="E121" s="33"/>
      <c r="F121" s="186" t="s">
        <v>192</v>
      </c>
      <c r="G121" s="33"/>
      <c r="H121" s="33"/>
      <c r="I121" s="101"/>
      <c r="J121" s="33"/>
      <c r="K121" s="33"/>
      <c r="L121" s="36"/>
      <c r="M121" s="187"/>
      <c r="N121" s="58"/>
      <c r="O121" s="58"/>
      <c r="P121" s="58"/>
      <c r="Q121" s="58"/>
      <c r="R121" s="58"/>
      <c r="S121" s="58"/>
      <c r="T121" s="59"/>
      <c r="AT121" s="15" t="s">
        <v>148</v>
      </c>
      <c r="AU121" s="15" t="s">
        <v>146</v>
      </c>
    </row>
    <row r="122" spans="2:65" s="11" customFormat="1" ht="11.25">
      <c r="B122" s="188"/>
      <c r="C122" s="189"/>
      <c r="D122" s="185" t="s">
        <v>150</v>
      </c>
      <c r="E122" s="190" t="s">
        <v>1</v>
      </c>
      <c r="F122" s="191" t="s">
        <v>193</v>
      </c>
      <c r="G122" s="189"/>
      <c r="H122" s="192">
        <v>695</v>
      </c>
      <c r="I122" s="193"/>
      <c r="J122" s="189"/>
      <c r="K122" s="189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150</v>
      </c>
      <c r="AU122" s="198" t="s">
        <v>146</v>
      </c>
      <c r="AV122" s="11" t="s">
        <v>84</v>
      </c>
      <c r="AW122" s="11" t="s">
        <v>36</v>
      </c>
      <c r="AX122" s="11" t="s">
        <v>21</v>
      </c>
      <c r="AY122" s="198" t="s">
        <v>136</v>
      </c>
    </row>
    <row r="123" spans="2:65" s="1" customFormat="1" ht="16.5" customHeight="1">
      <c r="B123" s="32"/>
      <c r="C123" s="173" t="s">
        <v>26</v>
      </c>
      <c r="D123" s="173" t="s">
        <v>140</v>
      </c>
      <c r="E123" s="174" t="s">
        <v>194</v>
      </c>
      <c r="F123" s="175" t="s">
        <v>195</v>
      </c>
      <c r="G123" s="176" t="s">
        <v>190</v>
      </c>
      <c r="H123" s="177">
        <v>285</v>
      </c>
      <c r="I123" s="178"/>
      <c r="J123" s="179">
        <f>ROUND(I123*H123,2)</f>
        <v>0</v>
      </c>
      <c r="K123" s="175" t="s">
        <v>144</v>
      </c>
      <c r="L123" s="36"/>
      <c r="M123" s="180" t="s">
        <v>1</v>
      </c>
      <c r="N123" s="181" t="s">
        <v>46</v>
      </c>
      <c r="O123" s="58"/>
      <c r="P123" s="182">
        <f>O123*H123</f>
        <v>0</v>
      </c>
      <c r="Q123" s="182">
        <v>0</v>
      </c>
      <c r="R123" s="182">
        <f>Q123*H123</f>
        <v>0</v>
      </c>
      <c r="S123" s="182">
        <v>0.04</v>
      </c>
      <c r="T123" s="183">
        <f>S123*H123</f>
        <v>11.4</v>
      </c>
      <c r="AR123" s="15" t="s">
        <v>145</v>
      </c>
      <c r="AT123" s="15" t="s">
        <v>140</v>
      </c>
      <c r="AU123" s="15" t="s">
        <v>146</v>
      </c>
      <c r="AY123" s="15" t="s">
        <v>136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21</v>
      </c>
      <c r="BK123" s="184">
        <f>ROUND(I123*H123,2)</f>
        <v>0</v>
      </c>
      <c r="BL123" s="15" t="s">
        <v>145</v>
      </c>
      <c r="BM123" s="15" t="s">
        <v>196</v>
      </c>
    </row>
    <row r="124" spans="2:65" s="1" customFormat="1" ht="19.5">
      <c r="B124" s="32"/>
      <c r="C124" s="33"/>
      <c r="D124" s="185" t="s">
        <v>148</v>
      </c>
      <c r="E124" s="33"/>
      <c r="F124" s="186" t="s">
        <v>197</v>
      </c>
      <c r="G124" s="33"/>
      <c r="H124" s="33"/>
      <c r="I124" s="101"/>
      <c r="J124" s="33"/>
      <c r="K124" s="33"/>
      <c r="L124" s="36"/>
      <c r="M124" s="187"/>
      <c r="N124" s="58"/>
      <c r="O124" s="58"/>
      <c r="P124" s="58"/>
      <c r="Q124" s="58"/>
      <c r="R124" s="58"/>
      <c r="S124" s="58"/>
      <c r="T124" s="59"/>
      <c r="AT124" s="15" t="s">
        <v>148</v>
      </c>
      <c r="AU124" s="15" t="s">
        <v>146</v>
      </c>
    </row>
    <row r="125" spans="2:65" s="11" customFormat="1" ht="11.25">
      <c r="B125" s="188"/>
      <c r="C125" s="189"/>
      <c r="D125" s="185" t="s">
        <v>150</v>
      </c>
      <c r="E125" s="190" t="s">
        <v>1</v>
      </c>
      <c r="F125" s="191" t="s">
        <v>198</v>
      </c>
      <c r="G125" s="189"/>
      <c r="H125" s="192">
        <v>285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150</v>
      </c>
      <c r="AU125" s="198" t="s">
        <v>146</v>
      </c>
      <c r="AV125" s="11" t="s">
        <v>84</v>
      </c>
      <c r="AW125" s="11" t="s">
        <v>36</v>
      </c>
      <c r="AX125" s="11" t="s">
        <v>21</v>
      </c>
      <c r="AY125" s="198" t="s">
        <v>136</v>
      </c>
    </row>
    <row r="126" spans="2:65" s="1" customFormat="1" ht="16.5" customHeight="1">
      <c r="B126" s="32"/>
      <c r="C126" s="173" t="s">
        <v>138</v>
      </c>
      <c r="D126" s="173" t="s">
        <v>140</v>
      </c>
      <c r="E126" s="174" t="s">
        <v>199</v>
      </c>
      <c r="F126" s="175" t="s">
        <v>200</v>
      </c>
      <c r="G126" s="176" t="s">
        <v>190</v>
      </c>
      <c r="H126" s="177">
        <v>30</v>
      </c>
      <c r="I126" s="178"/>
      <c r="J126" s="179">
        <f>ROUND(I126*H126,2)</f>
        <v>0</v>
      </c>
      <c r="K126" s="175" t="s">
        <v>144</v>
      </c>
      <c r="L126" s="36"/>
      <c r="M126" s="180" t="s">
        <v>1</v>
      </c>
      <c r="N126" s="181" t="s">
        <v>46</v>
      </c>
      <c r="O126" s="58"/>
      <c r="P126" s="182">
        <f>O126*H126</f>
        <v>0</v>
      </c>
      <c r="Q126" s="182">
        <v>1.995E-6</v>
      </c>
      <c r="R126" s="182">
        <f>Q126*H126</f>
        <v>5.9849999999999998E-5</v>
      </c>
      <c r="S126" s="182">
        <v>0</v>
      </c>
      <c r="T126" s="183">
        <f>S126*H126</f>
        <v>0</v>
      </c>
      <c r="AR126" s="15" t="s">
        <v>145</v>
      </c>
      <c r="AT126" s="15" t="s">
        <v>140</v>
      </c>
      <c r="AU126" s="15" t="s">
        <v>146</v>
      </c>
      <c r="AY126" s="15" t="s">
        <v>136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21</v>
      </c>
      <c r="BK126" s="184">
        <f>ROUND(I126*H126,2)</f>
        <v>0</v>
      </c>
      <c r="BL126" s="15" t="s">
        <v>145</v>
      </c>
      <c r="BM126" s="15" t="s">
        <v>201</v>
      </c>
    </row>
    <row r="127" spans="2:65" s="1" customFormat="1" ht="19.5">
      <c r="B127" s="32"/>
      <c r="C127" s="33"/>
      <c r="D127" s="185" t="s">
        <v>148</v>
      </c>
      <c r="E127" s="33"/>
      <c r="F127" s="186" t="s">
        <v>202</v>
      </c>
      <c r="G127" s="33"/>
      <c r="H127" s="33"/>
      <c r="I127" s="101"/>
      <c r="J127" s="33"/>
      <c r="K127" s="33"/>
      <c r="L127" s="36"/>
      <c r="M127" s="187"/>
      <c r="N127" s="58"/>
      <c r="O127" s="58"/>
      <c r="P127" s="58"/>
      <c r="Q127" s="58"/>
      <c r="R127" s="58"/>
      <c r="S127" s="58"/>
      <c r="T127" s="59"/>
      <c r="AT127" s="15" t="s">
        <v>148</v>
      </c>
      <c r="AU127" s="15" t="s">
        <v>146</v>
      </c>
    </row>
    <row r="128" spans="2:65" s="1" customFormat="1" ht="16.5" customHeight="1">
      <c r="B128" s="32"/>
      <c r="C128" s="173" t="s">
        <v>203</v>
      </c>
      <c r="D128" s="173" t="s">
        <v>140</v>
      </c>
      <c r="E128" s="174" t="s">
        <v>204</v>
      </c>
      <c r="F128" s="175" t="s">
        <v>205</v>
      </c>
      <c r="G128" s="176" t="s">
        <v>206</v>
      </c>
      <c r="H128" s="177">
        <v>2567.723</v>
      </c>
      <c r="I128" s="178"/>
      <c r="J128" s="179">
        <f>ROUND(I128*H128,2)</f>
        <v>0</v>
      </c>
      <c r="K128" s="175" t="s">
        <v>144</v>
      </c>
      <c r="L128" s="36"/>
      <c r="M128" s="180" t="s">
        <v>1</v>
      </c>
      <c r="N128" s="181" t="s">
        <v>46</v>
      </c>
      <c r="O128" s="58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AR128" s="15" t="s">
        <v>145</v>
      </c>
      <c r="AT128" s="15" t="s">
        <v>140</v>
      </c>
      <c r="AU128" s="15" t="s">
        <v>146</v>
      </c>
      <c r="AY128" s="15" t="s">
        <v>136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21</v>
      </c>
      <c r="BK128" s="184">
        <f>ROUND(I128*H128,2)</f>
        <v>0</v>
      </c>
      <c r="BL128" s="15" t="s">
        <v>145</v>
      </c>
      <c r="BM128" s="15" t="s">
        <v>207</v>
      </c>
    </row>
    <row r="129" spans="2:65" s="1" customFormat="1" ht="19.5">
      <c r="B129" s="32"/>
      <c r="C129" s="33"/>
      <c r="D129" s="185" t="s">
        <v>148</v>
      </c>
      <c r="E129" s="33"/>
      <c r="F129" s="186" t="s">
        <v>208</v>
      </c>
      <c r="G129" s="33"/>
      <c r="H129" s="33"/>
      <c r="I129" s="101"/>
      <c r="J129" s="33"/>
      <c r="K129" s="33"/>
      <c r="L129" s="36"/>
      <c r="M129" s="187"/>
      <c r="N129" s="58"/>
      <c r="O129" s="58"/>
      <c r="P129" s="58"/>
      <c r="Q129" s="58"/>
      <c r="R129" s="58"/>
      <c r="S129" s="58"/>
      <c r="T129" s="59"/>
      <c r="AT129" s="15" t="s">
        <v>148</v>
      </c>
      <c r="AU129" s="15" t="s">
        <v>146</v>
      </c>
    </row>
    <row r="130" spans="2:65" s="1" customFormat="1" ht="16.5" customHeight="1">
      <c r="B130" s="32"/>
      <c r="C130" s="173" t="s">
        <v>209</v>
      </c>
      <c r="D130" s="173" t="s">
        <v>140</v>
      </c>
      <c r="E130" s="174" t="s">
        <v>210</v>
      </c>
      <c r="F130" s="175" t="s">
        <v>211</v>
      </c>
      <c r="G130" s="176" t="s">
        <v>206</v>
      </c>
      <c r="H130" s="177">
        <v>48786.737000000001</v>
      </c>
      <c r="I130" s="178"/>
      <c r="J130" s="179">
        <f>ROUND(I130*H130,2)</f>
        <v>0</v>
      </c>
      <c r="K130" s="175" t="s">
        <v>144</v>
      </c>
      <c r="L130" s="36"/>
      <c r="M130" s="180" t="s">
        <v>1</v>
      </c>
      <c r="N130" s="181" t="s">
        <v>46</v>
      </c>
      <c r="O130" s="58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AR130" s="15" t="s">
        <v>145</v>
      </c>
      <c r="AT130" s="15" t="s">
        <v>140</v>
      </c>
      <c r="AU130" s="15" t="s">
        <v>146</v>
      </c>
      <c r="AY130" s="15" t="s">
        <v>136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5" t="s">
        <v>21</v>
      </c>
      <c r="BK130" s="184">
        <f>ROUND(I130*H130,2)</f>
        <v>0</v>
      </c>
      <c r="BL130" s="15" t="s">
        <v>145</v>
      </c>
      <c r="BM130" s="15" t="s">
        <v>212</v>
      </c>
    </row>
    <row r="131" spans="2:65" s="1" customFormat="1" ht="19.5">
      <c r="B131" s="32"/>
      <c r="C131" s="33"/>
      <c r="D131" s="185" t="s">
        <v>148</v>
      </c>
      <c r="E131" s="33"/>
      <c r="F131" s="186" t="s">
        <v>213</v>
      </c>
      <c r="G131" s="33"/>
      <c r="H131" s="33"/>
      <c r="I131" s="101"/>
      <c r="J131" s="33"/>
      <c r="K131" s="33"/>
      <c r="L131" s="36"/>
      <c r="M131" s="187"/>
      <c r="N131" s="58"/>
      <c r="O131" s="58"/>
      <c r="P131" s="58"/>
      <c r="Q131" s="58"/>
      <c r="R131" s="58"/>
      <c r="S131" s="58"/>
      <c r="T131" s="59"/>
      <c r="AT131" s="15" t="s">
        <v>148</v>
      </c>
      <c r="AU131" s="15" t="s">
        <v>146</v>
      </c>
    </row>
    <row r="132" spans="2:65" s="11" customFormat="1" ht="11.25">
      <c r="B132" s="188"/>
      <c r="C132" s="189"/>
      <c r="D132" s="185" t="s">
        <v>150</v>
      </c>
      <c r="E132" s="190" t="s">
        <v>1</v>
      </c>
      <c r="F132" s="191" t="s">
        <v>214</v>
      </c>
      <c r="G132" s="189"/>
      <c r="H132" s="192">
        <v>48786.737000000001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150</v>
      </c>
      <c r="AU132" s="198" t="s">
        <v>146</v>
      </c>
      <c r="AV132" s="11" t="s">
        <v>84</v>
      </c>
      <c r="AW132" s="11" t="s">
        <v>36</v>
      </c>
      <c r="AX132" s="11" t="s">
        <v>21</v>
      </c>
      <c r="AY132" s="198" t="s">
        <v>136</v>
      </c>
    </row>
    <row r="133" spans="2:65" s="1" customFormat="1" ht="16.5" customHeight="1">
      <c r="B133" s="32"/>
      <c r="C133" s="173" t="s">
        <v>8</v>
      </c>
      <c r="D133" s="173" t="s">
        <v>140</v>
      </c>
      <c r="E133" s="174" t="s">
        <v>215</v>
      </c>
      <c r="F133" s="175" t="s">
        <v>216</v>
      </c>
      <c r="G133" s="176" t="s">
        <v>206</v>
      </c>
      <c r="H133" s="177">
        <v>2053.163</v>
      </c>
      <c r="I133" s="178"/>
      <c r="J133" s="179">
        <f>ROUND(I133*H133,2)</f>
        <v>0</v>
      </c>
      <c r="K133" s="175" t="s">
        <v>144</v>
      </c>
      <c r="L133" s="36"/>
      <c r="M133" s="180" t="s">
        <v>1</v>
      </c>
      <c r="N133" s="181" t="s">
        <v>46</v>
      </c>
      <c r="O133" s="58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AR133" s="15" t="s">
        <v>145</v>
      </c>
      <c r="AT133" s="15" t="s">
        <v>140</v>
      </c>
      <c r="AU133" s="15" t="s">
        <v>146</v>
      </c>
      <c r="AY133" s="15" t="s">
        <v>136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21</v>
      </c>
      <c r="BK133" s="184">
        <f>ROUND(I133*H133,2)</f>
        <v>0</v>
      </c>
      <c r="BL133" s="15" t="s">
        <v>145</v>
      </c>
      <c r="BM133" s="15" t="s">
        <v>217</v>
      </c>
    </row>
    <row r="134" spans="2:65" s="1" customFormat="1" ht="19.5">
      <c r="B134" s="32"/>
      <c r="C134" s="33"/>
      <c r="D134" s="185" t="s">
        <v>148</v>
      </c>
      <c r="E134" s="33"/>
      <c r="F134" s="186" t="s">
        <v>218</v>
      </c>
      <c r="G134" s="33"/>
      <c r="H134" s="33"/>
      <c r="I134" s="101"/>
      <c r="J134" s="33"/>
      <c r="K134" s="33"/>
      <c r="L134" s="36"/>
      <c r="M134" s="187"/>
      <c r="N134" s="58"/>
      <c r="O134" s="58"/>
      <c r="P134" s="58"/>
      <c r="Q134" s="58"/>
      <c r="R134" s="58"/>
      <c r="S134" s="58"/>
      <c r="T134" s="59"/>
      <c r="AT134" s="15" t="s">
        <v>148</v>
      </c>
      <c r="AU134" s="15" t="s">
        <v>146</v>
      </c>
    </row>
    <row r="135" spans="2:65" s="11" customFormat="1" ht="11.25">
      <c r="B135" s="188"/>
      <c r="C135" s="189"/>
      <c r="D135" s="185" t="s">
        <v>150</v>
      </c>
      <c r="E135" s="190" t="s">
        <v>1</v>
      </c>
      <c r="F135" s="191" t="s">
        <v>219</v>
      </c>
      <c r="G135" s="189"/>
      <c r="H135" s="192">
        <v>2053.163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150</v>
      </c>
      <c r="AU135" s="198" t="s">
        <v>146</v>
      </c>
      <c r="AV135" s="11" t="s">
        <v>84</v>
      </c>
      <c r="AW135" s="11" t="s">
        <v>36</v>
      </c>
      <c r="AX135" s="11" t="s">
        <v>21</v>
      </c>
      <c r="AY135" s="198" t="s">
        <v>136</v>
      </c>
    </row>
    <row r="136" spans="2:65" s="1" customFormat="1" ht="16.5" customHeight="1">
      <c r="B136" s="32"/>
      <c r="C136" s="173" t="s">
        <v>220</v>
      </c>
      <c r="D136" s="173" t="s">
        <v>140</v>
      </c>
      <c r="E136" s="174" t="s">
        <v>221</v>
      </c>
      <c r="F136" s="175" t="s">
        <v>222</v>
      </c>
      <c r="G136" s="176" t="s">
        <v>206</v>
      </c>
      <c r="H136" s="177">
        <v>514.55999999999995</v>
      </c>
      <c r="I136" s="178"/>
      <c r="J136" s="179">
        <f>ROUND(I136*H136,2)</f>
        <v>0</v>
      </c>
      <c r="K136" s="175" t="s">
        <v>144</v>
      </c>
      <c r="L136" s="36"/>
      <c r="M136" s="180" t="s">
        <v>1</v>
      </c>
      <c r="N136" s="181" t="s">
        <v>46</v>
      </c>
      <c r="O136" s="58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AR136" s="15" t="s">
        <v>145</v>
      </c>
      <c r="AT136" s="15" t="s">
        <v>140</v>
      </c>
      <c r="AU136" s="15" t="s">
        <v>146</v>
      </c>
      <c r="AY136" s="15" t="s">
        <v>136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5" t="s">
        <v>21</v>
      </c>
      <c r="BK136" s="184">
        <f>ROUND(I136*H136,2)</f>
        <v>0</v>
      </c>
      <c r="BL136" s="15" t="s">
        <v>145</v>
      </c>
      <c r="BM136" s="15" t="s">
        <v>223</v>
      </c>
    </row>
    <row r="137" spans="2:65" s="1" customFormat="1" ht="19.5">
      <c r="B137" s="32"/>
      <c r="C137" s="33"/>
      <c r="D137" s="185" t="s">
        <v>148</v>
      </c>
      <c r="E137" s="33"/>
      <c r="F137" s="186" t="s">
        <v>224</v>
      </c>
      <c r="G137" s="33"/>
      <c r="H137" s="33"/>
      <c r="I137" s="101"/>
      <c r="J137" s="33"/>
      <c r="K137" s="33"/>
      <c r="L137" s="36"/>
      <c r="M137" s="187"/>
      <c r="N137" s="58"/>
      <c r="O137" s="58"/>
      <c r="P137" s="58"/>
      <c r="Q137" s="58"/>
      <c r="R137" s="58"/>
      <c r="S137" s="58"/>
      <c r="T137" s="59"/>
      <c r="AT137" s="15" t="s">
        <v>148</v>
      </c>
      <c r="AU137" s="15" t="s">
        <v>146</v>
      </c>
    </row>
    <row r="138" spans="2:65" s="10" customFormat="1" ht="20.85" customHeight="1">
      <c r="B138" s="157"/>
      <c r="C138" s="158"/>
      <c r="D138" s="159" t="s">
        <v>74</v>
      </c>
      <c r="E138" s="171" t="s">
        <v>225</v>
      </c>
      <c r="F138" s="171" t="s">
        <v>226</v>
      </c>
      <c r="G138" s="158"/>
      <c r="H138" s="158"/>
      <c r="I138" s="161"/>
      <c r="J138" s="172">
        <f>BK138</f>
        <v>0</v>
      </c>
      <c r="K138" s="158"/>
      <c r="L138" s="163"/>
      <c r="M138" s="164"/>
      <c r="N138" s="165"/>
      <c r="O138" s="165"/>
      <c r="P138" s="166">
        <f>SUM(P139:P169)</f>
        <v>0</v>
      </c>
      <c r="Q138" s="165"/>
      <c r="R138" s="166">
        <f>SUM(R139:R169)</f>
        <v>3310.3868749999997</v>
      </c>
      <c r="S138" s="165"/>
      <c r="T138" s="167">
        <f>SUM(T139:T169)</f>
        <v>0</v>
      </c>
      <c r="AR138" s="168" t="s">
        <v>21</v>
      </c>
      <c r="AT138" s="169" t="s">
        <v>74</v>
      </c>
      <c r="AU138" s="169" t="s">
        <v>84</v>
      </c>
      <c r="AY138" s="168" t="s">
        <v>136</v>
      </c>
      <c r="BK138" s="170">
        <f>SUM(BK139:BK169)</f>
        <v>0</v>
      </c>
    </row>
    <row r="139" spans="2:65" s="1" customFormat="1" ht="16.5" customHeight="1">
      <c r="B139" s="32"/>
      <c r="C139" s="173" t="s">
        <v>227</v>
      </c>
      <c r="D139" s="173" t="s">
        <v>140</v>
      </c>
      <c r="E139" s="174" t="s">
        <v>228</v>
      </c>
      <c r="F139" s="175" t="s">
        <v>229</v>
      </c>
      <c r="G139" s="176" t="s">
        <v>230</v>
      </c>
      <c r="H139" s="177">
        <v>1838</v>
      </c>
      <c r="I139" s="178"/>
      <c r="J139" s="179">
        <f>ROUND(I139*H139,2)</f>
        <v>0</v>
      </c>
      <c r="K139" s="175" t="s">
        <v>144</v>
      </c>
      <c r="L139" s="36"/>
      <c r="M139" s="180" t="s">
        <v>1</v>
      </c>
      <c r="N139" s="181" t="s">
        <v>46</v>
      </c>
      <c r="O139" s="58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AR139" s="15" t="s">
        <v>145</v>
      </c>
      <c r="AT139" s="15" t="s">
        <v>140</v>
      </c>
      <c r="AU139" s="15" t="s">
        <v>146</v>
      </c>
      <c r="AY139" s="15" t="s">
        <v>136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5" t="s">
        <v>21</v>
      </c>
      <c r="BK139" s="184">
        <f>ROUND(I139*H139,2)</f>
        <v>0</v>
      </c>
      <c r="BL139" s="15" t="s">
        <v>145</v>
      </c>
      <c r="BM139" s="15" t="s">
        <v>231</v>
      </c>
    </row>
    <row r="140" spans="2:65" s="1" customFormat="1" ht="19.5">
      <c r="B140" s="32"/>
      <c r="C140" s="33"/>
      <c r="D140" s="185" t="s">
        <v>148</v>
      </c>
      <c r="E140" s="33"/>
      <c r="F140" s="186" t="s">
        <v>232</v>
      </c>
      <c r="G140" s="33"/>
      <c r="H140" s="33"/>
      <c r="I140" s="101"/>
      <c r="J140" s="33"/>
      <c r="K140" s="33"/>
      <c r="L140" s="36"/>
      <c r="M140" s="187"/>
      <c r="N140" s="58"/>
      <c r="O140" s="58"/>
      <c r="P140" s="58"/>
      <c r="Q140" s="58"/>
      <c r="R140" s="58"/>
      <c r="S140" s="58"/>
      <c r="T140" s="59"/>
      <c r="AT140" s="15" t="s">
        <v>148</v>
      </c>
      <c r="AU140" s="15" t="s">
        <v>146</v>
      </c>
    </row>
    <row r="141" spans="2:65" s="12" customFormat="1" ht="11.25">
      <c r="B141" s="199"/>
      <c r="C141" s="200"/>
      <c r="D141" s="185" t="s">
        <v>150</v>
      </c>
      <c r="E141" s="201" t="s">
        <v>1</v>
      </c>
      <c r="F141" s="202" t="s">
        <v>233</v>
      </c>
      <c r="G141" s="200"/>
      <c r="H141" s="201" t="s">
        <v>1</v>
      </c>
      <c r="I141" s="203"/>
      <c r="J141" s="200"/>
      <c r="K141" s="200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150</v>
      </c>
      <c r="AU141" s="208" t="s">
        <v>146</v>
      </c>
      <c r="AV141" s="12" t="s">
        <v>21</v>
      </c>
      <c r="AW141" s="12" t="s">
        <v>36</v>
      </c>
      <c r="AX141" s="12" t="s">
        <v>75</v>
      </c>
      <c r="AY141" s="208" t="s">
        <v>136</v>
      </c>
    </row>
    <row r="142" spans="2:65" s="11" customFormat="1" ht="11.25">
      <c r="B142" s="188"/>
      <c r="C142" s="189"/>
      <c r="D142" s="185" t="s">
        <v>150</v>
      </c>
      <c r="E142" s="190" t="s">
        <v>1</v>
      </c>
      <c r="F142" s="191" t="s">
        <v>234</v>
      </c>
      <c r="G142" s="189"/>
      <c r="H142" s="192">
        <v>595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150</v>
      </c>
      <c r="AU142" s="198" t="s">
        <v>146</v>
      </c>
      <c r="AV142" s="11" t="s">
        <v>84</v>
      </c>
      <c r="AW142" s="11" t="s">
        <v>36</v>
      </c>
      <c r="AX142" s="11" t="s">
        <v>75</v>
      </c>
      <c r="AY142" s="198" t="s">
        <v>136</v>
      </c>
    </row>
    <row r="143" spans="2:65" s="12" customFormat="1" ht="11.25">
      <c r="B143" s="199"/>
      <c r="C143" s="200"/>
      <c r="D143" s="185" t="s">
        <v>150</v>
      </c>
      <c r="E143" s="201" t="s">
        <v>1</v>
      </c>
      <c r="F143" s="202" t="s">
        <v>235</v>
      </c>
      <c r="G143" s="200"/>
      <c r="H143" s="201" t="s">
        <v>1</v>
      </c>
      <c r="I143" s="203"/>
      <c r="J143" s="200"/>
      <c r="K143" s="200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150</v>
      </c>
      <c r="AU143" s="208" t="s">
        <v>146</v>
      </c>
      <c r="AV143" s="12" t="s">
        <v>21</v>
      </c>
      <c r="AW143" s="12" t="s">
        <v>36</v>
      </c>
      <c r="AX143" s="12" t="s">
        <v>75</v>
      </c>
      <c r="AY143" s="208" t="s">
        <v>136</v>
      </c>
    </row>
    <row r="144" spans="2:65" s="11" customFormat="1" ht="11.25">
      <c r="B144" s="188"/>
      <c r="C144" s="189"/>
      <c r="D144" s="185" t="s">
        <v>150</v>
      </c>
      <c r="E144" s="190" t="s">
        <v>1</v>
      </c>
      <c r="F144" s="191" t="s">
        <v>236</v>
      </c>
      <c r="G144" s="189"/>
      <c r="H144" s="192">
        <v>780</v>
      </c>
      <c r="I144" s="193"/>
      <c r="J144" s="189"/>
      <c r="K144" s="189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150</v>
      </c>
      <c r="AU144" s="198" t="s">
        <v>146</v>
      </c>
      <c r="AV144" s="11" t="s">
        <v>84</v>
      </c>
      <c r="AW144" s="11" t="s">
        <v>36</v>
      </c>
      <c r="AX144" s="11" t="s">
        <v>75</v>
      </c>
      <c r="AY144" s="198" t="s">
        <v>136</v>
      </c>
    </row>
    <row r="145" spans="2:65" s="12" customFormat="1" ht="11.25">
      <c r="B145" s="199"/>
      <c r="C145" s="200"/>
      <c r="D145" s="185" t="s">
        <v>150</v>
      </c>
      <c r="E145" s="201" t="s">
        <v>1</v>
      </c>
      <c r="F145" s="202" t="s">
        <v>237</v>
      </c>
      <c r="G145" s="200"/>
      <c r="H145" s="201" t="s">
        <v>1</v>
      </c>
      <c r="I145" s="203"/>
      <c r="J145" s="200"/>
      <c r="K145" s="200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150</v>
      </c>
      <c r="AU145" s="208" t="s">
        <v>146</v>
      </c>
      <c r="AV145" s="12" t="s">
        <v>21</v>
      </c>
      <c r="AW145" s="12" t="s">
        <v>36</v>
      </c>
      <c r="AX145" s="12" t="s">
        <v>75</v>
      </c>
      <c r="AY145" s="208" t="s">
        <v>136</v>
      </c>
    </row>
    <row r="146" spans="2:65" s="11" customFormat="1" ht="11.25">
      <c r="B146" s="188"/>
      <c r="C146" s="189"/>
      <c r="D146" s="185" t="s">
        <v>150</v>
      </c>
      <c r="E146" s="190" t="s">
        <v>1</v>
      </c>
      <c r="F146" s="191" t="s">
        <v>238</v>
      </c>
      <c r="G146" s="189"/>
      <c r="H146" s="192">
        <v>110</v>
      </c>
      <c r="I146" s="193"/>
      <c r="J146" s="189"/>
      <c r="K146" s="189"/>
      <c r="L146" s="194"/>
      <c r="M146" s="195"/>
      <c r="N146" s="196"/>
      <c r="O146" s="196"/>
      <c r="P146" s="196"/>
      <c r="Q146" s="196"/>
      <c r="R146" s="196"/>
      <c r="S146" s="196"/>
      <c r="T146" s="197"/>
      <c r="AT146" s="198" t="s">
        <v>150</v>
      </c>
      <c r="AU146" s="198" t="s">
        <v>146</v>
      </c>
      <c r="AV146" s="11" t="s">
        <v>84</v>
      </c>
      <c r="AW146" s="11" t="s">
        <v>36</v>
      </c>
      <c r="AX146" s="11" t="s">
        <v>75</v>
      </c>
      <c r="AY146" s="198" t="s">
        <v>136</v>
      </c>
    </row>
    <row r="147" spans="2:65" s="12" customFormat="1" ht="11.25">
      <c r="B147" s="199"/>
      <c r="C147" s="200"/>
      <c r="D147" s="185" t="s">
        <v>150</v>
      </c>
      <c r="E147" s="201" t="s">
        <v>1</v>
      </c>
      <c r="F147" s="202" t="s">
        <v>239</v>
      </c>
      <c r="G147" s="200"/>
      <c r="H147" s="201" t="s">
        <v>1</v>
      </c>
      <c r="I147" s="203"/>
      <c r="J147" s="200"/>
      <c r="K147" s="200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150</v>
      </c>
      <c r="AU147" s="208" t="s">
        <v>146</v>
      </c>
      <c r="AV147" s="12" t="s">
        <v>21</v>
      </c>
      <c r="AW147" s="12" t="s">
        <v>36</v>
      </c>
      <c r="AX147" s="12" t="s">
        <v>75</v>
      </c>
      <c r="AY147" s="208" t="s">
        <v>136</v>
      </c>
    </row>
    <row r="148" spans="2:65" s="11" customFormat="1" ht="11.25">
      <c r="B148" s="188"/>
      <c r="C148" s="189"/>
      <c r="D148" s="185" t="s">
        <v>150</v>
      </c>
      <c r="E148" s="190" t="s">
        <v>1</v>
      </c>
      <c r="F148" s="191" t="s">
        <v>240</v>
      </c>
      <c r="G148" s="189"/>
      <c r="H148" s="192">
        <v>20</v>
      </c>
      <c r="I148" s="193"/>
      <c r="J148" s="189"/>
      <c r="K148" s="189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150</v>
      </c>
      <c r="AU148" s="198" t="s">
        <v>146</v>
      </c>
      <c r="AV148" s="11" t="s">
        <v>84</v>
      </c>
      <c r="AW148" s="11" t="s">
        <v>36</v>
      </c>
      <c r="AX148" s="11" t="s">
        <v>75</v>
      </c>
      <c r="AY148" s="198" t="s">
        <v>136</v>
      </c>
    </row>
    <row r="149" spans="2:65" s="12" customFormat="1" ht="11.25">
      <c r="B149" s="199"/>
      <c r="C149" s="200"/>
      <c r="D149" s="185" t="s">
        <v>150</v>
      </c>
      <c r="E149" s="201" t="s">
        <v>1</v>
      </c>
      <c r="F149" s="202" t="s">
        <v>241</v>
      </c>
      <c r="G149" s="200"/>
      <c r="H149" s="201" t="s">
        <v>1</v>
      </c>
      <c r="I149" s="203"/>
      <c r="J149" s="200"/>
      <c r="K149" s="200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150</v>
      </c>
      <c r="AU149" s="208" t="s">
        <v>146</v>
      </c>
      <c r="AV149" s="12" t="s">
        <v>21</v>
      </c>
      <c r="AW149" s="12" t="s">
        <v>36</v>
      </c>
      <c r="AX149" s="12" t="s">
        <v>75</v>
      </c>
      <c r="AY149" s="208" t="s">
        <v>136</v>
      </c>
    </row>
    <row r="150" spans="2:65" s="11" customFormat="1" ht="11.25">
      <c r="B150" s="188"/>
      <c r="C150" s="189"/>
      <c r="D150" s="185" t="s">
        <v>150</v>
      </c>
      <c r="E150" s="190" t="s">
        <v>1</v>
      </c>
      <c r="F150" s="191" t="s">
        <v>242</v>
      </c>
      <c r="G150" s="189"/>
      <c r="H150" s="192">
        <v>165</v>
      </c>
      <c r="I150" s="193"/>
      <c r="J150" s="189"/>
      <c r="K150" s="189"/>
      <c r="L150" s="194"/>
      <c r="M150" s="195"/>
      <c r="N150" s="196"/>
      <c r="O150" s="196"/>
      <c r="P150" s="196"/>
      <c r="Q150" s="196"/>
      <c r="R150" s="196"/>
      <c r="S150" s="196"/>
      <c r="T150" s="197"/>
      <c r="AT150" s="198" t="s">
        <v>150</v>
      </c>
      <c r="AU150" s="198" t="s">
        <v>146</v>
      </c>
      <c r="AV150" s="11" t="s">
        <v>84</v>
      </c>
      <c r="AW150" s="11" t="s">
        <v>36</v>
      </c>
      <c r="AX150" s="11" t="s">
        <v>75</v>
      </c>
      <c r="AY150" s="198" t="s">
        <v>136</v>
      </c>
    </row>
    <row r="151" spans="2:65" s="12" customFormat="1" ht="11.25">
      <c r="B151" s="199"/>
      <c r="C151" s="200"/>
      <c r="D151" s="185" t="s">
        <v>150</v>
      </c>
      <c r="E151" s="201" t="s">
        <v>1</v>
      </c>
      <c r="F151" s="202" t="s">
        <v>243</v>
      </c>
      <c r="G151" s="200"/>
      <c r="H151" s="201" t="s">
        <v>1</v>
      </c>
      <c r="I151" s="203"/>
      <c r="J151" s="200"/>
      <c r="K151" s="200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150</v>
      </c>
      <c r="AU151" s="208" t="s">
        <v>146</v>
      </c>
      <c r="AV151" s="12" t="s">
        <v>21</v>
      </c>
      <c r="AW151" s="12" t="s">
        <v>36</v>
      </c>
      <c r="AX151" s="12" t="s">
        <v>75</v>
      </c>
      <c r="AY151" s="208" t="s">
        <v>136</v>
      </c>
    </row>
    <row r="152" spans="2:65" s="11" customFormat="1" ht="11.25">
      <c r="B152" s="188"/>
      <c r="C152" s="189"/>
      <c r="D152" s="185" t="s">
        <v>150</v>
      </c>
      <c r="E152" s="190" t="s">
        <v>1</v>
      </c>
      <c r="F152" s="191" t="s">
        <v>244</v>
      </c>
      <c r="G152" s="189"/>
      <c r="H152" s="192">
        <v>168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150</v>
      </c>
      <c r="AU152" s="198" t="s">
        <v>146</v>
      </c>
      <c r="AV152" s="11" t="s">
        <v>84</v>
      </c>
      <c r="AW152" s="11" t="s">
        <v>36</v>
      </c>
      <c r="AX152" s="11" t="s">
        <v>75</v>
      </c>
      <c r="AY152" s="198" t="s">
        <v>136</v>
      </c>
    </row>
    <row r="153" spans="2:65" s="13" customFormat="1" ht="11.25">
      <c r="B153" s="209"/>
      <c r="C153" s="210"/>
      <c r="D153" s="185" t="s">
        <v>150</v>
      </c>
      <c r="E153" s="211" t="s">
        <v>1</v>
      </c>
      <c r="F153" s="212" t="s">
        <v>245</v>
      </c>
      <c r="G153" s="210"/>
      <c r="H153" s="213">
        <v>1838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150</v>
      </c>
      <c r="AU153" s="219" t="s">
        <v>146</v>
      </c>
      <c r="AV153" s="13" t="s">
        <v>145</v>
      </c>
      <c r="AW153" s="13" t="s">
        <v>36</v>
      </c>
      <c r="AX153" s="13" t="s">
        <v>21</v>
      </c>
      <c r="AY153" s="219" t="s">
        <v>136</v>
      </c>
    </row>
    <row r="154" spans="2:65" s="1" customFormat="1" ht="16.5" customHeight="1">
      <c r="B154" s="32"/>
      <c r="C154" s="173" t="s">
        <v>246</v>
      </c>
      <c r="D154" s="173" t="s">
        <v>140</v>
      </c>
      <c r="E154" s="174" t="s">
        <v>247</v>
      </c>
      <c r="F154" s="175" t="s">
        <v>248</v>
      </c>
      <c r="G154" s="176" t="s">
        <v>143</v>
      </c>
      <c r="H154" s="177">
        <v>4250</v>
      </c>
      <c r="I154" s="178"/>
      <c r="J154" s="179">
        <f>ROUND(I154*H154,2)</f>
        <v>0</v>
      </c>
      <c r="K154" s="175" t="s">
        <v>144</v>
      </c>
      <c r="L154" s="36"/>
      <c r="M154" s="180" t="s">
        <v>1</v>
      </c>
      <c r="N154" s="181" t="s">
        <v>46</v>
      </c>
      <c r="O154" s="58"/>
      <c r="P154" s="182">
        <f>O154*H154</f>
        <v>0</v>
      </c>
      <c r="Q154" s="182">
        <v>4.6749999999999998E-4</v>
      </c>
      <c r="R154" s="182">
        <f>Q154*H154</f>
        <v>1.9868749999999999</v>
      </c>
      <c r="S154" s="182">
        <v>0</v>
      </c>
      <c r="T154" s="183">
        <f>S154*H154</f>
        <v>0</v>
      </c>
      <c r="AR154" s="15" t="s">
        <v>145</v>
      </c>
      <c r="AT154" s="15" t="s">
        <v>140</v>
      </c>
      <c r="AU154" s="15" t="s">
        <v>146</v>
      </c>
      <c r="AY154" s="15" t="s">
        <v>136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21</v>
      </c>
      <c r="BK154" s="184">
        <f>ROUND(I154*H154,2)</f>
        <v>0</v>
      </c>
      <c r="BL154" s="15" t="s">
        <v>145</v>
      </c>
      <c r="BM154" s="15" t="s">
        <v>249</v>
      </c>
    </row>
    <row r="155" spans="2:65" s="1" customFormat="1" ht="19.5">
      <c r="B155" s="32"/>
      <c r="C155" s="33"/>
      <c r="D155" s="185" t="s">
        <v>148</v>
      </c>
      <c r="E155" s="33"/>
      <c r="F155" s="186" t="s">
        <v>250</v>
      </c>
      <c r="G155" s="33"/>
      <c r="H155" s="33"/>
      <c r="I155" s="101"/>
      <c r="J155" s="33"/>
      <c r="K155" s="33"/>
      <c r="L155" s="36"/>
      <c r="M155" s="187"/>
      <c r="N155" s="58"/>
      <c r="O155" s="58"/>
      <c r="P155" s="58"/>
      <c r="Q155" s="58"/>
      <c r="R155" s="58"/>
      <c r="S155" s="58"/>
      <c r="T155" s="59"/>
      <c r="AT155" s="15" t="s">
        <v>148</v>
      </c>
      <c r="AU155" s="15" t="s">
        <v>146</v>
      </c>
    </row>
    <row r="156" spans="2:65" s="11" customFormat="1" ht="11.25">
      <c r="B156" s="188"/>
      <c r="C156" s="189"/>
      <c r="D156" s="185" t="s">
        <v>150</v>
      </c>
      <c r="E156" s="190" t="s">
        <v>1</v>
      </c>
      <c r="F156" s="191" t="s">
        <v>251</v>
      </c>
      <c r="G156" s="189"/>
      <c r="H156" s="192">
        <v>4250</v>
      </c>
      <c r="I156" s="193"/>
      <c r="J156" s="189"/>
      <c r="K156" s="189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150</v>
      </c>
      <c r="AU156" s="198" t="s">
        <v>146</v>
      </c>
      <c r="AV156" s="11" t="s">
        <v>84</v>
      </c>
      <c r="AW156" s="11" t="s">
        <v>36</v>
      </c>
      <c r="AX156" s="11" t="s">
        <v>21</v>
      </c>
      <c r="AY156" s="198" t="s">
        <v>136</v>
      </c>
    </row>
    <row r="157" spans="2:65" s="1" customFormat="1" ht="16.5" customHeight="1">
      <c r="B157" s="32"/>
      <c r="C157" s="220" t="s">
        <v>252</v>
      </c>
      <c r="D157" s="220" t="s">
        <v>253</v>
      </c>
      <c r="E157" s="221" t="s">
        <v>254</v>
      </c>
      <c r="F157" s="222" t="s">
        <v>255</v>
      </c>
      <c r="G157" s="223" t="s">
        <v>206</v>
      </c>
      <c r="H157" s="224">
        <v>376.2</v>
      </c>
      <c r="I157" s="225"/>
      <c r="J157" s="226">
        <f>ROUND(I157*H157,2)</f>
        <v>0</v>
      </c>
      <c r="K157" s="222" t="s">
        <v>144</v>
      </c>
      <c r="L157" s="227"/>
      <c r="M157" s="228" t="s">
        <v>1</v>
      </c>
      <c r="N157" s="229" t="s">
        <v>46</v>
      </c>
      <c r="O157" s="58"/>
      <c r="P157" s="182">
        <f>O157*H157</f>
        <v>0</v>
      </c>
      <c r="Q157" s="182">
        <v>1</v>
      </c>
      <c r="R157" s="182">
        <f>Q157*H157</f>
        <v>376.2</v>
      </c>
      <c r="S157" s="182">
        <v>0</v>
      </c>
      <c r="T157" s="183">
        <f>S157*H157</f>
        <v>0</v>
      </c>
      <c r="AR157" s="15" t="s">
        <v>256</v>
      </c>
      <c r="AT157" s="15" t="s">
        <v>253</v>
      </c>
      <c r="AU157" s="15" t="s">
        <v>146</v>
      </c>
      <c r="AY157" s="15" t="s">
        <v>136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5" t="s">
        <v>21</v>
      </c>
      <c r="BK157" s="184">
        <f>ROUND(I157*H157,2)</f>
        <v>0</v>
      </c>
      <c r="BL157" s="15" t="s">
        <v>145</v>
      </c>
      <c r="BM157" s="15" t="s">
        <v>257</v>
      </c>
    </row>
    <row r="158" spans="2:65" s="1" customFormat="1" ht="19.5">
      <c r="B158" s="32"/>
      <c r="C158" s="33"/>
      <c r="D158" s="185" t="s">
        <v>148</v>
      </c>
      <c r="E158" s="33"/>
      <c r="F158" s="186" t="s">
        <v>258</v>
      </c>
      <c r="G158" s="33"/>
      <c r="H158" s="33"/>
      <c r="I158" s="101"/>
      <c r="J158" s="33"/>
      <c r="K158" s="33"/>
      <c r="L158" s="36"/>
      <c r="M158" s="187"/>
      <c r="N158" s="58"/>
      <c r="O158" s="58"/>
      <c r="P158" s="58"/>
      <c r="Q158" s="58"/>
      <c r="R158" s="58"/>
      <c r="S158" s="58"/>
      <c r="T158" s="59"/>
      <c r="AT158" s="15" t="s">
        <v>148</v>
      </c>
      <c r="AU158" s="15" t="s">
        <v>146</v>
      </c>
    </row>
    <row r="159" spans="2:65" s="11" customFormat="1" ht="11.25">
      <c r="B159" s="188"/>
      <c r="C159" s="189"/>
      <c r="D159" s="185" t="s">
        <v>150</v>
      </c>
      <c r="E159" s="190" t="s">
        <v>1</v>
      </c>
      <c r="F159" s="191" t="s">
        <v>259</v>
      </c>
      <c r="G159" s="189"/>
      <c r="H159" s="192">
        <v>376.2</v>
      </c>
      <c r="I159" s="193"/>
      <c r="J159" s="189"/>
      <c r="K159" s="189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150</v>
      </c>
      <c r="AU159" s="198" t="s">
        <v>146</v>
      </c>
      <c r="AV159" s="11" t="s">
        <v>84</v>
      </c>
      <c r="AW159" s="11" t="s">
        <v>36</v>
      </c>
      <c r="AX159" s="11" t="s">
        <v>21</v>
      </c>
      <c r="AY159" s="198" t="s">
        <v>136</v>
      </c>
    </row>
    <row r="160" spans="2:65" s="1" customFormat="1" ht="16.5" customHeight="1">
      <c r="B160" s="32"/>
      <c r="C160" s="220" t="s">
        <v>260</v>
      </c>
      <c r="D160" s="220" t="s">
        <v>253</v>
      </c>
      <c r="E160" s="221" t="s">
        <v>261</v>
      </c>
      <c r="F160" s="222" t="s">
        <v>262</v>
      </c>
      <c r="G160" s="223" t="s">
        <v>206</v>
      </c>
      <c r="H160" s="224">
        <v>2932.2</v>
      </c>
      <c r="I160" s="225"/>
      <c r="J160" s="226">
        <f>ROUND(I160*H160,2)</f>
        <v>0</v>
      </c>
      <c r="K160" s="222" t="s">
        <v>144</v>
      </c>
      <c r="L160" s="227"/>
      <c r="M160" s="228" t="s">
        <v>1</v>
      </c>
      <c r="N160" s="229" t="s">
        <v>46</v>
      </c>
      <c r="O160" s="58"/>
      <c r="P160" s="182">
        <f>O160*H160</f>
        <v>0</v>
      </c>
      <c r="Q160" s="182">
        <v>1</v>
      </c>
      <c r="R160" s="182">
        <f>Q160*H160</f>
        <v>2932.2</v>
      </c>
      <c r="S160" s="182">
        <v>0</v>
      </c>
      <c r="T160" s="183">
        <f>S160*H160</f>
        <v>0</v>
      </c>
      <c r="AR160" s="15" t="s">
        <v>256</v>
      </c>
      <c r="AT160" s="15" t="s">
        <v>253</v>
      </c>
      <c r="AU160" s="15" t="s">
        <v>146</v>
      </c>
      <c r="AY160" s="15" t="s">
        <v>136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5" t="s">
        <v>21</v>
      </c>
      <c r="BK160" s="184">
        <f>ROUND(I160*H160,2)</f>
        <v>0</v>
      </c>
      <c r="BL160" s="15" t="s">
        <v>145</v>
      </c>
      <c r="BM160" s="15" t="s">
        <v>263</v>
      </c>
    </row>
    <row r="161" spans="2:65" s="1" customFormat="1" ht="19.5">
      <c r="B161" s="32"/>
      <c r="C161" s="33"/>
      <c r="D161" s="185" t="s">
        <v>148</v>
      </c>
      <c r="E161" s="33"/>
      <c r="F161" s="186" t="s">
        <v>264</v>
      </c>
      <c r="G161" s="33"/>
      <c r="H161" s="33"/>
      <c r="I161" s="101"/>
      <c r="J161" s="33"/>
      <c r="K161" s="33"/>
      <c r="L161" s="36"/>
      <c r="M161" s="187"/>
      <c r="N161" s="58"/>
      <c r="O161" s="58"/>
      <c r="P161" s="58"/>
      <c r="Q161" s="58"/>
      <c r="R161" s="58"/>
      <c r="S161" s="58"/>
      <c r="T161" s="59"/>
      <c r="AT161" s="15" t="s">
        <v>148</v>
      </c>
      <c r="AU161" s="15" t="s">
        <v>146</v>
      </c>
    </row>
    <row r="162" spans="2:65" s="11" customFormat="1" ht="11.25">
      <c r="B162" s="188"/>
      <c r="C162" s="189"/>
      <c r="D162" s="185" t="s">
        <v>150</v>
      </c>
      <c r="E162" s="190" t="s">
        <v>1</v>
      </c>
      <c r="F162" s="191" t="s">
        <v>265</v>
      </c>
      <c r="G162" s="189"/>
      <c r="H162" s="192">
        <v>2932.2</v>
      </c>
      <c r="I162" s="193"/>
      <c r="J162" s="189"/>
      <c r="K162" s="189"/>
      <c r="L162" s="194"/>
      <c r="M162" s="195"/>
      <c r="N162" s="196"/>
      <c r="O162" s="196"/>
      <c r="P162" s="196"/>
      <c r="Q162" s="196"/>
      <c r="R162" s="196"/>
      <c r="S162" s="196"/>
      <c r="T162" s="197"/>
      <c r="AT162" s="198" t="s">
        <v>150</v>
      </c>
      <c r="AU162" s="198" t="s">
        <v>146</v>
      </c>
      <c r="AV162" s="11" t="s">
        <v>84</v>
      </c>
      <c r="AW162" s="11" t="s">
        <v>36</v>
      </c>
      <c r="AX162" s="11" t="s">
        <v>21</v>
      </c>
      <c r="AY162" s="198" t="s">
        <v>136</v>
      </c>
    </row>
    <row r="163" spans="2:65" s="1" customFormat="1" ht="16.5" customHeight="1">
      <c r="B163" s="32"/>
      <c r="C163" s="173" t="s">
        <v>266</v>
      </c>
      <c r="D163" s="173" t="s">
        <v>140</v>
      </c>
      <c r="E163" s="174" t="s">
        <v>267</v>
      </c>
      <c r="F163" s="175" t="s">
        <v>268</v>
      </c>
      <c r="G163" s="176" t="s">
        <v>230</v>
      </c>
      <c r="H163" s="177">
        <v>1838</v>
      </c>
      <c r="I163" s="178"/>
      <c r="J163" s="179">
        <f>ROUND(I163*H163,2)</f>
        <v>0</v>
      </c>
      <c r="K163" s="175" t="s">
        <v>144</v>
      </c>
      <c r="L163" s="36"/>
      <c r="M163" s="180" t="s">
        <v>1</v>
      </c>
      <c r="N163" s="181" t="s">
        <v>46</v>
      </c>
      <c r="O163" s="58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AR163" s="15" t="s">
        <v>145</v>
      </c>
      <c r="AT163" s="15" t="s">
        <v>140</v>
      </c>
      <c r="AU163" s="15" t="s">
        <v>146</v>
      </c>
      <c r="AY163" s="15" t="s">
        <v>136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5" t="s">
        <v>21</v>
      </c>
      <c r="BK163" s="184">
        <f>ROUND(I163*H163,2)</f>
        <v>0</v>
      </c>
      <c r="BL163" s="15" t="s">
        <v>145</v>
      </c>
      <c r="BM163" s="15" t="s">
        <v>269</v>
      </c>
    </row>
    <row r="164" spans="2:65" s="1" customFormat="1" ht="19.5">
      <c r="B164" s="32"/>
      <c r="C164" s="33"/>
      <c r="D164" s="185" t="s">
        <v>148</v>
      </c>
      <c r="E164" s="33"/>
      <c r="F164" s="186" t="s">
        <v>270</v>
      </c>
      <c r="G164" s="33"/>
      <c r="H164" s="33"/>
      <c r="I164" s="101"/>
      <c r="J164" s="33"/>
      <c r="K164" s="33"/>
      <c r="L164" s="36"/>
      <c r="M164" s="187"/>
      <c r="N164" s="58"/>
      <c r="O164" s="58"/>
      <c r="P164" s="58"/>
      <c r="Q164" s="58"/>
      <c r="R164" s="58"/>
      <c r="S164" s="58"/>
      <c r="T164" s="59"/>
      <c r="AT164" s="15" t="s">
        <v>148</v>
      </c>
      <c r="AU164" s="15" t="s">
        <v>146</v>
      </c>
    </row>
    <row r="165" spans="2:65" s="1" customFormat="1" ht="16.5" customHeight="1">
      <c r="B165" s="32"/>
      <c r="C165" s="173" t="s">
        <v>271</v>
      </c>
      <c r="D165" s="173" t="s">
        <v>140</v>
      </c>
      <c r="E165" s="174" t="s">
        <v>272</v>
      </c>
      <c r="F165" s="175" t="s">
        <v>273</v>
      </c>
      <c r="G165" s="176" t="s">
        <v>230</v>
      </c>
      <c r="H165" s="177">
        <v>18380</v>
      </c>
      <c r="I165" s="178"/>
      <c r="J165" s="179">
        <f>ROUND(I165*H165,2)</f>
        <v>0</v>
      </c>
      <c r="K165" s="175" t="s">
        <v>144</v>
      </c>
      <c r="L165" s="36"/>
      <c r="M165" s="180" t="s">
        <v>1</v>
      </c>
      <c r="N165" s="181" t="s">
        <v>46</v>
      </c>
      <c r="O165" s="58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AR165" s="15" t="s">
        <v>145</v>
      </c>
      <c r="AT165" s="15" t="s">
        <v>140</v>
      </c>
      <c r="AU165" s="15" t="s">
        <v>146</v>
      </c>
      <c r="AY165" s="15" t="s">
        <v>136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5" t="s">
        <v>21</v>
      </c>
      <c r="BK165" s="184">
        <f>ROUND(I165*H165,2)</f>
        <v>0</v>
      </c>
      <c r="BL165" s="15" t="s">
        <v>145</v>
      </c>
      <c r="BM165" s="15" t="s">
        <v>274</v>
      </c>
    </row>
    <row r="166" spans="2:65" s="1" customFormat="1" ht="19.5">
      <c r="B166" s="32"/>
      <c r="C166" s="33"/>
      <c r="D166" s="185" t="s">
        <v>148</v>
      </c>
      <c r="E166" s="33"/>
      <c r="F166" s="186" t="s">
        <v>275</v>
      </c>
      <c r="G166" s="33"/>
      <c r="H166" s="33"/>
      <c r="I166" s="101"/>
      <c r="J166" s="33"/>
      <c r="K166" s="33"/>
      <c r="L166" s="36"/>
      <c r="M166" s="187"/>
      <c r="N166" s="58"/>
      <c r="O166" s="58"/>
      <c r="P166" s="58"/>
      <c r="Q166" s="58"/>
      <c r="R166" s="58"/>
      <c r="S166" s="58"/>
      <c r="T166" s="59"/>
      <c r="AT166" s="15" t="s">
        <v>148</v>
      </c>
      <c r="AU166" s="15" t="s">
        <v>146</v>
      </c>
    </row>
    <row r="167" spans="2:65" s="11" customFormat="1" ht="11.25">
      <c r="B167" s="188"/>
      <c r="C167" s="189"/>
      <c r="D167" s="185" t="s">
        <v>150</v>
      </c>
      <c r="E167" s="190" t="s">
        <v>1</v>
      </c>
      <c r="F167" s="191" t="s">
        <v>276</v>
      </c>
      <c r="G167" s="189"/>
      <c r="H167" s="192">
        <v>18380</v>
      </c>
      <c r="I167" s="193"/>
      <c r="J167" s="189"/>
      <c r="K167" s="189"/>
      <c r="L167" s="194"/>
      <c r="M167" s="195"/>
      <c r="N167" s="196"/>
      <c r="O167" s="196"/>
      <c r="P167" s="196"/>
      <c r="Q167" s="196"/>
      <c r="R167" s="196"/>
      <c r="S167" s="196"/>
      <c r="T167" s="197"/>
      <c r="AT167" s="198" t="s">
        <v>150</v>
      </c>
      <c r="AU167" s="198" t="s">
        <v>146</v>
      </c>
      <c r="AV167" s="11" t="s">
        <v>84</v>
      </c>
      <c r="AW167" s="11" t="s">
        <v>36</v>
      </c>
      <c r="AX167" s="11" t="s">
        <v>21</v>
      </c>
      <c r="AY167" s="198" t="s">
        <v>136</v>
      </c>
    </row>
    <row r="168" spans="2:65" s="1" customFormat="1" ht="16.5" customHeight="1">
      <c r="B168" s="32"/>
      <c r="C168" s="173" t="s">
        <v>277</v>
      </c>
      <c r="D168" s="173" t="s">
        <v>140</v>
      </c>
      <c r="E168" s="174" t="s">
        <v>278</v>
      </c>
      <c r="F168" s="175" t="s">
        <v>279</v>
      </c>
      <c r="G168" s="176" t="s">
        <v>230</v>
      </c>
      <c r="H168" s="177">
        <v>1838</v>
      </c>
      <c r="I168" s="178"/>
      <c r="J168" s="179">
        <f>ROUND(I168*H168,2)</f>
        <v>0</v>
      </c>
      <c r="K168" s="175" t="s">
        <v>1</v>
      </c>
      <c r="L168" s="36"/>
      <c r="M168" s="180" t="s">
        <v>1</v>
      </c>
      <c r="N168" s="181" t="s">
        <v>46</v>
      </c>
      <c r="O168" s="58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AR168" s="15" t="s">
        <v>145</v>
      </c>
      <c r="AT168" s="15" t="s">
        <v>140</v>
      </c>
      <c r="AU168" s="15" t="s">
        <v>146</v>
      </c>
      <c r="AY168" s="15" t="s">
        <v>136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5" t="s">
        <v>21</v>
      </c>
      <c r="BK168" s="184">
        <f>ROUND(I168*H168,2)</f>
        <v>0</v>
      </c>
      <c r="BL168" s="15" t="s">
        <v>145</v>
      </c>
      <c r="BM168" s="15" t="s">
        <v>280</v>
      </c>
    </row>
    <row r="169" spans="2:65" s="1" customFormat="1" ht="19.5">
      <c r="B169" s="32"/>
      <c r="C169" s="33"/>
      <c r="D169" s="185" t="s">
        <v>148</v>
      </c>
      <c r="E169" s="33"/>
      <c r="F169" s="186" t="s">
        <v>281</v>
      </c>
      <c r="G169" s="33"/>
      <c r="H169" s="33"/>
      <c r="I169" s="101"/>
      <c r="J169" s="33"/>
      <c r="K169" s="33"/>
      <c r="L169" s="36"/>
      <c r="M169" s="187"/>
      <c r="N169" s="58"/>
      <c r="O169" s="58"/>
      <c r="P169" s="58"/>
      <c r="Q169" s="58"/>
      <c r="R169" s="58"/>
      <c r="S169" s="58"/>
      <c r="T169" s="59"/>
      <c r="AT169" s="15" t="s">
        <v>148</v>
      </c>
      <c r="AU169" s="15" t="s">
        <v>146</v>
      </c>
    </row>
    <row r="170" spans="2:65" s="10" customFormat="1" ht="20.85" customHeight="1">
      <c r="B170" s="157"/>
      <c r="C170" s="158"/>
      <c r="D170" s="159" t="s">
        <v>74</v>
      </c>
      <c r="E170" s="171" t="s">
        <v>282</v>
      </c>
      <c r="F170" s="171" t="s">
        <v>283</v>
      </c>
      <c r="G170" s="158"/>
      <c r="H170" s="158"/>
      <c r="I170" s="161"/>
      <c r="J170" s="172">
        <f>BK170</f>
        <v>0</v>
      </c>
      <c r="K170" s="158"/>
      <c r="L170" s="163"/>
      <c r="M170" s="164"/>
      <c r="N170" s="165"/>
      <c r="O170" s="165"/>
      <c r="P170" s="166">
        <f>SUM(P171:P186)</f>
        <v>0</v>
      </c>
      <c r="Q170" s="165"/>
      <c r="R170" s="166">
        <f>SUM(R171:R186)</f>
        <v>0</v>
      </c>
      <c r="S170" s="165"/>
      <c r="T170" s="167">
        <f>SUM(T171:T186)</f>
        <v>0</v>
      </c>
      <c r="AR170" s="168" t="s">
        <v>21</v>
      </c>
      <c r="AT170" s="169" t="s">
        <v>74</v>
      </c>
      <c r="AU170" s="169" t="s">
        <v>84</v>
      </c>
      <c r="AY170" s="168" t="s">
        <v>136</v>
      </c>
      <c r="BK170" s="170">
        <f>SUM(BK171:BK186)</f>
        <v>0</v>
      </c>
    </row>
    <row r="171" spans="2:65" s="1" customFormat="1" ht="16.5" customHeight="1">
      <c r="B171" s="32"/>
      <c r="C171" s="173" t="s">
        <v>284</v>
      </c>
      <c r="D171" s="173" t="s">
        <v>140</v>
      </c>
      <c r="E171" s="174" t="s">
        <v>285</v>
      </c>
      <c r="F171" s="175" t="s">
        <v>286</v>
      </c>
      <c r="G171" s="176" t="s">
        <v>230</v>
      </c>
      <c r="H171" s="177">
        <v>557</v>
      </c>
      <c r="I171" s="178"/>
      <c r="J171" s="179">
        <f>ROUND(I171*H171,2)</f>
        <v>0</v>
      </c>
      <c r="K171" s="175" t="s">
        <v>144</v>
      </c>
      <c r="L171" s="36"/>
      <c r="M171" s="180" t="s">
        <v>1</v>
      </c>
      <c r="N171" s="181" t="s">
        <v>46</v>
      </c>
      <c r="O171" s="58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AR171" s="15" t="s">
        <v>145</v>
      </c>
      <c r="AT171" s="15" t="s">
        <v>140</v>
      </c>
      <c r="AU171" s="15" t="s">
        <v>146</v>
      </c>
      <c r="AY171" s="15" t="s">
        <v>136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5" t="s">
        <v>21</v>
      </c>
      <c r="BK171" s="184">
        <f>ROUND(I171*H171,2)</f>
        <v>0</v>
      </c>
      <c r="BL171" s="15" t="s">
        <v>145</v>
      </c>
      <c r="BM171" s="15" t="s">
        <v>287</v>
      </c>
    </row>
    <row r="172" spans="2:65" s="1" customFormat="1" ht="19.5">
      <c r="B172" s="32"/>
      <c r="C172" s="33"/>
      <c r="D172" s="185" t="s">
        <v>148</v>
      </c>
      <c r="E172" s="33"/>
      <c r="F172" s="186" t="s">
        <v>288</v>
      </c>
      <c r="G172" s="33"/>
      <c r="H172" s="33"/>
      <c r="I172" s="101"/>
      <c r="J172" s="33"/>
      <c r="K172" s="33"/>
      <c r="L172" s="36"/>
      <c r="M172" s="187"/>
      <c r="N172" s="58"/>
      <c r="O172" s="58"/>
      <c r="P172" s="58"/>
      <c r="Q172" s="58"/>
      <c r="R172" s="58"/>
      <c r="S172" s="58"/>
      <c r="T172" s="59"/>
      <c r="AT172" s="15" t="s">
        <v>148</v>
      </c>
      <c r="AU172" s="15" t="s">
        <v>146</v>
      </c>
    </row>
    <row r="173" spans="2:65" s="11" customFormat="1" ht="11.25">
      <c r="B173" s="188"/>
      <c r="C173" s="189"/>
      <c r="D173" s="185" t="s">
        <v>150</v>
      </c>
      <c r="E173" s="190" t="s">
        <v>1</v>
      </c>
      <c r="F173" s="191" t="s">
        <v>289</v>
      </c>
      <c r="G173" s="189"/>
      <c r="H173" s="192">
        <v>557</v>
      </c>
      <c r="I173" s="193"/>
      <c r="J173" s="189"/>
      <c r="K173" s="189"/>
      <c r="L173" s="194"/>
      <c r="M173" s="195"/>
      <c r="N173" s="196"/>
      <c r="O173" s="196"/>
      <c r="P173" s="196"/>
      <c r="Q173" s="196"/>
      <c r="R173" s="196"/>
      <c r="S173" s="196"/>
      <c r="T173" s="197"/>
      <c r="AT173" s="198" t="s">
        <v>150</v>
      </c>
      <c r="AU173" s="198" t="s">
        <v>146</v>
      </c>
      <c r="AV173" s="11" t="s">
        <v>84</v>
      </c>
      <c r="AW173" s="11" t="s">
        <v>36</v>
      </c>
      <c r="AX173" s="11" t="s">
        <v>21</v>
      </c>
      <c r="AY173" s="198" t="s">
        <v>136</v>
      </c>
    </row>
    <row r="174" spans="2:65" s="1" customFormat="1" ht="16.5" customHeight="1">
      <c r="B174" s="32"/>
      <c r="C174" s="173" t="s">
        <v>290</v>
      </c>
      <c r="D174" s="173" t="s">
        <v>140</v>
      </c>
      <c r="E174" s="174" t="s">
        <v>291</v>
      </c>
      <c r="F174" s="175" t="s">
        <v>292</v>
      </c>
      <c r="G174" s="176" t="s">
        <v>230</v>
      </c>
      <c r="H174" s="177">
        <v>678</v>
      </c>
      <c r="I174" s="178"/>
      <c r="J174" s="179">
        <f>ROUND(I174*H174,2)</f>
        <v>0</v>
      </c>
      <c r="K174" s="175" t="s">
        <v>144</v>
      </c>
      <c r="L174" s="36"/>
      <c r="M174" s="180" t="s">
        <v>1</v>
      </c>
      <c r="N174" s="181" t="s">
        <v>46</v>
      </c>
      <c r="O174" s="58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AR174" s="15" t="s">
        <v>145</v>
      </c>
      <c r="AT174" s="15" t="s">
        <v>140</v>
      </c>
      <c r="AU174" s="15" t="s">
        <v>146</v>
      </c>
      <c r="AY174" s="15" t="s">
        <v>136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5" t="s">
        <v>21</v>
      </c>
      <c r="BK174" s="184">
        <f>ROUND(I174*H174,2)</f>
        <v>0</v>
      </c>
      <c r="BL174" s="15" t="s">
        <v>145</v>
      </c>
      <c r="BM174" s="15" t="s">
        <v>293</v>
      </c>
    </row>
    <row r="175" spans="2:65" s="1" customFormat="1" ht="19.5">
      <c r="B175" s="32"/>
      <c r="C175" s="33"/>
      <c r="D175" s="185" t="s">
        <v>148</v>
      </c>
      <c r="E175" s="33"/>
      <c r="F175" s="186" t="s">
        <v>294</v>
      </c>
      <c r="G175" s="33"/>
      <c r="H175" s="33"/>
      <c r="I175" s="101"/>
      <c r="J175" s="33"/>
      <c r="K175" s="33"/>
      <c r="L175" s="36"/>
      <c r="M175" s="187"/>
      <c r="N175" s="58"/>
      <c r="O175" s="58"/>
      <c r="P175" s="58"/>
      <c r="Q175" s="58"/>
      <c r="R175" s="58"/>
      <c r="S175" s="58"/>
      <c r="T175" s="59"/>
      <c r="AT175" s="15" t="s">
        <v>148</v>
      </c>
      <c r="AU175" s="15" t="s">
        <v>146</v>
      </c>
    </row>
    <row r="176" spans="2:65" s="11" customFormat="1" ht="11.25">
      <c r="B176" s="188"/>
      <c r="C176" s="189"/>
      <c r="D176" s="185" t="s">
        <v>150</v>
      </c>
      <c r="E176" s="190" t="s">
        <v>1</v>
      </c>
      <c r="F176" s="191" t="s">
        <v>295</v>
      </c>
      <c r="G176" s="189"/>
      <c r="H176" s="192">
        <v>6</v>
      </c>
      <c r="I176" s="193"/>
      <c r="J176" s="189"/>
      <c r="K176" s="189"/>
      <c r="L176" s="194"/>
      <c r="M176" s="195"/>
      <c r="N176" s="196"/>
      <c r="O176" s="196"/>
      <c r="P176" s="196"/>
      <c r="Q176" s="196"/>
      <c r="R176" s="196"/>
      <c r="S176" s="196"/>
      <c r="T176" s="197"/>
      <c r="AT176" s="198" t="s">
        <v>150</v>
      </c>
      <c r="AU176" s="198" t="s">
        <v>146</v>
      </c>
      <c r="AV176" s="11" t="s">
        <v>84</v>
      </c>
      <c r="AW176" s="11" t="s">
        <v>36</v>
      </c>
      <c r="AX176" s="11" t="s">
        <v>75</v>
      </c>
      <c r="AY176" s="198" t="s">
        <v>136</v>
      </c>
    </row>
    <row r="177" spans="2:65" s="11" customFormat="1" ht="11.25">
      <c r="B177" s="188"/>
      <c r="C177" s="189"/>
      <c r="D177" s="185" t="s">
        <v>150</v>
      </c>
      <c r="E177" s="190" t="s">
        <v>1</v>
      </c>
      <c r="F177" s="191" t="s">
        <v>296</v>
      </c>
      <c r="G177" s="189"/>
      <c r="H177" s="192">
        <v>187.5</v>
      </c>
      <c r="I177" s="193"/>
      <c r="J177" s="189"/>
      <c r="K177" s="189"/>
      <c r="L177" s="194"/>
      <c r="M177" s="195"/>
      <c r="N177" s="196"/>
      <c r="O177" s="196"/>
      <c r="P177" s="196"/>
      <c r="Q177" s="196"/>
      <c r="R177" s="196"/>
      <c r="S177" s="196"/>
      <c r="T177" s="197"/>
      <c r="AT177" s="198" t="s">
        <v>150</v>
      </c>
      <c r="AU177" s="198" t="s">
        <v>146</v>
      </c>
      <c r="AV177" s="11" t="s">
        <v>84</v>
      </c>
      <c r="AW177" s="11" t="s">
        <v>36</v>
      </c>
      <c r="AX177" s="11" t="s">
        <v>75</v>
      </c>
      <c r="AY177" s="198" t="s">
        <v>136</v>
      </c>
    </row>
    <row r="178" spans="2:65" s="11" customFormat="1" ht="11.25">
      <c r="B178" s="188"/>
      <c r="C178" s="189"/>
      <c r="D178" s="185" t="s">
        <v>150</v>
      </c>
      <c r="E178" s="190" t="s">
        <v>1</v>
      </c>
      <c r="F178" s="191" t="s">
        <v>297</v>
      </c>
      <c r="G178" s="189"/>
      <c r="H178" s="192">
        <v>152</v>
      </c>
      <c r="I178" s="193"/>
      <c r="J178" s="189"/>
      <c r="K178" s="189"/>
      <c r="L178" s="194"/>
      <c r="M178" s="195"/>
      <c r="N178" s="196"/>
      <c r="O178" s="196"/>
      <c r="P178" s="196"/>
      <c r="Q178" s="196"/>
      <c r="R178" s="196"/>
      <c r="S178" s="196"/>
      <c r="T178" s="197"/>
      <c r="AT178" s="198" t="s">
        <v>150</v>
      </c>
      <c r="AU178" s="198" t="s">
        <v>146</v>
      </c>
      <c r="AV178" s="11" t="s">
        <v>84</v>
      </c>
      <c r="AW178" s="11" t="s">
        <v>36</v>
      </c>
      <c r="AX178" s="11" t="s">
        <v>75</v>
      </c>
      <c r="AY178" s="198" t="s">
        <v>136</v>
      </c>
    </row>
    <row r="179" spans="2:65" s="11" customFormat="1" ht="11.25">
      <c r="B179" s="188"/>
      <c r="C179" s="189"/>
      <c r="D179" s="185" t="s">
        <v>150</v>
      </c>
      <c r="E179" s="190" t="s">
        <v>1</v>
      </c>
      <c r="F179" s="191" t="s">
        <v>298</v>
      </c>
      <c r="G179" s="189"/>
      <c r="H179" s="192">
        <v>332.5</v>
      </c>
      <c r="I179" s="193"/>
      <c r="J179" s="189"/>
      <c r="K179" s="189"/>
      <c r="L179" s="194"/>
      <c r="M179" s="195"/>
      <c r="N179" s="196"/>
      <c r="O179" s="196"/>
      <c r="P179" s="196"/>
      <c r="Q179" s="196"/>
      <c r="R179" s="196"/>
      <c r="S179" s="196"/>
      <c r="T179" s="197"/>
      <c r="AT179" s="198" t="s">
        <v>150</v>
      </c>
      <c r="AU179" s="198" t="s">
        <v>146</v>
      </c>
      <c r="AV179" s="11" t="s">
        <v>84</v>
      </c>
      <c r="AW179" s="11" t="s">
        <v>36</v>
      </c>
      <c r="AX179" s="11" t="s">
        <v>75</v>
      </c>
      <c r="AY179" s="198" t="s">
        <v>136</v>
      </c>
    </row>
    <row r="180" spans="2:65" s="13" customFormat="1" ht="11.25">
      <c r="B180" s="209"/>
      <c r="C180" s="210"/>
      <c r="D180" s="185" t="s">
        <v>150</v>
      </c>
      <c r="E180" s="211" t="s">
        <v>1</v>
      </c>
      <c r="F180" s="212" t="s">
        <v>245</v>
      </c>
      <c r="G180" s="210"/>
      <c r="H180" s="213">
        <v>678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150</v>
      </c>
      <c r="AU180" s="219" t="s">
        <v>146</v>
      </c>
      <c r="AV180" s="13" t="s">
        <v>145</v>
      </c>
      <c r="AW180" s="13" t="s">
        <v>36</v>
      </c>
      <c r="AX180" s="13" t="s">
        <v>21</v>
      </c>
      <c r="AY180" s="219" t="s">
        <v>136</v>
      </c>
    </row>
    <row r="181" spans="2:65" s="1" customFormat="1" ht="16.5" customHeight="1">
      <c r="B181" s="32"/>
      <c r="C181" s="173" t="s">
        <v>299</v>
      </c>
      <c r="D181" s="173" t="s">
        <v>140</v>
      </c>
      <c r="E181" s="174" t="s">
        <v>285</v>
      </c>
      <c r="F181" s="175" t="s">
        <v>286</v>
      </c>
      <c r="G181" s="176" t="s">
        <v>230</v>
      </c>
      <c r="H181" s="177">
        <v>8.4</v>
      </c>
      <c r="I181" s="178"/>
      <c r="J181" s="179">
        <f>ROUND(I181*H181,2)</f>
        <v>0</v>
      </c>
      <c r="K181" s="175" t="s">
        <v>144</v>
      </c>
      <c r="L181" s="36"/>
      <c r="M181" s="180" t="s">
        <v>1</v>
      </c>
      <c r="N181" s="181" t="s">
        <v>46</v>
      </c>
      <c r="O181" s="58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AR181" s="15" t="s">
        <v>145</v>
      </c>
      <c r="AT181" s="15" t="s">
        <v>140</v>
      </c>
      <c r="AU181" s="15" t="s">
        <v>146</v>
      </c>
      <c r="AY181" s="15" t="s">
        <v>136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5" t="s">
        <v>21</v>
      </c>
      <c r="BK181" s="184">
        <f>ROUND(I181*H181,2)</f>
        <v>0</v>
      </c>
      <c r="BL181" s="15" t="s">
        <v>145</v>
      </c>
      <c r="BM181" s="15" t="s">
        <v>300</v>
      </c>
    </row>
    <row r="182" spans="2:65" s="1" customFormat="1" ht="19.5">
      <c r="B182" s="32"/>
      <c r="C182" s="33"/>
      <c r="D182" s="185" t="s">
        <v>148</v>
      </c>
      <c r="E182" s="33"/>
      <c r="F182" s="186" t="s">
        <v>301</v>
      </c>
      <c r="G182" s="33"/>
      <c r="H182" s="33"/>
      <c r="I182" s="101"/>
      <c r="J182" s="33"/>
      <c r="K182" s="33"/>
      <c r="L182" s="36"/>
      <c r="M182" s="187"/>
      <c r="N182" s="58"/>
      <c r="O182" s="58"/>
      <c r="P182" s="58"/>
      <c r="Q182" s="58"/>
      <c r="R182" s="58"/>
      <c r="S182" s="58"/>
      <c r="T182" s="59"/>
      <c r="AT182" s="15" t="s">
        <v>148</v>
      </c>
      <c r="AU182" s="15" t="s">
        <v>146</v>
      </c>
    </row>
    <row r="183" spans="2:65" s="11" customFormat="1" ht="11.25">
      <c r="B183" s="188"/>
      <c r="C183" s="189"/>
      <c r="D183" s="185" t="s">
        <v>150</v>
      </c>
      <c r="E183" s="190" t="s">
        <v>1</v>
      </c>
      <c r="F183" s="191" t="s">
        <v>302</v>
      </c>
      <c r="G183" s="189"/>
      <c r="H183" s="192">
        <v>8.4</v>
      </c>
      <c r="I183" s="193"/>
      <c r="J183" s="189"/>
      <c r="K183" s="189"/>
      <c r="L183" s="194"/>
      <c r="M183" s="195"/>
      <c r="N183" s="196"/>
      <c r="O183" s="196"/>
      <c r="P183" s="196"/>
      <c r="Q183" s="196"/>
      <c r="R183" s="196"/>
      <c r="S183" s="196"/>
      <c r="T183" s="197"/>
      <c r="AT183" s="198" t="s">
        <v>150</v>
      </c>
      <c r="AU183" s="198" t="s">
        <v>146</v>
      </c>
      <c r="AV183" s="11" t="s">
        <v>84</v>
      </c>
      <c r="AW183" s="11" t="s">
        <v>36</v>
      </c>
      <c r="AX183" s="11" t="s">
        <v>21</v>
      </c>
      <c r="AY183" s="198" t="s">
        <v>136</v>
      </c>
    </row>
    <row r="184" spans="2:65" s="1" customFormat="1" ht="16.5" customHeight="1">
      <c r="B184" s="32"/>
      <c r="C184" s="173" t="s">
        <v>303</v>
      </c>
      <c r="D184" s="173" t="s">
        <v>140</v>
      </c>
      <c r="E184" s="174" t="s">
        <v>291</v>
      </c>
      <c r="F184" s="175" t="s">
        <v>292</v>
      </c>
      <c r="G184" s="176" t="s">
        <v>230</v>
      </c>
      <c r="H184" s="177">
        <v>8.4</v>
      </c>
      <c r="I184" s="178"/>
      <c r="J184" s="179">
        <f>ROUND(I184*H184,2)</f>
        <v>0</v>
      </c>
      <c r="K184" s="175" t="s">
        <v>144</v>
      </c>
      <c r="L184" s="36"/>
      <c r="M184" s="180" t="s">
        <v>1</v>
      </c>
      <c r="N184" s="181" t="s">
        <v>46</v>
      </c>
      <c r="O184" s="58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AR184" s="15" t="s">
        <v>145</v>
      </c>
      <c r="AT184" s="15" t="s">
        <v>140</v>
      </c>
      <c r="AU184" s="15" t="s">
        <v>146</v>
      </c>
      <c r="AY184" s="15" t="s">
        <v>136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5" t="s">
        <v>21</v>
      </c>
      <c r="BK184" s="184">
        <f>ROUND(I184*H184,2)</f>
        <v>0</v>
      </c>
      <c r="BL184" s="15" t="s">
        <v>145</v>
      </c>
      <c r="BM184" s="15" t="s">
        <v>304</v>
      </c>
    </row>
    <row r="185" spans="2:65" s="1" customFormat="1" ht="19.5">
      <c r="B185" s="32"/>
      <c r="C185" s="33"/>
      <c r="D185" s="185" t="s">
        <v>148</v>
      </c>
      <c r="E185" s="33"/>
      <c r="F185" s="186" t="s">
        <v>305</v>
      </c>
      <c r="G185" s="33"/>
      <c r="H185" s="33"/>
      <c r="I185" s="101"/>
      <c r="J185" s="33"/>
      <c r="K185" s="33"/>
      <c r="L185" s="36"/>
      <c r="M185" s="187"/>
      <c r="N185" s="58"/>
      <c r="O185" s="58"/>
      <c r="P185" s="58"/>
      <c r="Q185" s="58"/>
      <c r="R185" s="58"/>
      <c r="S185" s="58"/>
      <c r="T185" s="59"/>
      <c r="AT185" s="15" t="s">
        <v>148</v>
      </c>
      <c r="AU185" s="15" t="s">
        <v>146</v>
      </c>
    </row>
    <row r="186" spans="2:65" s="11" customFormat="1" ht="11.25">
      <c r="B186" s="188"/>
      <c r="C186" s="189"/>
      <c r="D186" s="185" t="s">
        <v>150</v>
      </c>
      <c r="E186" s="190" t="s">
        <v>1</v>
      </c>
      <c r="F186" s="191" t="s">
        <v>302</v>
      </c>
      <c r="G186" s="189"/>
      <c r="H186" s="192">
        <v>8.4</v>
      </c>
      <c r="I186" s="193"/>
      <c r="J186" s="189"/>
      <c r="K186" s="189"/>
      <c r="L186" s="194"/>
      <c r="M186" s="195"/>
      <c r="N186" s="196"/>
      <c r="O186" s="196"/>
      <c r="P186" s="196"/>
      <c r="Q186" s="196"/>
      <c r="R186" s="196"/>
      <c r="S186" s="196"/>
      <c r="T186" s="197"/>
      <c r="AT186" s="198" t="s">
        <v>150</v>
      </c>
      <c r="AU186" s="198" t="s">
        <v>146</v>
      </c>
      <c r="AV186" s="11" t="s">
        <v>84</v>
      </c>
      <c r="AW186" s="11" t="s">
        <v>36</v>
      </c>
      <c r="AX186" s="11" t="s">
        <v>21</v>
      </c>
      <c r="AY186" s="198" t="s">
        <v>136</v>
      </c>
    </row>
    <row r="187" spans="2:65" s="10" customFormat="1" ht="20.85" customHeight="1">
      <c r="B187" s="157"/>
      <c r="C187" s="158"/>
      <c r="D187" s="159" t="s">
        <v>74</v>
      </c>
      <c r="E187" s="171" t="s">
        <v>203</v>
      </c>
      <c r="F187" s="171" t="s">
        <v>306</v>
      </c>
      <c r="G187" s="158"/>
      <c r="H187" s="158"/>
      <c r="I187" s="161"/>
      <c r="J187" s="172">
        <f>BK187</f>
        <v>0</v>
      </c>
      <c r="K187" s="158"/>
      <c r="L187" s="163"/>
      <c r="M187" s="164"/>
      <c r="N187" s="165"/>
      <c r="O187" s="165"/>
      <c r="P187" s="166">
        <f>SUM(P188:P196)</f>
        <v>0</v>
      </c>
      <c r="Q187" s="165"/>
      <c r="R187" s="166">
        <f>SUM(R188:R196)</f>
        <v>0</v>
      </c>
      <c r="S187" s="165"/>
      <c r="T187" s="167">
        <f>SUM(T188:T196)</f>
        <v>0</v>
      </c>
      <c r="AR187" s="168" t="s">
        <v>21</v>
      </c>
      <c r="AT187" s="169" t="s">
        <v>74</v>
      </c>
      <c r="AU187" s="169" t="s">
        <v>84</v>
      </c>
      <c r="AY187" s="168" t="s">
        <v>136</v>
      </c>
      <c r="BK187" s="170">
        <f>SUM(BK188:BK196)</f>
        <v>0</v>
      </c>
    </row>
    <row r="188" spans="2:65" s="1" customFormat="1" ht="16.5" customHeight="1">
      <c r="B188" s="32"/>
      <c r="C188" s="173" t="s">
        <v>307</v>
      </c>
      <c r="D188" s="173" t="s">
        <v>140</v>
      </c>
      <c r="E188" s="174" t="s">
        <v>308</v>
      </c>
      <c r="F188" s="175" t="s">
        <v>309</v>
      </c>
      <c r="G188" s="176" t="s">
        <v>230</v>
      </c>
      <c r="H188" s="177">
        <v>76.5</v>
      </c>
      <c r="I188" s="178"/>
      <c r="J188" s="179">
        <f>ROUND(I188*H188,2)</f>
        <v>0</v>
      </c>
      <c r="K188" s="175" t="s">
        <v>144</v>
      </c>
      <c r="L188" s="36"/>
      <c r="M188" s="180" t="s">
        <v>1</v>
      </c>
      <c r="N188" s="181" t="s">
        <v>46</v>
      </c>
      <c r="O188" s="58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AR188" s="15" t="s">
        <v>145</v>
      </c>
      <c r="AT188" s="15" t="s">
        <v>140</v>
      </c>
      <c r="AU188" s="15" t="s">
        <v>146</v>
      </c>
      <c r="AY188" s="15" t="s">
        <v>136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5" t="s">
        <v>21</v>
      </c>
      <c r="BK188" s="184">
        <f>ROUND(I188*H188,2)</f>
        <v>0</v>
      </c>
      <c r="BL188" s="15" t="s">
        <v>145</v>
      </c>
      <c r="BM188" s="15" t="s">
        <v>310</v>
      </c>
    </row>
    <row r="189" spans="2:65" s="1" customFormat="1" ht="19.5">
      <c r="B189" s="32"/>
      <c r="C189" s="33"/>
      <c r="D189" s="185" t="s">
        <v>148</v>
      </c>
      <c r="E189" s="33"/>
      <c r="F189" s="186" t="s">
        <v>311</v>
      </c>
      <c r="G189" s="33"/>
      <c r="H189" s="33"/>
      <c r="I189" s="101"/>
      <c r="J189" s="33"/>
      <c r="K189" s="33"/>
      <c r="L189" s="36"/>
      <c r="M189" s="187"/>
      <c r="N189" s="58"/>
      <c r="O189" s="58"/>
      <c r="P189" s="58"/>
      <c r="Q189" s="58"/>
      <c r="R189" s="58"/>
      <c r="S189" s="58"/>
      <c r="T189" s="59"/>
      <c r="AT189" s="15" t="s">
        <v>148</v>
      </c>
      <c r="AU189" s="15" t="s">
        <v>146</v>
      </c>
    </row>
    <row r="190" spans="2:65" s="11" customFormat="1" ht="11.25">
      <c r="B190" s="188"/>
      <c r="C190" s="189"/>
      <c r="D190" s="185" t="s">
        <v>150</v>
      </c>
      <c r="E190" s="190" t="s">
        <v>1</v>
      </c>
      <c r="F190" s="191" t="s">
        <v>312</v>
      </c>
      <c r="G190" s="189"/>
      <c r="H190" s="192">
        <v>76.5</v>
      </c>
      <c r="I190" s="193"/>
      <c r="J190" s="189"/>
      <c r="K190" s="189"/>
      <c r="L190" s="194"/>
      <c r="M190" s="195"/>
      <c r="N190" s="196"/>
      <c r="O190" s="196"/>
      <c r="P190" s="196"/>
      <c r="Q190" s="196"/>
      <c r="R190" s="196"/>
      <c r="S190" s="196"/>
      <c r="T190" s="197"/>
      <c r="AT190" s="198" t="s">
        <v>150</v>
      </c>
      <c r="AU190" s="198" t="s">
        <v>146</v>
      </c>
      <c r="AV190" s="11" t="s">
        <v>84</v>
      </c>
      <c r="AW190" s="11" t="s">
        <v>36</v>
      </c>
      <c r="AX190" s="11" t="s">
        <v>21</v>
      </c>
      <c r="AY190" s="198" t="s">
        <v>136</v>
      </c>
    </row>
    <row r="191" spans="2:65" s="1" customFormat="1" ht="16.5" customHeight="1">
      <c r="B191" s="32"/>
      <c r="C191" s="173" t="s">
        <v>313</v>
      </c>
      <c r="D191" s="173" t="s">
        <v>140</v>
      </c>
      <c r="E191" s="174" t="s">
        <v>314</v>
      </c>
      <c r="F191" s="175" t="s">
        <v>315</v>
      </c>
      <c r="G191" s="176" t="s">
        <v>230</v>
      </c>
      <c r="H191" s="177">
        <v>31.5</v>
      </c>
      <c r="I191" s="178"/>
      <c r="J191" s="179">
        <f>ROUND(I191*H191,2)</f>
        <v>0</v>
      </c>
      <c r="K191" s="175" t="s">
        <v>144</v>
      </c>
      <c r="L191" s="36"/>
      <c r="M191" s="180" t="s">
        <v>1</v>
      </c>
      <c r="N191" s="181" t="s">
        <v>46</v>
      </c>
      <c r="O191" s="58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AR191" s="15" t="s">
        <v>145</v>
      </c>
      <c r="AT191" s="15" t="s">
        <v>140</v>
      </c>
      <c r="AU191" s="15" t="s">
        <v>146</v>
      </c>
      <c r="AY191" s="15" t="s">
        <v>136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5" t="s">
        <v>21</v>
      </c>
      <c r="BK191" s="184">
        <f>ROUND(I191*H191,2)</f>
        <v>0</v>
      </c>
      <c r="BL191" s="15" t="s">
        <v>145</v>
      </c>
      <c r="BM191" s="15" t="s">
        <v>316</v>
      </c>
    </row>
    <row r="192" spans="2:65" s="1" customFormat="1" ht="19.5">
      <c r="B192" s="32"/>
      <c r="C192" s="33"/>
      <c r="D192" s="185" t="s">
        <v>148</v>
      </c>
      <c r="E192" s="33"/>
      <c r="F192" s="186" t="s">
        <v>317</v>
      </c>
      <c r="G192" s="33"/>
      <c r="H192" s="33"/>
      <c r="I192" s="101"/>
      <c r="J192" s="33"/>
      <c r="K192" s="33"/>
      <c r="L192" s="36"/>
      <c r="M192" s="187"/>
      <c r="N192" s="58"/>
      <c r="O192" s="58"/>
      <c r="P192" s="58"/>
      <c r="Q192" s="58"/>
      <c r="R192" s="58"/>
      <c r="S192" s="58"/>
      <c r="T192" s="59"/>
      <c r="AT192" s="15" t="s">
        <v>148</v>
      </c>
      <c r="AU192" s="15" t="s">
        <v>146</v>
      </c>
    </row>
    <row r="193" spans="2:65" s="11" customFormat="1" ht="11.25">
      <c r="B193" s="188"/>
      <c r="C193" s="189"/>
      <c r="D193" s="185" t="s">
        <v>150</v>
      </c>
      <c r="E193" s="190" t="s">
        <v>1</v>
      </c>
      <c r="F193" s="191" t="s">
        <v>318</v>
      </c>
      <c r="G193" s="189"/>
      <c r="H193" s="192">
        <v>31.5</v>
      </c>
      <c r="I193" s="193"/>
      <c r="J193" s="189"/>
      <c r="K193" s="189"/>
      <c r="L193" s="194"/>
      <c r="M193" s="195"/>
      <c r="N193" s="196"/>
      <c r="O193" s="196"/>
      <c r="P193" s="196"/>
      <c r="Q193" s="196"/>
      <c r="R193" s="196"/>
      <c r="S193" s="196"/>
      <c r="T193" s="197"/>
      <c r="AT193" s="198" t="s">
        <v>150</v>
      </c>
      <c r="AU193" s="198" t="s">
        <v>146</v>
      </c>
      <c r="AV193" s="11" t="s">
        <v>84</v>
      </c>
      <c r="AW193" s="11" t="s">
        <v>36</v>
      </c>
      <c r="AX193" s="11" t="s">
        <v>21</v>
      </c>
      <c r="AY193" s="198" t="s">
        <v>136</v>
      </c>
    </row>
    <row r="194" spans="2:65" s="1" customFormat="1" ht="16.5" customHeight="1">
      <c r="B194" s="32"/>
      <c r="C194" s="173" t="s">
        <v>319</v>
      </c>
      <c r="D194" s="173" t="s">
        <v>140</v>
      </c>
      <c r="E194" s="174" t="s">
        <v>320</v>
      </c>
      <c r="F194" s="175" t="s">
        <v>321</v>
      </c>
      <c r="G194" s="176" t="s">
        <v>230</v>
      </c>
      <c r="H194" s="177">
        <v>37.799999999999997</v>
      </c>
      <c r="I194" s="178"/>
      <c r="J194" s="179">
        <f>ROUND(I194*H194,2)</f>
        <v>0</v>
      </c>
      <c r="K194" s="175" t="s">
        <v>144</v>
      </c>
      <c r="L194" s="36"/>
      <c r="M194" s="180" t="s">
        <v>1</v>
      </c>
      <c r="N194" s="181" t="s">
        <v>46</v>
      </c>
      <c r="O194" s="58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AR194" s="15" t="s">
        <v>145</v>
      </c>
      <c r="AT194" s="15" t="s">
        <v>140</v>
      </c>
      <c r="AU194" s="15" t="s">
        <v>146</v>
      </c>
      <c r="AY194" s="15" t="s">
        <v>136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5" t="s">
        <v>21</v>
      </c>
      <c r="BK194" s="184">
        <f>ROUND(I194*H194,2)</f>
        <v>0</v>
      </c>
      <c r="BL194" s="15" t="s">
        <v>145</v>
      </c>
      <c r="BM194" s="15" t="s">
        <v>322</v>
      </c>
    </row>
    <row r="195" spans="2:65" s="1" customFormat="1" ht="19.5">
      <c r="B195" s="32"/>
      <c r="C195" s="33"/>
      <c r="D195" s="185" t="s">
        <v>148</v>
      </c>
      <c r="E195" s="33"/>
      <c r="F195" s="186" t="s">
        <v>323</v>
      </c>
      <c r="G195" s="33"/>
      <c r="H195" s="33"/>
      <c r="I195" s="101"/>
      <c r="J195" s="33"/>
      <c r="K195" s="33"/>
      <c r="L195" s="36"/>
      <c r="M195" s="187"/>
      <c r="N195" s="58"/>
      <c r="O195" s="58"/>
      <c r="P195" s="58"/>
      <c r="Q195" s="58"/>
      <c r="R195" s="58"/>
      <c r="S195" s="58"/>
      <c r="T195" s="59"/>
      <c r="AT195" s="15" t="s">
        <v>148</v>
      </c>
      <c r="AU195" s="15" t="s">
        <v>146</v>
      </c>
    </row>
    <row r="196" spans="2:65" s="11" customFormat="1" ht="11.25">
      <c r="B196" s="188"/>
      <c r="C196" s="189"/>
      <c r="D196" s="185" t="s">
        <v>150</v>
      </c>
      <c r="E196" s="190" t="s">
        <v>1</v>
      </c>
      <c r="F196" s="191" t="s">
        <v>324</v>
      </c>
      <c r="G196" s="189"/>
      <c r="H196" s="192">
        <v>37.799999999999997</v>
      </c>
      <c r="I196" s="193"/>
      <c r="J196" s="189"/>
      <c r="K196" s="189"/>
      <c r="L196" s="194"/>
      <c r="M196" s="195"/>
      <c r="N196" s="196"/>
      <c r="O196" s="196"/>
      <c r="P196" s="196"/>
      <c r="Q196" s="196"/>
      <c r="R196" s="196"/>
      <c r="S196" s="196"/>
      <c r="T196" s="197"/>
      <c r="AT196" s="198" t="s">
        <v>150</v>
      </c>
      <c r="AU196" s="198" t="s">
        <v>146</v>
      </c>
      <c r="AV196" s="11" t="s">
        <v>84</v>
      </c>
      <c r="AW196" s="11" t="s">
        <v>36</v>
      </c>
      <c r="AX196" s="11" t="s">
        <v>21</v>
      </c>
      <c r="AY196" s="198" t="s">
        <v>136</v>
      </c>
    </row>
    <row r="197" spans="2:65" s="10" customFormat="1" ht="20.85" customHeight="1">
      <c r="B197" s="157"/>
      <c r="C197" s="158"/>
      <c r="D197" s="159" t="s">
        <v>74</v>
      </c>
      <c r="E197" s="171" t="s">
        <v>325</v>
      </c>
      <c r="F197" s="171" t="s">
        <v>326</v>
      </c>
      <c r="G197" s="158"/>
      <c r="H197" s="158"/>
      <c r="I197" s="161"/>
      <c r="J197" s="172">
        <f>BK197</f>
        <v>0</v>
      </c>
      <c r="K197" s="158"/>
      <c r="L197" s="163"/>
      <c r="M197" s="164"/>
      <c r="N197" s="165"/>
      <c r="O197" s="165"/>
      <c r="P197" s="166">
        <f>SUM(P198:P205)</f>
        <v>0</v>
      </c>
      <c r="Q197" s="165"/>
      <c r="R197" s="166">
        <f>SUM(R198:R205)</f>
        <v>0</v>
      </c>
      <c r="S197" s="165"/>
      <c r="T197" s="167">
        <f>SUM(T198:T205)</f>
        <v>0</v>
      </c>
      <c r="AR197" s="168" t="s">
        <v>21</v>
      </c>
      <c r="AT197" s="169" t="s">
        <v>74</v>
      </c>
      <c r="AU197" s="169" t="s">
        <v>84</v>
      </c>
      <c r="AY197" s="168" t="s">
        <v>136</v>
      </c>
      <c r="BK197" s="170">
        <f>SUM(BK198:BK205)</f>
        <v>0</v>
      </c>
    </row>
    <row r="198" spans="2:65" s="1" customFormat="1" ht="16.5" customHeight="1">
      <c r="B198" s="32"/>
      <c r="C198" s="173" t="s">
        <v>327</v>
      </c>
      <c r="D198" s="173" t="s">
        <v>140</v>
      </c>
      <c r="E198" s="174" t="s">
        <v>267</v>
      </c>
      <c r="F198" s="175" t="s">
        <v>268</v>
      </c>
      <c r="G198" s="176" t="s">
        <v>230</v>
      </c>
      <c r="H198" s="177">
        <v>2600</v>
      </c>
      <c r="I198" s="178"/>
      <c r="J198" s="179">
        <f>ROUND(I198*H198,2)</f>
        <v>0</v>
      </c>
      <c r="K198" s="175" t="s">
        <v>144</v>
      </c>
      <c r="L198" s="36"/>
      <c r="M198" s="180" t="s">
        <v>1</v>
      </c>
      <c r="N198" s="181" t="s">
        <v>46</v>
      </c>
      <c r="O198" s="58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AR198" s="15" t="s">
        <v>145</v>
      </c>
      <c r="AT198" s="15" t="s">
        <v>140</v>
      </c>
      <c r="AU198" s="15" t="s">
        <v>146</v>
      </c>
      <c r="AY198" s="15" t="s">
        <v>136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5" t="s">
        <v>21</v>
      </c>
      <c r="BK198" s="184">
        <f>ROUND(I198*H198,2)</f>
        <v>0</v>
      </c>
      <c r="BL198" s="15" t="s">
        <v>145</v>
      </c>
      <c r="BM198" s="15" t="s">
        <v>328</v>
      </c>
    </row>
    <row r="199" spans="2:65" s="1" customFormat="1" ht="19.5">
      <c r="B199" s="32"/>
      <c r="C199" s="33"/>
      <c r="D199" s="185" t="s">
        <v>148</v>
      </c>
      <c r="E199" s="33"/>
      <c r="F199" s="186" t="s">
        <v>329</v>
      </c>
      <c r="G199" s="33"/>
      <c r="H199" s="33"/>
      <c r="I199" s="101"/>
      <c r="J199" s="33"/>
      <c r="K199" s="33"/>
      <c r="L199" s="36"/>
      <c r="M199" s="187"/>
      <c r="N199" s="58"/>
      <c r="O199" s="58"/>
      <c r="P199" s="58"/>
      <c r="Q199" s="58"/>
      <c r="R199" s="58"/>
      <c r="S199" s="58"/>
      <c r="T199" s="59"/>
      <c r="AT199" s="15" t="s">
        <v>148</v>
      </c>
      <c r="AU199" s="15" t="s">
        <v>146</v>
      </c>
    </row>
    <row r="200" spans="2:65" s="11" customFormat="1" ht="11.25">
      <c r="B200" s="188"/>
      <c r="C200" s="189"/>
      <c r="D200" s="185" t="s">
        <v>150</v>
      </c>
      <c r="E200" s="190" t="s">
        <v>1</v>
      </c>
      <c r="F200" s="191" t="s">
        <v>330</v>
      </c>
      <c r="G200" s="189"/>
      <c r="H200" s="192">
        <v>2600</v>
      </c>
      <c r="I200" s="193"/>
      <c r="J200" s="189"/>
      <c r="K200" s="189"/>
      <c r="L200" s="194"/>
      <c r="M200" s="195"/>
      <c r="N200" s="196"/>
      <c r="O200" s="196"/>
      <c r="P200" s="196"/>
      <c r="Q200" s="196"/>
      <c r="R200" s="196"/>
      <c r="S200" s="196"/>
      <c r="T200" s="197"/>
      <c r="AT200" s="198" t="s">
        <v>150</v>
      </c>
      <c r="AU200" s="198" t="s">
        <v>146</v>
      </c>
      <c r="AV200" s="11" t="s">
        <v>84</v>
      </c>
      <c r="AW200" s="11" t="s">
        <v>36</v>
      </c>
      <c r="AX200" s="11" t="s">
        <v>21</v>
      </c>
      <c r="AY200" s="198" t="s">
        <v>136</v>
      </c>
    </row>
    <row r="201" spans="2:65" s="1" customFormat="1" ht="16.5" customHeight="1">
      <c r="B201" s="32"/>
      <c r="C201" s="173" t="s">
        <v>331</v>
      </c>
      <c r="D201" s="173" t="s">
        <v>140</v>
      </c>
      <c r="E201" s="174" t="s">
        <v>272</v>
      </c>
      <c r="F201" s="175" t="s">
        <v>273</v>
      </c>
      <c r="G201" s="176" t="s">
        <v>230</v>
      </c>
      <c r="H201" s="177">
        <v>26000</v>
      </c>
      <c r="I201" s="178"/>
      <c r="J201" s="179">
        <f>ROUND(I201*H201,2)</f>
        <v>0</v>
      </c>
      <c r="K201" s="175" t="s">
        <v>144</v>
      </c>
      <c r="L201" s="36"/>
      <c r="M201" s="180" t="s">
        <v>1</v>
      </c>
      <c r="N201" s="181" t="s">
        <v>46</v>
      </c>
      <c r="O201" s="58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AR201" s="15" t="s">
        <v>145</v>
      </c>
      <c r="AT201" s="15" t="s">
        <v>140</v>
      </c>
      <c r="AU201" s="15" t="s">
        <v>146</v>
      </c>
      <c r="AY201" s="15" t="s">
        <v>136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5" t="s">
        <v>21</v>
      </c>
      <c r="BK201" s="184">
        <f>ROUND(I201*H201,2)</f>
        <v>0</v>
      </c>
      <c r="BL201" s="15" t="s">
        <v>145</v>
      </c>
      <c r="BM201" s="15" t="s">
        <v>332</v>
      </c>
    </row>
    <row r="202" spans="2:65" s="1" customFormat="1" ht="19.5">
      <c r="B202" s="32"/>
      <c r="C202" s="33"/>
      <c r="D202" s="185" t="s">
        <v>148</v>
      </c>
      <c r="E202" s="33"/>
      <c r="F202" s="186" t="s">
        <v>275</v>
      </c>
      <c r="G202" s="33"/>
      <c r="H202" s="33"/>
      <c r="I202" s="101"/>
      <c r="J202" s="33"/>
      <c r="K202" s="33"/>
      <c r="L202" s="36"/>
      <c r="M202" s="187"/>
      <c r="N202" s="58"/>
      <c r="O202" s="58"/>
      <c r="P202" s="58"/>
      <c r="Q202" s="58"/>
      <c r="R202" s="58"/>
      <c r="S202" s="58"/>
      <c r="T202" s="59"/>
      <c r="AT202" s="15" t="s">
        <v>148</v>
      </c>
      <c r="AU202" s="15" t="s">
        <v>146</v>
      </c>
    </row>
    <row r="203" spans="2:65" s="11" customFormat="1" ht="11.25">
      <c r="B203" s="188"/>
      <c r="C203" s="189"/>
      <c r="D203" s="185" t="s">
        <v>150</v>
      </c>
      <c r="E203" s="190" t="s">
        <v>1</v>
      </c>
      <c r="F203" s="191" t="s">
        <v>333</v>
      </c>
      <c r="G203" s="189"/>
      <c r="H203" s="192">
        <v>26000</v>
      </c>
      <c r="I203" s="193"/>
      <c r="J203" s="189"/>
      <c r="K203" s="189"/>
      <c r="L203" s="194"/>
      <c r="M203" s="195"/>
      <c r="N203" s="196"/>
      <c r="O203" s="196"/>
      <c r="P203" s="196"/>
      <c r="Q203" s="196"/>
      <c r="R203" s="196"/>
      <c r="S203" s="196"/>
      <c r="T203" s="197"/>
      <c r="AT203" s="198" t="s">
        <v>150</v>
      </c>
      <c r="AU203" s="198" t="s">
        <v>146</v>
      </c>
      <c r="AV203" s="11" t="s">
        <v>84</v>
      </c>
      <c r="AW203" s="11" t="s">
        <v>36</v>
      </c>
      <c r="AX203" s="11" t="s">
        <v>21</v>
      </c>
      <c r="AY203" s="198" t="s">
        <v>136</v>
      </c>
    </row>
    <row r="204" spans="2:65" s="1" customFormat="1" ht="16.5" customHeight="1">
      <c r="B204" s="32"/>
      <c r="C204" s="173" t="s">
        <v>334</v>
      </c>
      <c r="D204" s="173" t="s">
        <v>140</v>
      </c>
      <c r="E204" s="174" t="s">
        <v>335</v>
      </c>
      <c r="F204" s="175" t="s">
        <v>336</v>
      </c>
      <c r="G204" s="176" t="s">
        <v>206</v>
      </c>
      <c r="H204" s="177">
        <v>4680</v>
      </c>
      <c r="I204" s="178"/>
      <c r="J204" s="179">
        <f>ROUND(I204*H204,2)</f>
        <v>0</v>
      </c>
      <c r="K204" s="175" t="s">
        <v>144</v>
      </c>
      <c r="L204" s="36"/>
      <c r="M204" s="180" t="s">
        <v>1</v>
      </c>
      <c r="N204" s="181" t="s">
        <v>46</v>
      </c>
      <c r="O204" s="58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AR204" s="15" t="s">
        <v>145</v>
      </c>
      <c r="AT204" s="15" t="s">
        <v>140</v>
      </c>
      <c r="AU204" s="15" t="s">
        <v>146</v>
      </c>
      <c r="AY204" s="15" t="s">
        <v>136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5" t="s">
        <v>21</v>
      </c>
      <c r="BK204" s="184">
        <f>ROUND(I204*H204,2)</f>
        <v>0</v>
      </c>
      <c r="BL204" s="15" t="s">
        <v>145</v>
      </c>
      <c r="BM204" s="15" t="s">
        <v>337</v>
      </c>
    </row>
    <row r="205" spans="2:65" s="11" customFormat="1" ht="11.25">
      <c r="B205" s="188"/>
      <c r="C205" s="189"/>
      <c r="D205" s="185" t="s">
        <v>150</v>
      </c>
      <c r="E205" s="190" t="s">
        <v>1</v>
      </c>
      <c r="F205" s="191" t="s">
        <v>338</v>
      </c>
      <c r="G205" s="189"/>
      <c r="H205" s="192">
        <v>4680</v>
      </c>
      <c r="I205" s="193"/>
      <c r="J205" s="189"/>
      <c r="K205" s="189"/>
      <c r="L205" s="194"/>
      <c r="M205" s="195"/>
      <c r="N205" s="196"/>
      <c r="O205" s="196"/>
      <c r="P205" s="196"/>
      <c r="Q205" s="196"/>
      <c r="R205" s="196"/>
      <c r="S205" s="196"/>
      <c r="T205" s="197"/>
      <c r="AT205" s="198" t="s">
        <v>150</v>
      </c>
      <c r="AU205" s="198" t="s">
        <v>146</v>
      </c>
      <c r="AV205" s="11" t="s">
        <v>84</v>
      </c>
      <c r="AW205" s="11" t="s">
        <v>36</v>
      </c>
      <c r="AX205" s="11" t="s">
        <v>21</v>
      </c>
      <c r="AY205" s="198" t="s">
        <v>136</v>
      </c>
    </row>
    <row r="206" spans="2:65" s="10" customFormat="1" ht="20.85" customHeight="1">
      <c r="B206" s="157"/>
      <c r="C206" s="158"/>
      <c r="D206" s="159" t="s">
        <v>74</v>
      </c>
      <c r="E206" s="171" t="s">
        <v>339</v>
      </c>
      <c r="F206" s="171" t="s">
        <v>340</v>
      </c>
      <c r="G206" s="158"/>
      <c r="H206" s="158"/>
      <c r="I206" s="161"/>
      <c r="J206" s="172">
        <f>BK206</f>
        <v>0</v>
      </c>
      <c r="K206" s="158"/>
      <c r="L206" s="163"/>
      <c r="M206" s="164"/>
      <c r="N206" s="165"/>
      <c r="O206" s="165"/>
      <c r="P206" s="166">
        <f>SUM(P207:P211)</f>
        <v>0</v>
      </c>
      <c r="Q206" s="165"/>
      <c r="R206" s="166">
        <f>SUM(R207:R211)</f>
        <v>0</v>
      </c>
      <c r="S206" s="165"/>
      <c r="T206" s="167">
        <f>SUM(T207:T211)</f>
        <v>0</v>
      </c>
      <c r="AR206" s="168" t="s">
        <v>21</v>
      </c>
      <c r="AT206" s="169" t="s">
        <v>74</v>
      </c>
      <c r="AU206" s="169" t="s">
        <v>84</v>
      </c>
      <c r="AY206" s="168" t="s">
        <v>136</v>
      </c>
      <c r="BK206" s="170">
        <f>SUM(BK207:BK211)</f>
        <v>0</v>
      </c>
    </row>
    <row r="207" spans="2:65" s="1" customFormat="1" ht="16.5" customHeight="1">
      <c r="B207" s="32"/>
      <c r="C207" s="173" t="s">
        <v>341</v>
      </c>
      <c r="D207" s="173" t="s">
        <v>140</v>
      </c>
      <c r="E207" s="174" t="s">
        <v>342</v>
      </c>
      <c r="F207" s="175" t="s">
        <v>343</v>
      </c>
      <c r="G207" s="176" t="s">
        <v>230</v>
      </c>
      <c r="H207" s="177">
        <v>160</v>
      </c>
      <c r="I207" s="178"/>
      <c r="J207" s="179">
        <f>ROUND(I207*H207,2)</f>
        <v>0</v>
      </c>
      <c r="K207" s="175" t="s">
        <v>144</v>
      </c>
      <c r="L207" s="36"/>
      <c r="M207" s="180" t="s">
        <v>1</v>
      </c>
      <c r="N207" s="181" t="s">
        <v>46</v>
      </c>
      <c r="O207" s="58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AR207" s="15" t="s">
        <v>145</v>
      </c>
      <c r="AT207" s="15" t="s">
        <v>140</v>
      </c>
      <c r="AU207" s="15" t="s">
        <v>146</v>
      </c>
      <c r="AY207" s="15" t="s">
        <v>136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5" t="s">
        <v>21</v>
      </c>
      <c r="BK207" s="184">
        <f>ROUND(I207*H207,2)</f>
        <v>0</v>
      </c>
      <c r="BL207" s="15" t="s">
        <v>145</v>
      </c>
      <c r="BM207" s="15" t="s">
        <v>344</v>
      </c>
    </row>
    <row r="208" spans="2:65" s="1" customFormat="1" ht="19.5">
      <c r="B208" s="32"/>
      <c r="C208" s="33"/>
      <c r="D208" s="185" t="s">
        <v>148</v>
      </c>
      <c r="E208" s="33"/>
      <c r="F208" s="186" t="s">
        <v>345</v>
      </c>
      <c r="G208" s="33"/>
      <c r="H208" s="33"/>
      <c r="I208" s="101"/>
      <c r="J208" s="33"/>
      <c r="K208" s="33"/>
      <c r="L208" s="36"/>
      <c r="M208" s="187"/>
      <c r="N208" s="58"/>
      <c r="O208" s="58"/>
      <c r="P208" s="58"/>
      <c r="Q208" s="58"/>
      <c r="R208" s="58"/>
      <c r="S208" s="58"/>
      <c r="T208" s="59"/>
      <c r="AT208" s="15" t="s">
        <v>148</v>
      </c>
      <c r="AU208" s="15" t="s">
        <v>146</v>
      </c>
    </row>
    <row r="209" spans="2:65" s="11" customFormat="1" ht="11.25">
      <c r="B209" s="188"/>
      <c r="C209" s="189"/>
      <c r="D209" s="185" t="s">
        <v>150</v>
      </c>
      <c r="E209" s="190" t="s">
        <v>1</v>
      </c>
      <c r="F209" s="191" t="s">
        <v>346</v>
      </c>
      <c r="G209" s="189"/>
      <c r="H209" s="192">
        <v>160</v>
      </c>
      <c r="I209" s="193"/>
      <c r="J209" s="189"/>
      <c r="K209" s="189"/>
      <c r="L209" s="194"/>
      <c r="M209" s="195"/>
      <c r="N209" s="196"/>
      <c r="O209" s="196"/>
      <c r="P209" s="196"/>
      <c r="Q209" s="196"/>
      <c r="R209" s="196"/>
      <c r="S209" s="196"/>
      <c r="T209" s="197"/>
      <c r="AT209" s="198" t="s">
        <v>150</v>
      </c>
      <c r="AU209" s="198" t="s">
        <v>146</v>
      </c>
      <c r="AV209" s="11" t="s">
        <v>84</v>
      </c>
      <c r="AW209" s="11" t="s">
        <v>36</v>
      </c>
      <c r="AX209" s="11" t="s">
        <v>21</v>
      </c>
      <c r="AY209" s="198" t="s">
        <v>136</v>
      </c>
    </row>
    <row r="210" spans="2:65" s="1" customFormat="1" ht="16.5" customHeight="1">
      <c r="B210" s="32"/>
      <c r="C210" s="173" t="s">
        <v>347</v>
      </c>
      <c r="D210" s="173" t="s">
        <v>140</v>
      </c>
      <c r="E210" s="174" t="s">
        <v>278</v>
      </c>
      <c r="F210" s="175" t="s">
        <v>279</v>
      </c>
      <c r="G210" s="176" t="s">
        <v>230</v>
      </c>
      <c r="H210" s="177">
        <v>160</v>
      </c>
      <c r="I210" s="178"/>
      <c r="J210" s="179">
        <f>ROUND(I210*H210,2)</f>
        <v>0</v>
      </c>
      <c r="K210" s="175" t="s">
        <v>1</v>
      </c>
      <c r="L210" s="36"/>
      <c r="M210" s="180" t="s">
        <v>1</v>
      </c>
      <c r="N210" s="181" t="s">
        <v>46</v>
      </c>
      <c r="O210" s="58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AR210" s="15" t="s">
        <v>145</v>
      </c>
      <c r="AT210" s="15" t="s">
        <v>140</v>
      </c>
      <c r="AU210" s="15" t="s">
        <v>146</v>
      </c>
      <c r="AY210" s="15" t="s">
        <v>136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5" t="s">
        <v>21</v>
      </c>
      <c r="BK210" s="184">
        <f>ROUND(I210*H210,2)</f>
        <v>0</v>
      </c>
      <c r="BL210" s="15" t="s">
        <v>145</v>
      </c>
      <c r="BM210" s="15" t="s">
        <v>348</v>
      </c>
    </row>
    <row r="211" spans="2:65" s="1" customFormat="1" ht="19.5">
      <c r="B211" s="32"/>
      <c r="C211" s="33"/>
      <c r="D211" s="185" t="s">
        <v>148</v>
      </c>
      <c r="E211" s="33"/>
      <c r="F211" s="186" t="s">
        <v>349</v>
      </c>
      <c r="G211" s="33"/>
      <c r="H211" s="33"/>
      <c r="I211" s="101"/>
      <c r="J211" s="33"/>
      <c r="K211" s="33"/>
      <c r="L211" s="36"/>
      <c r="M211" s="187"/>
      <c r="N211" s="58"/>
      <c r="O211" s="58"/>
      <c r="P211" s="58"/>
      <c r="Q211" s="58"/>
      <c r="R211" s="58"/>
      <c r="S211" s="58"/>
      <c r="T211" s="59"/>
      <c r="AT211" s="15" t="s">
        <v>148</v>
      </c>
      <c r="AU211" s="15" t="s">
        <v>146</v>
      </c>
    </row>
    <row r="212" spans="2:65" s="10" customFormat="1" ht="20.85" customHeight="1">
      <c r="B212" s="157"/>
      <c r="C212" s="158"/>
      <c r="D212" s="159" t="s">
        <v>74</v>
      </c>
      <c r="E212" s="171" t="s">
        <v>350</v>
      </c>
      <c r="F212" s="171" t="s">
        <v>351</v>
      </c>
      <c r="G212" s="158"/>
      <c r="H212" s="158"/>
      <c r="I212" s="161"/>
      <c r="J212" s="172">
        <f>BK212</f>
        <v>0</v>
      </c>
      <c r="K212" s="158"/>
      <c r="L212" s="163"/>
      <c r="M212" s="164"/>
      <c r="N212" s="165"/>
      <c r="O212" s="165"/>
      <c r="P212" s="166">
        <f>SUM(P213:P225)</f>
        <v>0</v>
      </c>
      <c r="Q212" s="165"/>
      <c r="R212" s="166">
        <f>SUM(R213:R225)</f>
        <v>0.05</v>
      </c>
      <c r="S212" s="165"/>
      <c r="T212" s="167">
        <f>SUM(T213:T225)</f>
        <v>0</v>
      </c>
      <c r="AR212" s="168" t="s">
        <v>21</v>
      </c>
      <c r="AT212" s="169" t="s">
        <v>74</v>
      </c>
      <c r="AU212" s="169" t="s">
        <v>84</v>
      </c>
      <c r="AY212" s="168" t="s">
        <v>136</v>
      </c>
      <c r="BK212" s="170">
        <f>SUM(BK213:BK225)</f>
        <v>0</v>
      </c>
    </row>
    <row r="213" spans="2:65" s="1" customFormat="1" ht="16.5" customHeight="1">
      <c r="B213" s="32"/>
      <c r="C213" s="173" t="s">
        <v>352</v>
      </c>
      <c r="D213" s="173" t="s">
        <v>140</v>
      </c>
      <c r="E213" s="174" t="s">
        <v>353</v>
      </c>
      <c r="F213" s="175" t="s">
        <v>354</v>
      </c>
      <c r="G213" s="176" t="s">
        <v>143</v>
      </c>
      <c r="H213" s="177">
        <v>5950</v>
      </c>
      <c r="I213" s="178"/>
      <c r="J213" s="179">
        <f>ROUND(I213*H213,2)</f>
        <v>0</v>
      </c>
      <c r="K213" s="175" t="s">
        <v>144</v>
      </c>
      <c r="L213" s="36"/>
      <c r="M213" s="180" t="s">
        <v>1</v>
      </c>
      <c r="N213" s="181" t="s">
        <v>46</v>
      </c>
      <c r="O213" s="58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AR213" s="15" t="s">
        <v>145</v>
      </c>
      <c r="AT213" s="15" t="s">
        <v>140</v>
      </c>
      <c r="AU213" s="15" t="s">
        <v>146</v>
      </c>
      <c r="AY213" s="15" t="s">
        <v>136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5" t="s">
        <v>21</v>
      </c>
      <c r="BK213" s="184">
        <f>ROUND(I213*H213,2)</f>
        <v>0</v>
      </c>
      <c r="BL213" s="15" t="s">
        <v>145</v>
      </c>
      <c r="BM213" s="15" t="s">
        <v>355</v>
      </c>
    </row>
    <row r="214" spans="2:65" s="1" customFormat="1" ht="19.5">
      <c r="B214" s="32"/>
      <c r="C214" s="33"/>
      <c r="D214" s="185" t="s">
        <v>148</v>
      </c>
      <c r="E214" s="33"/>
      <c r="F214" s="186" t="s">
        <v>356</v>
      </c>
      <c r="G214" s="33"/>
      <c r="H214" s="33"/>
      <c r="I214" s="101"/>
      <c r="J214" s="33"/>
      <c r="K214" s="33"/>
      <c r="L214" s="36"/>
      <c r="M214" s="187"/>
      <c r="N214" s="58"/>
      <c r="O214" s="58"/>
      <c r="P214" s="58"/>
      <c r="Q214" s="58"/>
      <c r="R214" s="58"/>
      <c r="S214" s="58"/>
      <c r="T214" s="59"/>
      <c r="AT214" s="15" t="s">
        <v>148</v>
      </c>
      <c r="AU214" s="15" t="s">
        <v>146</v>
      </c>
    </row>
    <row r="215" spans="2:65" s="1" customFormat="1" ht="16.5" customHeight="1">
      <c r="B215" s="32"/>
      <c r="C215" s="173" t="s">
        <v>357</v>
      </c>
      <c r="D215" s="173" t="s">
        <v>140</v>
      </c>
      <c r="E215" s="174" t="s">
        <v>358</v>
      </c>
      <c r="F215" s="175" t="s">
        <v>359</v>
      </c>
      <c r="G215" s="176" t="s">
        <v>230</v>
      </c>
      <c r="H215" s="177">
        <v>400</v>
      </c>
      <c r="I215" s="178"/>
      <c r="J215" s="179">
        <f>ROUND(I215*H215,2)</f>
        <v>0</v>
      </c>
      <c r="K215" s="175" t="s">
        <v>144</v>
      </c>
      <c r="L215" s="36"/>
      <c r="M215" s="180" t="s">
        <v>1</v>
      </c>
      <c r="N215" s="181" t="s">
        <v>46</v>
      </c>
      <c r="O215" s="58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AR215" s="15" t="s">
        <v>145</v>
      </c>
      <c r="AT215" s="15" t="s">
        <v>140</v>
      </c>
      <c r="AU215" s="15" t="s">
        <v>146</v>
      </c>
      <c r="AY215" s="15" t="s">
        <v>136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5" t="s">
        <v>21</v>
      </c>
      <c r="BK215" s="184">
        <f>ROUND(I215*H215,2)</f>
        <v>0</v>
      </c>
      <c r="BL215" s="15" t="s">
        <v>145</v>
      </c>
      <c r="BM215" s="15" t="s">
        <v>360</v>
      </c>
    </row>
    <row r="216" spans="2:65" s="1" customFormat="1" ht="19.5">
      <c r="B216" s="32"/>
      <c r="C216" s="33"/>
      <c r="D216" s="185" t="s">
        <v>148</v>
      </c>
      <c r="E216" s="33"/>
      <c r="F216" s="186" t="s">
        <v>361</v>
      </c>
      <c r="G216" s="33"/>
      <c r="H216" s="33"/>
      <c r="I216" s="101"/>
      <c r="J216" s="33"/>
      <c r="K216" s="33"/>
      <c r="L216" s="36"/>
      <c r="M216" s="187"/>
      <c r="N216" s="58"/>
      <c r="O216" s="58"/>
      <c r="P216" s="58"/>
      <c r="Q216" s="58"/>
      <c r="R216" s="58"/>
      <c r="S216" s="58"/>
      <c r="T216" s="59"/>
      <c r="AT216" s="15" t="s">
        <v>148</v>
      </c>
      <c r="AU216" s="15" t="s">
        <v>146</v>
      </c>
    </row>
    <row r="217" spans="2:65" s="11" customFormat="1" ht="11.25">
      <c r="B217" s="188"/>
      <c r="C217" s="189"/>
      <c r="D217" s="185" t="s">
        <v>150</v>
      </c>
      <c r="E217" s="190" t="s">
        <v>1</v>
      </c>
      <c r="F217" s="191" t="s">
        <v>362</v>
      </c>
      <c r="G217" s="189"/>
      <c r="H217" s="192">
        <v>400</v>
      </c>
      <c r="I217" s="193"/>
      <c r="J217" s="189"/>
      <c r="K217" s="189"/>
      <c r="L217" s="194"/>
      <c r="M217" s="195"/>
      <c r="N217" s="196"/>
      <c r="O217" s="196"/>
      <c r="P217" s="196"/>
      <c r="Q217" s="196"/>
      <c r="R217" s="196"/>
      <c r="S217" s="196"/>
      <c r="T217" s="197"/>
      <c r="AT217" s="198" t="s">
        <v>150</v>
      </c>
      <c r="AU217" s="198" t="s">
        <v>146</v>
      </c>
      <c r="AV217" s="11" t="s">
        <v>84</v>
      </c>
      <c r="AW217" s="11" t="s">
        <v>36</v>
      </c>
      <c r="AX217" s="11" t="s">
        <v>21</v>
      </c>
      <c r="AY217" s="198" t="s">
        <v>136</v>
      </c>
    </row>
    <row r="218" spans="2:65" s="1" customFormat="1" ht="16.5" customHeight="1">
      <c r="B218" s="32"/>
      <c r="C218" s="173" t="s">
        <v>363</v>
      </c>
      <c r="D218" s="173" t="s">
        <v>140</v>
      </c>
      <c r="E218" s="174" t="s">
        <v>364</v>
      </c>
      <c r="F218" s="175" t="s">
        <v>365</v>
      </c>
      <c r="G218" s="176" t="s">
        <v>143</v>
      </c>
      <c r="H218" s="177">
        <v>2000</v>
      </c>
      <c r="I218" s="178"/>
      <c r="J218" s="179">
        <f>ROUND(I218*H218,2)</f>
        <v>0</v>
      </c>
      <c r="K218" s="175" t="s">
        <v>144</v>
      </c>
      <c r="L218" s="36"/>
      <c r="M218" s="180" t="s">
        <v>1</v>
      </c>
      <c r="N218" s="181" t="s">
        <v>46</v>
      </c>
      <c r="O218" s="58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AR218" s="15" t="s">
        <v>145</v>
      </c>
      <c r="AT218" s="15" t="s">
        <v>140</v>
      </c>
      <c r="AU218" s="15" t="s">
        <v>146</v>
      </c>
      <c r="AY218" s="15" t="s">
        <v>136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5" t="s">
        <v>21</v>
      </c>
      <c r="BK218" s="184">
        <f>ROUND(I218*H218,2)</f>
        <v>0</v>
      </c>
      <c r="BL218" s="15" t="s">
        <v>145</v>
      </c>
      <c r="BM218" s="15" t="s">
        <v>366</v>
      </c>
    </row>
    <row r="219" spans="2:65" s="1" customFormat="1" ht="19.5">
      <c r="B219" s="32"/>
      <c r="C219" s="33"/>
      <c r="D219" s="185" t="s">
        <v>148</v>
      </c>
      <c r="E219" s="33"/>
      <c r="F219" s="186" t="s">
        <v>367</v>
      </c>
      <c r="G219" s="33"/>
      <c r="H219" s="33"/>
      <c r="I219" s="101"/>
      <c r="J219" s="33"/>
      <c r="K219" s="33"/>
      <c r="L219" s="36"/>
      <c r="M219" s="187"/>
      <c r="N219" s="58"/>
      <c r="O219" s="58"/>
      <c r="P219" s="58"/>
      <c r="Q219" s="58"/>
      <c r="R219" s="58"/>
      <c r="S219" s="58"/>
      <c r="T219" s="59"/>
      <c r="AT219" s="15" t="s">
        <v>148</v>
      </c>
      <c r="AU219" s="15" t="s">
        <v>146</v>
      </c>
    </row>
    <row r="220" spans="2:65" s="11" customFormat="1" ht="11.25">
      <c r="B220" s="188"/>
      <c r="C220" s="189"/>
      <c r="D220" s="185" t="s">
        <v>150</v>
      </c>
      <c r="E220" s="190" t="s">
        <v>1</v>
      </c>
      <c r="F220" s="191" t="s">
        <v>368</v>
      </c>
      <c r="G220" s="189"/>
      <c r="H220" s="192">
        <v>2000</v>
      </c>
      <c r="I220" s="193"/>
      <c r="J220" s="189"/>
      <c r="K220" s="189"/>
      <c r="L220" s="194"/>
      <c r="M220" s="195"/>
      <c r="N220" s="196"/>
      <c r="O220" s="196"/>
      <c r="P220" s="196"/>
      <c r="Q220" s="196"/>
      <c r="R220" s="196"/>
      <c r="S220" s="196"/>
      <c r="T220" s="197"/>
      <c r="AT220" s="198" t="s">
        <v>150</v>
      </c>
      <c r="AU220" s="198" t="s">
        <v>146</v>
      </c>
      <c r="AV220" s="11" t="s">
        <v>84</v>
      </c>
      <c r="AW220" s="11" t="s">
        <v>36</v>
      </c>
      <c r="AX220" s="11" t="s">
        <v>21</v>
      </c>
      <c r="AY220" s="198" t="s">
        <v>136</v>
      </c>
    </row>
    <row r="221" spans="2:65" s="1" customFormat="1" ht="16.5" customHeight="1">
      <c r="B221" s="32"/>
      <c r="C221" s="173" t="s">
        <v>369</v>
      </c>
      <c r="D221" s="173" t="s">
        <v>140</v>
      </c>
      <c r="E221" s="174" t="s">
        <v>370</v>
      </c>
      <c r="F221" s="175" t="s">
        <v>371</v>
      </c>
      <c r="G221" s="176" t="s">
        <v>143</v>
      </c>
      <c r="H221" s="177">
        <v>2000</v>
      </c>
      <c r="I221" s="178"/>
      <c r="J221" s="179">
        <f>ROUND(I221*H221,2)</f>
        <v>0</v>
      </c>
      <c r="K221" s="175" t="s">
        <v>144</v>
      </c>
      <c r="L221" s="36"/>
      <c r="M221" s="180" t="s">
        <v>1</v>
      </c>
      <c r="N221" s="181" t="s">
        <v>46</v>
      </c>
      <c r="O221" s="58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AR221" s="15" t="s">
        <v>145</v>
      </c>
      <c r="AT221" s="15" t="s">
        <v>140</v>
      </c>
      <c r="AU221" s="15" t="s">
        <v>146</v>
      </c>
      <c r="AY221" s="15" t="s">
        <v>136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5" t="s">
        <v>21</v>
      </c>
      <c r="BK221" s="184">
        <f>ROUND(I221*H221,2)</f>
        <v>0</v>
      </c>
      <c r="BL221" s="15" t="s">
        <v>145</v>
      </c>
      <c r="BM221" s="15" t="s">
        <v>372</v>
      </c>
    </row>
    <row r="222" spans="2:65" s="1" customFormat="1" ht="19.5">
      <c r="B222" s="32"/>
      <c r="C222" s="33"/>
      <c r="D222" s="185" t="s">
        <v>148</v>
      </c>
      <c r="E222" s="33"/>
      <c r="F222" s="186" t="s">
        <v>373</v>
      </c>
      <c r="G222" s="33"/>
      <c r="H222" s="33"/>
      <c r="I222" s="101"/>
      <c r="J222" s="33"/>
      <c r="K222" s="33"/>
      <c r="L222" s="36"/>
      <c r="M222" s="187"/>
      <c r="N222" s="58"/>
      <c r="O222" s="58"/>
      <c r="P222" s="58"/>
      <c r="Q222" s="58"/>
      <c r="R222" s="58"/>
      <c r="S222" s="58"/>
      <c r="T222" s="59"/>
      <c r="AT222" s="15" t="s">
        <v>148</v>
      </c>
      <c r="AU222" s="15" t="s">
        <v>146</v>
      </c>
    </row>
    <row r="223" spans="2:65" s="1" customFormat="1" ht="16.5" customHeight="1">
      <c r="B223" s="32"/>
      <c r="C223" s="220" t="s">
        <v>374</v>
      </c>
      <c r="D223" s="220" t="s">
        <v>253</v>
      </c>
      <c r="E223" s="221" t="s">
        <v>375</v>
      </c>
      <c r="F223" s="222" t="s">
        <v>376</v>
      </c>
      <c r="G223" s="223" t="s">
        <v>377</v>
      </c>
      <c r="H223" s="224">
        <v>50</v>
      </c>
      <c r="I223" s="225"/>
      <c r="J223" s="226">
        <f>ROUND(I223*H223,2)</f>
        <v>0</v>
      </c>
      <c r="K223" s="222" t="s">
        <v>144</v>
      </c>
      <c r="L223" s="227"/>
      <c r="M223" s="228" t="s">
        <v>1</v>
      </c>
      <c r="N223" s="229" t="s">
        <v>46</v>
      </c>
      <c r="O223" s="58"/>
      <c r="P223" s="182">
        <f>O223*H223</f>
        <v>0</v>
      </c>
      <c r="Q223" s="182">
        <v>1E-3</v>
      </c>
      <c r="R223" s="182">
        <f>Q223*H223</f>
        <v>0.05</v>
      </c>
      <c r="S223" s="182">
        <v>0</v>
      </c>
      <c r="T223" s="183">
        <f>S223*H223</f>
        <v>0</v>
      </c>
      <c r="AR223" s="15" t="s">
        <v>256</v>
      </c>
      <c r="AT223" s="15" t="s">
        <v>253</v>
      </c>
      <c r="AU223" s="15" t="s">
        <v>146</v>
      </c>
      <c r="AY223" s="15" t="s">
        <v>136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5" t="s">
        <v>21</v>
      </c>
      <c r="BK223" s="184">
        <f>ROUND(I223*H223,2)</f>
        <v>0</v>
      </c>
      <c r="BL223" s="15" t="s">
        <v>145</v>
      </c>
      <c r="BM223" s="15" t="s">
        <v>378</v>
      </c>
    </row>
    <row r="224" spans="2:65" s="1" customFormat="1" ht="19.5">
      <c r="B224" s="32"/>
      <c r="C224" s="33"/>
      <c r="D224" s="185" t="s">
        <v>148</v>
      </c>
      <c r="E224" s="33"/>
      <c r="F224" s="186" t="s">
        <v>373</v>
      </c>
      <c r="G224" s="33"/>
      <c r="H224" s="33"/>
      <c r="I224" s="101"/>
      <c r="J224" s="33"/>
      <c r="K224" s="33"/>
      <c r="L224" s="36"/>
      <c r="M224" s="187"/>
      <c r="N224" s="58"/>
      <c r="O224" s="58"/>
      <c r="P224" s="58"/>
      <c r="Q224" s="58"/>
      <c r="R224" s="58"/>
      <c r="S224" s="58"/>
      <c r="T224" s="59"/>
      <c r="AT224" s="15" t="s">
        <v>148</v>
      </c>
      <c r="AU224" s="15" t="s">
        <v>146</v>
      </c>
    </row>
    <row r="225" spans="2:65" s="11" customFormat="1" ht="11.25">
      <c r="B225" s="188"/>
      <c r="C225" s="189"/>
      <c r="D225" s="185" t="s">
        <v>150</v>
      </c>
      <c r="E225" s="190" t="s">
        <v>1</v>
      </c>
      <c r="F225" s="191" t="s">
        <v>379</v>
      </c>
      <c r="G225" s="189"/>
      <c r="H225" s="192">
        <v>50</v>
      </c>
      <c r="I225" s="193"/>
      <c r="J225" s="189"/>
      <c r="K225" s="189"/>
      <c r="L225" s="194"/>
      <c r="M225" s="195"/>
      <c r="N225" s="196"/>
      <c r="O225" s="196"/>
      <c r="P225" s="196"/>
      <c r="Q225" s="196"/>
      <c r="R225" s="196"/>
      <c r="S225" s="196"/>
      <c r="T225" s="197"/>
      <c r="AT225" s="198" t="s">
        <v>150</v>
      </c>
      <c r="AU225" s="198" t="s">
        <v>146</v>
      </c>
      <c r="AV225" s="11" t="s">
        <v>84</v>
      </c>
      <c r="AW225" s="11" t="s">
        <v>36</v>
      </c>
      <c r="AX225" s="11" t="s">
        <v>21</v>
      </c>
      <c r="AY225" s="198" t="s">
        <v>136</v>
      </c>
    </row>
    <row r="226" spans="2:65" s="10" customFormat="1" ht="22.9" customHeight="1">
      <c r="B226" s="157"/>
      <c r="C226" s="158"/>
      <c r="D226" s="159" t="s">
        <v>74</v>
      </c>
      <c r="E226" s="171" t="s">
        <v>145</v>
      </c>
      <c r="F226" s="171" t="s">
        <v>380</v>
      </c>
      <c r="G226" s="158"/>
      <c r="H226" s="158"/>
      <c r="I226" s="161"/>
      <c r="J226" s="172">
        <f>BK226</f>
        <v>0</v>
      </c>
      <c r="K226" s="158"/>
      <c r="L226" s="163"/>
      <c r="M226" s="164"/>
      <c r="N226" s="165"/>
      <c r="O226" s="165"/>
      <c r="P226" s="166">
        <f>SUM(P227:P229)</f>
        <v>0</v>
      </c>
      <c r="Q226" s="165"/>
      <c r="R226" s="166">
        <f>SUM(R227:R229)</f>
        <v>1.5637999999999999</v>
      </c>
      <c r="S226" s="165"/>
      <c r="T226" s="167">
        <f>SUM(T227:T229)</f>
        <v>0</v>
      </c>
      <c r="AR226" s="168" t="s">
        <v>21</v>
      </c>
      <c r="AT226" s="169" t="s">
        <v>74</v>
      </c>
      <c r="AU226" s="169" t="s">
        <v>21</v>
      </c>
      <c r="AY226" s="168" t="s">
        <v>136</v>
      </c>
      <c r="BK226" s="170">
        <f>SUM(BK227:BK229)</f>
        <v>0</v>
      </c>
    </row>
    <row r="227" spans="2:65" s="1" customFormat="1" ht="16.5" customHeight="1">
      <c r="B227" s="32"/>
      <c r="C227" s="173" t="s">
        <v>381</v>
      </c>
      <c r="D227" s="173" t="s">
        <v>140</v>
      </c>
      <c r="E227" s="174" t="s">
        <v>382</v>
      </c>
      <c r="F227" s="175" t="s">
        <v>383</v>
      </c>
      <c r="G227" s="176" t="s">
        <v>230</v>
      </c>
      <c r="H227" s="177">
        <v>0.7</v>
      </c>
      <c r="I227" s="178"/>
      <c r="J227" s="179">
        <f>ROUND(I227*H227,2)</f>
        <v>0</v>
      </c>
      <c r="K227" s="175" t="s">
        <v>144</v>
      </c>
      <c r="L227" s="36"/>
      <c r="M227" s="180" t="s">
        <v>1</v>
      </c>
      <c r="N227" s="181" t="s">
        <v>46</v>
      </c>
      <c r="O227" s="58"/>
      <c r="P227" s="182">
        <f>O227*H227</f>
        <v>0</v>
      </c>
      <c r="Q227" s="182">
        <v>2.234</v>
      </c>
      <c r="R227" s="182">
        <f>Q227*H227</f>
        <v>1.5637999999999999</v>
      </c>
      <c r="S227" s="182">
        <v>0</v>
      </c>
      <c r="T227" s="183">
        <f>S227*H227</f>
        <v>0</v>
      </c>
      <c r="AR227" s="15" t="s">
        <v>145</v>
      </c>
      <c r="AT227" s="15" t="s">
        <v>140</v>
      </c>
      <c r="AU227" s="15" t="s">
        <v>84</v>
      </c>
      <c r="AY227" s="15" t="s">
        <v>136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5" t="s">
        <v>21</v>
      </c>
      <c r="BK227" s="184">
        <f>ROUND(I227*H227,2)</f>
        <v>0</v>
      </c>
      <c r="BL227" s="15" t="s">
        <v>145</v>
      </c>
      <c r="BM227" s="15" t="s">
        <v>384</v>
      </c>
    </row>
    <row r="228" spans="2:65" s="1" customFormat="1" ht="19.5">
      <c r="B228" s="32"/>
      <c r="C228" s="33"/>
      <c r="D228" s="185" t="s">
        <v>148</v>
      </c>
      <c r="E228" s="33"/>
      <c r="F228" s="186" t="s">
        <v>385</v>
      </c>
      <c r="G228" s="33"/>
      <c r="H228" s="33"/>
      <c r="I228" s="101"/>
      <c r="J228" s="33"/>
      <c r="K228" s="33"/>
      <c r="L228" s="36"/>
      <c r="M228" s="187"/>
      <c r="N228" s="58"/>
      <c r="O228" s="58"/>
      <c r="P228" s="58"/>
      <c r="Q228" s="58"/>
      <c r="R228" s="58"/>
      <c r="S228" s="58"/>
      <c r="T228" s="59"/>
      <c r="AT228" s="15" t="s">
        <v>148</v>
      </c>
      <c r="AU228" s="15" t="s">
        <v>84</v>
      </c>
    </row>
    <row r="229" spans="2:65" s="11" customFormat="1" ht="11.25">
      <c r="B229" s="188"/>
      <c r="C229" s="189"/>
      <c r="D229" s="185" t="s">
        <v>150</v>
      </c>
      <c r="E229" s="190" t="s">
        <v>1</v>
      </c>
      <c r="F229" s="191" t="s">
        <v>386</v>
      </c>
      <c r="G229" s="189"/>
      <c r="H229" s="192">
        <v>0.7</v>
      </c>
      <c r="I229" s="193"/>
      <c r="J229" s="189"/>
      <c r="K229" s="189"/>
      <c r="L229" s="194"/>
      <c r="M229" s="195"/>
      <c r="N229" s="196"/>
      <c r="O229" s="196"/>
      <c r="P229" s="196"/>
      <c r="Q229" s="196"/>
      <c r="R229" s="196"/>
      <c r="S229" s="196"/>
      <c r="T229" s="197"/>
      <c r="AT229" s="198" t="s">
        <v>150</v>
      </c>
      <c r="AU229" s="198" t="s">
        <v>84</v>
      </c>
      <c r="AV229" s="11" t="s">
        <v>84</v>
      </c>
      <c r="AW229" s="11" t="s">
        <v>36</v>
      </c>
      <c r="AX229" s="11" t="s">
        <v>21</v>
      </c>
      <c r="AY229" s="198" t="s">
        <v>136</v>
      </c>
    </row>
    <row r="230" spans="2:65" s="10" customFormat="1" ht="22.9" customHeight="1">
      <c r="B230" s="157"/>
      <c r="C230" s="158"/>
      <c r="D230" s="159" t="s">
        <v>74</v>
      </c>
      <c r="E230" s="171" t="s">
        <v>166</v>
      </c>
      <c r="F230" s="171" t="s">
        <v>387</v>
      </c>
      <c r="G230" s="158"/>
      <c r="H230" s="158"/>
      <c r="I230" s="161"/>
      <c r="J230" s="172">
        <f>BK230</f>
        <v>0</v>
      </c>
      <c r="K230" s="158"/>
      <c r="L230" s="163"/>
      <c r="M230" s="164"/>
      <c r="N230" s="165"/>
      <c r="O230" s="165"/>
      <c r="P230" s="166">
        <f>SUM(P231:P322)</f>
        <v>0</v>
      </c>
      <c r="Q230" s="165"/>
      <c r="R230" s="166">
        <f>SUM(R231:R322)</f>
        <v>1273.1825100000001</v>
      </c>
      <c r="S230" s="165"/>
      <c r="T230" s="167">
        <f>SUM(T231:T322)</f>
        <v>0</v>
      </c>
      <c r="AR230" s="168" t="s">
        <v>21</v>
      </c>
      <c r="AT230" s="169" t="s">
        <v>74</v>
      </c>
      <c r="AU230" s="169" t="s">
        <v>21</v>
      </c>
      <c r="AY230" s="168" t="s">
        <v>136</v>
      </c>
      <c r="BK230" s="170">
        <f>SUM(BK231:BK322)</f>
        <v>0</v>
      </c>
    </row>
    <row r="231" spans="2:65" s="1" customFormat="1" ht="16.5" customHeight="1">
      <c r="B231" s="32"/>
      <c r="C231" s="173" t="s">
        <v>388</v>
      </c>
      <c r="D231" s="173" t="s">
        <v>140</v>
      </c>
      <c r="E231" s="174" t="s">
        <v>389</v>
      </c>
      <c r="F231" s="175" t="s">
        <v>390</v>
      </c>
      <c r="G231" s="176" t="s">
        <v>143</v>
      </c>
      <c r="H231" s="177">
        <v>1730</v>
      </c>
      <c r="I231" s="178"/>
      <c r="J231" s="179">
        <f>ROUND(I231*H231,2)</f>
        <v>0</v>
      </c>
      <c r="K231" s="175" t="s">
        <v>144</v>
      </c>
      <c r="L231" s="36"/>
      <c r="M231" s="180" t="s">
        <v>1</v>
      </c>
      <c r="N231" s="181" t="s">
        <v>46</v>
      </c>
      <c r="O231" s="58"/>
      <c r="P231" s="182">
        <f>O231*H231</f>
        <v>0</v>
      </c>
      <c r="Q231" s="182">
        <v>0.10373</v>
      </c>
      <c r="R231" s="182">
        <f>Q231*H231</f>
        <v>179.4529</v>
      </c>
      <c r="S231" s="182">
        <v>0</v>
      </c>
      <c r="T231" s="183">
        <f>S231*H231</f>
        <v>0</v>
      </c>
      <c r="AR231" s="15" t="s">
        <v>145</v>
      </c>
      <c r="AT231" s="15" t="s">
        <v>140</v>
      </c>
      <c r="AU231" s="15" t="s">
        <v>84</v>
      </c>
      <c r="AY231" s="15" t="s">
        <v>136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5" t="s">
        <v>21</v>
      </c>
      <c r="BK231" s="184">
        <f>ROUND(I231*H231,2)</f>
        <v>0</v>
      </c>
      <c r="BL231" s="15" t="s">
        <v>145</v>
      </c>
      <c r="BM231" s="15" t="s">
        <v>391</v>
      </c>
    </row>
    <row r="232" spans="2:65" s="1" customFormat="1" ht="19.5">
      <c r="B232" s="32"/>
      <c r="C232" s="33"/>
      <c r="D232" s="185" t="s">
        <v>148</v>
      </c>
      <c r="E232" s="33"/>
      <c r="F232" s="186" t="s">
        <v>392</v>
      </c>
      <c r="G232" s="33"/>
      <c r="H232" s="33"/>
      <c r="I232" s="101"/>
      <c r="J232" s="33"/>
      <c r="K232" s="33"/>
      <c r="L232" s="36"/>
      <c r="M232" s="187"/>
      <c r="N232" s="58"/>
      <c r="O232" s="58"/>
      <c r="P232" s="58"/>
      <c r="Q232" s="58"/>
      <c r="R232" s="58"/>
      <c r="S232" s="58"/>
      <c r="T232" s="59"/>
      <c r="AT232" s="15" t="s">
        <v>148</v>
      </c>
      <c r="AU232" s="15" t="s">
        <v>84</v>
      </c>
    </row>
    <row r="233" spans="2:65" s="11" customFormat="1" ht="11.25">
      <c r="B233" s="188"/>
      <c r="C233" s="189"/>
      <c r="D233" s="185" t="s">
        <v>150</v>
      </c>
      <c r="E233" s="190" t="s">
        <v>1</v>
      </c>
      <c r="F233" s="191" t="s">
        <v>393</v>
      </c>
      <c r="G233" s="189"/>
      <c r="H233" s="192">
        <v>1730</v>
      </c>
      <c r="I233" s="193"/>
      <c r="J233" s="189"/>
      <c r="K233" s="189"/>
      <c r="L233" s="194"/>
      <c r="M233" s="195"/>
      <c r="N233" s="196"/>
      <c r="O233" s="196"/>
      <c r="P233" s="196"/>
      <c r="Q233" s="196"/>
      <c r="R233" s="196"/>
      <c r="S233" s="196"/>
      <c r="T233" s="197"/>
      <c r="AT233" s="198" t="s">
        <v>150</v>
      </c>
      <c r="AU233" s="198" t="s">
        <v>84</v>
      </c>
      <c r="AV233" s="11" t="s">
        <v>84</v>
      </c>
      <c r="AW233" s="11" t="s">
        <v>36</v>
      </c>
      <c r="AX233" s="11" t="s">
        <v>21</v>
      </c>
      <c r="AY233" s="198" t="s">
        <v>136</v>
      </c>
    </row>
    <row r="234" spans="2:65" s="1" customFormat="1" ht="16.5" customHeight="1">
      <c r="B234" s="32"/>
      <c r="C234" s="173" t="s">
        <v>394</v>
      </c>
      <c r="D234" s="173" t="s">
        <v>140</v>
      </c>
      <c r="E234" s="174" t="s">
        <v>395</v>
      </c>
      <c r="F234" s="175" t="s">
        <v>396</v>
      </c>
      <c r="G234" s="176" t="s">
        <v>143</v>
      </c>
      <c r="H234" s="177">
        <v>1730</v>
      </c>
      <c r="I234" s="178"/>
      <c r="J234" s="179">
        <f>ROUND(I234*H234,2)</f>
        <v>0</v>
      </c>
      <c r="K234" s="175" t="s">
        <v>144</v>
      </c>
      <c r="L234" s="36"/>
      <c r="M234" s="180" t="s">
        <v>1</v>
      </c>
      <c r="N234" s="181" t="s">
        <v>46</v>
      </c>
      <c r="O234" s="58"/>
      <c r="P234" s="182">
        <f>O234*H234</f>
        <v>0</v>
      </c>
      <c r="Q234" s="182">
        <v>6.0999999999999997E-4</v>
      </c>
      <c r="R234" s="182">
        <f>Q234*H234</f>
        <v>1.0552999999999999</v>
      </c>
      <c r="S234" s="182">
        <v>0</v>
      </c>
      <c r="T234" s="183">
        <f>S234*H234</f>
        <v>0</v>
      </c>
      <c r="AR234" s="15" t="s">
        <v>145</v>
      </c>
      <c r="AT234" s="15" t="s">
        <v>140</v>
      </c>
      <c r="AU234" s="15" t="s">
        <v>84</v>
      </c>
      <c r="AY234" s="15" t="s">
        <v>136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5" t="s">
        <v>21</v>
      </c>
      <c r="BK234" s="184">
        <f>ROUND(I234*H234,2)</f>
        <v>0</v>
      </c>
      <c r="BL234" s="15" t="s">
        <v>145</v>
      </c>
      <c r="BM234" s="15" t="s">
        <v>397</v>
      </c>
    </row>
    <row r="235" spans="2:65" s="1" customFormat="1" ht="19.5">
      <c r="B235" s="32"/>
      <c r="C235" s="33"/>
      <c r="D235" s="185" t="s">
        <v>148</v>
      </c>
      <c r="E235" s="33"/>
      <c r="F235" s="186" t="s">
        <v>392</v>
      </c>
      <c r="G235" s="33"/>
      <c r="H235" s="33"/>
      <c r="I235" s="101"/>
      <c r="J235" s="33"/>
      <c r="K235" s="33"/>
      <c r="L235" s="36"/>
      <c r="M235" s="187"/>
      <c r="N235" s="58"/>
      <c r="O235" s="58"/>
      <c r="P235" s="58"/>
      <c r="Q235" s="58"/>
      <c r="R235" s="58"/>
      <c r="S235" s="58"/>
      <c r="T235" s="59"/>
      <c r="AT235" s="15" t="s">
        <v>148</v>
      </c>
      <c r="AU235" s="15" t="s">
        <v>84</v>
      </c>
    </row>
    <row r="236" spans="2:65" s="1" customFormat="1" ht="16.5" customHeight="1">
      <c r="B236" s="32"/>
      <c r="C236" s="173" t="s">
        <v>398</v>
      </c>
      <c r="D236" s="173" t="s">
        <v>140</v>
      </c>
      <c r="E236" s="174" t="s">
        <v>399</v>
      </c>
      <c r="F236" s="175" t="s">
        <v>400</v>
      </c>
      <c r="G236" s="176" t="s">
        <v>143</v>
      </c>
      <c r="H236" s="177">
        <v>1730</v>
      </c>
      <c r="I236" s="178"/>
      <c r="J236" s="179">
        <f>ROUND(I236*H236,2)</f>
        <v>0</v>
      </c>
      <c r="K236" s="175" t="s">
        <v>144</v>
      </c>
      <c r="L236" s="36"/>
      <c r="M236" s="180" t="s">
        <v>1</v>
      </c>
      <c r="N236" s="181" t="s">
        <v>46</v>
      </c>
      <c r="O236" s="58"/>
      <c r="P236" s="182">
        <f>O236*H236</f>
        <v>0</v>
      </c>
      <c r="Q236" s="182">
        <v>0.21099999999999999</v>
      </c>
      <c r="R236" s="182">
        <f>Q236*H236</f>
        <v>365.03</v>
      </c>
      <c r="S236" s="182">
        <v>0</v>
      </c>
      <c r="T236" s="183">
        <f>S236*H236</f>
        <v>0</v>
      </c>
      <c r="AR236" s="15" t="s">
        <v>145</v>
      </c>
      <c r="AT236" s="15" t="s">
        <v>140</v>
      </c>
      <c r="AU236" s="15" t="s">
        <v>84</v>
      </c>
      <c r="AY236" s="15" t="s">
        <v>136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5" t="s">
        <v>21</v>
      </c>
      <c r="BK236" s="184">
        <f>ROUND(I236*H236,2)</f>
        <v>0</v>
      </c>
      <c r="BL236" s="15" t="s">
        <v>145</v>
      </c>
      <c r="BM236" s="15" t="s">
        <v>401</v>
      </c>
    </row>
    <row r="237" spans="2:65" s="1" customFormat="1" ht="19.5">
      <c r="B237" s="32"/>
      <c r="C237" s="33"/>
      <c r="D237" s="185" t="s">
        <v>148</v>
      </c>
      <c r="E237" s="33"/>
      <c r="F237" s="186" t="s">
        <v>392</v>
      </c>
      <c r="G237" s="33"/>
      <c r="H237" s="33"/>
      <c r="I237" s="101"/>
      <c r="J237" s="33"/>
      <c r="K237" s="33"/>
      <c r="L237" s="36"/>
      <c r="M237" s="187"/>
      <c r="N237" s="58"/>
      <c r="O237" s="58"/>
      <c r="P237" s="58"/>
      <c r="Q237" s="58"/>
      <c r="R237" s="58"/>
      <c r="S237" s="58"/>
      <c r="T237" s="59"/>
      <c r="AT237" s="15" t="s">
        <v>148</v>
      </c>
      <c r="AU237" s="15" t="s">
        <v>84</v>
      </c>
    </row>
    <row r="238" spans="2:65" s="1" customFormat="1" ht="16.5" customHeight="1">
      <c r="B238" s="32"/>
      <c r="C238" s="173" t="s">
        <v>402</v>
      </c>
      <c r="D238" s="173" t="s">
        <v>140</v>
      </c>
      <c r="E238" s="174" t="s">
        <v>403</v>
      </c>
      <c r="F238" s="175" t="s">
        <v>404</v>
      </c>
      <c r="G238" s="176" t="s">
        <v>143</v>
      </c>
      <c r="H238" s="177">
        <v>1730</v>
      </c>
      <c r="I238" s="178"/>
      <c r="J238" s="179">
        <f>ROUND(I238*H238,2)</f>
        <v>0</v>
      </c>
      <c r="K238" s="175" t="s">
        <v>144</v>
      </c>
      <c r="L238" s="36"/>
      <c r="M238" s="180" t="s">
        <v>1</v>
      </c>
      <c r="N238" s="181" t="s">
        <v>46</v>
      </c>
      <c r="O238" s="58"/>
      <c r="P238" s="182">
        <f>O238*H238</f>
        <v>0</v>
      </c>
      <c r="Q238" s="182">
        <v>6.0099999999999997E-3</v>
      </c>
      <c r="R238" s="182">
        <f>Q238*H238</f>
        <v>10.3973</v>
      </c>
      <c r="S238" s="182">
        <v>0</v>
      </c>
      <c r="T238" s="183">
        <f>S238*H238</f>
        <v>0</v>
      </c>
      <c r="AR238" s="15" t="s">
        <v>145</v>
      </c>
      <c r="AT238" s="15" t="s">
        <v>140</v>
      </c>
      <c r="AU238" s="15" t="s">
        <v>84</v>
      </c>
      <c r="AY238" s="15" t="s">
        <v>136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5" t="s">
        <v>21</v>
      </c>
      <c r="BK238" s="184">
        <f>ROUND(I238*H238,2)</f>
        <v>0</v>
      </c>
      <c r="BL238" s="15" t="s">
        <v>145</v>
      </c>
      <c r="BM238" s="15" t="s">
        <v>405</v>
      </c>
    </row>
    <row r="239" spans="2:65" s="1" customFormat="1" ht="19.5">
      <c r="B239" s="32"/>
      <c r="C239" s="33"/>
      <c r="D239" s="185" t="s">
        <v>148</v>
      </c>
      <c r="E239" s="33"/>
      <c r="F239" s="186" t="s">
        <v>392</v>
      </c>
      <c r="G239" s="33"/>
      <c r="H239" s="33"/>
      <c r="I239" s="101"/>
      <c r="J239" s="33"/>
      <c r="K239" s="33"/>
      <c r="L239" s="36"/>
      <c r="M239" s="187"/>
      <c r="N239" s="58"/>
      <c r="O239" s="58"/>
      <c r="P239" s="58"/>
      <c r="Q239" s="58"/>
      <c r="R239" s="58"/>
      <c r="S239" s="58"/>
      <c r="T239" s="59"/>
      <c r="AT239" s="15" t="s">
        <v>148</v>
      </c>
      <c r="AU239" s="15" t="s">
        <v>84</v>
      </c>
    </row>
    <row r="240" spans="2:65" s="1" customFormat="1" ht="16.5" customHeight="1">
      <c r="B240" s="32"/>
      <c r="C240" s="173" t="s">
        <v>406</v>
      </c>
      <c r="D240" s="173" t="s">
        <v>140</v>
      </c>
      <c r="E240" s="174" t="s">
        <v>407</v>
      </c>
      <c r="F240" s="175" t="s">
        <v>408</v>
      </c>
      <c r="G240" s="176" t="s">
        <v>143</v>
      </c>
      <c r="H240" s="177">
        <v>1120</v>
      </c>
      <c r="I240" s="178"/>
      <c r="J240" s="179">
        <f>ROUND(I240*H240,2)</f>
        <v>0</v>
      </c>
      <c r="K240" s="175" t="s">
        <v>144</v>
      </c>
      <c r="L240" s="36"/>
      <c r="M240" s="180" t="s">
        <v>1</v>
      </c>
      <c r="N240" s="181" t="s">
        <v>46</v>
      </c>
      <c r="O240" s="58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AR240" s="15" t="s">
        <v>145</v>
      </c>
      <c r="AT240" s="15" t="s">
        <v>140</v>
      </c>
      <c r="AU240" s="15" t="s">
        <v>84</v>
      </c>
      <c r="AY240" s="15" t="s">
        <v>136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5" t="s">
        <v>21</v>
      </c>
      <c r="BK240" s="184">
        <f>ROUND(I240*H240,2)</f>
        <v>0</v>
      </c>
      <c r="BL240" s="15" t="s">
        <v>145</v>
      </c>
      <c r="BM240" s="15" t="s">
        <v>409</v>
      </c>
    </row>
    <row r="241" spans="2:65" s="1" customFormat="1" ht="19.5">
      <c r="B241" s="32"/>
      <c r="C241" s="33"/>
      <c r="D241" s="185" t="s">
        <v>148</v>
      </c>
      <c r="E241" s="33"/>
      <c r="F241" s="186" t="s">
        <v>410</v>
      </c>
      <c r="G241" s="33"/>
      <c r="H241" s="33"/>
      <c r="I241" s="101"/>
      <c r="J241" s="33"/>
      <c r="K241" s="33"/>
      <c r="L241" s="36"/>
      <c r="M241" s="187"/>
      <c r="N241" s="58"/>
      <c r="O241" s="58"/>
      <c r="P241" s="58"/>
      <c r="Q241" s="58"/>
      <c r="R241" s="58"/>
      <c r="S241" s="58"/>
      <c r="T241" s="59"/>
      <c r="AT241" s="15" t="s">
        <v>148</v>
      </c>
      <c r="AU241" s="15" t="s">
        <v>84</v>
      </c>
    </row>
    <row r="242" spans="2:65" s="11" customFormat="1" ht="11.25">
      <c r="B242" s="188"/>
      <c r="C242" s="189"/>
      <c r="D242" s="185" t="s">
        <v>150</v>
      </c>
      <c r="E242" s="190" t="s">
        <v>1</v>
      </c>
      <c r="F242" s="191" t="s">
        <v>411</v>
      </c>
      <c r="G242" s="189"/>
      <c r="H242" s="192">
        <v>1120</v>
      </c>
      <c r="I242" s="193"/>
      <c r="J242" s="189"/>
      <c r="K242" s="189"/>
      <c r="L242" s="194"/>
      <c r="M242" s="195"/>
      <c r="N242" s="196"/>
      <c r="O242" s="196"/>
      <c r="P242" s="196"/>
      <c r="Q242" s="196"/>
      <c r="R242" s="196"/>
      <c r="S242" s="196"/>
      <c r="T242" s="197"/>
      <c r="AT242" s="198" t="s">
        <v>150</v>
      </c>
      <c r="AU242" s="198" t="s">
        <v>84</v>
      </c>
      <c r="AV242" s="11" t="s">
        <v>84</v>
      </c>
      <c r="AW242" s="11" t="s">
        <v>36</v>
      </c>
      <c r="AX242" s="11" t="s">
        <v>21</v>
      </c>
      <c r="AY242" s="198" t="s">
        <v>136</v>
      </c>
    </row>
    <row r="243" spans="2:65" s="1" customFormat="1" ht="16.5" customHeight="1">
      <c r="B243" s="32"/>
      <c r="C243" s="173" t="s">
        <v>412</v>
      </c>
      <c r="D243" s="173" t="s">
        <v>140</v>
      </c>
      <c r="E243" s="174" t="s">
        <v>413</v>
      </c>
      <c r="F243" s="175" t="s">
        <v>414</v>
      </c>
      <c r="G243" s="176" t="s">
        <v>143</v>
      </c>
      <c r="H243" s="177">
        <v>1200</v>
      </c>
      <c r="I243" s="178"/>
      <c r="J243" s="179">
        <f>ROUND(I243*H243,2)</f>
        <v>0</v>
      </c>
      <c r="K243" s="175" t="s">
        <v>1</v>
      </c>
      <c r="L243" s="36"/>
      <c r="M243" s="180" t="s">
        <v>1</v>
      </c>
      <c r="N243" s="181" t="s">
        <v>46</v>
      </c>
      <c r="O243" s="58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AR243" s="15" t="s">
        <v>145</v>
      </c>
      <c r="AT243" s="15" t="s">
        <v>140</v>
      </c>
      <c r="AU243" s="15" t="s">
        <v>84</v>
      </c>
      <c r="AY243" s="15" t="s">
        <v>136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5" t="s">
        <v>21</v>
      </c>
      <c r="BK243" s="184">
        <f>ROUND(I243*H243,2)</f>
        <v>0</v>
      </c>
      <c r="BL243" s="15" t="s">
        <v>145</v>
      </c>
      <c r="BM243" s="15" t="s">
        <v>415</v>
      </c>
    </row>
    <row r="244" spans="2:65" s="1" customFormat="1" ht="19.5">
      <c r="B244" s="32"/>
      <c r="C244" s="33"/>
      <c r="D244" s="185" t="s">
        <v>148</v>
      </c>
      <c r="E244" s="33"/>
      <c r="F244" s="186" t="s">
        <v>410</v>
      </c>
      <c r="G244" s="33"/>
      <c r="H244" s="33"/>
      <c r="I244" s="101"/>
      <c r="J244" s="33"/>
      <c r="K244" s="33"/>
      <c r="L244" s="36"/>
      <c r="M244" s="187"/>
      <c r="N244" s="58"/>
      <c r="O244" s="58"/>
      <c r="P244" s="58"/>
      <c r="Q244" s="58"/>
      <c r="R244" s="58"/>
      <c r="S244" s="58"/>
      <c r="T244" s="59"/>
      <c r="AT244" s="15" t="s">
        <v>148</v>
      </c>
      <c r="AU244" s="15" t="s">
        <v>84</v>
      </c>
    </row>
    <row r="245" spans="2:65" s="1" customFormat="1" ht="16.5" customHeight="1">
      <c r="B245" s="32"/>
      <c r="C245" s="173" t="s">
        <v>416</v>
      </c>
      <c r="D245" s="173" t="s">
        <v>140</v>
      </c>
      <c r="E245" s="174" t="s">
        <v>417</v>
      </c>
      <c r="F245" s="175" t="s">
        <v>418</v>
      </c>
      <c r="G245" s="176" t="s">
        <v>143</v>
      </c>
      <c r="H245" s="177">
        <v>1470</v>
      </c>
      <c r="I245" s="178"/>
      <c r="J245" s="179">
        <f>ROUND(I245*H245,2)</f>
        <v>0</v>
      </c>
      <c r="K245" s="175" t="s">
        <v>144</v>
      </c>
      <c r="L245" s="36"/>
      <c r="M245" s="180" t="s">
        <v>1</v>
      </c>
      <c r="N245" s="181" t="s">
        <v>46</v>
      </c>
      <c r="O245" s="58"/>
      <c r="P245" s="182">
        <f>O245*H245</f>
        <v>0</v>
      </c>
      <c r="Q245" s="182">
        <v>9.8000000000000004E-2</v>
      </c>
      <c r="R245" s="182">
        <f>Q245*H245</f>
        <v>144.06</v>
      </c>
      <c r="S245" s="182">
        <v>0</v>
      </c>
      <c r="T245" s="183">
        <f>S245*H245</f>
        <v>0</v>
      </c>
      <c r="AR245" s="15" t="s">
        <v>145</v>
      </c>
      <c r="AT245" s="15" t="s">
        <v>140</v>
      </c>
      <c r="AU245" s="15" t="s">
        <v>84</v>
      </c>
      <c r="AY245" s="15" t="s">
        <v>136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5" t="s">
        <v>21</v>
      </c>
      <c r="BK245" s="184">
        <f>ROUND(I245*H245,2)</f>
        <v>0</v>
      </c>
      <c r="BL245" s="15" t="s">
        <v>145</v>
      </c>
      <c r="BM245" s="15" t="s">
        <v>419</v>
      </c>
    </row>
    <row r="246" spans="2:65" s="1" customFormat="1" ht="19.5">
      <c r="B246" s="32"/>
      <c r="C246" s="33"/>
      <c r="D246" s="185" t="s">
        <v>148</v>
      </c>
      <c r="E246" s="33"/>
      <c r="F246" s="186" t="s">
        <v>420</v>
      </c>
      <c r="G246" s="33"/>
      <c r="H246" s="33"/>
      <c r="I246" s="101"/>
      <c r="J246" s="33"/>
      <c r="K246" s="33"/>
      <c r="L246" s="36"/>
      <c r="M246" s="187"/>
      <c r="N246" s="58"/>
      <c r="O246" s="58"/>
      <c r="P246" s="58"/>
      <c r="Q246" s="58"/>
      <c r="R246" s="58"/>
      <c r="S246" s="58"/>
      <c r="T246" s="59"/>
      <c r="AT246" s="15" t="s">
        <v>148</v>
      </c>
      <c r="AU246" s="15" t="s">
        <v>84</v>
      </c>
    </row>
    <row r="247" spans="2:65" s="11" customFormat="1" ht="11.25">
      <c r="B247" s="188"/>
      <c r="C247" s="189"/>
      <c r="D247" s="185" t="s">
        <v>150</v>
      </c>
      <c r="E247" s="190" t="s">
        <v>1</v>
      </c>
      <c r="F247" s="191" t="s">
        <v>421</v>
      </c>
      <c r="G247" s="189"/>
      <c r="H247" s="192">
        <v>1470</v>
      </c>
      <c r="I247" s="193"/>
      <c r="J247" s="189"/>
      <c r="K247" s="189"/>
      <c r="L247" s="194"/>
      <c r="M247" s="195"/>
      <c r="N247" s="196"/>
      <c r="O247" s="196"/>
      <c r="P247" s="196"/>
      <c r="Q247" s="196"/>
      <c r="R247" s="196"/>
      <c r="S247" s="196"/>
      <c r="T247" s="197"/>
      <c r="AT247" s="198" t="s">
        <v>150</v>
      </c>
      <c r="AU247" s="198" t="s">
        <v>84</v>
      </c>
      <c r="AV247" s="11" t="s">
        <v>84</v>
      </c>
      <c r="AW247" s="11" t="s">
        <v>36</v>
      </c>
      <c r="AX247" s="11" t="s">
        <v>21</v>
      </c>
      <c r="AY247" s="198" t="s">
        <v>136</v>
      </c>
    </row>
    <row r="248" spans="2:65" s="1" customFormat="1" ht="16.5" customHeight="1">
      <c r="B248" s="32"/>
      <c r="C248" s="220" t="s">
        <v>422</v>
      </c>
      <c r="D248" s="220" t="s">
        <v>253</v>
      </c>
      <c r="E248" s="221" t="s">
        <v>423</v>
      </c>
      <c r="F248" s="222" t="s">
        <v>424</v>
      </c>
      <c r="G248" s="223" t="s">
        <v>143</v>
      </c>
      <c r="H248" s="224">
        <v>1514.1</v>
      </c>
      <c r="I248" s="225"/>
      <c r="J248" s="226">
        <f>ROUND(I248*H248,2)</f>
        <v>0</v>
      </c>
      <c r="K248" s="222" t="s">
        <v>144</v>
      </c>
      <c r="L248" s="227"/>
      <c r="M248" s="228" t="s">
        <v>1</v>
      </c>
      <c r="N248" s="229" t="s">
        <v>46</v>
      </c>
      <c r="O248" s="58"/>
      <c r="P248" s="182">
        <f>O248*H248</f>
        <v>0</v>
      </c>
      <c r="Q248" s="182">
        <v>0.1125</v>
      </c>
      <c r="R248" s="182">
        <f>Q248*H248</f>
        <v>170.33625000000001</v>
      </c>
      <c r="S248" s="182">
        <v>0</v>
      </c>
      <c r="T248" s="183">
        <f>S248*H248</f>
        <v>0</v>
      </c>
      <c r="AR248" s="15" t="s">
        <v>256</v>
      </c>
      <c r="AT248" s="15" t="s">
        <v>253</v>
      </c>
      <c r="AU248" s="15" t="s">
        <v>84</v>
      </c>
      <c r="AY248" s="15" t="s">
        <v>136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5" t="s">
        <v>21</v>
      </c>
      <c r="BK248" s="184">
        <f>ROUND(I248*H248,2)</f>
        <v>0</v>
      </c>
      <c r="BL248" s="15" t="s">
        <v>145</v>
      </c>
      <c r="BM248" s="15" t="s">
        <v>425</v>
      </c>
    </row>
    <row r="249" spans="2:65" s="1" customFormat="1" ht="19.5">
      <c r="B249" s="32"/>
      <c r="C249" s="33"/>
      <c r="D249" s="185" t="s">
        <v>148</v>
      </c>
      <c r="E249" s="33"/>
      <c r="F249" s="186" t="s">
        <v>420</v>
      </c>
      <c r="G249" s="33"/>
      <c r="H249" s="33"/>
      <c r="I249" s="101"/>
      <c r="J249" s="33"/>
      <c r="K249" s="33"/>
      <c r="L249" s="36"/>
      <c r="M249" s="187"/>
      <c r="N249" s="58"/>
      <c r="O249" s="58"/>
      <c r="P249" s="58"/>
      <c r="Q249" s="58"/>
      <c r="R249" s="58"/>
      <c r="S249" s="58"/>
      <c r="T249" s="59"/>
      <c r="AT249" s="15" t="s">
        <v>148</v>
      </c>
      <c r="AU249" s="15" t="s">
        <v>84</v>
      </c>
    </row>
    <row r="250" spans="2:65" s="11" customFormat="1" ht="11.25">
      <c r="B250" s="188"/>
      <c r="C250" s="189"/>
      <c r="D250" s="185" t="s">
        <v>150</v>
      </c>
      <c r="E250" s="190" t="s">
        <v>1</v>
      </c>
      <c r="F250" s="191" t="s">
        <v>426</v>
      </c>
      <c r="G250" s="189"/>
      <c r="H250" s="192">
        <v>1514.1</v>
      </c>
      <c r="I250" s="193"/>
      <c r="J250" s="189"/>
      <c r="K250" s="189"/>
      <c r="L250" s="194"/>
      <c r="M250" s="195"/>
      <c r="N250" s="196"/>
      <c r="O250" s="196"/>
      <c r="P250" s="196"/>
      <c r="Q250" s="196"/>
      <c r="R250" s="196"/>
      <c r="S250" s="196"/>
      <c r="T250" s="197"/>
      <c r="AT250" s="198" t="s">
        <v>150</v>
      </c>
      <c r="AU250" s="198" t="s">
        <v>84</v>
      </c>
      <c r="AV250" s="11" t="s">
        <v>84</v>
      </c>
      <c r="AW250" s="11" t="s">
        <v>36</v>
      </c>
      <c r="AX250" s="11" t="s">
        <v>21</v>
      </c>
      <c r="AY250" s="198" t="s">
        <v>136</v>
      </c>
    </row>
    <row r="251" spans="2:65" s="1" customFormat="1" ht="16.5" customHeight="1">
      <c r="B251" s="32"/>
      <c r="C251" s="173" t="s">
        <v>427</v>
      </c>
      <c r="D251" s="173" t="s">
        <v>140</v>
      </c>
      <c r="E251" s="174" t="s">
        <v>428</v>
      </c>
      <c r="F251" s="175" t="s">
        <v>429</v>
      </c>
      <c r="G251" s="176" t="s">
        <v>143</v>
      </c>
      <c r="H251" s="177">
        <v>60</v>
      </c>
      <c r="I251" s="178"/>
      <c r="J251" s="179">
        <f>ROUND(I251*H251,2)</f>
        <v>0</v>
      </c>
      <c r="K251" s="175" t="s">
        <v>144</v>
      </c>
      <c r="L251" s="36"/>
      <c r="M251" s="180" t="s">
        <v>1</v>
      </c>
      <c r="N251" s="181" t="s">
        <v>46</v>
      </c>
      <c r="O251" s="58"/>
      <c r="P251" s="182">
        <f>O251*H251</f>
        <v>0</v>
      </c>
      <c r="Q251" s="182">
        <v>0.10362</v>
      </c>
      <c r="R251" s="182">
        <f>Q251*H251</f>
        <v>6.2172000000000001</v>
      </c>
      <c r="S251" s="182">
        <v>0</v>
      </c>
      <c r="T251" s="183">
        <f>S251*H251</f>
        <v>0</v>
      </c>
      <c r="AR251" s="15" t="s">
        <v>145</v>
      </c>
      <c r="AT251" s="15" t="s">
        <v>140</v>
      </c>
      <c r="AU251" s="15" t="s">
        <v>84</v>
      </c>
      <c r="AY251" s="15" t="s">
        <v>136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5" t="s">
        <v>21</v>
      </c>
      <c r="BK251" s="184">
        <f>ROUND(I251*H251,2)</f>
        <v>0</v>
      </c>
      <c r="BL251" s="15" t="s">
        <v>145</v>
      </c>
      <c r="BM251" s="15" t="s">
        <v>430</v>
      </c>
    </row>
    <row r="252" spans="2:65" s="1" customFormat="1" ht="19.5">
      <c r="B252" s="32"/>
      <c r="C252" s="33"/>
      <c r="D252" s="185" t="s">
        <v>148</v>
      </c>
      <c r="E252" s="33"/>
      <c r="F252" s="186" t="s">
        <v>431</v>
      </c>
      <c r="G252" s="33"/>
      <c r="H252" s="33"/>
      <c r="I252" s="101"/>
      <c r="J252" s="33"/>
      <c r="K252" s="33"/>
      <c r="L252" s="36"/>
      <c r="M252" s="187"/>
      <c r="N252" s="58"/>
      <c r="O252" s="58"/>
      <c r="P252" s="58"/>
      <c r="Q252" s="58"/>
      <c r="R252" s="58"/>
      <c r="S252" s="58"/>
      <c r="T252" s="59"/>
      <c r="AT252" s="15" t="s">
        <v>148</v>
      </c>
      <c r="AU252" s="15" t="s">
        <v>84</v>
      </c>
    </row>
    <row r="253" spans="2:65" s="1" customFormat="1" ht="16.5" customHeight="1">
      <c r="B253" s="32"/>
      <c r="C253" s="220" t="s">
        <v>432</v>
      </c>
      <c r="D253" s="220" t="s">
        <v>253</v>
      </c>
      <c r="E253" s="221" t="s">
        <v>433</v>
      </c>
      <c r="F253" s="222" t="s">
        <v>434</v>
      </c>
      <c r="G253" s="223" t="s">
        <v>143</v>
      </c>
      <c r="H253" s="224">
        <v>61.8</v>
      </c>
      <c r="I253" s="225"/>
      <c r="J253" s="226">
        <f>ROUND(I253*H253,2)</f>
        <v>0</v>
      </c>
      <c r="K253" s="222" t="s">
        <v>144</v>
      </c>
      <c r="L253" s="227"/>
      <c r="M253" s="228" t="s">
        <v>1</v>
      </c>
      <c r="N253" s="229" t="s">
        <v>46</v>
      </c>
      <c r="O253" s="58"/>
      <c r="P253" s="182">
        <f>O253*H253</f>
        <v>0</v>
      </c>
      <c r="Q253" s="182">
        <v>0.17599999999999999</v>
      </c>
      <c r="R253" s="182">
        <f>Q253*H253</f>
        <v>10.876799999999999</v>
      </c>
      <c r="S253" s="182">
        <v>0</v>
      </c>
      <c r="T253" s="183">
        <f>S253*H253</f>
        <v>0</v>
      </c>
      <c r="AR253" s="15" t="s">
        <v>256</v>
      </c>
      <c r="AT253" s="15" t="s">
        <v>253</v>
      </c>
      <c r="AU253" s="15" t="s">
        <v>84</v>
      </c>
      <c r="AY253" s="15" t="s">
        <v>136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5" t="s">
        <v>21</v>
      </c>
      <c r="BK253" s="184">
        <f>ROUND(I253*H253,2)</f>
        <v>0</v>
      </c>
      <c r="BL253" s="15" t="s">
        <v>145</v>
      </c>
      <c r="BM253" s="15" t="s">
        <v>435</v>
      </c>
    </row>
    <row r="254" spans="2:65" s="1" customFormat="1" ht="19.5">
      <c r="B254" s="32"/>
      <c r="C254" s="33"/>
      <c r="D254" s="185" t="s">
        <v>148</v>
      </c>
      <c r="E254" s="33"/>
      <c r="F254" s="186" t="s">
        <v>431</v>
      </c>
      <c r="G254" s="33"/>
      <c r="H254" s="33"/>
      <c r="I254" s="101"/>
      <c r="J254" s="33"/>
      <c r="K254" s="33"/>
      <c r="L254" s="36"/>
      <c r="M254" s="187"/>
      <c r="N254" s="58"/>
      <c r="O254" s="58"/>
      <c r="P254" s="58"/>
      <c r="Q254" s="58"/>
      <c r="R254" s="58"/>
      <c r="S254" s="58"/>
      <c r="T254" s="59"/>
      <c r="AT254" s="15" t="s">
        <v>148</v>
      </c>
      <c r="AU254" s="15" t="s">
        <v>84</v>
      </c>
    </row>
    <row r="255" spans="2:65" s="11" customFormat="1" ht="11.25">
      <c r="B255" s="188"/>
      <c r="C255" s="189"/>
      <c r="D255" s="185" t="s">
        <v>150</v>
      </c>
      <c r="E255" s="190" t="s">
        <v>1</v>
      </c>
      <c r="F255" s="191" t="s">
        <v>436</v>
      </c>
      <c r="G255" s="189"/>
      <c r="H255" s="192">
        <v>61.8</v>
      </c>
      <c r="I255" s="193"/>
      <c r="J255" s="189"/>
      <c r="K255" s="189"/>
      <c r="L255" s="194"/>
      <c r="M255" s="195"/>
      <c r="N255" s="196"/>
      <c r="O255" s="196"/>
      <c r="P255" s="196"/>
      <c r="Q255" s="196"/>
      <c r="R255" s="196"/>
      <c r="S255" s="196"/>
      <c r="T255" s="197"/>
      <c r="AT255" s="198" t="s">
        <v>150</v>
      </c>
      <c r="AU255" s="198" t="s">
        <v>84</v>
      </c>
      <c r="AV255" s="11" t="s">
        <v>84</v>
      </c>
      <c r="AW255" s="11" t="s">
        <v>36</v>
      </c>
      <c r="AX255" s="11" t="s">
        <v>21</v>
      </c>
      <c r="AY255" s="198" t="s">
        <v>136</v>
      </c>
    </row>
    <row r="256" spans="2:65" s="1" customFormat="1" ht="16.5" customHeight="1">
      <c r="B256" s="32"/>
      <c r="C256" s="173" t="s">
        <v>437</v>
      </c>
      <c r="D256" s="173" t="s">
        <v>140</v>
      </c>
      <c r="E256" s="174" t="s">
        <v>438</v>
      </c>
      <c r="F256" s="175" t="s">
        <v>439</v>
      </c>
      <c r="G256" s="176" t="s">
        <v>143</v>
      </c>
      <c r="H256" s="177">
        <v>1530</v>
      </c>
      <c r="I256" s="178"/>
      <c r="J256" s="179">
        <f>ROUND(I256*H256,2)</f>
        <v>0</v>
      </c>
      <c r="K256" s="175" t="s">
        <v>144</v>
      </c>
      <c r="L256" s="36"/>
      <c r="M256" s="180" t="s">
        <v>1</v>
      </c>
      <c r="N256" s="181" t="s">
        <v>46</v>
      </c>
      <c r="O256" s="58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AR256" s="15" t="s">
        <v>145</v>
      </c>
      <c r="AT256" s="15" t="s">
        <v>140</v>
      </c>
      <c r="AU256" s="15" t="s">
        <v>84</v>
      </c>
      <c r="AY256" s="15" t="s">
        <v>136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5" t="s">
        <v>21</v>
      </c>
      <c r="BK256" s="184">
        <f>ROUND(I256*H256,2)</f>
        <v>0</v>
      </c>
      <c r="BL256" s="15" t="s">
        <v>145</v>
      </c>
      <c r="BM256" s="15" t="s">
        <v>440</v>
      </c>
    </row>
    <row r="257" spans="2:65" s="1" customFormat="1" ht="19.5">
      <c r="B257" s="32"/>
      <c r="C257" s="33"/>
      <c r="D257" s="185" t="s">
        <v>148</v>
      </c>
      <c r="E257" s="33"/>
      <c r="F257" s="186" t="s">
        <v>441</v>
      </c>
      <c r="G257" s="33"/>
      <c r="H257" s="33"/>
      <c r="I257" s="101"/>
      <c r="J257" s="33"/>
      <c r="K257" s="33"/>
      <c r="L257" s="36"/>
      <c r="M257" s="187"/>
      <c r="N257" s="58"/>
      <c r="O257" s="58"/>
      <c r="P257" s="58"/>
      <c r="Q257" s="58"/>
      <c r="R257" s="58"/>
      <c r="S257" s="58"/>
      <c r="T257" s="59"/>
      <c r="AT257" s="15" t="s">
        <v>148</v>
      </c>
      <c r="AU257" s="15" t="s">
        <v>84</v>
      </c>
    </row>
    <row r="258" spans="2:65" s="11" customFormat="1" ht="11.25">
      <c r="B258" s="188"/>
      <c r="C258" s="189"/>
      <c r="D258" s="185" t="s">
        <v>150</v>
      </c>
      <c r="E258" s="190" t="s">
        <v>1</v>
      </c>
      <c r="F258" s="191" t="s">
        <v>442</v>
      </c>
      <c r="G258" s="189"/>
      <c r="H258" s="192">
        <v>1530</v>
      </c>
      <c r="I258" s="193"/>
      <c r="J258" s="189"/>
      <c r="K258" s="189"/>
      <c r="L258" s="194"/>
      <c r="M258" s="195"/>
      <c r="N258" s="196"/>
      <c r="O258" s="196"/>
      <c r="P258" s="196"/>
      <c r="Q258" s="196"/>
      <c r="R258" s="196"/>
      <c r="S258" s="196"/>
      <c r="T258" s="197"/>
      <c r="AT258" s="198" t="s">
        <v>150</v>
      </c>
      <c r="AU258" s="198" t="s">
        <v>84</v>
      </c>
      <c r="AV258" s="11" t="s">
        <v>84</v>
      </c>
      <c r="AW258" s="11" t="s">
        <v>36</v>
      </c>
      <c r="AX258" s="11" t="s">
        <v>21</v>
      </c>
      <c r="AY258" s="198" t="s">
        <v>136</v>
      </c>
    </row>
    <row r="259" spans="2:65" s="1" customFormat="1" ht="16.5" customHeight="1">
      <c r="B259" s="32"/>
      <c r="C259" s="173" t="s">
        <v>443</v>
      </c>
      <c r="D259" s="173" t="s">
        <v>140</v>
      </c>
      <c r="E259" s="174" t="s">
        <v>413</v>
      </c>
      <c r="F259" s="175" t="s">
        <v>414</v>
      </c>
      <c r="G259" s="176" t="s">
        <v>143</v>
      </c>
      <c r="H259" s="177">
        <v>1650</v>
      </c>
      <c r="I259" s="178"/>
      <c r="J259" s="179">
        <f>ROUND(I259*H259,2)</f>
        <v>0</v>
      </c>
      <c r="K259" s="175" t="s">
        <v>1</v>
      </c>
      <c r="L259" s="36"/>
      <c r="M259" s="180" t="s">
        <v>1</v>
      </c>
      <c r="N259" s="181" t="s">
        <v>46</v>
      </c>
      <c r="O259" s="58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AR259" s="15" t="s">
        <v>145</v>
      </c>
      <c r="AT259" s="15" t="s">
        <v>140</v>
      </c>
      <c r="AU259" s="15" t="s">
        <v>84</v>
      </c>
      <c r="AY259" s="15" t="s">
        <v>136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5" t="s">
        <v>21</v>
      </c>
      <c r="BK259" s="184">
        <f>ROUND(I259*H259,2)</f>
        <v>0</v>
      </c>
      <c r="BL259" s="15" t="s">
        <v>145</v>
      </c>
      <c r="BM259" s="15" t="s">
        <v>444</v>
      </c>
    </row>
    <row r="260" spans="2:65" s="1" customFormat="1" ht="19.5">
      <c r="B260" s="32"/>
      <c r="C260" s="33"/>
      <c r="D260" s="185" t="s">
        <v>148</v>
      </c>
      <c r="E260" s="33"/>
      <c r="F260" s="186" t="s">
        <v>420</v>
      </c>
      <c r="G260" s="33"/>
      <c r="H260" s="33"/>
      <c r="I260" s="101"/>
      <c r="J260" s="33"/>
      <c r="K260" s="33"/>
      <c r="L260" s="36"/>
      <c r="M260" s="187"/>
      <c r="N260" s="58"/>
      <c r="O260" s="58"/>
      <c r="P260" s="58"/>
      <c r="Q260" s="58"/>
      <c r="R260" s="58"/>
      <c r="S260" s="58"/>
      <c r="T260" s="59"/>
      <c r="AT260" s="15" t="s">
        <v>148</v>
      </c>
      <c r="AU260" s="15" t="s">
        <v>84</v>
      </c>
    </row>
    <row r="261" spans="2:65" s="1" customFormat="1" ht="16.5" customHeight="1">
      <c r="B261" s="32"/>
      <c r="C261" s="173" t="s">
        <v>445</v>
      </c>
      <c r="D261" s="173" t="s">
        <v>140</v>
      </c>
      <c r="E261" s="174" t="s">
        <v>446</v>
      </c>
      <c r="F261" s="175" t="s">
        <v>447</v>
      </c>
      <c r="G261" s="176" t="s">
        <v>143</v>
      </c>
      <c r="H261" s="177">
        <v>250</v>
      </c>
      <c r="I261" s="178"/>
      <c r="J261" s="179">
        <f>ROUND(I261*H261,2)</f>
        <v>0</v>
      </c>
      <c r="K261" s="175" t="s">
        <v>1</v>
      </c>
      <c r="L261" s="36"/>
      <c r="M261" s="180" t="s">
        <v>1</v>
      </c>
      <c r="N261" s="181" t="s">
        <v>46</v>
      </c>
      <c r="O261" s="58"/>
      <c r="P261" s="182">
        <f>O261*H261</f>
        <v>0</v>
      </c>
      <c r="Q261" s="182">
        <v>0.19536000000000001</v>
      </c>
      <c r="R261" s="182">
        <f>Q261*H261</f>
        <v>48.84</v>
      </c>
      <c r="S261" s="182">
        <v>0</v>
      </c>
      <c r="T261" s="183">
        <f>S261*H261</f>
        <v>0</v>
      </c>
      <c r="AR261" s="15" t="s">
        <v>145</v>
      </c>
      <c r="AT261" s="15" t="s">
        <v>140</v>
      </c>
      <c r="AU261" s="15" t="s">
        <v>84</v>
      </c>
      <c r="AY261" s="15" t="s">
        <v>136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5" t="s">
        <v>21</v>
      </c>
      <c r="BK261" s="184">
        <f>ROUND(I261*H261,2)</f>
        <v>0</v>
      </c>
      <c r="BL261" s="15" t="s">
        <v>145</v>
      </c>
      <c r="BM261" s="15" t="s">
        <v>448</v>
      </c>
    </row>
    <row r="262" spans="2:65" s="1" customFormat="1" ht="19.5">
      <c r="B262" s="32"/>
      <c r="C262" s="33"/>
      <c r="D262" s="185" t="s">
        <v>148</v>
      </c>
      <c r="E262" s="33"/>
      <c r="F262" s="186" t="s">
        <v>449</v>
      </c>
      <c r="G262" s="33"/>
      <c r="H262" s="33"/>
      <c r="I262" s="101"/>
      <c r="J262" s="33"/>
      <c r="K262" s="33"/>
      <c r="L262" s="36"/>
      <c r="M262" s="187"/>
      <c r="N262" s="58"/>
      <c r="O262" s="58"/>
      <c r="P262" s="58"/>
      <c r="Q262" s="58"/>
      <c r="R262" s="58"/>
      <c r="S262" s="58"/>
      <c r="T262" s="59"/>
      <c r="AT262" s="15" t="s">
        <v>148</v>
      </c>
      <c r="AU262" s="15" t="s">
        <v>84</v>
      </c>
    </row>
    <row r="263" spans="2:65" s="11" customFormat="1" ht="11.25">
      <c r="B263" s="188"/>
      <c r="C263" s="189"/>
      <c r="D263" s="185" t="s">
        <v>150</v>
      </c>
      <c r="E263" s="190" t="s">
        <v>1</v>
      </c>
      <c r="F263" s="191" t="s">
        <v>450</v>
      </c>
      <c r="G263" s="189"/>
      <c r="H263" s="192">
        <v>250</v>
      </c>
      <c r="I263" s="193"/>
      <c r="J263" s="189"/>
      <c r="K263" s="189"/>
      <c r="L263" s="194"/>
      <c r="M263" s="195"/>
      <c r="N263" s="196"/>
      <c r="O263" s="196"/>
      <c r="P263" s="196"/>
      <c r="Q263" s="196"/>
      <c r="R263" s="196"/>
      <c r="S263" s="196"/>
      <c r="T263" s="197"/>
      <c r="AT263" s="198" t="s">
        <v>150</v>
      </c>
      <c r="AU263" s="198" t="s">
        <v>84</v>
      </c>
      <c r="AV263" s="11" t="s">
        <v>84</v>
      </c>
      <c r="AW263" s="11" t="s">
        <v>36</v>
      </c>
      <c r="AX263" s="11" t="s">
        <v>21</v>
      </c>
      <c r="AY263" s="198" t="s">
        <v>136</v>
      </c>
    </row>
    <row r="264" spans="2:65" s="1" customFormat="1" ht="16.5" customHeight="1">
      <c r="B264" s="32"/>
      <c r="C264" s="220" t="s">
        <v>451</v>
      </c>
      <c r="D264" s="220" t="s">
        <v>253</v>
      </c>
      <c r="E264" s="221" t="s">
        <v>452</v>
      </c>
      <c r="F264" s="222" t="s">
        <v>453</v>
      </c>
      <c r="G264" s="223" t="s">
        <v>143</v>
      </c>
      <c r="H264" s="224">
        <v>275</v>
      </c>
      <c r="I264" s="225"/>
      <c r="J264" s="226">
        <f>ROUND(I264*H264,2)</f>
        <v>0</v>
      </c>
      <c r="K264" s="222" t="s">
        <v>144</v>
      </c>
      <c r="L264" s="227"/>
      <c r="M264" s="228" t="s">
        <v>1</v>
      </c>
      <c r="N264" s="229" t="s">
        <v>46</v>
      </c>
      <c r="O264" s="58"/>
      <c r="P264" s="182">
        <f>O264*H264</f>
        <v>0</v>
      </c>
      <c r="Q264" s="182">
        <v>0.222</v>
      </c>
      <c r="R264" s="182">
        <f>Q264*H264</f>
        <v>61.050000000000004</v>
      </c>
      <c r="S264" s="182">
        <v>0</v>
      </c>
      <c r="T264" s="183">
        <f>S264*H264</f>
        <v>0</v>
      </c>
      <c r="AR264" s="15" t="s">
        <v>256</v>
      </c>
      <c r="AT264" s="15" t="s">
        <v>253</v>
      </c>
      <c r="AU264" s="15" t="s">
        <v>84</v>
      </c>
      <c r="AY264" s="15" t="s">
        <v>136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5" t="s">
        <v>21</v>
      </c>
      <c r="BK264" s="184">
        <f>ROUND(I264*H264,2)</f>
        <v>0</v>
      </c>
      <c r="BL264" s="15" t="s">
        <v>145</v>
      </c>
      <c r="BM264" s="15" t="s">
        <v>454</v>
      </c>
    </row>
    <row r="265" spans="2:65" s="1" customFormat="1" ht="19.5">
      <c r="B265" s="32"/>
      <c r="C265" s="33"/>
      <c r="D265" s="185" t="s">
        <v>148</v>
      </c>
      <c r="E265" s="33"/>
      <c r="F265" s="186" t="s">
        <v>455</v>
      </c>
      <c r="G265" s="33"/>
      <c r="H265" s="33"/>
      <c r="I265" s="101"/>
      <c r="J265" s="33"/>
      <c r="K265" s="33"/>
      <c r="L265" s="36"/>
      <c r="M265" s="187"/>
      <c r="N265" s="58"/>
      <c r="O265" s="58"/>
      <c r="P265" s="58"/>
      <c r="Q265" s="58"/>
      <c r="R265" s="58"/>
      <c r="S265" s="58"/>
      <c r="T265" s="59"/>
      <c r="AT265" s="15" t="s">
        <v>148</v>
      </c>
      <c r="AU265" s="15" t="s">
        <v>84</v>
      </c>
    </row>
    <row r="266" spans="2:65" s="11" customFormat="1" ht="11.25">
      <c r="B266" s="188"/>
      <c r="C266" s="189"/>
      <c r="D266" s="185" t="s">
        <v>150</v>
      </c>
      <c r="E266" s="190" t="s">
        <v>1</v>
      </c>
      <c r="F266" s="191" t="s">
        <v>456</v>
      </c>
      <c r="G266" s="189"/>
      <c r="H266" s="192">
        <v>275</v>
      </c>
      <c r="I266" s="193"/>
      <c r="J266" s="189"/>
      <c r="K266" s="189"/>
      <c r="L266" s="194"/>
      <c r="M266" s="195"/>
      <c r="N266" s="196"/>
      <c r="O266" s="196"/>
      <c r="P266" s="196"/>
      <c r="Q266" s="196"/>
      <c r="R266" s="196"/>
      <c r="S266" s="196"/>
      <c r="T266" s="197"/>
      <c r="AT266" s="198" t="s">
        <v>150</v>
      </c>
      <c r="AU266" s="198" t="s">
        <v>84</v>
      </c>
      <c r="AV266" s="11" t="s">
        <v>84</v>
      </c>
      <c r="AW266" s="11" t="s">
        <v>36</v>
      </c>
      <c r="AX266" s="11" t="s">
        <v>21</v>
      </c>
      <c r="AY266" s="198" t="s">
        <v>136</v>
      </c>
    </row>
    <row r="267" spans="2:65" s="1" customFormat="1" ht="16.5" customHeight="1">
      <c r="B267" s="32"/>
      <c r="C267" s="173" t="s">
        <v>457</v>
      </c>
      <c r="D267" s="173" t="s">
        <v>140</v>
      </c>
      <c r="E267" s="174" t="s">
        <v>458</v>
      </c>
      <c r="F267" s="175" t="s">
        <v>459</v>
      </c>
      <c r="G267" s="176" t="s">
        <v>143</v>
      </c>
      <c r="H267" s="177">
        <v>250</v>
      </c>
      <c r="I267" s="178"/>
      <c r="J267" s="179">
        <f>ROUND(I267*H267,2)</f>
        <v>0</v>
      </c>
      <c r="K267" s="175" t="s">
        <v>1</v>
      </c>
      <c r="L267" s="36"/>
      <c r="M267" s="180" t="s">
        <v>1</v>
      </c>
      <c r="N267" s="181" t="s">
        <v>46</v>
      </c>
      <c r="O267" s="58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AR267" s="15" t="s">
        <v>145</v>
      </c>
      <c r="AT267" s="15" t="s">
        <v>140</v>
      </c>
      <c r="AU267" s="15" t="s">
        <v>84</v>
      </c>
      <c r="AY267" s="15" t="s">
        <v>136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5" t="s">
        <v>21</v>
      </c>
      <c r="BK267" s="184">
        <f>ROUND(I267*H267,2)</f>
        <v>0</v>
      </c>
      <c r="BL267" s="15" t="s">
        <v>145</v>
      </c>
      <c r="BM267" s="15" t="s">
        <v>460</v>
      </c>
    </row>
    <row r="268" spans="2:65" s="1" customFormat="1" ht="19.5">
      <c r="B268" s="32"/>
      <c r="C268" s="33"/>
      <c r="D268" s="185" t="s">
        <v>148</v>
      </c>
      <c r="E268" s="33"/>
      <c r="F268" s="186" t="s">
        <v>461</v>
      </c>
      <c r="G268" s="33"/>
      <c r="H268" s="33"/>
      <c r="I268" s="101"/>
      <c r="J268" s="33"/>
      <c r="K268" s="33"/>
      <c r="L268" s="36"/>
      <c r="M268" s="187"/>
      <c r="N268" s="58"/>
      <c r="O268" s="58"/>
      <c r="P268" s="58"/>
      <c r="Q268" s="58"/>
      <c r="R268" s="58"/>
      <c r="S268" s="58"/>
      <c r="T268" s="59"/>
      <c r="AT268" s="15" t="s">
        <v>148</v>
      </c>
      <c r="AU268" s="15" t="s">
        <v>84</v>
      </c>
    </row>
    <row r="269" spans="2:65" s="1" customFormat="1" ht="16.5" customHeight="1">
      <c r="B269" s="32"/>
      <c r="C269" s="220" t="s">
        <v>462</v>
      </c>
      <c r="D269" s="220" t="s">
        <v>253</v>
      </c>
      <c r="E269" s="221" t="s">
        <v>463</v>
      </c>
      <c r="F269" s="222" t="s">
        <v>464</v>
      </c>
      <c r="G269" s="223" t="s">
        <v>143</v>
      </c>
      <c r="H269" s="224">
        <v>500</v>
      </c>
      <c r="I269" s="225"/>
      <c r="J269" s="226">
        <f>ROUND(I269*H269,2)</f>
        <v>0</v>
      </c>
      <c r="K269" s="222" t="s">
        <v>144</v>
      </c>
      <c r="L269" s="227"/>
      <c r="M269" s="228" t="s">
        <v>1</v>
      </c>
      <c r="N269" s="229" t="s">
        <v>46</v>
      </c>
      <c r="O269" s="58"/>
      <c r="P269" s="182">
        <f>O269*H269</f>
        <v>0</v>
      </c>
      <c r="Q269" s="182">
        <v>7.92E-3</v>
      </c>
      <c r="R269" s="182">
        <f>Q269*H269</f>
        <v>3.96</v>
      </c>
      <c r="S269" s="182">
        <v>0</v>
      </c>
      <c r="T269" s="183">
        <f>S269*H269</f>
        <v>0</v>
      </c>
      <c r="AR269" s="15" t="s">
        <v>256</v>
      </c>
      <c r="AT269" s="15" t="s">
        <v>253</v>
      </c>
      <c r="AU269" s="15" t="s">
        <v>84</v>
      </c>
      <c r="AY269" s="15" t="s">
        <v>136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5" t="s">
        <v>21</v>
      </c>
      <c r="BK269" s="184">
        <f>ROUND(I269*H269,2)</f>
        <v>0</v>
      </c>
      <c r="BL269" s="15" t="s">
        <v>145</v>
      </c>
      <c r="BM269" s="15" t="s">
        <v>465</v>
      </c>
    </row>
    <row r="270" spans="2:65" s="1" customFormat="1" ht="19.5">
      <c r="B270" s="32"/>
      <c r="C270" s="33"/>
      <c r="D270" s="185" t="s">
        <v>148</v>
      </c>
      <c r="E270" s="33"/>
      <c r="F270" s="186" t="s">
        <v>461</v>
      </c>
      <c r="G270" s="33"/>
      <c r="H270" s="33"/>
      <c r="I270" s="101"/>
      <c r="J270" s="33"/>
      <c r="K270" s="33"/>
      <c r="L270" s="36"/>
      <c r="M270" s="187"/>
      <c r="N270" s="58"/>
      <c r="O270" s="58"/>
      <c r="P270" s="58"/>
      <c r="Q270" s="58"/>
      <c r="R270" s="58"/>
      <c r="S270" s="58"/>
      <c r="T270" s="59"/>
      <c r="AT270" s="15" t="s">
        <v>148</v>
      </c>
      <c r="AU270" s="15" t="s">
        <v>84</v>
      </c>
    </row>
    <row r="271" spans="2:65" s="11" customFormat="1" ht="11.25">
      <c r="B271" s="188"/>
      <c r="C271" s="189"/>
      <c r="D271" s="185" t="s">
        <v>150</v>
      </c>
      <c r="E271" s="190" t="s">
        <v>1</v>
      </c>
      <c r="F271" s="191" t="s">
        <v>466</v>
      </c>
      <c r="G271" s="189"/>
      <c r="H271" s="192">
        <v>500</v>
      </c>
      <c r="I271" s="193"/>
      <c r="J271" s="189"/>
      <c r="K271" s="189"/>
      <c r="L271" s="194"/>
      <c r="M271" s="195"/>
      <c r="N271" s="196"/>
      <c r="O271" s="196"/>
      <c r="P271" s="196"/>
      <c r="Q271" s="196"/>
      <c r="R271" s="196"/>
      <c r="S271" s="196"/>
      <c r="T271" s="197"/>
      <c r="AT271" s="198" t="s">
        <v>150</v>
      </c>
      <c r="AU271" s="198" t="s">
        <v>84</v>
      </c>
      <c r="AV271" s="11" t="s">
        <v>84</v>
      </c>
      <c r="AW271" s="11" t="s">
        <v>36</v>
      </c>
      <c r="AX271" s="11" t="s">
        <v>21</v>
      </c>
      <c r="AY271" s="198" t="s">
        <v>136</v>
      </c>
    </row>
    <row r="272" spans="2:65" s="1" customFormat="1" ht="16.5" customHeight="1">
      <c r="B272" s="32"/>
      <c r="C272" s="173" t="s">
        <v>467</v>
      </c>
      <c r="D272" s="173" t="s">
        <v>140</v>
      </c>
      <c r="E272" s="174" t="s">
        <v>413</v>
      </c>
      <c r="F272" s="175" t="s">
        <v>414</v>
      </c>
      <c r="G272" s="176" t="s">
        <v>143</v>
      </c>
      <c r="H272" s="177">
        <v>270</v>
      </c>
      <c r="I272" s="178"/>
      <c r="J272" s="179">
        <f>ROUND(I272*H272,2)</f>
        <v>0</v>
      </c>
      <c r="K272" s="175" t="s">
        <v>1</v>
      </c>
      <c r="L272" s="36"/>
      <c r="M272" s="180" t="s">
        <v>1</v>
      </c>
      <c r="N272" s="181" t="s">
        <v>46</v>
      </c>
      <c r="O272" s="58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AR272" s="15" t="s">
        <v>145</v>
      </c>
      <c r="AT272" s="15" t="s">
        <v>140</v>
      </c>
      <c r="AU272" s="15" t="s">
        <v>84</v>
      </c>
      <c r="AY272" s="15" t="s">
        <v>136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5" t="s">
        <v>21</v>
      </c>
      <c r="BK272" s="184">
        <f>ROUND(I272*H272,2)</f>
        <v>0</v>
      </c>
      <c r="BL272" s="15" t="s">
        <v>145</v>
      </c>
      <c r="BM272" s="15" t="s">
        <v>468</v>
      </c>
    </row>
    <row r="273" spans="2:65" s="1" customFormat="1" ht="19.5">
      <c r="B273" s="32"/>
      <c r="C273" s="33"/>
      <c r="D273" s="185" t="s">
        <v>148</v>
      </c>
      <c r="E273" s="33"/>
      <c r="F273" s="186" t="s">
        <v>461</v>
      </c>
      <c r="G273" s="33"/>
      <c r="H273" s="33"/>
      <c r="I273" s="101"/>
      <c r="J273" s="33"/>
      <c r="K273" s="33"/>
      <c r="L273" s="36"/>
      <c r="M273" s="187"/>
      <c r="N273" s="58"/>
      <c r="O273" s="58"/>
      <c r="P273" s="58"/>
      <c r="Q273" s="58"/>
      <c r="R273" s="58"/>
      <c r="S273" s="58"/>
      <c r="T273" s="59"/>
      <c r="AT273" s="15" t="s">
        <v>148</v>
      </c>
      <c r="AU273" s="15" t="s">
        <v>84</v>
      </c>
    </row>
    <row r="274" spans="2:65" s="1" customFormat="1" ht="16.5" customHeight="1">
      <c r="B274" s="32"/>
      <c r="C274" s="173" t="s">
        <v>469</v>
      </c>
      <c r="D274" s="173" t="s">
        <v>140</v>
      </c>
      <c r="E274" s="174" t="s">
        <v>470</v>
      </c>
      <c r="F274" s="175" t="s">
        <v>471</v>
      </c>
      <c r="G274" s="176" t="s">
        <v>143</v>
      </c>
      <c r="H274" s="177">
        <v>170</v>
      </c>
      <c r="I274" s="178"/>
      <c r="J274" s="179">
        <f>ROUND(I274*H274,2)</f>
        <v>0</v>
      </c>
      <c r="K274" s="175" t="s">
        <v>144</v>
      </c>
      <c r="L274" s="36"/>
      <c r="M274" s="180" t="s">
        <v>1</v>
      </c>
      <c r="N274" s="181" t="s">
        <v>46</v>
      </c>
      <c r="O274" s="58"/>
      <c r="P274" s="182">
        <f>O274*H274</f>
        <v>0</v>
      </c>
      <c r="Q274" s="182">
        <v>0.10362</v>
      </c>
      <c r="R274" s="182">
        <f>Q274*H274</f>
        <v>17.615400000000001</v>
      </c>
      <c r="S274" s="182">
        <v>0</v>
      </c>
      <c r="T274" s="183">
        <f>S274*H274</f>
        <v>0</v>
      </c>
      <c r="AR274" s="15" t="s">
        <v>145</v>
      </c>
      <c r="AT274" s="15" t="s">
        <v>140</v>
      </c>
      <c r="AU274" s="15" t="s">
        <v>84</v>
      </c>
      <c r="AY274" s="15" t="s">
        <v>136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5" t="s">
        <v>21</v>
      </c>
      <c r="BK274" s="184">
        <f>ROUND(I274*H274,2)</f>
        <v>0</v>
      </c>
      <c r="BL274" s="15" t="s">
        <v>145</v>
      </c>
      <c r="BM274" s="15" t="s">
        <v>472</v>
      </c>
    </row>
    <row r="275" spans="2:65" s="1" customFormat="1" ht="19.5">
      <c r="B275" s="32"/>
      <c r="C275" s="33"/>
      <c r="D275" s="185" t="s">
        <v>148</v>
      </c>
      <c r="E275" s="33"/>
      <c r="F275" s="186" t="s">
        <v>473</v>
      </c>
      <c r="G275" s="33"/>
      <c r="H275" s="33"/>
      <c r="I275" s="101"/>
      <c r="J275" s="33"/>
      <c r="K275" s="33"/>
      <c r="L275" s="36"/>
      <c r="M275" s="187"/>
      <c r="N275" s="58"/>
      <c r="O275" s="58"/>
      <c r="P275" s="58"/>
      <c r="Q275" s="58"/>
      <c r="R275" s="58"/>
      <c r="S275" s="58"/>
      <c r="T275" s="59"/>
      <c r="AT275" s="15" t="s">
        <v>148</v>
      </c>
      <c r="AU275" s="15" t="s">
        <v>84</v>
      </c>
    </row>
    <row r="276" spans="2:65" s="11" customFormat="1" ht="11.25">
      <c r="B276" s="188"/>
      <c r="C276" s="189"/>
      <c r="D276" s="185" t="s">
        <v>150</v>
      </c>
      <c r="E276" s="190" t="s">
        <v>1</v>
      </c>
      <c r="F276" s="191" t="s">
        <v>474</v>
      </c>
      <c r="G276" s="189"/>
      <c r="H276" s="192">
        <v>170</v>
      </c>
      <c r="I276" s="193"/>
      <c r="J276" s="189"/>
      <c r="K276" s="189"/>
      <c r="L276" s="194"/>
      <c r="M276" s="195"/>
      <c r="N276" s="196"/>
      <c r="O276" s="196"/>
      <c r="P276" s="196"/>
      <c r="Q276" s="196"/>
      <c r="R276" s="196"/>
      <c r="S276" s="196"/>
      <c r="T276" s="197"/>
      <c r="AT276" s="198" t="s">
        <v>150</v>
      </c>
      <c r="AU276" s="198" t="s">
        <v>84</v>
      </c>
      <c r="AV276" s="11" t="s">
        <v>84</v>
      </c>
      <c r="AW276" s="11" t="s">
        <v>36</v>
      </c>
      <c r="AX276" s="11" t="s">
        <v>21</v>
      </c>
      <c r="AY276" s="198" t="s">
        <v>136</v>
      </c>
    </row>
    <row r="277" spans="2:65" s="1" customFormat="1" ht="16.5" customHeight="1">
      <c r="B277" s="32"/>
      <c r="C277" s="220" t="s">
        <v>475</v>
      </c>
      <c r="D277" s="220" t="s">
        <v>253</v>
      </c>
      <c r="E277" s="221" t="s">
        <v>476</v>
      </c>
      <c r="F277" s="222" t="s">
        <v>477</v>
      </c>
      <c r="G277" s="223" t="s">
        <v>143</v>
      </c>
      <c r="H277" s="224">
        <v>175.1</v>
      </c>
      <c r="I277" s="225"/>
      <c r="J277" s="226">
        <f>ROUND(I277*H277,2)</f>
        <v>0</v>
      </c>
      <c r="K277" s="222" t="s">
        <v>144</v>
      </c>
      <c r="L277" s="227"/>
      <c r="M277" s="228" t="s">
        <v>1</v>
      </c>
      <c r="N277" s="229" t="s">
        <v>46</v>
      </c>
      <c r="O277" s="58"/>
      <c r="P277" s="182">
        <f>O277*H277</f>
        <v>0</v>
      </c>
      <c r="Q277" s="182">
        <v>0.17599999999999999</v>
      </c>
      <c r="R277" s="182">
        <f>Q277*H277</f>
        <v>30.817599999999999</v>
      </c>
      <c r="S277" s="182">
        <v>0</v>
      </c>
      <c r="T277" s="183">
        <f>S277*H277</f>
        <v>0</v>
      </c>
      <c r="AR277" s="15" t="s">
        <v>256</v>
      </c>
      <c r="AT277" s="15" t="s">
        <v>253</v>
      </c>
      <c r="AU277" s="15" t="s">
        <v>84</v>
      </c>
      <c r="AY277" s="15" t="s">
        <v>136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5" t="s">
        <v>21</v>
      </c>
      <c r="BK277" s="184">
        <f>ROUND(I277*H277,2)</f>
        <v>0</v>
      </c>
      <c r="BL277" s="15" t="s">
        <v>145</v>
      </c>
      <c r="BM277" s="15" t="s">
        <v>478</v>
      </c>
    </row>
    <row r="278" spans="2:65" s="1" customFormat="1" ht="19.5">
      <c r="B278" s="32"/>
      <c r="C278" s="33"/>
      <c r="D278" s="185" t="s">
        <v>148</v>
      </c>
      <c r="E278" s="33"/>
      <c r="F278" s="186" t="s">
        <v>473</v>
      </c>
      <c r="G278" s="33"/>
      <c r="H278" s="33"/>
      <c r="I278" s="101"/>
      <c r="J278" s="33"/>
      <c r="K278" s="33"/>
      <c r="L278" s="36"/>
      <c r="M278" s="187"/>
      <c r="N278" s="58"/>
      <c r="O278" s="58"/>
      <c r="P278" s="58"/>
      <c r="Q278" s="58"/>
      <c r="R278" s="58"/>
      <c r="S278" s="58"/>
      <c r="T278" s="59"/>
      <c r="AT278" s="15" t="s">
        <v>148</v>
      </c>
      <c r="AU278" s="15" t="s">
        <v>84</v>
      </c>
    </row>
    <row r="279" spans="2:65" s="11" customFormat="1" ht="11.25">
      <c r="B279" s="188"/>
      <c r="C279" s="189"/>
      <c r="D279" s="185" t="s">
        <v>150</v>
      </c>
      <c r="E279" s="190" t="s">
        <v>1</v>
      </c>
      <c r="F279" s="191" t="s">
        <v>479</v>
      </c>
      <c r="G279" s="189"/>
      <c r="H279" s="192">
        <v>175.1</v>
      </c>
      <c r="I279" s="193"/>
      <c r="J279" s="189"/>
      <c r="K279" s="189"/>
      <c r="L279" s="194"/>
      <c r="M279" s="195"/>
      <c r="N279" s="196"/>
      <c r="O279" s="196"/>
      <c r="P279" s="196"/>
      <c r="Q279" s="196"/>
      <c r="R279" s="196"/>
      <c r="S279" s="196"/>
      <c r="T279" s="197"/>
      <c r="AT279" s="198" t="s">
        <v>150</v>
      </c>
      <c r="AU279" s="198" t="s">
        <v>84</v>
      </c>
      <c r="AV279" s="11" t="s">
        <v>84</v>
      </c>
      <c r="AW279" s="11" t="s">
        <v>36</v>
      </c>
      <c r="AX279" s="11" t="s">
        <v>21</v>
      </c>
      <c r="AY279" s="198" t="s">
        <v>136</v>
      </c>
    </row>
    <row r="280" spans="2:65" s="1" customFormat="1" ht="16.5" customHeight="1">
      <c r="B280" s="32"/>
      <c r="C280" s="173" t="s">
        <v>480</v>
      </c>
      <c r="D280" s="173" t="s">
        <v>140</v>
      </c>
      <c r="E280" s="174" t="s">
        <v>407</v>
      </c>
      <c r="F280" s="175" t="s">
        <v>408</v>
      </c>
      <c r="G280" s="176" t="s">
        <v>143</v>
      </c>
      <c r="H280" s="177">
        <v>170</v>
      </c>
      <c r="I280" s="178"/>
      <c r="J280" s="179">
        <f>ROUND(I280*H280,2)</f>
        <v>0</v>
      </c>
      <c r="K280" s="175" t="s">
        <v>144</v>
      </c>
      <c r="L280" s="36"/>
      <c r="M280" s="180" t="s">
        <v>1</v>
      </c>
      <c r="N280" s="181" t="s">
        <v>46</v>
      </c>
      <c r="O280" s="58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AR280" s="15" t="s">
        <v>145</v>
      </c>
      <c r="AT280" s="15" t="s">
        <v>140</v>
      </c>
      <c r="AU280" s="15" t="s">
        <v>84</v>
      </c>
      <c r="AY280" s="15" t="s">
        <v>136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5" t="s">
        <v>21</v>
      </c>
      <c r="BK280" s="184">
        <f>ROUND(I280*H280,2)</f>
        <v>0</v>
      </c>
      <c r="BL280" s="15" t="s">
        <v>145</v>
      </c>
      <c r="BM280" s="15" t="s">
        <v>481</v>
      </c>
    </row>
    <row r="281" spans="2:65" s="1" customFormat="1" ht="19.5">
      <c r="B281" s="32"/>
      <c r="C281" s="33"/>
      <c r="D281" s="185" t="s">
        <v>148</v>
      </c>
      <c r="E281" s="33"/>
      <c r="F281" s="186" t="s">
        <v>473</v>
      </c>
      <c r="G281" s="33"/>
      <c r="H281" s="33"/>
      <c r="I281" s="101"/>
      <c r="J281" s="33"/>
      <c r="K281" s="33"/>
      <c r="L281" s="36"/>
      <c r="M281" s="187"/>
      <c r="N281" s="58"/>
      <c r="O281" s="58"/>
      <c r="P281" s="58"/>
      <c r="Q281" s="58"/>
      <c r="R281" s="58"/>
      <c r="S281" s="58"/>
      <c r="T281" s="59"/>
      <c r="AT281" s="15" t="s">
        <v>148</v>
      </c>
      <c r="AU281" s="15" t="s">
        <v>84</v>
      </c>
    </row>
    <row r="282" spans="2:65" s="1" customFormat="1" ht="16.5" customHeight="1">
      <c r="B282" s="32"/>
      <c r="C282" s="173" t="s">
        <v>482</v>
      </c>
      <c r="D282" s="173" t="s">
        <v>140</v>
      </c>
      <c r="E282" s="174" t="s">
        <v>413</v>
      </c>
      <c r="F282" s="175" t="s">
        <v>414</v>
      </c>
      <c r="G282" s="176" t="s">
        <v>143</v>
      </c>
      <c r="H282" s="177">
        <v>190</v>
      </c>
      <c r="I282" s="178"/>
      <c r="J282" s="179">
        <f>ROUND(I282*H282,2)</f>
        <v>0</v>
      </c>
      <c r="K282" s="175" t="s">
        <v>1</v>
      </c>
      <c r="L282" s="36"/>
      <c r="M282" s="180" t="s">
        <v>1</v>
      </c>
      <c r="N282" s="181" t="s">
        <v>46</v>
      </c>
      <c r="O282" s="58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AR282" s="15" t="s">
        <v>145</v>
      </c>
      <c r="AT282" s="15" t="s">
        <v>140</v>
      </c>
      <c r="AU282" s="15" t="s">
        <v>84</v>
      </c>
      <c r="AY282" s="15" t="s">
        <v>136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5" t="s">
        <v>21</v>
      </c>
      <c r="BK282" s="184">
        <f>ROUND(I282*H282,2)</f>
        <v>0</v>
      </c>
      <c r="BL282" s="15" t="s">
        <v>145</v>
      </c>
      <c r="BM282" s="15" t="s">
        <v>483</v>
      </c>
    </row>
    <row r="283" spans="2:65" s="1" customFormat="1" ht="19.5">
      <c r="B283" s="32"/>
      <c r="C283" s="33"/>
      <c r="D283" s="185" t="s">
        <v>148</v>
      </c>
      <c r="E283" s="33"/>
      <c r="F283" s="186" t="s">
        <v>473</v>
      </c>
      <c r="G283" s="33"/>
      <c r="H283" s="33"/>
      <c r="I283" s="101"/>
      <c r="J283" s="33"/>
      <c r="K283" s="33"/>
      <c r="L283" s="36"/>
      <c r="M283" s="187"/>
      <c r="N283" s="58"/>
      <c r="O283" s="58"/>
      <c r="P283" s="58"/>
      <c r="Q283" s="58"/>
      <c r="R283" s="58"/>
      <c r="S283" s="58"/>
      <c r="T283" s="59"/>
      <c r="AT283" s="15" t="s">
        <v>148</v>
      </c>
      <c r="AU283" s="15" t="s">
        <v>84</v>
      </c>
    </row>
    <row r="284" spans="2:65" s="1" customFormat="1" ht="16.5" customHeight="1">
      <c r="B284" s="32"/>
      <c r="C284" s="173" t="s">
        <v>484</v>
      </c>
      <c r="D284" s="173" t="s">
        <v>140</v>
      </c>
      <c r="E284" s="174" t="s">
        <v>485</v>
      </c>
      <c r="F284" s="175" t="s">
        <v>486</v>
      </c>
      <c r="G284" s="176" t="s">
        <v>143</v>
      </c>
      <c r="H284" s="177">
        <v>160</v>
      </c>
      <c r="I284" s="178"/>
      <c r="J284" s="179">
        <f>ROUND(I284*H284,2)</f>
        <v>0</v>
      </c>
      <c r="K284" s="175" t="s">
        <v>144</v>
      </c>
      <c r="L284" s="36"/>
      <c r="M284" s="180" t="s">
        <v>1</v>
      </c>
      <c r="N284" s="181" t="s">
        <v>46</v>
      </c>
      <c r="O284" s="58"/>
      <c r="P284" s="182">
        <f>O284*H284</f>
        <v>0</v>
      </c>
      <c r="Q284" s="182">
        <v>9.8000000000000004E-2</v>
      </c>
      <c r="R284" s="182">
        <f>Q284*H284</f>
        <v>15.68</v>
      </c>
      <c r="S284" s="182">
        <v>0</v>
      </c>
      <c r="T284" s="183">
        <f>S284*H284</f>
        <v>0</v>
      </c>
      <c r="AR284" s="15" t="s">
        <v>145</v>
      </c>
      <c r="AT284" s="15" t="s">
        <v>140</v>
      </c>
      <c r="AU284" s="15" t="s">
        <v>84</v>
      </c>
      <c r="AY284" s="15" t="s">
        <v>136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5" t="s">
        <v>21</v>
      </c>
      <c r="BK284" s="184">
        <f>ROUND(I284*H284,2)</f>
        <v>0</v>
      </c>
      <c r="BL284" s="15" t="s">
        <v>145</v>
      </c>
      <c r="BM284" s="15" t="s">
        <v>487</v>
      </c>
    </row>
    <row r="285" spans="2:65" s="1" customFormat="1" ht="19.5">
      <c r="B285" s="32"/>
      <c r="C285" s="33"/>
      <c r="D285" s="185" t="s">
        <v>148</v>
      </c>
      <c r="E285" s="33"/>
      <c r="F285" s="186" t="s">
        <v>488</v>
      </c>
      <c r="G285" s="33"/>
      <c r="H285" s="33"/>
      <c r="I285" s="101"/>
      <c r="J285" s="33"/>
      <c r="K285" s="33"/>
      <c r="L285" s="36"/>
      <c r="M285" s="187"/>
      <c r="N285" s="58"/>
      <c r="O285" s="58"/>
      <c r="P285" s="58"/>
      <c r="Q285" s="58"/>
      <c r="R285" s="58"/>
      <c r="S285" s="58"/>
      <c r="T285" s="59"/>
      <c r="AT285" s="15" t="s">
        <v>148</v>
      </c>
      <c r="AU285" s="15" t="s">
        <v>84</v>
      </c>
    </row>
    <row r="286" spans="2:65" s="1" customFormat="1" ht="16.5" customHeight="1">
      <c r="B286" s="32"/>
      <c r="C286" s="220" t="s">
        <v>489</v>
      </c>
      <c r="D286" s="220" t="s">
        <v>253</v>
      </c>
      <c r="E286" s="221" t="s">
        <v>423</v>
      </c>
      <c r="F286" s="222" t="s">
        <v>424</v>
      </c>
      <c r="G286" s="223" t="s">
        <v>143</v>
      </c>
      <c r="H286" s="224">
        <v>164.8</v>
      </c>
      <c r="I286" s="225"/>
      <c r="J286" s="226">
        <f>ROUND(I286*H286,2)</f>
        <v>0</v>
      </c>
      <c r="K286" s="222" t="s">
        <v>144</v>
      </c>
      <c r="L286" s="227"/>
      <c r="M286" s="228" t="s">
        <v>1</v>
      </c>
      <c r="N286" s="229" t="s">
        <v>46</v>
      </c>
      <c r="O286" s="58"/>
      <c r="P286" s="182">
        <f>O286*H286</f>
        <v>0</v>
      </c>
      <c r="Q286" s="182">
        <v>0.1125</v>
      </c>
      <c r="R286" s="182">
        <f>Q286*H286</f>
        <v>18.540000000000003</v>
      </c>
      <c r="S286" s="182">
        <v>0</v>
      </c>
      <c r="T286" s="183">
        <f>S286*H286</f>
        <v>0</v>
      </c>
      <c r="AR286" s="15" t="s">
        <v>256</v>
      </c>
      <c r="AT286" s="15" t="s">
        <v>253</v>
      </c>
      <c r="AU286" s="15" t="s">
        <v>84</v>
      </c>
      <c r="AY286" s="15" t="s">
        <v>136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5" t="s">
        <v>21</v>
      </c>
      <c r="BK286" s="184">
        <f>ROUND(I286*H286,2)</f>
        <v>0</v>
      </c>
      <c r="BL286" s="15" t="s">
        <v>145</v>
      </c>
      <c r="BM286" s="15" t="s">
        <v>490</v>
      </c>
    </row>
    <row r="287" spans="2:65" s="1" customFormat="1" ht="19.5">
      <c r="B287" s="32"/>
      <c r="C287" s="33"/>
      <c r="D287" s="185" t="s">
        <v>148</v>
      </c>
      <c r="E287" s="33"/>
      <c r="F287" s="186" t="s">
        <v>488</v>
      </c>
      <c r="G287" s="33"/>
      <c r="H287" s="33"/>
      <c r="I287" s="101"/>
      <c r="J287" s="33"/>
      <c r="K287" s="33"/>
      <c r="L287" s="36"/>
      <c r="M287" s="187"/>
      <c r="N287" s="58"/>
      <c r="O287" s="58"/>
      <c r="P287" s="58"/>
      <c r="Q287" s="58"/>
      <c r="R287" s="58"/>
      <c r="S287" s="58"/>
      <c r="T287" s="59"/>
      <c r="AT287" s="15" t="s">
        <v>148</v>
      </c>
      <c r="AU287" s="15" t="s">
        <v>84</v>
      </c>
    </row>
    <row r="288" spans="2:65" s="11" customFormat="1" ht="11.25">
      <c r="B288" s="188"/>
      <c r="C288" s="189"/>
      <c r="D288" s="185" t="s">
        <v>150</v>
      </c>
      <c r="E288" s="190" t="s">
        <v>1</v>
      </c>
      <c r="F288" s="191" t="s">
        <v>491</v>
      </c>
      <c r="G288" s="189"/>
      <c r="H288" s="192">
        <v>164.8</v>
      </c>
      <c r="I288" s="193"/>
      <c r="J288" s="189"/>
      <c r="K288" s="189"/>
      <c r="L288" s="194"/>
      <c r="M288" s="195"/>
      <c r="N288" s="196"/>
      <c r="O288" s="196"/>
      <c r="P288" s="196"/>
      <c r="Q288" s="196"/>
      <c r="R288" s="196"/>
      <c r="S288" s="196"/>
      <c r="T288" s="197"/>
      <c r="AT288" s="198" t="s">
        <v>150</v>
      </c>
      <c r="AU288" s="198" t="s">
        <v>84</v>
      </c>
      <c r="AV288" s="11" t="s">
        <v>84</v>
      </c>
      <c r="AW288" s="11" t="s">
        <v>36</v>
      </c>
      <c r="AX288" s="11" t="s">
        <v>21</v>
      </c>
      <c r="AY288" s="198" t="s">
        <v>136</v>
      </c>
    </row>
    <row r="289" spans="2:65" s="1" customFormat="1" ht="16.5" customHeight="1">
      <c r="B289" s="32"/>
      <c r="C289" s="173" t="s">
        <v>492</v>
      </c>
      <c r="D289" s="173" t="s">
        <v>140</v>
      </c>
      <c r="E289" s="174" t="s">
        <v>438</v>
      </c>
      <c r="F289" s="175" t="s">
        <v>439</v>
      </c>
      <c r="G289" s="176" t="s">
        <v>143</v>
      </c>
      <c r="H289" s="177">
        <v>160</v>
      </c>
      <c r="I289" s="178"/>
      <c r="J289" s="179">
        <f>ROUND(I289*H289,2)</f>
        <v>0</v>
      </c>
      <c r="K289" s="175" t="s">
        <v>144</v>
      </c>
      <c r="L289" s="36"/>
      <c r="M289" s="180" t="s">
        <v>1</v>
      </c>
      <c r="N289" s="181" t="s">
        <v>46</v>
      </c>
      <c r="O289" s="58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AR289" s="15" t="s">
        <v>145</v>
      </c>
      <c r="AT289" s="15" t="s">
        <v>140</v>
      </c>
      <c r="AU289" s="15" t="s">
        <v>84</v>
      </c>
      <c r="AY289" s="15" t="s">
        <v>136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5" t="s">
        <v>21</v>
      </c>
      <c r="BK289" s="184">
        <f>ROUND(I289*H289,2)</f>
        <v>0</v>
      </c>
      <c r="BL289" s="15" t="s">
        <v>145</v>
      </c>
      <c r="BM289" s="15" t="s">
        <v>493</v>
      </c>
    </row>
    <row r="290" spans="2:65" s="1" customFormat="1" ht="19.5">
      <c r="B290" s="32"/>
      <c r="C290" s="33"/>
      <c r="D290" s="185" t="s">
        <v>148</v>
      </c>
      <c r="E290" s="33"/>
      <c r="F290" s="186" t="s">
        <v>494</v>
      </c>
      <c r="G290" s="33"/>
      <c r="H290" s="33"/>
      <c r="I290" s="101"/>
      <c r="J290" s="33"/>
      <c r="K290" s="33"/>
      <c r="L290" s="36"/>
      <c r="M290" s="187"/>
      <c r="N290" s="58"/>
      <c r="O290" s="58"/>
      <c r="P290" s="58"/>
      <c r="Q290" s="58"/>
      <c r="R290" s="58"/>
      <c r="S290" s="58"/>
      <c r="T290" s="59"/>
      <c r="AT290" s="15" t="s">
        <v>148</v>
      </c>
      <c r="AU290" s="15" t="s">
        <v>84</v>
      </c>
    </row>
    <row r="291" spans="2:65" s="1" customFormat="1" ht="16.5" customHeight="1">
      <c r="B291" s="32"/>
      <c r="C291" s="173" t="s">
        <v>495</v>
      </c>
      <c r="D291" s="173" t="s">
        <v>140</v>
      </c>
      <c r="E291" s="174" t="s">
        <v>413</v>
      </c>
      <c r="F291" s="175" t="s">
        <v>414</v>
      </c>
      <c r="G291" s="176" t="s">
        <v>143</v>
      </c>
      <c r="H291" s="177">
        <v>180</v>
      </c>
      <c r="I291" s="178"/>
      <c r="J291" s="179">
        <f>ROUND(I291*H291,2)</f>
        <v>0</v>
      </c>
      <c r="K291" s="175" t="s">
        <v>1</v>
      </c>
      <c r="L291" s="36"/>
      <c r="M291" s="180" t="s">
        <v>1</v>
      </c>
      <c r="N291" s="181" t="s">
        <v>46</v>
      </c>
      <c r="O291" s="58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AR291" s="15" t="s">
        <v>145</v>
      </c>
      <c r="AT291" s="15" t="s">
        <v>140</v>
      </c>
      <c r="AU291" s="15" t="s">
        <v>84</v>
      </c>
      <c r="AY291" s="15" t="s">
        <v>136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5" t="s">
        <v>21</v>
      </c>
      <c r="BK291" s="184">
        <f>ROUND(I291*H291,2)</f>
        <v>0</v>
      </c>
      <c r="BL291" s="15" t="s">
        <v>145</v>
      </c>
      <c r="BM291" s="15" t="s">
        <v>496</v>
      </c>
    </row>
    <row r="292" spans="2:65" s="1" customFormat="1" ht="19.5">
      <c r="B292" s="32"/>
      <c r="C292" s="33"/>
      <c r="D292" s="185" t="s">
        <v>148</v>
      </c>
      <c r="E292" s="33"/>
      <c r="F292" s="186" t="s">
        <v>488</v>
      </c>
      <c r="G292" s="33"/>
      <c r="H292" s="33"/>
      <c r="I292" s="101"/>
      <c r="J292" s="33"/>
      <c r="K292" s="33"/>
      <c r="L292" s="36"/>
      <c r="M292" s="187"/>
      <c r="N292" s="58"/>
      <c r="O292" s="58"/>
      <c r="P292" s="58"/>
      <c r="Q292" s="58"/>
      <c r="R292" s="58"/>
      <c r="S292" s="58"/>
      <c r="T292" s="59"/>
      <c r="AT292" s="15" t="s">
        <v>148</v>
      </c>
      <c r="AU292" s="15" t="s">
        <v>84</v>
      </c>
    </row>
    <row r="293" spans="2:65" s="1" customFormat="1" ht="16.5" customHeight="1">
      <c r="B293" s="32"/>
      <c r="C293" s="173" t="s">
        <v>497</v>
      </c>
      <c r="D293" s="173" t="s">
        <v>140</v>
      </c>
      <c r="E293" s="174" t="s">
        <v>498</v>
      </c>
      <c r="F293" s="175" t="s">
        <v>499</v>
      </c>
      <c r="G293" s="176" t="s">
        <v>143</v>
      </c>
      <c r="H293" s="177">
        <v>810</v>
      </c>
      <c r="I293" s="178"/>
      <c r="J293" s="179">
        <f>ROUND(I293*H293,2)</f>
        <v>0</v>
      </c>
      <c r="K293" s="175" t="s">
        <v>144</v>
      </c>
      <c r="L293" s="36"/>
      <c r="M293" s="180" t="s">
        <v>1</v>
      </c>
      <c r="N293" s="181" t="s">
        <v>46</v>
      </c>
      <c r="O293" s="58"/>
      <c r="P293" s="182">
        <f>O293*H293</f>
        <v>0</v>
      </c>
      <c r="Q293" s="182">
        <v>8.4250000000000005E-2</v>
      </c>
      <c r="R293" s="182">
        <f>Q293*H293</f>
        <v>68.242500000000007</v>
      </c>
      <c r="S293" s="182">
        <v>0</v>
      </c>
      <c r="T293" s="183">
        <f>S293*H293</f>
        <v>0</v>
      </c>
      <c r="AR293" s="15" t="s">
        <v>145</v>
      </c>
      <c r="AT293" s="15" t="s">
        <v>140</v>
      </c>
      <c r="AU293" s="15" t="s">
        <v>84</v>
      </c>
      <c r="AY293" s="15" t="s">
        <v>136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5" t="s">
        <v>21</v>
      </c>
      <c r="BK293" s="184">
        <f>ROUND(I293*H293,2)</f>
        <v>0</v>
      </c>
      <c r="BL293" s="15" t="s">
        <v>145</v>
      </c>
      <c r="BM293" s="15" t="s">
        <v>500</v>
      </c>
    </row>
    <row r="294" spans="2:65" s="1" customFormat="1" ht="19.5">
      <c r="B294" s="32"/>
      <c r="C294" s="33"/>
      <c r="D294" s="185" t="s">
        <v>148</v>
      </c>
      <c r="E294" s="33"/>
      <c r="F294" s="186" t="s">
        <v>501</v>
      </c>
      <c r="G294" s="33"/>
      <c r="H294" s="33"/>
      <c r="I294" s="101"/>
      <c r="J294" s="33"/>
      <c r="K294" s="33"/>
      <c r="L294" s="36"/>
      <c r="M294" s="187"/>
      <c r="N294" s="58"/>
      <c r="O294" s="58"/>
      <c r="P294" s="58"/>
      <c r="Q294" s="58"/>
      <c r="R294" s="58"/>
      <c r="S294" s="58"/>
      <c r="T294" s="59"/>
      <c r="AT294" s="15" t="s">
        <v>148</v>
      </c>
      <c r="AU294" s="15" t="s">
        <v>84</v>
      </c>
    </row>
    <row r="295" spans="2:65" s="11" customFormat="1" ht="11.25">
      <c r="B295" s="188"/>
      <c r="C295" s="189"/>
      <c r="D295" s="185" t="s">
        <v>150</v>
      </c>
      <c r="E295" s="190" t="s">
        <v>1</v>
      </c>
      <c r="F295" s="191" t="s">
        <v>502</v>
      </c>
      <c r="G295" s="189"/>
      <c r="H295" s="192">
        <v>810</v>
      </c>
      <c r="I295" s="193"/>
      <c r="J295" s="189"/>
      <c r="K295" s="189"/>
      <c r="L295" s="194"/>
      <c r="M295" s="195"/>
      <c r="N295" s="196"/>
      <c r="O295" s="196"/>
      <c r="P295" s="196"/>
      <c r="Q295" s="196"/>
      <c r="R295" s="196"/>
      <c r="S295" s="196"/>
      <c r="T295" s="197"/>
      <c r="AT295" s="198" t="s">
        <v>150</v>
      </c>
      <c r="AU295" s="198" t="s">
        <v>84</v>
      </c>
      <c r="AV295" s="11" t="s">
        <v>84</v>
      </c>
      <c r="AW295" s="11" t="s">
        <v>36</v>
      </c>
      <c r="AX295" s="11" t="s">
        <v>21</v>
      </c>
      <c r="AY295" s="198" t="s">
        <v>136</v>
      </c>
    </row>
    <row r="296" spans="2:65" s="1" customFormat="1" ht="16.5" customHeight="1">
      <c r="B296" s="32"/>
      <c r="C296" s="220" t="s">
        <v>503</v>
      </c>
      <c r="D296" s="220" t="s">
        <v>253</v>
      </c>
      <c r="E296" s="221" t="s">
        <v>504</v>
      </c>
      <c r="F296" s="222" t="s">
        <v>505</v>
      </c>
      <c r="G296" s="223" t="s">
        <v>143</v>
      </c>
      <c r="H296" s="224">
        <v>762.2</v>
      </c>
      <c r="I296" s="225"/>
      <c r="J296" s="226">
        <f>ROUND(I296*H296,2)</f>
        <v>0</v>
      </c>
      <c r="K296" s="222" t="s">
        <v>144</v>
      </c>
      <c r="L296" s="227"/>
      <c r="M296" s="228" t="s">
        <v>1</v>
      </c>
      <c r="N296" s="229" t="s">
        <v>46</v>
      </c>
      <c r="O296" s="58"/>
      <c r="P296" s="182">
        <f>O296*H296</f>
        <v>0</v>
      </c>
      <c r="Q296" s="182">
        <v>0.13500000000000001</v>
      </c>
      <c r="R296" s="182">
        <f>Q296*H296</f>
        <v>102.89700000000002</v>
      </c>
      <c r="S296" s="182">
        <v>0</v>
      </c>
      <c r="T296" s="183">
        <f>S296*H296</f>
        <v>0</v>
      </c>
      <c r="AR296" s="15" t="s">
        <v>256</v>
      </c>
      <c r="AT296" s="15" t="s">
        <v>253</v>
      </c>
      <c r="AU296" s="15" t="s">
        <v>84</v>
      </c>
      <c r="AY296" s="15" t="s">
        <v>136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5" t="s">
        <v>21</v>
      </c>
      <c r="BK296" s="184">
        <f>ROUND(I296*H296,2)</f>
        <v>0</v>
      </c>
      <c r="BL296" s="15" t="s">
        <v>145</v>
      </c>
      <c r="BM296" s="15" t="s">
        <v>506</v>
      </c>
    </row>
    <row r="297" spans="2:65" s="1" customFormat="1" ht="19.5">
      <c r="B297" s="32"/>
      <c r="C297" s="33"/>
      <c r="D297" s="185" t="s">
        <v>148</v>
      </c>
      <c r="E297" s="33"/>
      <c r="F297" s="186" t="s">
        <v>501</v>
      </c>
      <c r="G297" s="33"/>
      <c r="H297" s="33"/>
      <c r="I297" s="101"/>
      <c r="J297" s="33"/>
      <c r="K297" s="33"/>
      <c r="L297" s="36"/>
      <c r="M297" s="187"/>
      <c r="N297" s="58"/>
      <c r="O297" s="58"/>
      <c r="P297" s="58"/>
      <c r="Q297" s="58"/>
      <c r="R297" s="58"/>
      <c r="S297" s="58"/>
      <c r="T297" s="59"/>
      <c r="AT297" s="15" t="s">
        <v>148</v>
      </c>
      <c r="AU297" s="15" t="s">
        <v>84</v>
      </c>
    </row>
    <row r="298" spans="2:65" s="11" customFormat="1" ht="11.25">
      <c r="B298" s="188"/>
      <c r="C298" s="189"/>
      <c r="D298" s="185" t="s">
        <v>150</v>
      </c>
      <c r="E298" s="190" t="s">
        <v>1</v>
      </c>
      <c r="F298" s="191" t="s">
        <v>507</v>
      </c>
      <c r="G298" s="189"/>
      <c r="H298" s="192">
        <v>762.2</v>
      </c>
      <c r="I298" s="193"/>
      <c r="J298" s="189"/>
      <c r="K298" s="189"/>
      <c r="L298" s="194"/>
      <c r="M298" s="195"/>
      <c r="N298" s="196"/>
      <c r="O298" s="196"/>
      <c r="P298" s="196"/>
      <c r="Q298" s="196"/>
      <c r="R298" s="196"/>
      <c r="S298" s="196"/>
      <c r="T298" s="197"/>
      <c r="AT298" s="198" t="s">
        <v>150</v>
      </c>
      <c r="AU298" s="198" t="s">
        <v>84</v>
      </c>
      <c r="AV298" s="11" t="s">
        <v>84</v>
      </c>
      <c r="AW298" s="11" t="s">
        <v>36</v>
      </c>
      <c r="AX298" s="11" t="s">
        <v>21</v>
      </c>
      <c r="AY298" s="198" t="s">
        <v>136</v>
      </c>
    </row>
    <row r="299" spans="2:65" s="1" customFormat="1" ht="16.5" customHeight="1">
      <c r="B299" s="32"/>
      <c r="C299" s="220" t="s">
        <v>508</v>
      </c>
      <c r="D299" s="220" t="s">
        <v>253</v>
      </c>
      <c r="E299" s="221" t="s">
        <v>509</v>
      </c>
      <c r="F299" s="222" t="s">
        <v>510</v>
      </c>
      <c r="G299" s="223" t="s">
        <v>143</v>
      </c>
      <c r="H299" s="224">
        <v>72.099999999999994</v>
      </c>
      <c r="I299" s="225"/>
      <c r="J299" s="226">
        <f>ROUND(I299*H299,2)</f>
        <v>0</v>
      </c>
      <c r="K299" s="222" t="s">
        <v>144</v>
      </c>
      <c r="L299" s="227"/>
      <c r="M299" s="228" t="s">
        <v>1</v>
      </c>
      <c r="N299" s="229" t="s">
        <v>46</v>
      </c>
      <c r="O299" s="58"/>
      <c r="P299" s="182">
        <f>O299*H299</f>
        <v>0</v>
      </c>
      <c r="Q299" s="182">
        <v>0.13100000000000001</v>
      </c>
      <c r="R299" s="182">
        <f>Q299*H299</f>
        <v>9.4451000000000001</v>
      </c>
      <c r="S299" s="182">
        <v>0</v>
      </c>
      <c r="T299" s="183">
        <f>S299*H299</f>
        <v>0</v>
      </c>
      <c r="AR299" s="15" t="s">
        <v>256</v>
      </c>
      <c r="AT299" s="15" t="s">
        <v>253</v>
      </c>
      <c r="AU299" s="15" t="s">
        <v>84</v>
      </c>
      <c r="AY299" s="15" t="s">
        <v>136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5" t="s">
        <v>21</v>
      </c>
      <c r="BK299" s="184">
        <f>ROUND(I299*H299,2)</f>
        <v>0</v>
      </c>
      <c r="BL299" s="15" t="s">
        <v>145</v>
      </c>
      <c r="BM299" s="15" t="s">
        <v>511</v>
      </c>
    </row>
    <row r="300" spans="2:65" s="1" customFormat="1" ht="19.5">
      <c r="B300" s="32"/>
      <c r="C300" s="33"/>
      <c r="D300" s="185" t="s">
        <v>148</v>
      </c>
      <c r="E300" s="33"/>
      <c r="F300" s="186" t="s">
        <v>512</v>
      </c>
      <c r="G300" s="33"/>
      <c r="H300" s="33"/>
      <c r="I300" s="101"/>
      <c r="J300" s="33"/>
      <c r="K300" s="33"/>
      <c r="L300" s="36"/>
      <c r="M300" s="187"/>
      <c r="N300" s="58"/>
      <c r="O300" s="58"/>
      <c r="P300" s="58"/>
      <c r="Q300" s="58"/>
      <c r="R300" s="58"/>
      <c r="S300" s="58"/>
      <c r="T300" s="59"/>
      <c r="AT300" s="15" t="s">
        <v>148</v>
      </c>
      <c r="AU300" s="15" t="s">
        <v>84</v>
      </c>
    </row>
    <row r="301" spans="2:65" s="11" customFormat="1" ht="11.25">
      <c r="B301" s="188"/>
      <c r="C301" s="189"/>
      <c r="D301" s="185" t="s">
        <v>150</v>
      </c>
      <c r="E301" s="190" t="s">
        <v>1</v>
      </c>
      <c r="F301" s="191" t="s">
        <v>513</v>
      </c>
      <c r="G301" s="189"/>
      <c r="H301" s="192">
        <v>72.099999999999994</v>
      </c>
      <c r="I301" s="193"/>
      <c r="J301" s="189"/>
      <c r="K301" s="189"/>
      <c r="L301" s="194"/>
      <c r="M301" s="195"/>
      <c r="N301" s="196"/>
      <c r="O301" s="196"/>
      <c r="P301" s="196"/>
      <c r="Q301" s="196"/>
      <c r="R301" s="196"/>
      <c r="S301" s="196"/>
      <c r="T301" s="197"/>
      <c r="AT301" s="198" t="s">
        <v>150</v>
      </c>
      <c r="AU301" s="198" t="s">
        <v>84</v>
      </c>
      <c r="AV301" s="11" t="s">
        <v>84</v>
      </c>
      <c r="AW301" s="11" t="s">
        <v>36</v>
      </c>
      <c r="AX301" s="11" t="s">
        <v>21</v>
      </c>
      <c r="AY301" s="198" t="s">
        <v>136</v>
      </c>
    </row>
    <row r="302" spans="2:65" s="1" customFormat="1" ht="16.5" customHeight="1">
      <c r="B302" s="32"/>
      <c r="C302" s="173" t="s">
        <v>514</v>
      </c>
      <c r="D302" s="173" t="s">
        <v>140</v>
      </c>
      <c r="E302" s="174" t="s">
        <v>515</v>
      </c>
      <c r="F302" s="175" t="s">
        <v>516</v>
      </c>
      <c r="G302" s="176" t="s">
        <v>143</v>
      </c>
      <c r="H302" s="177">
        <v>830</v>
      </c>
      <c r="I302" s="178"/>
      <c r="J302" s="179">
        <f>ROUND(I302*H302,2)</f>
        <v>0</v>
      </c>
      <c r="K302" s="175" t="s">
        <v>144</v>
      </c>
      <c r="L302" s="36"/>
      <c r="M302" s="180" t="s">
        <v>1</v>
      </c>
      <c r="N302" s="181" t="s">
        <v>46</v>
      </c>
      <c r="O302" s="58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AR302" s="15" t="s">
        <v>145</v>
      </c>
      <c r="AT302" s="15" t="s">
        <v>140</v>
      </c>
      <c r="AU302" s="15" t="s">
        <v>84</v>
      </c>
      <c r="AY302" s="15" t="s">
        <v>136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5" t="s">
        <v>21</v>
      </c>
      <c r="BK302" s="184">
        <f>ROUND(I302*H302,2)</f>
        <v>0</v>
      </c>
      <c r="BL302" s="15" t="s">
        <v>145</v>
      </c>
      <c r="BM302" s="15" t="s">
        <v>517</v>
      </c>
    </row>
    <row r="303" spans="2:65" s="1" customFormat="1" ht="19.5">
      <c r="B303" s="32"/>
      <c r="C303" s="33"/>
      <c r="D303" s="185" t="s">
        <v>148</v>
      </c>
      <c r="E303" s="33"/>
      <c r="F303" s="186" t="s">
        <v>501</v>
      </c>
      <c r="G303" s="33"/>
      <c r="H303" s="33"/>
      <c r="I303" s="101"/>
      <c r="J303" s="33"/>
      <c r="K303" s="33"/>
      <c r="L303" s="36"/>
      <c r="M303" s="187"/>
      <c r="N303" s="58"/>
      <c r="O303" s="58"/>
      <c r="P303" s="58"/>
      <c r="Q303" s="58"/>
      <c r="R303" s="58"/>
      <c r="S303" s="58"/>
      <c r="T303" s="59"/>
      <c r="AT303" s="15" t="s">
        <v>148</v>
      </c>
      <c r="AU303" s="15" t="s">
        <v>84</v>
      </c>
    </row>
    <row r="304" spans="2:65" s="1" customFormat="1" ht="16.5" customHeight="1">
      <c r="B304" s="32"/>
      <c r="C304" s="173" t="s">
        <v>518</v>
      </c>
      <c r="D304" s="173" t="s">
        <v>140</v>
      </c>
      <c r="E304" s="174" t="s">
        <v>519</v>
      </c>
      <c r="F304" s="175" t="s">
        <v>520</v>
      </c>
      <c r="G304" s="176" t="s">
        <v>143</v>
      </c>
      <c r="H304" s="177">
        <v>6</v>
      </c>
      <c r="I304" s="178"/>
      <c r="J304" s="179">
        <f>ROUND(I304*H304,2)</f>
        <v>0</v>
      </c>
      <c r="K304" s="175" t="s">
        <v>144</v>
      </c>
      <c r="L304" s="36"/>
      <c r="M304" s="180" t="s">
        <v>1</v>
      </c>
      <c r="N304" s="181" t="s">
        <v>46</v>
      </c>
      <c r="O304" s="58"/>
      <c r="P304" s="182">
        <f>O304*H304</f>
        <v>0</v>
      </c>
      <c r="Q304" s="182">
        <v>8.4250000000000005E-2</v>
      </c>
      <c r="R304" s="182">
        <f>Q304*H304</f>
        <v>0.50550000000000006</v>
      </c>
      <c r="S304" s="182">
        <v>0</v>
      </c>
      <c r="T304" s="183">
        <f>S304*H304</f>
        <v>0</v>
      </c>
      <c r="AR304" s="15" t="s">
        <v>145</v>
      </c>
      <c r="AT304" s="15" t="s">
        <v>140</v>
      </c>
      <c r="AU304" s="15" t="s">
        <v>84</v>
      </c>
      <c r="AY304" s="15" t="s">
        <v>136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5" t="s">
        <v>21</v>
      </c>
      <c r="BK304" s="184">
        <f>ROUND(I304*H304,2)</f>
        <v>0</v>
      </c>
      <c r="BL304" s="15" t="s">
        <v>145</v>
      </c>
      <c r="BM304" s="15" t="s">
        <v>521</v>
      </c>
    </row>
    <row r="305" spans="2:65" s="1" customFormat="1" ht="19.5">
      <c r="B305" s="32"/>
      <c r="C305" s="33"/>
      <c r="D305" s="185" t="s">
        <v>148</v>
      </c>
      <c r="E305" s="33"/>
      <c r="F305" s="186" t="s">
        <v>522</v>
      </c>
      <c r="G305" s="33"/>
      <c r="H305" s="33"/>
      <c r="I305" s="101"/>
      <c r="J305" s="33"/>
      <c r="K305" s="33"/>
      <c r="L305" s="36"/>
      <c r="M305" s="187"/>
      <c r="N305" s="58"/>
      <c r="O305" s="58"/>
      <c r="P305" s="58"/>
      <c r="Q305" s="58"/>
      <c r="R305" s="58"/>
      <c r="S305" s="58"/>
      <c r="T305" s="59"/>
      <c r="AT305" s="15" t="s">
        <v>148</v>
      </c>
      <c r="AU305" s="15" t="s">
        <v>84</v>
      </c>
    </row>
    <row r="306" spans="2:65" s="1" customFormat="1" ht="16.5" customHeight="1">
      <c r="B306" s="32"/>
      <c r="C306" s="220" t="s">
        <v>523</v>
      </c>
      <c r="D306" s="220" t="s">
        <v>253</v>
      </c>
      <c r="E306" s="221" t="s">
        <v>524</v>
      </c>
      <c r="F306" s="222" t="s">
        <v>525</v>
      </c>
      <c r="G306" s="223" t="s">
        <v>143</v>
      </c>
      <c r="H306" s="224">
        <v>6.18</v>
      </c>
      <c r="I306" s="225"/>
      <c r="J306" s="226">
        <f>ROUND(I306*H306,2)</f>
        <v>0</v>
      </c>
      <c r="K306" s="222" t="s">
        <v>144</v>
      </c>
      <c r="L306" s="227"/>
      <c r="M306" s="228" t="s">
        <v>1</v>
      </c>
      <c r="N306" s="229" t="s">
        <v>46</v>
      </c>
      <c r="O306" s="58"/>
      <c r="P306" s="182">
        <f>O306*H306</f>
        <v>0</v>
      </c>
      <c r="Q306" s="182">
        <v>0.13100000000000001</v>
      </c>
      <c r="R306" s="182">
        <f>Q306*H306</f>
        <v>0.80957999999999997</v>
      </c>
      <c r="S306" s="182">
        <v>0</v>
      </c>
      <c r="T306" s="183">
        <f>S306*H306</f>
        <v>0</v>
      </c>
      <c r="AR306" s="15" t="s">
        <v>256</v>
      </c>
      <c r="AT306" s="15" t="s">
        <v>253</v>
      </c>
      <c r="AU306" s="15" t="s">
        <v>84</v>
      </c>
      <c r="AY306" s="15" t="s">
        <v>136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5" t="s">
        <v>21</v>
      </c>
      <c r="BK306" s="184">
        <f>ROUND(I306*H306,2)</f>
        <v>0</v>
      </c>
      <c r="BL306" s="15" t="s">
        <v>145</v>
      </c>
      <c r="BM306" s="15" t="s">
        <v>526</v>
      </c>
    </row>
    <row r="307" spans="2:65" s="1" customFormat="1" ht="19.5">
      <c r="B307" s="32"/>
      <c r="C307" s="33"/>
      <c r="D307" s="185" t="s">
        <v>148</v>
      </c>
      <c r="E307" s="33"/>
      <c r="F307" s="186" t="s">
        <v>522</v>
      </c>
      <c r="G307" s="33"/>
      <c r="H307" s="33"/>
      <c r="I307" s="101"/>
      <c r="J307" s="33"/>
      <c r="K307" s="33"/>
      <c r="L307" s="36"/>
      <c r="M307" s="187"/>
      <c r="N307" s="58"/>
      <c r="O307" s="58"/>
      <c r="P307" s="58"/>
      <c r="Q307" s="58"/>
      <c r="R307" s="58"/>
      <c r="S307" s="58"/>
      <c r="T307" s="59"/>
      <c r="AT307" s="15" t="s">
        <v>148</v>
      </c>
      <c r="AU307" s="15" t="s">
        <v>84</v>
      </c>
    </row>
    <row r="308" spans="2:65" s="11" customFormat="1" ht="11.25">
      <c r="B308" s="188"/>
      <c r="C308" s="189"/>
      <c r="D308" s="185" t="s">
        <v>150</v>
      </c>
      <c r="E308" s="190" t="s">
        <v>1</v>
      </c>
      <c r="F308" s="191" t="s">
        <v>527</v>
      </c>
      <c r="G308" s="189"/>
      <c r="H308" s="192">
        <v>6.18</v>
      </c>
      <c r="I308" s="193"/>
      <c r="J308" s="189"/>
      <c r="K308" s="189"/>
      <c r="L308" s="194"/>
      <c r="M308" s="195"/>
      <c r="N308" s="196"/>
      <c r="O308" s="196"/>
      <c r="P308" s="196"/>
      <c r="Q308" s="196"/>
      <c r="R308" s="196"/>
      <c r="S308" s="196"/>
      <c r="T308" s="197"/>
      <c r="AT308" s="198" t="s">
        <v>150</v>
      </c>
      <c r="AU308" s="198" t="s">
        <v>84</v>
      </c>
      <c r="AV308" s="11" t="s">
        <v>84</v>
      </c>
      <c r="AW308" s="11" t="s">
        <v>36</v>
      </c>
      <c r="AX308" s="11" t="s">
        <v>21</v>
      </c>
      <c r="AY308" s="198" t="s">
        <v>136</v>
      </c>
    </row>
    <row r="309" spans="2:65" s="1" customFormat="1" ht="16.5" customHeight="1">
      <c r="B309" s="32"/>
      <c r="C309" s="173" t="s">
        <v>528</v>
      </c>
      <c r="D309" s="173" t="s">
        <v>140</v>
      </c>
      <c r="E309" s="174" t="s">
        <v>529</v>
      </c>
      <c r="F309" s="175" t="s">
        <v>530</v>
      </c>
      <c r="G309" s="176" t="s">
        <v>143</v>
      </c>
      <c r="H309" s="177">
        <v>8</v>
      </c>
      <c r="I309" s="178"/>
      <c r="J309" s="179">
        <f>ROUND(I309*H309,2)</f>
        <v>0</v>
      </c>
      <c r="K309" s="175" t="s">
        <v>1</v>
      </c>
      <c r="L309" s="36"/>
      <c r="M309" s="180" t="s">
        <v>1</v>
      </c>
      <c r="N309" s="181" t="s">
        <v>46</v>
      </c>
      <c r="O309" s="58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AR309" s="15" t="s">
        <v>145</v>
      </c>
      <c r="AT309" s="15" t="s">
        <v>140</v>
      </c>
      <c r="AU309" s="15" t="s">
        <v>84</v>
      </c>
      <c r="AY309" s="15" t="s">
        <v>136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5" t="s">
        <v>21</v>
      </c>
      <c r="BK309" s="184">
        <f>ROUND(I309*H309,2)</f>
        <v>0</v>
      </c>
      <c r="BL309" s="15" t="s">
        <v>145</v>
      </c>
      <c r="BM309" s="15" t="s">
        <v>531</v>
      </c>
    </row>
    <row r="310" spans="2:65" s="1" customFormat="1" ht="19.5">
      <c r="B310" s="32"/>
      <c r="C310" s="33"/>
      <c r="D310" s="185" t="s">
        <v>148</v>
      </c>
      <c r="E310" s="33"/>
      <c r="F310" s="186" t="s">
        <v>532</v>
      </c>
      <c r="G310" s="33"/>
      <c r="H310" s="33"/>
      <c r="I310" s="101"/>
      <c r="J310" s="33"/>
      <c r="K310" s="33"/>
      <c r="L310" s="36"/>
      <c r="M310" s="187"/>
      <c r="N310" s="58"/>
      <c r="O310" s="58"/>
      <c r="P310" s="58"/>
      <c r="Q310" s="58"/>
      <c r="R310" s="58"/>
      <c r="S310" s="58"/>
      <c r="T310" s="59"/>
      <c r="AT310" s="15" t="s">
        <v>148</v>
      </c>
      <c r="AU310" s="15" t="s">
        <v>84</v>
      </c>
    </row>
    <row r="311" spans="2:65" s="1" customFormat="1" ht="16.5" customHeight="1">
      <c r="B311" s="32"/>
      <c r="C311" s="173" t="s">
        <v>533</v>
      </c>
      <c r="D311" s="173" t="s">
        <v>140</v>
      </c>
      <c r="E311" s="174" t="s">
        <v>534</v>
      </c>
      <c r="F311" s="175" t="s">
        <v>535</v>
      </c>
      <c r="G311" s="176" t="s">
        <v>143</v>
      </c>
      <c r="H311" s="177">
        <v>36</v>
      </c>
      <c r="I311" s="178"/>
      <c r="J311" s="179">
        <f>ROUND(I311*H311,2)</f>
        <v>0</v>
      </c>
      <c r="K311" s="175" t="s">
        <v>144</v>
      </c>
      <c r="L311" s="36"/>
      <c r="M311" s="180" t="s">
        <v>1</v>
      </c>
      <c r="N311" s="181" t="s">
        <v>46</v>
      </c>
      <c r="O311" s="58"/>
      <c r="P311" s="182">
        <f>O311*H311</f>
        <v>0</v>
      </c>
      <c r="Q311" s="182">
        <v>0.10503</v>
      </c>
      <c r="R311" s="182">
        <f>Q311*H311</f>
        <v>3.7810799999999998</v>
      </c>
      <c r="S311" s="182">
        <v>0</v>
      </c>
      <c r="T311" s="183">
        <f>S311*H311</f>
        <v>0</v>
      </c>
      <c r="AR311" s="15" t="s">
        <v>145</v>
      </c>
      <c r="AT311" s="15" t="s">
        <v>140</v>
      </c>
      <c r="AU311" s="15" t="s">
        <v>84</v>
      </c>
      <c r="AY311" s="15" t="s">
        <v>136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5" t="s">
        <v>21</v>
      </c>
      <c r="BK311" s="184">
        <f>ROUND(I311*H311,2)</f>
        <v>0</v>
      </c>
      <c r="BL311" s="15" t="s">
        <v>145</v>
      </c>
      <c r="BM311" s="15" t="s">
        <v>536</v>
      </c>
    </row>
    <row r="312" spans="2:65" s="1" customFormat="1" ht="19.5">
      <c r="B312" s="32"/>
      <c r="C312" s="33"/>
      <c r="D312" s="185" t="s">
        <v>148</v>
      </c>
      <c r="E312" s="33"/>
      <c r="F312" s="186" t="s">
        <v>537</v>
      </c>
      <c r="G312" s="33"/>
      <c r="H312" s="33"/>
      <c r="I312" s="101"/>
      <c r="J312" s="33"/>
      <c r="K312" s="33"/>
      <c r="L312" s="36"/>
      <c r="M312" s="187"/>
      <c r="N312" s="58"/>
      <c r="O312" s="58"/>
      <c r="P312" s="58"/>
      <c r="Q312" s="58"/>
      <c r="R312" s="58"/>
      <c r="S312" s="58"/>
      <c r="T312" s="59"/>
      <c r="AT312" s="15" t="s">
        <v>148</v>
      </c>
      <c r="AU312" s="15" t="s">
        <v>84</v>
      </c>
    </row>
    <row r="313" spans="2:65" s="11" customFormat="1" ht="11.25">
      <c r="B313" s="188"/>
      <c r="C313" s="189"/>
      <c r="D313" s="185" t="s">
        <v>150</v>
      </c>
      <c r="E313" s="190" t="s">
        <v>1</v>
      </c>
      <c r="F313" s="191" t="s">
        <v>538</v>
      </c>
      <c r="G313" s="189"/>
      <c r="H313" s="192">
        <v>36</v>
      </c>
      <c r="I313" s="193"/>
      <c r="J313" s="189"/>
      <c r="K313" s="189"/>
      <c r="L313" s="194"/>
      <c r="M313" s="195"/>
      <c r="N313" s="196"/>
      <c r="O313" s="196"/>
      <c r="P313" s="196"/>
      <c r="Q313" s="196"/>
      <c r="R313" s="196"/>
      <c r="S313" s="196"/>
      <c r="T313" s="197"/>
      <c r="AT313" s="198" t="s">
        <v>150</v>
      </c>
      <c r="AU313" s="198" t="s">
        <v>84</v>
      </c>
      <c r="AV313" s="11" t="s">
        <v>84</v>
      </c>
      <c r="AW313" s="11" t="s">
        <v>36</v>
      </c>
      <c r="AX313" s="11" t="s">
        <v>21</v>
      </c>
      <c r="AY313" s="198" t="s">
        <v>136</v>
      </c>
    </row>
    <row r="314" spans="2:65" s="1" customFormat="1" ht="16.5" customHeight="1">
      <c r="B314" s="32"/>
      <c r="C314" s="220" t="s">
        <v>539</v>
      </c>
      <c r="D314" s="220" t="s">
        <v>253</v>
      </c>
      <c r="E314" s="221" t="s">
        <v>540</v>
      </c>
      <c r="F314" s="222" t="s">
        <v>541</v>
      </c>
      <c r="G314" s="223" t="s">
        <v>143</v>
      </c>
      <c r="H314" s="224">
        <v>39.6</v>
      </c>
      <c r="I314" s="225"/>
      <c r="J314" s="226">
        <f>ROUND(I314*H314,2)</f>
        <v>0</v>
      </c>
      <c r="K314" s="222" t="s">
        <v>1</v>
      </c>
      <c r="L314" s="227"/>
      <c r="M314" s="228" t="s">
        <v>1</v>
      </c>
      <c r="N314" s="229" t="s">
        <v>46</v>
      </c>
      <c r="O314" s="58"/>
      <c r="P314" s="182">
        <f>O314*H314</f>
        <v>0</v>
      </c>
      <c r="Q314" s="182">
        <v>8.7499999999999994E-2</v>
      </c>
      <c r="R314" s="182">
        <f>Q314*H314</f>
        <v>3.4649999999999999</v>
      </c>
      <c r="S314" s="182">
        <v>0</v>
      </c>
      <c r="T314" s="183">
        <f>S314*H314</f>
        <v>0</v>
      </c>
      <c r="AR314" s="15" t="s">
        <v>256</v>
      </c>
      <c r="AT314" s="15" t="s">
        <v>253</v>
      </c>
      <c r="AU314" s="15" t="s">
        <v>84</v>
      </c>
      <c r="AY314" s="15" t="s">
        <v>136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5" t="s">
        <v>21</v>
      </c>
      <c r="BK314" s="184">
        <f>ROUND(I314*H314,2)</f>
        <v>0</v>
      </c>
      <c r="BL314" s="15" t="s">
        <v>145</v>
      </c>
      <c r="BM314" s="15" t="s">
        <v>542</v>
      </c>
    </row>
    <row r="315" spans="2:65" s="1" customFormat="1" ht="19.5">
      <c r="B315" s="32"/>
      <c r="C315" s="33"/>
      <c r="D315" s="185" t="s">
        <v>148</v>
      </c>
      <c r="E315" s="33"/>
      <c r="F315" s="186" t="s">
        <v>543</v>
      </c>
      <c r="G315" s="33"/>
      <c r="H315" s="33"/>
      <c r="I315" s="101"/>
      <c r="J315" s="33"/>
      <c r="K315" s="33"/>
      <c r="L315" s="36"/>
      <c r="M315" s="187"/>
      <c r="N315" s="58"/>
      <c r="O315" s="58"/>
      <c r="P315" s="58"/>
      <c r="Q315" s="58"/>
      <c r="R315" s="58"/>
      <c r="S315" s="58"/>
      <c r="T315" s="59"/>
      <c r="AT315" s="15" t="s">
        <v>148</v>
      </c>
      <c r="AU315" s="15" t="s">
        <v>84</v>
      </c>
    </row>
    <row r="316" spans="2:65" s="11" customFormat="1" ht="11.25">
      <c r="B316" s="188"/>
      <c r="C316" s="189"/>
      <c r="D316" s="185" t="s">
        <v>150</v>
      </c>
      <c r="E316" s="190" t="s">
        <v>1</v>
      </c>
      <c r="F316" s="191" t="s">
        <v>544</v>
      </c>
      <c r="G316" s="189"/>
      <c r="H316" s="192">
        <v>39.6</v>
      </c>
      <c r="I316" s="193"/>
      <c r="J316" s="189"/>
      <c r="K316" s="189"/>
      <c r="L316" s="194"/>
      <c r="M316" s="195"/>
      <c r="N316" s="196"/>
      <c r="O316" s="196"/>
      <c r="P316" s="196"/>
      <c r="Q316" s="196"/>
      <c r="R316" s="196"/>
      <c r="S316" s="196"/>
      <c r="T316" s="197"/>
      <c r="AT316" s="198" t="s">
        <v>150</v>
      </c>
      <c r="AU316" s="198" t="s">
        <v>84</v>
      </c>
      <c r="AV316" s="11" t="s">
        <v>84</v>
      </c>
      <c r="AW316" s="11" t="s">
        <v>36</v>
      </c>
      <c r="AX316" s="11" t="s">
        <v>21</v>
      </c>
      <c r="AY316" s="198" t="s">
        <v>136</v>
      </c>
    </row>
    <row r="317" spans="2:65" s="1" customFormat="1" ht="16.5" customHeight="1">
      <c r="B317" s="32"/>
      <c r="C317" s="173" t="s">
        <v>545</v>
      </c>
      <c r="D317" s="173" t="s">
        <v>140</v>
      </c>
      <c r="E317" s="174" t="s">
        <v>546</v>
      </c>
      <c r="F317" s="175" t="s">
        <v>547</v>
      </c>
      <c r="G317" s="176" t="s">
        <v>143</v>
      </c>
      <c r="H317" s="177">
        <v>36</v>
      </c>
      <c r="I317" s="178"/>
      <c r="J317" s="179">
        <f>ROUND(I317*H317,2)</f>
        <v>0</v>
      </c>
      <c r="K317" s="175" t="s">
        <v>144</v>
      </c>
      <c r="L317" s="36"/>
      <c r="M317" s="180" t="s">
        <v>1</v>
      </c>
      <c r="N317" s="181" t="s">
        <v>46</v>
      </c>
      <c r="O317" s="58"/>
      <c r="P317" s="182">
        <f>O317*H317</f>
        <v>0</v>
      </c>
      <c r="Q317" s="182">
        <v>0</v>
      </c>
      <c r="R317" s="182">
        <f>Q317*H317</f>
        <v>0</v>
      </c>
      <c r="S317" s="182">
        <v>0</v>
      </c>
      <c r="T317" s="183">
        <f>S317*H317</f>
        <v>0</v>
      </c>
      <c r="AR317" s="15" t="s">
        <v>145</v>
      </c>
      <c r="AT317" s="15" t="s">
        <v>140</v>
      </c>
      <c r="AU317" s="15" t="s">
        <v>84</v>
      </c>
      <c r="AY317" s="15" t="s">
        <v>136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5" t="s">
        <v>21</v>
      </c>
      <c r="BK317" s="184">
        <f>ROUND(I317*H317,2)</f>
        <v>0</v>
      </c>
      <c r="BL317" s="15" t="s">
        <v>145</v>
      </c>
      <c r="BM317" s="15" t="s">
        <v>548</v>
      </c>
    </row>
    <row r="318" spans="2:65" s="1" customFormat="1" ht="19.5">
      <c r="B318" s="32"/>
      <c r="C318" s="33"/>
      <c r="D318" s="185" t="s">
        <v>148</v>
      </c>
      <c r="E318" s="33"/>
      <c r="F318" s="186" t="s">
        <v>543</v>
      </c>
      <c r="G318" s="33"/>
      <c r="H318" s="33"/>
      <c r="I318" s="101"/>
      <c r="J318" s="33"/>
      <c r="K318" s="33"/>
      <c r="L318" s="36"/>
      <c r="M318" s="187"/>
      <c r="N318" s="58"/>
      <c r="O318" s="58"/>
      <c r="P318" s="58"/>
      <c r="Q318" s="58"/>
      <c r="R318" s="58"/>
      <c r="S318" s="58"/>
      <c r="T318" s="59"/>
      <c r="AT318" s="15" t="s">
        <v>148</v>
      </c>
      <c r="AU318" s="15" t="s">
        <v>84</v>
      </c>
    </row>
    <row r="319" spans="2:65" s="1" customFormat="1" ht="16.5" customHeight="1">
      <c r="B319" s="32"/>
      <c r="C319" s="173" t="s">
        <v>549</v>
      </c>
      <c r="D319" s="173" t="s">
        <v>140</v>
      </c>
      <c r="E319" s="174" t="s">
        <v>529</v>
      </c>
      <c r="F319" s="175" t="s">
        <v>530</v>
      </c>
      <c r="G319" s="176" t="s">
        <v>143</v>
      </c>
      <c r="H319" s="177">
        <v>40</v>
      </c>
      <c r="I319" s="178"/>
      <c r="J319" s="179">
        <f>ROUND(I319*H319,2)</f>
        <v>0</v>
      </c>
      <c r="K319" s="175" t="s">
        <v>1</v>
      </c>
      <c r="L319" s="36"/>
      <c r="M319" s="180" t="s">
        <v>1</v>
      </c>
      <c r="N319" s="181" t="s">
        <v>46</v>
      </c>
      <c r="O319" s="58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AR319" s="15" t="s">
        <v>145</v>
      </c>
      <c r="AT319" s="15" t="s">
        <v>140</v>
      </c>
      <c r="AU319" s="15" t="s">
        <v>84</v>
      </c>
      <c r="AY319" s="15" t="s">
        <v>136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5" t="s">
        <v>21</v>
      </c>
      <c r="BK319" s="184">
        <f>ROUND(I319*H319,2)</f>
        <v>0</v>
      </c>
      <c r="BL319" s="15" t="s">
        <v>145</v>
      </c>
      <c r="BM319" s="15" t="s">
        <v>550</v>
      </c>
    </row>
    <row r="320" spans="2:65" s="1" customFormat="1" ht="19.5">
      <c r="B320" s="32"/>
      <c r="C320" s="33"/>
      <c r="D320" s="185" t="s">
        <v>148</v>
      </c>
      <c r="E320" s="33"/>
      <c r="F320" s="186" t="s">
        <v>543</v>
      </c>
      <c r="G320" s="33"/>
      <c r="H320" s="33"/>
      <c r="I320" s="101"/>
      <c r="J320" s="33"/>
      <c r="K320" s="33"/>
      <c r="L320" s="36"/>
      <c r="M320" s="187"/>
      <c r="N320" s="58"/>
      <c r="O320" s="58"/>
      <c r="P320" s="58"/>
      <c r="Q320" s="58"/>
      <c r="R320" s="58"/>
      <c r="S320" s="58"/>
      <c r="T320" s="59"/>
      <c r="AT320" s="15" t="s">
        <v>148</v>
      </c>
      <c r="AU320" s="15" t="s">
        <v>84</v>
      </c>
    </row>
    <row r="321" spans="2:65" s="1" customFormat="1" ht="16.5" customHeight="1">
      <c r="B321" s="32"/>
      <c r="C321" s="173" t="s">
        <v>551</v>
      </c>
      <c r="D321" s="173" t="s">
        <v>140</v>
      </c>
      <c r="E321" s="174" t="s">
        <v>552</v>
      </c>
      <c r="F321" s="175" t="s">
        <v>553</v>
      </c>
      <c r="G321" s="176" t="s">
        <v>190</v>
      </c>
      <c r="H321" s="177">
        <v>30</v>
      </c>
      <c r="I321" s="178"/>
      <c r="J321" s="179">
        <f>ROUND(I321*H321,2)</f>
        <v>0</v>
      </c>
      <c r="K321" s="175" t="s">
        <v>144</v>
      </c>
      <c r="L321" s="36"/>
      <c r="M321" s="180" t="s">
        <v>1</v>
      </c>
      <c r="N321" s="181" t="s">
        <v>46</v>
      </c>
      <c r="O321" s="58"/>
      <c r="P321" s="182">
        <f>O321*H321</f>
        <v>0</v>
      </c>
      <c r="Q321" s="182">
        <v>3.5999999999999999E-3</v>
      </c>
      <c r="R321" s="182">
        <f>Q321*H321</f>
        <v>0.108</v>
      </c>
      <c r="S321" s="182">
        <v>0</v>
      </c>
      <c r="T321" s="183">
        <f>S321*H321</f>
        <v>0</v>
      </c>
      <c r="AR321" s="15" t="s">
        <v>145</v>
      </c>
      <c r="AT321" s="15" t="s">
        <v>140</v>
      </c>
      <c r="AU321" s="15" t="s">
        <v>84</v>
      </c>
      <c r="AY321" s="15" t="s">
        <v>136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5" t="s">
        <v>21</v>
      </c>
      <c r="BK321" s="184">
        <f>ROUND(I321*H321,2)</f>
        <v>0</v>
      </c>
      <c r="BL321" s="15" t="s">
        <v>145</v>
      </c>
      <c r="BM321" s="15" t="s">
        <v>554</v>
      </c>
    </row>
    <row r="322" spans="2:65" s="1" customFormat="1" ht="19.5">
      <c r="B322" s="32"/>
      <c r="C322" s="33"/>
      <c r="D322" s="185" t="s">
        <v>148</v>
      </c>
      <c r="E322" s="33"/>
      <c r="F322" s="186" t="s">
        <v>555</v>
      </c>
      <c r="G322" s="33"/>
      <c r="H322" s="33"/>
      <c r="I322" s="101"/>
      <c r="J322" s="33"/>
      <c r="K322" s="33"/>
      <c r="L322" s="36"/>
      <c r="M322" s="187"/>
      <c r="N322" s="58"/>
      <c r="O322" s="58"/>
      <c r="P322" s="58"/>
      <c r="Q322" s="58"/>
      <c r="R322" s="58"/>
      <c r="S322" s="58"/>
      <c r="T322" s="59"/>
      <c r="AT322" s="15" t="s">
        <v>148</v>
      </c>
      <c r="AU322" s="15" t="s">
        <v>84</v>
      </c>
    </row>
    <row r="323" spans="2:65" s="10" customFormat="1" ht="22.9" customHeight="1">
      <c r="B323" s="157"/>
      <c r="C323" s="158"/>
      <c r="D323" s="159" t="s">
        <v>74</v>
      </c>
      <c r="E323" s="171" t="s">
        <v>256</v>
      </c>
      <c r="F323" s="171" t="s">
        <v>556</v>
      </c>
      <c r="G323" s="158"/>
      <c r="H323" s="158"/>
      <c r="I323" s="161"/>
      <c r="J323" s="172">
        <f>BK323</f>
        <v>0</v>
      </c>
      <c r="K323" s="158"/>
      <c r="L323" s="163"/>
      <c r="M323" s="164"/>
      <c r="N323" s="165"/>
      <c r="O323" s="165"/>
      <c r="P323" s="166">
        <f>SUM(P324:P381)</f>
        <v>0</v>
      </c>
      <c r="Q323" s="165"/>
      <c r="R323" s="166">
        <f>SUM(R324:R381)</f>
        <v>10.268027</v>
      </c>
      <c r="S323" s="165"/>
      <c r="T323" s="167">
        <f>SUM(T324:T381)</f>
        <v>0</v>
      </c>
      <c r="AR323" s="168" t="s">
        <v>21</v>
      </c>
      <c r="AT323" s="169" t="s">
        <v>74</v>
      </c>
      <c r="AU323" s="169" t="s">
        <v>21</v>
      </c>
      <c r="AY323" s="168" t="s">
        <v>136</v>
      </c>
      <c r="BK323" s="170">
        <f>SUM(BK324:BK381)</f>
        <v>0</v>
      </c>
    </row>
    <row r="324" spans="2:65" s="1" customFormat="1" ht="16.5" customHeight="1">
      <c r="B324" s="32"/>
      <c r="C324" s="173" t="s">
        <v>557</v>
      </c>
      <c r="D324" s="173" t="s">
        <v>140</v>
      </c>
      <c r="E324" s="174" t="s">
        <v>558</v>
      </c>
      <c r="F324" s="175" t="s">
        <v>559</v>
      </c>
      <c r="G324" s="176" t="s">
        <v>190</v>
      </c>
      <c r="H324" s="177">
        <v>51</v>
      </c>
      <c r="I324" s="178"/>
      <c r="J324" s="179">
        <f>ROUND(I324*H324,2)</f>
        <v>0</v>
      </c>
      <c r="K324" s="175" t="s">
        <v>144</v>
      </c>
      <c r="L324" s="36"/>
      <c r="M324" s="180" t="s">
        <v>1</v>
      </c>
      <c r="N324" s="181" t="s">
        <v>46</v>
      </c>
      <c r="O324" s="58"/>
      <c r="P324" s="182">
        <f>O324*H324</f>
        <v>0</v>
      </c>
      <c r="Q324" s="182">
        <v>1.1E-5</v>
      </c>
      <c r="R324" s="182">
        <f>Q324*H324</f>
        <v>5.6099999999999998E-4</v>
      </c>
      <c r="S324" s="182">
        <v>0</v>
      </c>
      <c r="T324" s="183">
        <f>S324*H324</f>
        <v>0</v>
      </c>
      <c r="AR324" s="15" t="s">
        <v>145</v>
      </c>
      <c r="AT324" s="15" t="s">
        <v>140</v>
      </c>
      <c r="AU324" s="15" t="s">
        <v>84</v>
      </c>
      <c r="AY324" s="15" t="s">
        <v>136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5" t="s">
        <v>21</v>
      </c>
      <c r="BK324" s="184">
        <f>ROUND(I324*H324,2)</f>
        <v>0</v>
      </c>
      <c r="BL324" s="15" t="s">
        <v>145</v>
      </c>
      <c r="BM324" s="15" t="s">
        <v>560</v>
      </c>
    </row>
    <row r="325" spans="2:65" s="1" customFormat="1" ht="19.5">
      <c r="B325" s="32"/>
      <c r="C325" s="33"/>
      <c r="D325" s="185" t="s">
        <v>148</v>
      </c>
      <c r="E325" s="33"/>
      <c r="F325" s="186" t="s">
        <v>561</v>
      </c>
      <c r="G325" s="33"/>
      <c r="H325" s="33"/>
      <c r="I325" s="101"/>
      <c r="J325" s="33"/>
      <c r="K325" s="33"/>
      <c r="L325" s="36"/>
      <c r="M325" s="187"/>
      <c r="N325" s="58"/>
      <c r="O325" s="58"/>
      <c r="P325" s="58"/>
      <c r="Q325" s="58"/>
      <c r="R325" s="58"/>
      <c r="S325" s="58"/>
      <c r="T325" s="59"/>
      <c r="AT325" s="15" t="s">
        <v>148</v>
      </c>
      <c r="AU325" s="15" t="s">
        <v>84</v>
      </c>
    </row>
    <row r="326" spans="2:65" s="11" customFormat="1" ht="11.25">
      <c r="B326" s="188"/>
      <c r="C326" s="189"/>
      <c r="D326" s="185" t="s">
        <v>150</v>
      </c>
      <c r="E326" s="190" t="s">
        <v>1</v>
      </c>
      <c r="F326" s="191" t="s">
        <v>562</v>
      </c>
      <c r="G326" s="189"/>
      <c r="H326" s="192">
        <v>51</v>
      </c>
      <c r="I326" s="193"/>
      <c r="J326" s="189"/>
      <c r="K326" s="189"/>
      <c r="L326" s="194"/>
      <c r="M326" s="195"/>
      <c r="N326" s="196"/>
      <c r="O326" s="196"/>
      <c r="P326" s="196"/>
      <c r="Q326" s="196"/>
      <c r="R326" s="196"/>
      <c r="S326" s="196"/>
      <c r="T326" s="197"/>
      <c r="AT326" s="198" t="s">
        <v>150</v>
      </c>
      <c r="AU326" s="198" t="s">
        <v>84</v>
      </c>
      <c r="AV326" s="11" t="s">
        <v>84</v>
      </c>
      <c r="AW326" s="11" t="s">
        <v>36</v>
      </c>
      <c r="AX326" s="11" t="s">
        <v>21</v>
      </c>
      <c r="AY326" s="198" t="s">
        <v>136</v>
      </c>
    </row>
    <row r="327" spans="2:65" s="1" customFormat="1" ht="16.5" customHeight="1">
      <c r="B327" s="32"/>
      <c r="C327" s="220" t="s">
        <v>563</v>
      </c>
      <c r="D327" s="220" t="s">
        <v>253</v>
      </c>
      <c r="E327" s="221" t="s">
        <v>564</v>
      </c>
      <c r="F327" s="222" t="s">
        <v>565</v>
      </c>
      <c r="G327" s="223" t="s">
        <v>190</v>
      </c>
      <c r="H327" s="224">
        <v>56.1</v>
      </c>
      <c r="I327" s="225"/>
      <c r="J327" s="226">
        <f>ROUND(I327*H327,2)</f>
        <v>0</v>
      </c>
      <c r="K327" s="222" t="s">
        <v>144</v>
      </c>
      <c r="L327" s="227"/>
      <c r="M327" s="228" t="s">
        <v>1</v>
      </c>
      <c r="N327" s="229" t="s">
        <v>46</v>
      </c>
      <c r="O327" s="58"/>
      <c r="P327" s="182">
        <f>O327*H327</f>
        <v>0</v>
      </c>
      <c r="Q327" s="182">
        <v>2.9099999999999998E-3</v>
      </c>
      <c r="R327" s="182">
        <f>Q327*H327</f>
        <v>0.16325100000000001</v>
      </c>
      <c r="S327" s="182">
        <v>0</v>
      </c>
      <c r="T327" s="183">
        <f>S327*H327</f>
        <v>0</v>
      </c>
      <c r="AR327" s="15" t="s">
        <v>256</v>
      </c>
      <c r="AT327" s="15" t="s">
        <v>253</v>
      </c>
      <c r="AU327" s="15" t="s">
        <v>84</v>
      </c>
      <c r="AY327" s="15" t="s">
        <v>136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5" t="s">
        <v>21</v>
      </c>
      <c r="BK327" s="184">
        <f>ROUND(I327*H327,2)</f>
        <v>0</v>
      </c>
      <c r="BL327" s="15" t="s">
        <v>145</v>
      </c>
      <c r="BM327" s="15" t="s">
        <v>566</v>
      </c>
    </row>
    <row r="328" spans="2:65" s="1" customFormat="1" ht="19.5">
      <c r="B328" s="32"/>
      <c r="C328" s="33"/>
      <c r="D328" s="185" t="s">
        <v>148</v>
      </c>
      <c r="E328" s="33"/>
      <c r="F328" s="186" t="s">
        <v>561</v>
      </c>
      <c r="G328" s="33"/>
      <c r="H328" s="33"/>
      <c r="I328" s="101"/>
      <c r="J328" s="33"/>
      <c r="K328" s="33"/>
      <c r="L328" s="36"/>
      <c r="M328" s="187"/>
      <c r="N328" s="58"/>
      <c r="O328" s="58"/>
      <c r="P328" s="58"/>
      <c r="Q328" s="58"/>
      <c r="R328" s="58"/>
      <c r="S328" s="58"/>
      <c r="T328" s="59"/>
      <c r="AT328" s="15" t="s">
        <v>148</v>
      </c>
      <c r="AU328" s="15" t="s">
        <v>84</v>
      </c>
    </row>
    <row r="329" spans="2:65" s="11" customFormat="1" ht="11.25">
      <c r="B329" s="188"/>
      <c r="C329" s="189"/>
      <c r="D329" s="185" t="s">
        <v>150</v>
      </c>
      <c r="E329" s="190" t="s">
        <v>1</v>
      </c>
      <c r="F329" s="191" t="s">
        <v>567</v>
      </c>
      <c r="G329" s="189"/>
      <c r="H329" s="192">
        <v>56.1</v>
      </c>
      <c r="I329" s="193"/>
      <c r="J329" s="189"/>
      <c r="K329" s="189"/>
      <c r="L329" s="194"/>
      <c r="M329" s="195"/>
      <c r="N329" s="196"/>
      <c r="O329" s="196"/>
      <c r="P329" s="196"/>
      <c r="Q329" s="196"/>
      <c r="R329" s="196"/>
      <c r="S329" s="196"/>
      <c r="T329" s="197"/>
      <c r="AT329" s="198" t="s">
        <v>150</v>
      </c>
      <c r="AU329" s="198" t="s">
        <v>84</v>
      </c>
      <c r="AV329" s="11" t="s">
        <v>84</v>
      </c>
      <c r="AW329" s="11" t="s">
        <v>36</v>
      </c>
      <c r="AX329" s="11" t="s">
        <v>21</v>
      </c>
      <c r="AY329" s="198" t="s">
        <v>136</v>
      </c>
    </row>
    <row r="330" spans="2:65" s="1" customFormat="1" ht="16.5" customHeight="1">
      <c r="B330" s="32"/>
      <c r="C330" s="173" t="s">
        <v>568</v>
      </c>
      <c r="D330" s="173" t="s">
        <v>140</v>
      </c>
      <c r="E330" s="174" t="s">
        <v>558</v>
      </c>
      <c r="F330" s="175" t="s">
        <v>559</v>
      </c>
      <c r="G330" s="176" t="s">
        <v>190</v>
      </c>
      <c r="H330" s="177">
        <v>20</v>
      </c>
      <c r="I330" s="178"/>
      <c r="J330" s="179">
        <f>ROUND(I330*H330,2)</f>
        <v>0</v>
      </c>
      <c r="K330" s="175" t="s">
        <v>144</v>
      </c>
      <c r="L330" s="36"/>
      <c r="M330" s="180" t="s">
        <v>1</v>
      </c>
      <c r="N330" s="181" t="s">
        <v>46</v>
      </c>
      <c r="O330" s="58"/>
      <c r="P330" s="182">
        <f>O330*H330</f>
        <v>0</v>
      </c>
      <c r="Q330" s="182">
        <v>1.1E-5</v>
      </c>
      <c r="R330" s="182">
        <f>Q330*H330</f>
        <v>2.1999999999999998E-4</v>
      </c>
      <c r="S330" s="182">
        <v>0</v>
      </c>
      <c r="T330" s="183">
        <f>S330*H330</f>
        <v>0</v>
      </c>
      <c r="AR330" s="15" t="s">
        <v>145</v>
      </c>
      <c r="AT330" s="15" t="s">
        <v>140</v>
      </c>
      <c r="AU330" s="15" t="s">
        <v>84</v>
      </c>
      <c r="AY330" s="15" t="s">
        <v>136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5" t="s">
        <v>21</v>
      </c>
      <c r="BK330" s="184">
        <f>ROUND(I330*H330,2)</f>
        <v>0</v>
      </c>
      <c r="BL330" s="15" t="s">
        <v>145</v>
      </c>
      <c r="BM330" s="15" t="s">
        <v>569</v>
      </c>
    </row>
    <row r="331" spans="2:65" s="1" customFormat="1" ht="19.5">
      <c r="B331" s="32"/>
      <c r="C331" s="33"/>
      <c r="D331" s="185" t="s">
        <v>148</v>
      </c>
      <c r="E331" s="33"/>
      <c r="F331" s="186" t="s">
        <v>570</v>
      </c>
      <c r="G331" s="33"/>
      <c r="H331" s="33"/>
      <c r="I331" s="101"/>
      <c r="J331" s="33"/>
      <c r="K331" s="33"/>
      <c r="L331" s="36"/>
      <c r="M331" s="187"/>
      <c r="N331" s="58"/>
      <c r="O331" s="58"/>
      <c r="P331" s="58"/>
      <c r="Q331" s="58"/>
      <c r="R331" s="58"/>
      <c r="S331" s="58"/>
      <c r="T331" s="59"/>
      <c r="AT331" s="15" t="s">
        <v>148</v>
      </c>
      <c r="AU331" s="15" t="s">
        <v>84</v>
      </c>
    </row>
    <row r="332" spans="2:65" s="1" customFormat="1" ht="16.5" customHeight="1">
      <c r="B332" s="32"/>
      <c r="C332" s="220" t="s">
        <v>571</v>
      </c>
      <c r="D332" s="220" t="s">
        <v>253</v>
      </c>
      <c r="E332" s="221" t="s">
        <v>564</v>
      </c>
      <c r="F332" s="222" t="s">
        <v>565</v>
      </c>
      <c r="G332" s="223" t="s">
        <v>190</v>
      </c>
      <c r="H332" s="224">
        <v>22</v>
      </c>
      <c r="I332" s="225"/>
      <c r="J332" s="226">
        <f>ROUND(I332*H332,2)</f>
        <v>0</v>
      </c>
      <c r="K332" s="222" t="s">
        <v>144</v>
      </c>
      <c r="L332" s="227"/>
      <c r="M332" s="228" t="s">
        <v>1</v>
      </c>
      <c r="N332" s="229" t="s">
        <v>46</v>
      </c>
      <c r="O332" s="58"/>
      <c r="P332" s="182">
        <f>O332*H332</f>
        <v>0</v>
      </c>
      <c r="Q332" s="182">
        <v>2.9099999999999998E-3</v>
      </c>
      <c r="R332" s="182">
        <f>Q332*H332</f>
        <v>6.4019999999999994E-2</v>
      </c>
      <c r="S332" s="182">
        <v>0</v>
      </c>
      <c r="T332" s="183">
        <f>S332*H332</f>
        <v>0</v>
      </c>
      <c r="AR332" s="15" t="s">
        <v>256</v>
      </c>
      <c r="AT332" s="15" t="s">
        <v>253</v>
      </c>
      <c r="AU332" s="15" t="s">
        <v>84</v>
      </c>
      <c r="AY332" s="15" t="s">
        <v>136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5" t="s">
        <v>21</v>
      </c>
      <c r="BK332" s="184">
        <f>ROUND(I332*H332,2)</f>
        <v>0</v>
      </c>
      <c r="BL332" s="15" t="s">
        <v>145</v>
      </c>
      <c r="BM332" s="15" t="s">
        <v>572</v>
      </c>
    </row>
    <row r="333" spans="2:65" s="1" customFormat="1" ht="19.5">
      <c r="B333" s="32"/>
      <c r="C333" s="33"/>
      <c r="D333" s="185" t="s">
        <v>148</v>
      </c>
      <c r="E333" s="33"/>
      <c r="F333" s="186" t="s">
        <v>570</v>
      </c>
      <c r="G333" s="33"/>
      <c r="H333" s="33"/>
      <c r="I333" s="101"/>
      <c r="J333" s="33"/>
      <c r="K333" s="33"/>
      <c r="L333" s="36"/>
      <c r="M333" s="187"/>
      <c r="N333" s="58"/>
      <c r="O333" s="58"/>
      <c r="P333" s="58"/>
      <c r="Q333" s="58"/>
      <c r="R333" s="58"/>
      <c r="S333" s="58"/>
      <c r="T333" s="59"/>
      <c r="AT333" s="15" t="s">
        <v>148</v>
      </c>
      <c r="AU333" s="15" t="s">
        <v>84</v>
      </c>
    </row>
    <row r="334" spans="2:65" s="11" customFormat="1" ht="11.25">
      <c r="B334" s="188"/>
      <c r="C334" s="189"/>
      <c r="D334" s="185" t="s">
        <v>150</v>
      </c>
      <c r="E334" s="190" t="s">
        <v>1</v>
      </c>
      <c r="F334" s="191" t="s">
        <v>573</v>
      </c>
      <c r="G334" s="189"/>
      <c r="H334" s="192">
        <v>22</v>
      </c>
      <c r="I334" s="193"/>
      <c r="J334" s="189"/>
      <c r="K334" s="189"/>
      <c r="L334" s="194"/>
      <c r="M334" s="195"/>
      <c r="N334" s="196"/>
      <c r="O334" s="196"/>
      <c r="P334" s="196"/>
      <c r="Q334" s="196"/>
      <c r="R334" s="196"/>
      <c r="S334" s="196"/>
      <c r="T334" s="197"/>
      <c r="AT334" s="198" t="s">
        <v>150</v>
      </c>
      <c r="AU334" s="198" t="s">
        <v>84</v>
      </c>
      <c r="AV334" s="11" t="s">
        <v>84</v>
      </c>
      <c r="AW334" s="11" t="s">
        <v>36</v>
      </c>
      <c r="AX334" s="11" t="s">
        <v>21</v>
      </c>
      <c r="AY334" s="198" t="s">
        <v>136</v>
      </c>
    </row>
    <row r="335" spans="2:65" s="1" customFormat="1" ht="16.5" customHeight="1">
      <c r="B335" s="32"/>
      <c r="C335" s="173" t="s">
        <v>574</v>
      </c>
      <c r="D335" s="173" t="s">
        <v>140</v>
      </c>
      <c r="E335" s="174" t="s">
        <v>575</v>
      </c>
      <c r="F335" s="175" t="s">
        <v>576</v>
      </c>
      <c r="G335" s="176" t="s">
        <v>230</v>
      </c>
      <c r="H335" s="177">
        <v>4.6079999999999997</v>
      </c>
      <c r="I335" s="178"/>
      <c r="J335" s="179">
        <f>ROUND(I335*H335,2)</f>
        <v>0</v>
      </c>
      <c r="K335" s="175" t="s">
        <v>144</v>
      </c>
      <c r="L335" s="36"/>
      <c r="M335" s="180" t="s">
        <v>1</v>
      </c>
      <c r="N335" s="181" t="s">
        <v>46</v>
      </c>
      <c r="O335" s="58"/>
      <c r="P335" s="182">
        <f>O335*H335</f>
        <v>0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AR335" s="15" t="s">
        <v>145</v>
      </c>
      <c r="AT335" s="15" t="s">
        <v>140</v>
      </c>
      <c r="AU335" s="15" t="s">
        <v>84</v>
      </c>
      <c r="AY335" s="15" t="s">
        <v>136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5" t="s">
        <v>21</v>
      </c>
      <c r="BK335" s="184">
        <f>ROUND(I335*H335,2)</f>
        <v>0</v>
      </c>
      <c r="BL335" s="15" t="s">
        <v>145</v>
      </c>
      <c r="BM335" s="15" t="s">
        <v>577</v>
      </c>
    </row>
    <row r="336" spans="2:65" s="1" customFormat="1" ht="19.5">
      <c r="B336" s="32"/>
      <c r="C336" s="33"/>
      <c r="D336" s="185" t="s">
        <v>148</v>
      </c>
      <c r="E336" s="33"/>
      <c r="F336" s="186" t="s">
        <v>578</v>
      </c>
      <c r="G336" s="33"/>
      <c r="H336" s="33"/>
      <c r="I336" s="101"/>
      <c r="J336" s="33"/>
      <c r="K336" s="33"/>
      <c r="L336" s="36"/>
      <c r="M336" s="187"/>
      <c r="N336" s="58"/>
      <c r="O336" s="58"/>
      <c r="P336" s="58"/>
      <c r="Q336" s="58"/>
      <c r="R336" s="58"/>
      <c r="S336" s="58"/>
      <c r="T336" s="59"/>
      <c r="AT336" s="15" t="s">
        <v>148</v>
      </c>
      <c r="AU336" s="15" t="s">
        <v>84</v>
      </c>
    </row>
    <row r="337" spans="2:65" s="11" customFormat="1" ht="11.25">
      <c r="B337" s="188"/>
      <c r="C337" s="189"/>
      <c r="D337" s="185" t="s">
        <v>150</v>
      </c>
      <c r="E337" s="190" t="s">
        <v>1</v>
      </c>
      <c r="F337" s="191" t="s">
        <v>579</v>
      </c>
      <c r="G337" s="189"/>
      <c r="H337" s="192">
        <v>4.6079999999999997</v>
      </c>
      <c r="I337" s="193"/>
      <c r="J337" s="189"/>
      <c r="K337" s="189"/>
      <c r="L337" s="194"/>
      <c r="M337" s="195"/>
      <c r="N337" s="196"/>
      <c r="O337" s="196"/>
      <c r="P337" s="196"/>
      <c r="Q337" s="196"/>
      <c r="R337" s="196"/>
      <c r="S337" s="196"/>
      <c r="T337" s="197"/>
      <c r="AT337" s="198" t="s">
        <v>150</v>
      </c>
      <c r="AU337" s="198" t="s">
        <v>84</v>
      </c>
      <c r="AV337" s="11" t="s">
        <v>84</v>
      </c>
      <c r="AW337" s="11" t="s">
        <v>36</v>
      </c>
      <c r="AX337" s="11" t="s">
        <v>21</v>
      </c>
      <c r="AY337" s="198" t="s">
        <v>136</v>
      </c>
    </row>
    <row r="338" spans="2:65" s="1" customFormat="1" ht="16.5" customHeight="1">
      <c r="B338" s="32"/>
      <c r="C338" s="173" t="s">
        <v>580</v>
      </c>
      <c r="D338" s="173" t="s">
        <v>140</v>
      </c>
      <c r="E338" s="174" t="s">
        <v>247</v>
      </c>
      <c r="F338" s="175" t="s">
        <v>248</v>
      </c>
      <c r="G338" s="176" t="s">
        <v>143</v>
      </c>
      <c r="H338" s="177">
        <v>10</v>
      </c>
      <c r="I338" s="178"/>
      <c r="J338" s="179">
        <f>ROUND(I338*H338,2)</f>
        <v>0</v>
      </c>
      <c r="K338" s="175" t="s">
        <v>144</v>
      </c>
      <c r="L338" s="36"/>
      <c r="M338" s="180" t="s">
        <v>1</v>
      </c>
      <c r="N338" s="181" t="s">
        <v>46</v>
      </c>
      <c r="O338" s="58"/>
      <c r="P338" s="182">
        <f>O338*H338</f>
        <v>0</v>
      </c>
      <c r="Q338" s="182">
        <v>4.6749999999999998E-4</v>
      </c>
      <c r="R338" s="182">
        <f>Q338*H338</f>
        <v>4.6749999999999995E-3</v>
      </c>
      <c r="S338" s="182">
        <v>0</v>
      </c>
      <c r="T338" s="183">
        <f>S338*H338</f>
        <v>0</v>
      </c>
      <c r="AR338" s="15" t="s">
        <v>145</v>
      </c>
      <c r="AT338" s="15" t="s">
        <v>140</v>
      </c>
      <c r="AU338" s="15" t="s">
        <v>84</v>
      </c>
      <c r="AY338" s="15" t="s">
        <v>136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5" t="s">
        <v>21</v>
      </c>
      <c r="BK338" s="184">
        <f>ROUND(I338*H338,2)</f>
        <v>0</v>
      </c>
      <c r="BL338" s="15" t="s">
        <v>145</v>
      </c>
      <c r="BM338" s="15" t="s">
        <v>581</v>
      </c>
    </row>
    <row r="339" spans="2:65" s="1" customFormat="1" ht="19.5">
      <c r="B339" s="32"/>
      <c r="C339" s="33"/>
      <c r="D339" s="185" t="s">
        <v>148</v>
      </c>
      <c r="E339" s="33"/>
      <c r="F339" s="186" t="s">
        <v>582</v>
      </c>
      <c r="G339" s="33"/>
      <c r="H339" s="33"/>
      <c r="I339" s="101"/>
      <c r="J339" s="33"/>
      <c r="K339" s="33"/>
      <c r="L339" s="36"/>
      <c r="M339" s="187"/>
      <c r="N339" s="58"/>
      <c r="O339" s="58"/>
      <c r="P339" s="58"/>
      <c r="Q339" s="58"/>
      <c r="R339" s="58"/>
      <c r="S339" s="58"/>
      <c r="T339" s="59"/>
      <c r="AT339" s="15" t="s">
        <v>148</v>
      </c>
      <c r="AU339" s="15" t="s">
        <v>84</v>
      </c>
    </row>
    <row r="340" spans="2:65" s="1" customFormat="1" ht="16.5" customHeight="1">
      <c r="B340" s="32"/>
      <c r="C340" s="173" t="s">
        <v>583</v>
      </c>
      <c r="D340" s="173" t="s">
        <v>140</v>
      </c>
      <c r="E340" s="174" t="s">
        <v>584</v>
      </c>
      <c r="F340" s="175" t="s">
        <v>585</v>
      </c>
      <c r="G340" s="176" t="s">
        <v>586</v>
      </c>
      <c r="H340" s="177">
        <v>3</v>
      </c>
      <c r="I340" s="178"/>
      <c r="J340" s="179">
        <f>ROUND(I340*H340,2)</f>
        <v>0</v>
      </c>
      <c r="K340" s="175" t="s">
        <v>144</v>
      </c>
      <c r="L340" s="36"/>
      <c r="M340" s="180" t="s">
        <v>1</v>
      </c>
      <c r="N340" s="181" t="s">
        <v>46</v>
      </c>
      <c r="O340" s="58"/>
      <c r="P340" s="182">
        <f>O340*H340</f>
        <v>0</v>
      </c>
      <c r="Q340" s="182">
        <v>0.34089999999999998</v>
      </c>
      <c r="R340" s="182">
        <f>Q340*H340</f>
        <v>1.0226999999999999</v>
      </c>
      <c r="S340" s="182">
        <v>0</v>
      </c>
      <c r="T340" s="183">
        <f>S340*H340</f>
        <v>0</v>
      </c>
      <c r="AR340" s="15" t="s">
        <v>145</v>
      </c>
      <c r="AT340" s="15" t="s">
        <v>140</v>
      </c>
      <c r="AU340" s="15" t="s">
        <v>84</v>
      </c>
      <c r="AY340" s="15" t="s">
        <v>136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5" t="s">
        <v>21</v>
      </c>
      <c r="BK340" s="184">
        <f>ROUND(I340*H340,2)</f>
        <v>0</v>
      </c>
      <c r="BL340" s="15" t="s">
        <v>145</v>
      </c>
      <c r="BM340" s="15" t="s">
        <v>587</v>
      </c>
    </row>
    <row r="341" spans="2:65" s="1" customFormat="1" ht="19.5">
      <c r="B341" s="32"/>
      <c r="C341" s="33"/>
      <c r="D341" s="185" t="s">
        <v>148</v>
      </c>
      <c r="E341" s="33"/>
      <c r="F341" s="186" t="s">
        <v>588</v>
      </c>
      <c r="G341" s="33"/>
      <c r="H341" s="33"/>
      <c r="I341" s="101"/>
      <c r="J341" s="33"/>
      <c r="K341" s="33"/>
      <c r="L341" s="36"/>
      <c r="M341" s="187"/>
      <c r="N341" s="58"/>
      <c r="O341" s="58"/>
      <c r="P341" s="58"/>
      <c r="Q341" s="58"/>
      <c r="R341" s="58"/>
      <c r="S341" s="58"/>
      <c r="T341" s="59"/>
      <c r="AT341" s="15" t="s">
        <v>148</v>
      </c>
      <c r="AU341" s="15" t="s">
        <v>84</v>
      </c>
    </row>
    <row r="342" spans="2:65" s="1" customFormat="1" ht="16.5" customHeight="1">
      <c r="B342" s="32"/>
      <c r="C342" s="220" t="s">
        <v>27</v>
      </c>
      <c r="D342" s="220" t="s">
        <v>253</v>
      </c>
      <c r="E342" s="221" t="s">
        <v>589</v>
      </c>
      <c r="F342" s="222" t="s">
        <v>590</v>
      </c>
      <c r="G342" s="223" t="s">
        <v>586</v>
      </c>
      <c r="H342" s="224">
        <v>3</v>
      </c>
      <c r="I342" s="225"/>
      <c r="J342" s="226">
        <f>ROUND(I342*H342,2)</f>
        <v>0</v>
      </c>
      <c r="K342" s="222" t="s">
        <v>1</v>
      </c>
      <c r="L342" s="227"/>
      <c r="M342" s="228" t="s">
        <v>1</v>
      </c>
      <c r="N342" s="229" t="s">
        <v>46</v>
      </c>
      <c r="O342" s="58"/>
      <c r="P342" s="182">
        <f>O342*H342</f>
        <v>0</v>
      </c>
      <c r="Q342" s="182">
        <v>5.8000000000000003E-2</v>
      </c>
      <c r="R342" s="182">
        <f>Q342*H342</f>
        <v>0.17400000000000002</v>
      </c>
      <c r="S342" s="182">
        <v>0</v>
      </c>
      <c r="T342" s="183">
        <f>S342*H342</f>
        <v>0</v>
      </c>
      <c r="AR342" s="15" t="s">
        <v>256</v>
      </c>
      <c r="AT342" s="15" t="s">
        <v>253</v>
      </c>
      <c r="AU342" s="15" t="s">
        <v>84</v>
      </c>
      <c r="AY342" s="15" t="s">
        <v>136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5" t="s">
        <v>21</v>
      </c>
      <c r="BK342" s="184">
        <f>ROUND(I342*H342,2)</f>
        <v>0</v>
      </c>
      <c r="BL342" s="15" t="s">
        <v>145</v>
      </c>
      <c r="BM342" s="15" t="s">
        <v>591</v>
      </c>
    </row>
    <row r="343" spans="2:65" s="1" customFormat="1" ht="19.5">
      <c r="B343" s="32"/>
      <c r="C343" s="33"/>
      <c r="D343" s="185" t="s">
        <v>148</v>
      </c>
      <c r="E343" s="33"/>
      <c r="F343" s="186" t="s">
        <v>588</v>
      </c>
      <c r="G343" s="33"/>
      <c r="H343" s="33"/>
      <c r="I343" s="101"/>
      <c r="J343" s="33"/>
      <c r="K343" s="33"/>
      <c r="L343" s="36"/>
      <c r="M343" s="187"/>
      <c r="N343" s="58"/>
      <c r="O343" s="58"/>
      <c r="P343" s="58"/>
      <c r="Q343" s="58"/>
      <c r="R343" s="58"/>
      <c r="S343" s="58"/>
      <c r="T343" s="59"/>
      <c r="AT343" s="15" t="s">
        <v>148</v>
      </c>
      <c r="AU343" s="15" t="s">
        <v>84</v>
      </c>
    </row>
    <row r="344" spans="2:65" s="1" customFormat="1" ht="16.5" customHeight="1">
      <c r="B344" s="32"/>
      <c r="C344" s="220" t="s">
        <v>592</v>
      </c>
      <c r="D344" s="220" t="s">
        <v>253</v>
      </c>
      <c r="E344" s="221" t="s">
        <v>593</v>
      </c>
      <c r="F344" s="222" t="s">
        <v>594</v>
      </c>
      <c r="G344" s="223" t="s">
        <v>586</v>
      </c>
      <c r="H344" s="224">
        <v>3</v>
      </c>
      <c r="I344" s="225"/>
      <c r="J344" s="226">
        <f>ROUND(I344*H344,2)</f>
        <v>0</v>
      </c>
      <c r="K344" s="222" t="s">
        <v>595</v>
      </c>
      <c r="L344" s="227"/>
      <c r="M344" s="228" t="s">
        <v>1</v>
      </c>
      <c r="N344" s="229" t="s">
        <v>46</v>
      </c>
      <c r="O344" s="58"/>
      <c r="P344" s="182">
        <f>O344*H344</f>
        <v>0</v>
      </c>
      <c r="Q344" s="182">
        <v>0.06</v>
      </c>
      <c r="R344" s="182">
        <f>Q344*H344</f>
        <v>0.18</v>
      </c>
      <c r="S344" s="182">
        <v>0</v>
      </c>
      <c r="T344" s="183">
        <f>S344*H344</f>
        <v>0</v>
      </c>
      <c r="AR344" s="15" t="s">
        <v>256</v>
      </c>
      <c r="AT344" s="15" t="s">
        <v>253</v>
      </c>
      <c r="AU344" s="15" t="s">
        <v>84</v>
      </c>
      <c r="AY344" s="15" t="s">
        <v>136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5" t="s">
        <v>21</v>
      </c>
      <c r="BK344" s="184">
        <f>ROUND(I344*H344,2)</f>
        <v>0</v>
      </c>
      <c r="BL344" s="15" t="s">
        <v>145</v>
      </c>
      <c r="BM344" s="15" t="s">
        <v>596</v>
      </c>
    </row>
    <row r="345" spans="2:65" s="1" customFormat="1" ht="19.5">
      <c r="B345" s="32"/>
      <c r="C345" s="33"/>
      <c r="D345" s="185" t="s">
        <v>148</v>
      </c>
      <c r="E345" s="33"/>
      <c r="F345" s="186" t="s">
        <v>588</v>
      </c>
      <c r="G345" s="33"/>
      <c r="H345" s="33"/>
      <c r="I345" s="101"/>
      <c r="J345" s="33"/>
      <c r="K345" s="33"/>
      <c r="L345" s="36"/>
      <c r="M345" s="187"/>
      <c r="N345" s="58"/>
      <c r="O345" s="58"/>
      <c r="P345" s="58"/>
      <c r="Q345" s="58"/>
      <c r="R345" s="58"/>
      <c r="S345" s="58"/>
      <c r="T345" s="59"/>
      <c r="AT345" s="15" t="s">
        <v>148</v>
      </c>
      <c r="AU345" s="15" t="s">
        <v>84</v>
      </c>
    </row>
    <row r="346" spans="2:65" s="1" customFormat="1" ht="16.5" customHeight="1">
      <c r="B346" s="32"/>
      <c r="C346" s="220" t="s">
        <v>597</v>
      </c>
      <c r="D346" s="220" t="s">
        <v>253</v>
      </c>
      <c r="E346" s="221" t="s">
        <v>598</v>
      </c>
      <c r="F346" s="222" t="s">
        <v>599</v>
      </c>
      <c r="G346" s="223" t="s">
        <v>586</v>
      </c>
      <c r="H346" s="224">
        <v>3</v>
      </c>
      <c r="I346" s="225"/>
      <c r="J346" s="226">
        <f>ROUND(I346*H346,2)</f>
        <v>0</v>
      </c>
      <c r="K346" s="222" t="s">
        <v>144</v>
      </c>
      <c r="L346" s="227"/>
      <c r="M346" s="228" t="s">
        <v>1</v>
      </c>
      <c r="N346" s="229" t="s">
        <v>46</v>
      </c>
      <c r="O346" s="58"/>
      <c r="P346" s="182">
        <f>O346*H346</f>
        <v>0</v>
      </c>
      <c r="Q346" s="182">
        <v>2.7E-2</v>
      </c>
      <c r="R346" s="182">
        <f>Q346*H346</f>
        <v>8.1000000000000003E-2</v>
      </c>
      <c r="S346" s="182">
        <v>0</v>
      </c>
      <c r="T346" s="183">
        <f>S346*H346</f>
        <v>0</v>
      </c>
      <c r="AR346" s="15" t="s">
        <v>256</v>
      </c>
      <c r="AT346" s="15" t="s">
        <v>253</v>
      </c>
      <c r="AU346" s="15" t="s">
        <v>84</v>
      </c>
      <c r="AY346" s="15" t="s">
        <v>136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5" t="s">
        <v>21</v>
      </c>
      <c r="BK346" s="184">
        <f>ROUND(I346*H346,2)</f>
        <v>0</v>
      </c>
      <c r="BL346" s="15" t="s">
        <v>145</v>
      </c>
      <c r="BM346" s="15" t="s">
        <v>600</v>
      </c>
    </row>
    <row r="347" spans="2:65" s="1" customFormat="1" ht="19.5">
      <c r="B347" s="32"/>
      <c r="C347" s="33"/>
      <c r="D347" s="185" t="s">
        <v>148</v>
      </c>
      <c r="E347" s="33"/>
      <c r="F347" s="186" t="s">
        <v>588</v>
      </c>
      <c r="G347" s="33"/>
      <c r="H347" s="33"/>
      <c r="I347" s="101"/>
      <c r="J347" s="33"/>
      <c r="K347" s="33"/>
      <c r="L347" s="36"/>
      <c r="M347" s="187"/>
      <c r="N347" s="58"/>
      <c r="O347" s="58"/>
      <c r="P347" s="58"/>
      <c r="Q347" s="58"/>
      <c r="R347" s="58"/>
      <c r="S347" s="58"/>
      <c r="T347" s="59"/>
      <c r="AT347" s="15" t="s">
        <v>148</v>
      </c>
      <c r="AU347" s="15" t="s">
        <v>84</v>
      </c>
    </row>
    <row r="348" spans="2:65" s="1" customFormat="1" ht="16.5" customHeight="1">
      <c r="B348" s="32"/>
      <c r="C348" s="220" t="s">
        <v>601</v>
      </c>
      <c r="D348" s="220" t="s">
        <v>253</v>
      </c>
      <c r="E348" s="221" t="s">
        <v>602</v>
      </c>
      <c r="F348" s="222" t="s">
        <v>603</v>
      </c>
      <c r="G348" s="223" t="s">
        <v>586</v>
      </c>
      <c r="H348" s="224">
        <v>3</v>
      </c>
      <c r="I348" s="225"/>
      <c r="J348" s="226">
        <f>ROUND(I348*H348,2)</f>
        <v>0</v>
      </c>
      <c r="K348" s="222" t="s">
        <v>1</v>
      </c>
      <c r="L348" s="227"/>
      <c r="M348" s="228" t="s">
        <v>1</v>
      </c>
      <c r="N348" s="229" t="s">
        <v>46</v>
      </c>
      <c r="O348" s="58"/>
      <c r="P348" s="182">
        <f>O348*H348</f>
        <v>0</v>
      </c>
      <c r="Q348" s="182">
        <v>3.9E-2</v>
      </c>
      <c r="R348" s="182">
        <f>Q348*H348</f>
        <v>0.11699999999999999</v>
      </c>
      <c r="S348" s="182">
        <v>0</v>
      </c>
      <c r="T348" s="183">
        <f>S348*H348</f>
        <v>0</v>
      </c>
      <c r="AR348" s="15" t="s">
        <v>256</v>
      </c>
      <c r="AT348" s="15" t="s">
        <v>253</v>
      </c>
      <c r="AU348" s="15" t="s">
        <v>84</v>
      </c>
      <c r="AY348" s="15" t="s">
        <v>136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5" t="s">
        <v>21</v>
      </c>
      <c r="BK348" s="184">
        <f>ROUND(I348*H348,2)</f>
        <v>0</v>
      </c>
      <c r="BL348" s="15" t="s">
        <v>145</v>
      </c>
      <c r="BM348" s="15" t="s">
        <v>604</v>
      </c>
    </row>
    <row r="349" spans="2:65" s="1" customFormat="1" ht="19.5">
      <c r="B349" s="32"/>
      <c r="C349" s="33"/>
      <c r="D349" s="185" t="s">
        <v>148</v>
      </c>
      <c r="E349" s="33"/>
      <c r="F349" s="186" t="s">
        <v>588</v>
      </c>
      <c r="G349" s="33"/>
      <c r="H349" s="33"/>
      <c r="I349" s="101"/>
      <c r="J349" s="33"/>
      <c r="K349" s="33"/>
      <c r="L349" s="36"/>
      <c r="M349" s="187"/>
      <c r="N349" s="58"/>
      <c r="O349" s="58"/>
      <c r="P349" s="58"/>
      <c r="Q349" s="58"/>
      <c r="R349" s="58"/>
      <c r="S349" s="58"/>
      <c r="T349" s="59"/>
      <c r="AT349" s="15" t="s">
        <v>148</v>
      </c>
      <c r="AU349" s="15" t="s">
        <v>84</v>
      </c>
    </row>
    <row r="350" spans="2:65" s="1" customFormat="1" ht="16.5" customHeight="1">
      <c r="B350" s="32"/>
      <c r="C350" s="220" t="s">
        <v>605</v>
      </c>
      <c r="D350" s="220" t="s">
        <v>253</v>
      </c>
      <c r="E350" s="221" t="s">
        <v>606</v>
      </c>
      <c r="F350" s="222" t="s">
        <v>607</v>
      </c>
      <c r="G350" s="223" t="s">
        <v>586</v>
      </c>
      <c r="H350" s="224">
        <v>3</v>
      </c>
      <c r="I350" s="225"/>
      <c r="J350" s="226">
        <f>ROUND(I350*H350,2)</f>
        <v>0</v>
      </c>
      <c r="K350" s="222" t="s">
        <v>1</v>
      </c>
      <c r="L350" s="227"/>
      <c r="M350" s="228" t="s">
        <v>1</v>
      </c>
      <c r="N350" s="229" t="s">
        <v>46</v>
      </c>
      <c r="O350" s="58"/>
      <c r="P350" s="182">
        <f>O350*H350</f>
        <v>0</v>
      </c>
      <c r="Q350" s="182">
        <v>0.06</v>
      </c>
      <c r="R350" s="182">
        <f>Q350*H350</f>
        <v>0.18</v>
      </c>
      <c r="S350" s="182">
        <v>0</v>
      </c>
      <c r="T350" s="183">
        <f>S350*H350</f>
        <v>0</v>
      </c>
      <c r="AR350" s="15" t="s">
        <v>256</v>
      </c>
      <c r="AT350" s="15" t="s">
        <v>253</v>
      </c>
      <c r="AU350" s="15" t="s">
        <v>84</v>
      </c>
      <c r="AY350" s="15" t="s">
        <v>136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5" t="s">
        <v>21</v>
      </c>
      <c r="BK350" s="184">
        <f>ROUND(I350*H350,2)</f>
        <v>0</v>
      </c>
      <c r="BL350" s="15" t="s">
        <v>145</v>
      </c>
      <c r="BM350" s="15" t="s">
        <v>608</v>
      </c>
    </row>
    <row r="351" spans="2:65" s="1" customFormat="1" ht="19.5">
      <c r="B351" s="32"/>
      <c r="C351" s="33"/>
      <c r="D351" s="185" t="s">
        <v>148</v>
      </c>
      <c r="E351" s="33"/>
      <c r="F351" s="186" t="s">
        <v>588</v>
      </c>
      <c r="G351" s="33"/>
      <c r="H351" s="33"/>
      <c r="I351" s="101"/>
      <c r="J351" s="33"/>
      <c r="K351" s="33"/>
      <c r="L351" s="36"/>
      <c r="M351" s="187"/>
      <c r="N351" s="58"/>
      <c r="O351" s="58"/>
      <c r="P351" s="58"/>
      <c r="Q351" s="58"/>
      <c r="R351" s="58"/>
      <c r="S351" s="58"/>
      <c r="T351" s="59"/>
      <c r="AT351" s="15" t="s">
        <v>148</v>
      </c>
      <c r="AU351" s="15" t="s">
        <v>84</v>
      </c>
    </row>
    <row r="352" spans="2:65" s="1" customFormat="1" ht="16.5" customHeight="1">
      <c r="B352" s="32"/>
      <c r="C352" s="220" t="s">
        <v>609</v>
      </c>
      <c r="D352" s="220" t="s">
        <v>253</v>
      </c>
      <c r="E352" s="221" t="s">
        <v>610</v>
      </c>
      <c r="F352" s="222" t="s">
        <v>611</v>
      </c>
      <c r="G352" s="223" t="s">
        <v>586</v>
      </c>
      <c r="H352" s="224">
        <v>3</v>
      </c>
      <c r="I352" s="225"/>
      <c r="J352" s="226">
        <f>ROUND(I352*H352,2)</f>
        <v>0</v>
      </c>
      <c r="K352" s="222" t="s">
        <v>1</v>
      </c>
      <c r="L352" s="227"/>
      <c r="M352" s="228" t="s">
        <v>1</v>
      </c>
      <c r="N352" s="229" t="s">
        <v>46</v>
      </c>
      <c r="O352" s="58"/>
      <c r="P352" s="182">
        <f>O352*H352</f>
        <v>0</v>
      </c>
      <c r="Q352" s="182">
        <v>0.12</v>
      </c>
      <c r="R352" s="182">
        <f>Q352*H352</f>
        <v>0.36</v>
      </c>
      <c r="S352" s="182">
        <v>0</v>
      </c>
      <c r="T352" s="183">
        <f>S352*H352</f>
        <v>0</v>
      </c>
      <c r="AR352" s="15" t="s">
        <v>256</v>
      </c>
      <c r="AT352" s="15" t="s">
        <v>253</v>
      </c>
      <c r="AU352" s="15" t="s">
        <v>84</v>
      </c>
      <c r="AY352" s="15" t="s">
        <v>136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5" t="s">
        <v>21</v>
      </c>
      <c r="BK352" s="184">
        <f>ROUND(I352*H352,2)</f>
        <v>0</v>
      </c>
      <c r="BL352" s="15" t="s">
        <v>145</v>
      </c>
      <c r="BM352" s="15" t="s">
        <v>612</v>
      </c>
    </row>
    <row r="353" spans="2:65" s="1" customFormat="1" ht="19.5">
      <c r="B353" s="32"/>
      <c r="C353" s="33"/>
      <c r="D353" s="185" t="s">
        <v>148</v>
      </c>
      <c r="E353" s="33"/>
      <c r="F353" s="186" t="s">
        <v>588</v>
      </c>
      <c r="G353" s="33"/>
      <c r="H353" s="33"/>
      <c r="I353" s="101"/>
      <c r="J353" s="33"/>
      <c r="K353" s="33"/>
      <c r="L353" s="36"/>
      <c r="M353" s="187"/>
      <c r="N353" s="58"/>
      <c r="O353" s="58"/>
      <c r="P353" s="58"/>
      <c r="Q353" s="58"/>
      <c r="R353" s="58"/>
      <c r="S353" s="58"/>
      <c r="T353" s="59"/>
      <c r="AT353" s="15" t="s">
        <v>148</v>
      </c>
      <c r="AU353" s="15" t="s">
        <v>84</v>
      </c>
    </row>
    <row r="354" spans="2:65" s="1" customFormat="1" ht="16.5" customHeight="1">
      <c r="B354" s="32"/>
      <c r="C354" s="220" t="s">
        <v>613</v>
      </c>
      <c r="D354" s="220" t="s">
        <v>253</v>
      </c>
      <c r="E354" s="221" t="s">
        <v>614</v>
      </c>
      <c r="F354" s="222" t="s">
        <v>615</v>
      </c>
      <c r="G354" s="223" t="s">
        <v>586</v>
      </c>
      <c r="H354" s="224">
        <v>3</v>
      </c>
      <c r="I354" s="225"/>
      <c r="J354" s="226">
        <f>ROUND(I354*H354,2)</f>
        <v>0</v>
      </c>
      <c r="K354" s="222" t="s">
        <v>1</v>
      </c>
      <c r="L354" s="227"/>
      <c r="M354" s="228" t="s">
        <v>1</v>
      </c>
      <c r="N354" s="229" t="s">
        <v>46</v>
      </c>
      <c r="O354" s="58"/>
      <c r="P354" s="182">
        <f>O354*H354</f>
        <v>0</v>
      </c>
      <c r="Q354" s="182">
        <v>0.08</v>
      </c>
      <c r="R354" s="182">
        <f>Q354*H354</f>
        <v>0.24</v>
      </c>
      <c r="S354" s="182">
        <v>0</v>
      </c>
      <c r="T354" s="183">
        <f>S354*H354</f>
        <v>0</v>
      </c>
      <c r="AR354" s="15" t="s">
        <v>256</v>
      </c>
      <c r="AT354" s="15" t="s">
        <v>253</v>
      </c>
      <c r="AU354" s="15" t="s">
        <v>84</v>
      </c>
      <c r="AY354" s="15" t="s">
        <v>136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5" t="s">
        <v>21</v>
      </c>
      <c r="BK354" s="184">
        <f>ROUND(I354*H354,2)</f>
        <v>0</v>
      </c>
      <c r="BL354" s="15" t="s">
        <v>145</v>
      </c>
      <c r="BM354" s="15" t="s">
        <v>616</v>
      </c>
    </row>
    <row r="355" spans="2:65" s="1" customFormat="1" ht="19.5">
      <c r="B355" s="32"/>
      <c r="C355" s="33"/>
      <c r="D355" s="185" t="s">
        <v>148</v>
      </c>
      <c r="E355" s="33"/>
      <c r="F355" s="186" t="s">
        <v>588</v>
      </c>
      <c r="G355" s="33"/>
      <c r="H355" s="33"/>
      <c r="I355" s="101"/>
      <c r="J355" s="33"/>
      <c r="K355" s="33"/>
      <c r="L355" s="36"/>
      <c r="M355" s="187"/>
      <c r="N355" s="58"/>
      <c r="O355" s="58"/>
      <c r="P355" s="58"/>
      <c r="Q355" s="58"/>
      <c r="R355" s="58"/>
      <c r="S355" s="58"/>
      <c r="T355" s="59"/>
      <c r="AT355" s="15" t="s">
        <v>148</v>
      </c>
      <c r="AU355" s="15" t="s">
        <v>84</v>
      </c>
    </row>
    <row r="356" spans="2:65" s="1" customFormat="1" ht="16.5" customHeight="1">
      <c r="B356" s="32"/>
      <c r="C356" s="220" t="s">
        <v>617</v>
      </c>
      <c r="D356" s="220" t="s">
        <v>253</v>
      </c>
      <c r="E356" s="221" t="s">
        <v>618</v>
      </c>
      <c r="F356" s="222" t="s">
        <v>619</v>
      </c>
      <c r="G356" s="223" t="s">
        <v>586</v>
      </c>
      <c r="H356" s="224">
        <v>3</v>
      </c>
      <c r="I356" s="225"/>
      <c r="J356" s="226">
        <f>ROUND(I356*H356,2)</f>
        <v>0</v>
      </c>
      <c r="K356" s="222" t="s">
        <v>595</v>
      </c>
      <c r="L356" s="227"/>
      <c r="M356" s="228" t="s">
        <v>1</v>
      </c>
      <c r="N356" s="229" t="s">
        <v>46</v>
      </c>
      <c r="O356" s="58"/>
      <c r="P356" s="182">
        <f>O356*H356</f>
        <v>0</v>
      </c>
      <c r="Q356" s="182">
        <v>1E-3</v>
      </c>
      <c r="R356" s="182">
        <f>Q356*H356</f>
        <v>3.0000000000000001E-3</v>
      </c>
      <c r="S356" s="182">
        <v>0</v>
      </c>
      <c r="T356" s="183">
        <f>S356*H356</f>
        <v>0</v>
      </c>
      <c r="AR356" s="15" t="s">
        <v>256</v>
      </c>
      <c r="AT356" s="15" t="s">
        <v>253</v>
      </c>
      <c r="AU356" s="15" t="s">
        <v>84</v>
      </c>
      <c r="AY356" s="15" t="s">
        <v>136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5" t="s">
        <v>21</v>
      </c>
      <c r="BK356" s="184">
        <f>ROUND(I356*H356,2)</f>
        <v>0</v>
      </c>
      <c r="BL356" s="15" t="s">
        <v>145</v>
      </c>
      <c r="BM356" s="15" t="s">
        <v>620</v>
      </c>
    </row>
    <row r="357" spans="2:65" s="1" customFormat="1" ht="19.5">
      <c r="B357" s="32"/>
      <c r="C357" s="33"/>
      <c r="D357" s="185" t="s">
        <v>148</v>
      </c>
      <c r="E357" s="33"/>
      <c r="F357" s="186" t="s">
        <v>588</v>
      </c>
      <c r="G357" s="33"/>
      <c r="H357" s="33"/>
      <c r="I357" s="101"/>
      <c r="J357" s="33"/>
      <c r="K357" s="33"/>
      <c r="L357" s="36"/>
      <c r="M357" s="187"/>
      <c r="N357" s="58"/>
      <c r="O357" s="58"/>
      <c r="P357" s="58"/>
      <c r="Q357" s="58"/>
      <c r="R357" s="58"/>
      <c r="S357" s="58"/>
      <c r="T357" s="59"/>
      <c r="AT357" s="15" t="s">
        <v>148</v>
      </c>
      <c r="AU357" s="15" t="s">
        <v>84</v>
      </c>
    </row>
    <row r="358" spans="2:65" s="1" customFormat="1" ht="16.5" customHeight="1">
      <c r="B358" s="32"/>
      <c r="C358" s="173" t="s">
        <v>621</v>
      </c>
      <c r="D358" s="173" t="s">
        <v>140</v>
      </c>
      <c r="E358" s="174" t="s">
        <v>584</v>
      </c>
      <c r="F358" s="175" t="s">
        <v>585</v>
      </c>
      <c r="G358" s="176" t="s">
        <v>586</v>
      </c>
      <c r="H358" s="177">
        <v>4</v>
      </c>
      <c r="I358" s="178"/>
      <c r="J358" s="179">
        <f>ROUND(I358*H358,2)</f>
        <v>0</v>
      </c>
      <c r="K358" s="175" t="s">
        <v>144</v>
      </c>
      <c r="L358" s="36"/>
      <c r="M358" s="180" t="s">
        <v>1</v>
      </c>
      <c r="N358" s="181" t="s">
        <v>46</v>
      </c>
      <c r="O358" s="58"/>
      <c r="P358" s="182">
        <f>O358*H358</f>
        <v>0</v>
      </c>
      <c r="Q358" s="182">
        <v>0.34089999999999998</v>
      </c>
      <c r="R358" s="182">
        <f>Q358*H358</f>
        <v>1.3635999999999999</v>
      </c>
      <c r="S358" s="182">
        <v>0</v>
      </c>
      <c r="T358" s="183">
        <f>S358*H358</f>
        <v>0</v>
      </c>
      <c r="AR358" s="15" t="s">
        <v>145</v>
      </c>
      <c r="AT358" s="15" t="s">
        <v>140</v>
      </c>
      <c r="AU358" s="15" t="s">
        <v>84</v>
      </c>
      <c r="AY358" s="15" t="s">
        <v>136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5" t="s">
        <v>21</v>
      </c>
      <c r="BK358" s="184">
        <f>ROUND(I358*H358,2)</f>
        <v>0</v>
      </c>
      <c r="BL358" s="15" t="s">
        <v>145</v>
      </c>
      <c r="BM358" s="15" t="s">
        <v>622</v>
      </c>
    </row>
    <row r="359" spans="2:65" s="1" customFormat="1" ht="19.5">
      <c r="B359" s="32"/>
      <c r="C359" s="33"/>
      <c r="D359" s="185" t="s">
        <v>148</v>
      </c>
      <c r="E359" s="33"/>
      <c r="F359" s="186" t="s">
        <v>623</v>
      </c>
      <c r="G359" s="33"/>
      <c r="H359" s="33"/>
      <c r="I359" s="101"/>
      <c r="J359" s="33"/>
      <c r="K359" s="33"/>
      <c r="L359" s="36"/>
      <c r="M359" s="187"/>
      <c r="N359" s="58"/>
      <c r="O359" s="58"/>
      <c r="P359" s="58"/>
      <c r="Q359" s="58"/>
      <c r="R359" s="58"/>
      <c r="S359" s="58"/>
      <c r="T359" s="59"/>
      <c r="AT359" s="15" t="s">
        <v>148</v>
      </c>
      <c r="AU359" s="15" t="s">
        <v>84</v>
      </c>
    </row>
    <row r="360" spans="2:65" s="1" customFormat="1" ht="16.5" customHeight="1">
      <c r="B360" s="32"/>
      <c r="C360" s="220" t="s">
        <v>225</v>
      </c>
      <c r="D360" s="220" t="s">
        <v>253</v>
      </c>
      <c r="E360" s="221" t="s">
        <v>589</v>
      </c>
      <c r="F360" s="222" t="s">
        <v>590</v>
      </c>
      <c r="G360" s="223" t="s">
        <v>586</v>
      </c>
      <c r="H360" s="224">
        <v>4</v>
      </c>
      <c r="I360" s="225"/>
      <c r="J360" s="226">
        <f>ROUND(I360*H360,2)</f>
        <v>0</v>
      </c>
      <c r="K360" s="222" t="s">
        <v>1</v>
      </c>
      <c r="L360" s="227"/>
      <c r="M360" s="228" t="s">
        <v>1</v>
      </c>
      <c r="N360" s="229" t="s">
        <v>46</v>
      </c>
      <c r="O360" s="58"/>
      <c r="P360" s="182">
        <f>O360*H360</f>
        <v>0</v>
      </c>
      <c r="Q360" s="182">
        <v>5.8000000000000003E-2</v>
      </c>
      <c r="R360" s="182">
        <f>Q360*H360</f>
        <v>0.23200000000000001</v>
      </c>
      <c r="S360" s="182">
        <v>0</v>
      </c>
      <c r="T360" s="183">
        <f>S360*H360</f>
        <v>0</v>
      </c>
      <c r="AR360" s="15" t="s">
        <v>256</v>
      </c>
      <c r="AT360" s="15" t="s">
        <v>253</v>
      </c>
      <c r="AU360" s="15" t="s">
        <v>84</v>
      </c>
      <c r="AY360" s="15" t="s">
        <v>136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5" t="s">
        <v>21</v>
      </c>
      <c r="BK360" s="184">
        <f>ROUND(I360*H360,2)</f>
        <v>0</v>
      </c>
      <c r="BL360" s="15" t="s">
        <v>145</v>
      </c>
      <c r="BM360" s="15" t="s">
        <v>624</v>
      </c>
    </row>
    <row r="361" spans="2:65" s="1" customFormat="1" ht="19.5">
      <c r="B361" s="32"/>
      <c r="C361" s="33"/>
      <c r="D361" s="185" t="s">
        <v>148</v>
      </c>
      <c r="E361" s="33"/>
      <c r="F361" s="186" t="s">
        <v>623</v>
      </c>
      <c r="G361" s="33"/>
      <c r="H361" s="33"/>
      <c r="I361" s="101"/>
      <c r="J361" s="33"/>
      <c r="K361" s="33"/>
      <c r="L361" s="36"/>
      <c r="M361" s="187"/>
      <c r="N361" s="58"/>
      <c r="O361" s="58"/>
      <c r="P361" s="58"/>
      <c r="Q361" s="58"/>
      <c r="R361" s="58"/>
      <c r="S361" s="58"/>
      <c r="T361" s="59"/>
      <c r="AT361" s="15" t="s">
        <v>148</v>
      </c>
      <c r="AU361" s="15" t="s">
        <v>84</v>
      </c>
    </row>
    <row r="362" spans="2:65" s="1" customFormat="1" ht="16.5" customHeight="1">
      <c r="B362" s="32"/>
      <c r="C362" s="220" t="s">
        <v>625</v>
      </c>
      <c r="D362" s="220" t="s">
        <v>253</v>
      </c>
      <c r="E362" s="221" t="s">
        <v>593</v>
      </c>
      <c r="F362" s="222" t="s">
        <v>594</v>
      </c>
      <c r="G362" s="223" t="s">
        <v>586</v>
      </c>
      <c r="H362" s="224">
        <v>4</v>
      </c>
      <c r="I362" s="225"/>
      <c r="J362" s="226">
        <f>ROUND(I362*H362,2)</f>
        <v>0</v>
      </c>
      <c r="K362" s="222" t="s">
        <v>595</v>
      </c>
      <c r="L362" s="227"/>
      <c r="M362" s="228" t="s">
        <v>1</v>
      </c>
      <c r="N362" s="229" t="s">
        <v>46</v>
      </c>
      <c r="O362" s="58"/>
      <c r="P362" s="182">
        <f>O362*H362</f>
        <v>0</v>
      </c>
      <c r="Q362" s="182">
        <v>0.06</v>
      </c>
      <c r="R362" s="182">
        <f>Q362*H362</f>
        <v>0.24</v>
      </c>
      <c r="S362" s="182">
        <v>0</v>
      </c>
      <c r="T362" s="183">
        <f>S362*H362</f>
        <v>0</v>
      </c>
      <c r="AR362" s="15" t="s">
        <v>256</v>
      </c>
      <c r="AT362" s="15" t="s">
        <v>253</v>
      </c>
      <c r="AU362" s="15" t="s">
        <v>84</v>
      </c>
      <c r="AY362" s="15" t="s">
        <v>136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5" t="s">
        <v>21</v>
      </c>
      <c r="BK362" s="184">
        <f>ROUND(I362*H362,2)</f>
        <v>0</v>
      </c>
      <c r="BL362" s="15" t="s">
        <v>145</v>
      </c>
      <c r="BM362" s="15" t="s">
        <v>626</v>
      </c>
    </row>
    <row r="363" spans="2:65" s="1" customFormat="1" ht="19.5">
      <c r="B363" s="32"/>
      <c r="C363" s="33"/>
      <c r="D363" s="185" t="s">
        <v>148</v>
      </c>
      <c r="E363" s="33"/>
      <c r="F363" s="186" t="s">
        <v>623</v>
      </c>
      <c r="G363" s="33"/>
      <c r="H363" s="33"/>
      <c r="I363" s="101"/>
      <c r="J363" s="33"/>
      <c r="K363" s="33"/>
      <c r="L363" s="36"/>
      <c r="M363" s="187"/>
      <c r="N363" s="58"/>
      <c r="O363" s="58"/>
      <c r="P363" s="58"/>
      <c r="Q363" s="58"/>
      <c r="R363" s="58"/>
      <c r="S363" s="58"/>
      <c r="T363" s="59"/>
      <c r="AT363" s="15" t="s">
        <v>148</v>
      </c>
      <c r="AU363" s="15" t="s">
        <v>84</v>
      </c>
    </row>
    <row r="364" spans="2:65" s="1" customFormat="1" ht="16.5" customHeight="1">
      <c r="B364" s="32"/>
      <c r="C364" s="220" t="s">
        <v>627</v>
      </c>
      <c r="D364" s="220" t="s">
        <v>253</v>
      </c>
      <c r="E364" s="221" t="s">
        <v>598</v>
      </c>
      <c r="F364" s="222" t="s">
        <v>599</v>
      </c>
      <c r="G364" s="223" t="s">
        <v>586</v>
      </c>
      <c r="H364" s="224">
        <v>4</v>
      </c>
      <c r="I364" s="225"/>
      <c r="J364" s="226">
        <f>ROUND(I364*H364,2)</f>
        <v>0</v>
      </c>
      <c r="K364" s="222" t="s">
        <v>144</v>
      </c>
      <c r="L364" s="227"/>
      <c r="M364" s="228" t="s">
        <v>1</v>
      </c>
      <c r="N364" s="229" t="s">
        <v>46</v>
      </c>
      <c r="O364" s="58"/>
      <c r="P364" s="182">
        <f>O364*H364</f>
        <v>0</v>
      </c>
      <c r="Q364" s="182">
        <v>2.7E-2</v>
      </c>
      <c r="R364" s="182">
        <f>Q364*H364</f>
        <v>0.108</v>
      </c>
      <c r="S364" s="182">
        <v>0</v>
      </c>
      <c r="T364" s="183">
        <f>S364*H364</f>
        <v>0</v>
      </c>
      <c r="AR364" s="15" t="s">
        <v>256</v>
      </c>
      <c r="AT364" s="15" t="s">
        <v>253</v>
      </c>
      <c r="AU364" s="15" t="s">
        <v>84</v>
      </c>
      <c r="AY364" s="15" t="s">
        <v>136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5" t="s">
        <v>21</v>
      </c>
      <c r="BK364" s="184">
        <f>ROUND(I364*H364,2)</f>
        <v>0</v>
      </c>
      <c r="BL364" s="15" t="s">
        <v>145</v>
      </c>
      <c r="BM364" s="15" t="s">
        <v>628</v>
      </c>
    </row>
    <row r="365" spans="2:65" s="1" customFormat="1" ht="19.5">
      <c r="B365" s="32"/>
      <c r="C365" s="33"/>
      <c r="D365" s="185" t="s">
        <v>148</v>
      </c>
      <c r="E365" s="33"/>
      <c r="F365" s="186" t="s">
        <v>623</v>
      </c>
      <c r="G365" s="33"/>
      <c r="H365" s="33"/>
      <c r="I365" s="101"/>
      <c r="J365" s="33"/>
      <c r="K365" s="33"/>
      <c r="L365" s="36"/>
      <c r="M365" s="187"/>
      <c r="N365" s="58"/>
      <c r="O365" s="58"/>
      <c r="P365" s="58"/>
      <c r="Q365" s="58"/>
      <c r="R365" s="58"/>
      <c r="S365" s="58"/>
      <c r="T365" s="59"/>
      <c r="AT365" s="15" t="s">
        <v>148</v>
      </c>
      <c r="AU365" s="15" t="s">
        <v>84</v>
      </c>
    </row>
    <row r="366" spans="2:65" s="1" customFormat="1" ht="16.5" customHeight="1">
      <c r="B366" s="32"/>
      <c r="C366" s="220" t="s">
        <v>629</v>
      </c>
      <c r="D366" s="220" t="s">
        <v>253</v>
      </c>
      <c r="E366" s="221" t="s">
        <v>602</v>
      </c>
      <c r="F366" s="222" t="s">
        <v>603</v>
      </c>
      <c r="G366" s="223" t="s">
        <v>586</v>
      </c>
      <c r="H366" s="224">
        <v>4</v>
      </c>
      <c r="I366" s="225"/>
      <c r="J366" s="226">
        <f>ROUND(I366*H366,2)</f>
        <v>0</v>
      </c>
      <c r="K366" s="222" t="s">
        <v>1</v>
      </c>
      <c r="L366" s="227"/>
      <c r="M366" s="228" t="s">
        <v>1</v>
      </c>
      <c r="N366" s="229" t="s">
        <v>46</v>
      </c>
      <c r="O366" s="58"/>
      <c r="P366" s="182">
        <f>O366*H366</f>
        <v>0</v>
      </c>
      <c r="Q366" s="182">
        <v>3.9E-2</v>
      </c>
      <c r="R366" s="182">
        <f>Q366*H366</f>
        <v>0.156</v>
      </c>
      <c r="S366" s="182">
        <v>0</v>
      </c>
      <c r="T366" s="183">
        <f>S366*H366</f>
        <v>0</v>
      </c>
      <c r="AR366" s="15" t="s">
        <v>256</v>
      </c>
      <c r="AT366" s="15" t="s">
        <v>253</v>
      </c>
      <c r="AU366" s="15" t="s">
        <v>84</v>
      </c>
      <c r="AY366" s="15" t="s">
        <v>136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5" t="s">
        <v>21</v>
      </c>
      <c r="BK366" s="184">
        <f>ROUND(I366*H366,2)</f>
        <v>0</v>
      </c>
      <c r="BL366" s="15" t="s">
        <v>145</v>
      </c>
      <c r="BM366" s="15" t="s">
        <v>630</v>
      </c>
    </row>
    <row r="367" spans="2:65" s="1" customFormat="1" ht="19.5">
      <c r="B367" s="32"/>
      <c r="C367" s="33"/>
      <c r="D367" s="185" t="s">
        <v>148</v>
      </c>
      <c r="E367" s="33"/>
      <c r="F367" s="186" t="s">
        <v>623</v>
      </c>
      <c r="G367" s="33"/>
      <c r="H367" s="33"/>
      <c r="I367" s="101"/>
      <c r="J367" s="33"/>
      <c r="K367" s="33"/>
      <c r="L367" s="36"/>
      <c r="M367" s="187"/>
      <c r="N367" s="58"/>
      <c r="O367" s="58"/>
      <c r="P367" s="58"/>
      <c r="Q367" s="58"/>
      <c r="R367" s="58"/>
      <c r="S367" s="58"/>
      <c r="T367" s="59"/>
      <c r="AT367" s="15" t="s">
        <v>148</v>
      </c>
      <c r="AU367" s="15" t="s">
        <v>84</v>
      </c>
    </row>
    <row r="368" spans="2:65" s="1" customFormat="1" ht="16.5" customHeight="1">
      <c r="B368" s="32"/>
      <c r="C368" s="220" t="s">
        <v>631</v>
      </c>
      <c r="D368" s="220" t="s">
        <v>253</v>
      </c>
      <c r="E368" s="221" t="s">
        <v>606</v>
      </c>
      <c r="F368" s="222" t="s">
        <v>607</v>
      </c>
      <c r="G368" s="223" t="s">
        <v>586</v>
      </c>
      <c r="H368" s="224">
        <v>4</v>
      </c>
      <c r="I368" s="225"/>
      <c r="J368" s="226">
        <f>ROUND(I368*H368,2)</f>
        <v>0</v>
      </c>
      <c r="K368" s="222" t="s">
        <v>1</v>
      </c>
      <c r="L368" s="227"/>
      <c r="M368" s="228" t="s">
        <v>1</v>
      </c>
      <c r="N368" s="229" t="s">
        <v>46</v>
      </c>
      <c r="O368" s="58"/>
      <c r="P368" s="182">
        <f>O368*H368</f>
        <v>0</v>
      </c>
      <c r="Q368" s="182">
        <v>0.06</v>
      </c>
      <c r="R368" s="182">
        <f>Q368*H368</f>
        <v>0.24</v>
      </c>
      <c r="S368" s="182">
        <v>0</v>
      </c>
      <c r="T368" s="183">
        <f>S368*H368</f>
        <v>0</v>
      </c>
      <c r="AR368" s="15" t="s">
        <v>256</v>
      </c>
      <c r="AT368" s="15" t="s">
        <v>253</v>
      </c>
      <c r="AU368" s="15" t="s">
        <v>84</v>
      </c>
      <c r="AY368" s="15" t="s">
        <v>136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5" t="s">
        <v>21</v>
      </c>
      <c r="BK368" s="184">
        <f>ROUND(I368*H368,2)</f>
        <v>0</v>
      </c>
      <c r="BL368" s="15" t="s">
        <v>145</v>
      </c>
      <c r="BM368" s="15" t="s">
        <v>632</v>
      </c>
    </row>
    <row r="369" spans="2:65" s="1" customFormat="1" ht="19.5">
      <c r="B369" s="32"/>
      <c r="C369" s="33"/>
      <c r="D369" s="185" t="s">
        <v>148</v>
      </c>
      <c r="E369" s="33"/>
      <c r="F369" s="186" t="s">
        <v>623</v>
      </c>
      <c r="G369" s="33"/>
      <c r="H369" s="33"/>
      <c r="I369" s="101"/>
      <c r="J369" s="33"/>
      <c r="K369" s="33"/>
      <c r="L369" s="36"/>
      <c r="M369" s="187"/>
      <c r="N369" s="58"/>
      <c r="O369" s="58"/>
      <c r="P369" s="58"/>
      <c r="Q369" s="58"/>
      <c r="R369" s="58"/>
      <c r="S369" s="58"/>
      <c r="T369" s="59"/>
      <c r="AT369" s="15" t="s">
        <v>148</v>
      </c>
      <c r="AU369" s="15" t="s">
        <v>84</v>
      </c>
    </row>
    <row r="370" spans="2:65" s="1" customFormat="1" ht="16.5" customHeight="1">
      <c r="B370" s="32"/>
      <c r="C370" s="220" t="s">
        <v>633</v>
      </c>
      <c r="D370" s="220" t="s">
        <v>253</v>
      </c>
      <c r="E370" s="221" t="s">
        <v>610</v>
      </c>
      <c r="F370" s="222" t="s">
        <v>611</v>
      </c>
      <c r="G370" s="223" t="s">
        <v>586</v>
      </c>
      <c r="H370" s="224">
        <v>4</v>
      </c>
      <c r="I370" s="225"/>
      <c r="J370" s="226">
        <f>ROUND(I370*H370,2)</f>
        <v>0</v>
      </c>
      <c r="K370" s="222" t="s">
        <v>1</v>
      </c>
      <c r="L370" s="227"/>
      <c r="M370" s="228" t="s">
        <v>1</v>
      </c>
      <c r="N370" s="229" t="s">
        <v>46</v>
      </c>
      <c r="O370" s="58"/>
      <c r="P370" s="182">
        <f>O370*H370</f>
        <v>0</v>
      </c>
      <c r="Q370" s="182">
        <v>0.12</v>
      </c>
      <c r="R370" s="182">
        <f>Q370*H370</f>
        <v>0.48</v>
      </c>
      <c r="S370" s="182">
        <v>0</v>
      </c>
      <c r="T370" s="183">
        <f>S370*H370</f>
        <v>0</v>
      </c>
      <c r="AR370" s="15" t="s">
        <v>256</v>
      </c>
      <c r="AT370" s="15" t="s">
        <v>253</v>
      </c>
      <c r="AU370" s="15" t="s">
        <v>84</v>
      </c>
      <c r="AY370" s="15" t="s">
        <v>136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5" t="s">
        <v>21</v>
      </c>
      <c r="BK370" s="184">
        <f>ROUND(I370*H370,2)</f>
        <v>0</v>
      </c>
      <c r="BL370" s="15" t="s">
        <v>145</v>
      </c>
      <c r="BM370" s="15" t="s">
        <v>634</v>
      </c>
    </row>
    <row r="371" spans="2:65" s="1" customFormat="1" ht="19.5">
      <c r="B371" s="32"/>
      <c r="C371" s="33"/>
      <c r="D371" s="185" t="s">
        <v>148</v>
      </c>
      <c r="E371" s="33"/>
      <c r="F371" s="186" t="s">
        <v>623</v>
      </c>
      <c r="G371" s="33"/>
      <c r="H371" s="33"/>
      <c r="I371" s="101"/>
      <c r="J371" s="33"/>
      <c r="K371" s="33"/>
      <c r="L371" s="36"/>
      <c r="M371" s="187"/>
      <c r="N371" s="58"/>
      <c r="O371" s="58"/>
      <c r="P371" s="58"/>
      <c r="Q371" s="58"/>
      <c r="R371" s="58"/>
      <c r="S371" s="58"/>
      <c r="T371" s="59"/>
      <c r="AT371" s="15" t="s">
        <v>148</v>
      </c>
      <c r="AU371" s="15" t="s">
        <v>84</v>
      </c>
    </row>
    <row r="372" spans="2:65" s="1" customFormat="1" ht="16.5" customHeight="1">
      <c r="B372" s="32"/>
      <c r="C372" s="220" t="s">
        <v>635</v>
      </c>
      <c r="D372" s="220" t="s">
        <v>253</v>
      </c>
      <c r="E372" s="221" t="s">
        <v>614</v>
      </c>
      <c r="F372" s="222" t="s">
        <v>615</v>
      </c>
      <c r="G372" s="223" t="s">
        <v>586</v>
      </c>
      <c r="H372" s="224">
        <v>4</v>
      </c>
      <c r="I372" s="225"/>
      <c r="J372" s="226">
        <f>ROUND(I372*H372,2)</f>
        <v>0</v>
      </c>
      <c r="K372" s="222" t="s">
        <v>1</v>
      </c>
      <c r="L372" s="227"/>
      <c r="M372" s="228" t="s">
        <v>1</v>
      </c>
      <c r="N372" s="229" t="s">
        <v>46</v>
      </c>
      <c r="O372" s="58"/>
      <c r="P372" s="182">
        <f>O372*H372</f>
        <v>0</v>
      </c>
      <c r="Q372" s="182">
        <v>0.08</v>
      </c>
      <c r="R372" s="182">
        <f>Q372*H372</f>
        <v>0.32</v>
      </c>
      <c r="S372" s="182">
        <v>0</v>
      </c>
      <c r="T372" s="183">
        <f>S372*H372</f>
        <v>0</v>
      </c>
      <c r="AR372" s="15" t="s">
        <v>256</v>
      </c>
      <c r="AT372" s="15" t="s">
        <v>253</v>
      </c>
      <c r="AU372" s="15" t="s">
        <v>84</v>
      </c>
      <c r="AY372" s="15" t="s">
        <v>136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5" t="s">
        <v>21</v>
      </c>
      <c r="BK372" s="184">
        <f>ROUND(I372*H372,2)</f>
        <v>0</v>
      </c>
      <c r="BL372" s="15" t="s">
        <v>145</v>
      </c>
      <c r="BM372" s="15" t="s">
        <v>636</v>
      </c>
    </row>
    <row r="373" spans="2:65" s="1" customFormat="1" ht="19.5">
      <c r="B373" s="32"/>
      <c r="C373" s="33"/>
      <c r="D373" s="185" t="s">
        <v>148</v>
      </c>
      <c r="E373" s="33"/>
      <c r="F373" s="186" t="s">
        <v>623</v>
      </c>
      <c r="G373" s="33"/>
      <c r="H373" s="33"/>
      <c r="I373" s="101"/>
      <c r="J373" s="33"/>
      <c r="K373" s="33"/>
      <c r="L373" s="36"/>
      <c r="M373" s="187"/>
      <c r="N373" s="58"/>
      <c r="O373" s="58"/>
      <c r="P373" s="58"/>
      <c r="Q373" s="58"/>
      <c r="R373" s="58"/>
      <c r="S373" s="58"/>
      <c r="T373" s="59"/>
      <c r="AT373" s="15" t="s">
        <v>148</v>
      </c>
      <c r="AU373" s="15" t="s">
        <v>84</v>
      </c>
    </row>
    <row r="374" spans="2:65" s="1" customFormat="1" ht="16.5" customHeight="1">
      <c r="B374" s="32"/>
      <c r="C374" s="220" t="s">
        <v>637</v>
      </c>
      <c r="D374" s="220" t="s">
        <v>253</v>
      </c>
      <c r="E374" s="221" t="s">
        <v>638</v>
      </c>
      <c r="F374" s="222" t="s">
        <v>639</v>
      </c>
      <c r="G374" s="223" t="s">
        <v>586</v>
      </c>
      <c r="H374" s="224">
        <v>4</v>
      </c>
      <c r="I374" s="225"/>
      <c r="J374" s="226">
        <f>ROUND(I374*H374,2)</f>
        <v>0</v>
      </c>
      <c r="K374" s="222" t="s">
        <v>1</v>
      </c>
      <c r="L374" s="227"/>
      <c r="M374" s="228" t="s">
        <v>1</v>
      </c>
      <c r="N374" s="229" t="s">
        <v>46</v>
      </c>
      <c r="O374" s="58"/>
      <c r="P374" s="182">
        <f>O374*H374</f>
        <v>0</v>
      </c>
      <c r="Q374" s="182">
        <v>0.17499999999999999</v>
      </c>
      <c r="R374" s="182">
        <f>Q374*H374</f>
        <v>0.7</v>
      </c>
      <c r="S374" s="182">
        <v>0</v>
      </c>
      <c r="T374" s="183">
        <f>S374*H374</f>
        <v>0</v>
      </c>
      <c r="AR374" s="15" t="s">
        <v>256</v>
      </c>
      <c r="AT374" s="15" t="s">
        <v>253</v>
      </c>
      <c r="AU374" s="15" t="s">
        <v>84</v>
      </c>
      <c r="AY374" s="15" t="s">
        <v>136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5" t="s">
        <v>21</v>
      </c>
      <c r="BK374" s="184">
        <f>ROUND(I374*H374,2)</f>
        <v>0</v>
      </c>
      <c r="BL374" s="15" t="s">
        <v>145</v>
      </c>
      <c r="BM374" s="15" t="s">
        <v>640</v>
      </c>
    </row>
    <row r="375" spans="2:65" s="1" customFormat="1" ht="19.5">
      <c r="B375" s="32"/>
      <c r="C375" s="33"/>
      <c r="D375" s="185" t="s">
        <v>148</v>
      </c>
      <c r="E375" s="33"/>
      <c r="F375" s="186" t="s">
        <v>623</v>
      </c>
      <c r="G375" s="33"/>
      <c r="H375" s="33"/>
      <c r="I375" s="101"/>
      <c r="J375" s="33"/>
      <c r="K375" s="33"/>
      <c r="L375" s="36"/>
      <c r="M375" s="187"/>
      <c r="N375" s="58"/>
      <c r="O375" s="58"/>
      <c r="P375" s="58"/>
      <c r="Q375" s="58"/>
      <c r="R375" s="58"/>
      <c r="S375" s="58"/>
      <c r="T375" s="59"/>
      <c r="AT375" s="15" t="s">
        <v>148</v>
      </c>
      <c r="AU375" s="15" t="s">
        <v>84</v>
      </c>
    </row>
    <row r="376" spans="2:65" s="1" customFormat="1" ht="16.5" customHeight="1">
      <c r="B376" s="32"/>
      <c r="C376" s="220" t="s">
        <v>641</v>
      </c>
      <c r="D376" s="220" t="s">
        <v>253</v>
      </c>
      <c r="E376" s="221" t="s">
        <v>618</v>
      </c>
      <c r="F376" s="222" t="s">
        <v>619</v>
      </c>
      <c r="G376" s="223" t="s">
        <v>586</v>
      </c>
      <c r="H376" s="224">
        <v>4</v>
      </c>
      <c r="I376" s="225"/>
      <c r="J376" s="226">
        <f>ROUND(I376*H376,2)</f>
        <v>0</v>
      </c>
      <c r="K376" s="222" t="s">
        <v>595</v>
      </c>
      <c r="L376" s="227"/>
      <c r="M376" s="228" t="s">
        <v>1</v>
      </c>
      <c r="N376" s="229" t="s">
        <v>46</v>
      </c>
      <c r="O376" s="58"/>
      <c r="P376" s="182">
        <f>O376*H376</f>
        <v>0</v>
      </c>
      <c r="Q376" s="182">
        <v>1E-3</v>
      </c>
      <c r="R376" s="182">
        <f>Q376*H376</f>
        <v>4.0000000000000001E-3</v>
      </c>
      <c r="S376" s="182">
        <v>0</v>
      </c>
      <c r="T376" s="183">
        <f>S376*H376</f>
        <v>0</v>
      </c>
      <c r="AR376" s="15" t="s">
        <v>256</v>
      </c>
      <c r="AT376" s="15" t="s">
        <v>253</v>
      </c>
      <c r="AU376" s="15" t="s">
        <v>84</v>
      </c>
      <c r="AY376" s="15" t="s">
        <v>136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5" t="s">
        <v>21</v>
      </c>
      <c r="BK376" s="184">
        <f>ROUND(I376*H376,2)</f>
        <v>0</v>
      </c>
      <c r="BL376" s="15" t="s">
        <v>145</v>
      </c>
      <c r="BM376" s="15" t="s">
        <v>642</v>
      </c>
    </row>
    <row r="377" spans="2:65" s="1" customFormat="1" ht="19.5">
      <c r="B377" s="32"/>
      <c r="C377" s="33"/>
      <c r="D377" s="185" t="s">
        <v>148</v>
      </c>
      <c r="E377" s="33"/>
      <c r="F377" s="186" t="s">
        <v>623</v>
      </c>
      <c r="G377" s="33"/>
      <c r="H377" s="33"/>
      <c r="I377" s="101"/>
      <c r="J377" s="33"/>
      <c r="K377" s="33"/>
      <c r="L377" s="36"/>
      <c r="M377" s="187"/>
      <c r="N377" s="58"/>
      <c r="O377" s="58"/>
      <c r="P377" s="58"/>
      <c r="Q377" s="58"/>
      <c r="R377" s="58"/>
      <c r="S377" s="58"/>
      <c r="T377" s="59"/>
      <c r="AT377" s="15" t="s">
        <v>148</v>
      </c>
      <c r="AU377" s="15" t="s">
        <v>84</v>
      </c>
    </row>
    <row r="378" spans="2:65" s="1" customFormat="1" ht="16.5" customHeight="1">
      <c r="B378" s="32"/>
      <c r="C378" s="173" t="s">
        <v>643</v>
      </c>
      <c r="D378" s="173" t="s">
        <v>140</v>
      </c>
      <c r="E378" s="174" t="s">
        <v>644</v>
      </c>
      <c r="F378" s="175" t="s">
        <v>645</v>
      </c>
      <c r="G378" s="176" t="s">
        <v>586</v>
      </c>
      <c r="H378" s="177">
        <v>5</v>
      </c>
      <c r="I378" s="178"/>
      <c r="J378" s="179">
        <f>ROUND(I378*H378,2)</f>
        <v>0</v>
      </c>
      <c r="K378" s="175" t="s">
        <v>1</v>
      </c>
      <c r="L378" s="36"/>
      <c r="M378" s="180" t="s">
        <v>1</v>
      </c>
      <c r="N378" s="181" t="s">
        <v>46</v>
      </c>
      <c r="O378" s="58"/>
      <c r="P378" s="182">
        <f>O378*H378</f>
        <v>0</v>
      </c>
      <c r="Q378" s="182">
        <v>9.3600000000000003E-3</v>
      </c>
      <c r="R378" s="182">
        <f>Q378*H378</f>
        <v>4.6800000000000001E-2</v>
      </c>
      <c r="S378" s="182">
        <v>0</v>
      </c>
      <c r="T378" s="183">
        <f>S378*H378</f>
        <v>0</v>
      </c>
      <c r="AR378" s="15" t="s">
        <v>145</v>
      </c>
      <c r="AT378" s="15" t="s">
        <v>140</v>
      </c>
      <c r="AU378" s="15" t="s">
        <v>84</v>
      </c>
      <c r="AY378" s="15" t="s">
        <v>136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5" t="s">
        <v>21</v>
      </c>
      <c r="BK378" s="184">
        <f>ROUND(I378*H378,2)</f>
        <v>0</v>
      </c>
      <c r="BL378" s="15" t="s">
        <v>145</v>
      </c>
      <c r="BM378" s="15" t="s">
        <v>646</v>
      </c>
    </row>
    <row r="379" spans="2:65" s="1" customFormat="1" ht="19.5">
      <c r="B379" s="32"/>
      <c r="C379" s="33"/>
      <c r="D379" s="185" t="s">
        <v>148</v>
      </c>
      <c r="E379" s="33"/>
      <c r="F379" s="186" t="s">
        <v>647</v>
      </c>
      <c r="G379" s="33"/>
      <c r="H379" s="33"/>
      <c r="I379" s="101"/>
      <c r="J379" s="33"/>
      <c r="K379" s="33"/>
      <c r="L379" s="36"/>
      <c r="M379" s="187"/>
      <c r="N379" s="58"/>
      <c r="O379" s="58"/>
      <c r="P379" s="58"/>
      <c r="Q379" s="58"/>
      <c r="R379" s="58"/>
      <c r="S379" s="58"/>
      <c r="T379" s="59"/>
      <c r="AT379" s="15" t="s">
        <v>148</v>
      </c>
      <c r="AU379" s="15" t="s">
        <v>84</v>
      </c>
    </row>
    <row r="380" spans="2:65" s="1" customFormat="1" ht="16.5" customHeight="1">
      <c r="B380" s="32"/>
      <c r="C380" s="173" t="s">
        <v>648</v>
      </c>
      <c r="D380" s="173" t="s">
        <v>140</v>
      </c>
      <c r="E380" s="174" t="s">
        <v>649</v>
      </c>
      <c r="F380" s="175" t="s">
        <v>650</v>
      </c>
      <c r="G380" s="176" t="s">
        <v>586</v>
      </c>
      <c r="H380" s="177">
        <v>9</v>
      </c>
      <c r="I380" s="178"/>
      <c r="J380" s="179">
        <f>ROUND(I380*H380,2)</f>
        <v>0</v>
      </c>
      <c r="K380" s="175" t="s">
        <v>144</v>
      </c>
      <c r="L380" s="36"/>
      <c r="M380" s="180" t="s">
        <v>1</v>
      </c>
      <c r="N380" s="181" t="s">
        <v>46</v>
      </c>
      <c r="O380" s="58"/>
      <c r="P380" s="182">
        <f>O380*H380</f>
        <v>0</v>
      </c>
      <c r="Q380" s="182">
        <v>0.42080000000000001</v>
      </c>
      <c r="R380" s="182">
        <f>Q380*H380</f>
        <v>3.7871999999999999</v>
      </c>
      <c r="S380" s="182">
        <v>0</v>
      </c>
      <c r="T380" s="183">
        <f>S380*H380</f>
        <v>0</v>
      </c>
      <c r="AR380" s="15" t="s">
        <v>145</v>
      </c>
      <c r="AT380" s="15" t="s">
        <v>140</v>
      </c>
      <c r="AU380" s="15" t="s">
        <v>84</v>
      </c>
      <c r="AY380" s="15" t="s">
        <v>136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5" t="s">
        <v>21</v>
      </c>
      <c r="BK380" s="184">
        <f>ROUND(I380*H380,2)</f>
        <v>0</v>
      </c>
      <c r="BL380" s="15" t="s">
        <v>145</v>
      </c>
      <c r="BM380" s="15" t="s">
        <v>651</v>
      </c>
    </row>
    <row r="381" spans="2:65" s="1" customFormat="1" ht="19.5">
      <c r="B381" s="32"/>
      <c r="C381" s="33"/>
      <c r="D381" s="185" t="s">
        <v>148</v>
      </c>
      <c r="E381" s="33"/>
      <c r="F381" s="186" t="s">
        <v>652</v>
      </c>
      <c r="G381" s="33"/>
      <c r="H381" s="33"/>
      <c r="I381" s="101"/>
      <c r="J381" s="33"/>
      <c r="K381" s="33"/>
      <c r="L381" s="36"/>
      <c r="M381" s="187"/>
      <c r="N381" s="58"/>
      <c r="O381" s="58"/>
      <c r="P381" s="58"/>
      <c r="Q381" s="58"/>
      <c r="R381" s="58"/>
      <c r="S381" s="58"/>
      <c r="T381" s="59"/>
      <c r="AT381" s="15" t="s">
        <v>148</v>
      </c>
      <c r="AU381" s="15" t="s">
        <v>84</v>
      </c>
    </row>
    <row r="382" spans="2:65" s="10" customFormat="1" ht="22.9" customHeight="1">
      <c r="B382" s="157"/>
      <c r="C382" s="158"/>
      <c r="D382" s="159" t="s">
        <v>74</v>
      </c>
      <c r="E382" s="171" t="s">
        <v>187</v>
      </c>
      <c r="F382" s="171" t="s">
        <v>653</v>
      </c>
      <c r="G382" s="158"/>
      <c r="H382" s="158"/>
      <c r="I382" s="161"/>
      <c r="J382" s="172">
        <f>BK382</f>
        <v>0</v>
      </c>
      <c r="K382" s="158"/>
      <c r="L382" s="163"/>
      <c r="M382" s="164"/>
      <c r="N382" s="165"/>
      <c r="O382" s="165"/>
      <c r="P382" s="166">
        <f>P383+P445</f>
        <v>0</v>
      </c>
      <c r="Q382" s="165"/>
      <c r="R382" s="166">
        <f>R383+R445</f>
        <v>340.91202784000006</v>
      </c>
      <c r="S382" s="165"/>
      <c r="T382" s="167">
        <f>T383+T445</f>
        <v>0.48799999999999999</v>
      </c>
      <c r="AR382" s="168" t="s">
        <v>21</v>
      </c>
      <c r="AT382" s="169" t="s">
        <v>74</v>
      </c>
      <c r="AU382" s="169" t="s">
        <v>21</v>
      </c>
      <c r="AY382" s="168" t="s">
        <v>136</v>
      </c>
      <c r="BK382" s="170">
        <f>BK383+BK445</f>
        <v>0</v>
      </c>
    </row>
    <row r="383" spans="2:65" s="10" customFormat="1" ht="20.85" customHeight="1">
      <c r="B383" s="157"/>
      <c r="C383" s="158"/>
      <c r="D383" s="159" t="s">
        <v>74</v>
      </c>
      <c r="E383" s="171" t="s">
        <v>643</v>
      </c>
      <c r="F383" s="171" t="s">
        <v>654</v>
      </c>
      <c r="G383" s="158"/>
      <c r="H383" s="158"/>
      <c r="I383" s="161"/>
      <c r="J383" s="172">
        <f>BK383</f>
        <v>0</v>
      </c>
      <c r="K383" s="158"/>
      <c r="L383" s="163"/>
      <c r="M383" s="164"/>
      <c r="N383" s="165"/>
      <c r="O383" s="165"/>
      <c r="P383" s="166">
        <f>SUM(P384:P444)</f>
        <v>0</v>
      </c>
      <c r="Q383" s="165"/>
      <c r="R383" s="166">
        <f>SUM(R384:R444)</f>
        <v>340.91202784000006</v>
      </c>
      <c r="S383" s="165"/>
      <c r="T383" s="167">
        <f>SUM(T384:T444)</f>
        <v>0.48799999999999999</v>
      </c>
      <c r="AR383" s="168" t="s">
        <v>21</v>
      </c>
      <c r="AT383" s="169" t="s">
        <v>74</v>
      </c>
      <c r="AU383" s="169" t="s">
        <v>84</v>
      </c>
      <c r="AY383" s="168" t="s">
        <v>136</v>
      </c>
      <c r="BK383" s="170">
        <f>SUM(BK384:BK444)</f>
        <v>0</v>
      </c>
    </row>
    <row r="384" spans="2:65" s="1" customFormat="1" ht="16.5" customHeight="1">
      <c r="B384" s="32"/>
      <c r="C384" s="173" t="s">
        <v>655</v>
      </c>
      <c r="D384" s="173" t="s">
        <v>140</v>
      </c>
      <c r="E384" s="174" t="s">
        <v>656</v>
      </c>
      <c r="F384" s="175" t="s">
        <v>657</v>
      </c>
      <c r="G384" s="176" t="s">
        <v>586</v>
      </c>
      <c r="H384" s="177">
        <v>3</v>
      </c>
      <c r="I384" s="178"/>
      <c r="J384" s="179">
        <f>ROUND(I384*H384,2)</f>
        <v>0</v>
      </c>
      <c r="K384" s="175" t="s">
        <v>144</v>
      </c>
      <c r="L384" s="36"/>
      <c r="M384" s="180" t="s">
        <v>1</v>
      </c>
      <c r="N384" s="181" t="s">
        <v>46</v>
      </c>
      <c r="O384" s="58"/>
      <c r="P384" s="182">
        <f>O384*H384</f>
        <v>0</v>
      </c>
      <c r="Q384" s="182">
        <v>0</v>
      </c>
      <c r="R384" s="182">
        <f>Q384*H384</f>
        <v>0</v>
      </c>
      <c r="S384" s="182">
        <v>0.108</v>
      </c>
      <c r="T384" s="183">
        <f>S384*H384</f>
        <v>0.32400000000000001</v>
      </c>
      <c r="AR384" s="15" t="s">
        <v>145</v>
      </c>
      <c r="AT384" s="15" t="s">
        <v>140</v>
      </c>
      <c r="AU384" s="15" t="s">
        <v>146</v>
      </c>
      <c r="AY384" s="15" t="s">
        <v>136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5" t="s">
        <v>21</v>
      </c>
      <c r="BK384" s="184">
        <f>ROUND(I384*H384,2)</f>
        <v>0</v>
      </c>
      <c r="BL384" s="15" t="s">
        <v>145</v>
      </c>
      <c r="BM384" s="15" t="s">
        <v>658</v>
      </c>
    </row>
    <row r="385" spans="2:65" s="1" customFormat="1" ht="19.5">
      <c r="B385" s="32"/>
      <c r="C385" s="33"/>
      <c r="D385" s="185" t="s">
        <v>148</v>
      </c>
      <c r="E385" s="33"/>
      <c r="F385" s="186" t="s">
        <v>659</v>
      </c>
      <c r="G385" s="33"/>
      <c r="H385" s="33"/>
      <c r="I385" s="101"/>
      <c r="J385" s="33"/>
      <c r="K385" s="33"/>
      <c r="L385" s="36"/>
      <c r="M385" s="187"/>
      <c r="N385" s="58"/>
      <c r="O385" s="58"/>
      <c r="P385" s="58"/>
      <c r="Q385" s="58"/>
      <c r="R385" s="58"/>
      <c r="S385" s="58"/>
      <c r="T385" s="59"/>
      <c r="AT385" s="15" t="s">
        <v>148</v>
      </c>
      <c r="AU385" s="15" t="s">
        <v>146</v>
      </c>
    </row>
    <row r="386" spans="2:65" s="1" customFormat="1" ht="16.5" customHeight="1">
      <c r="B386" s="32"/>
      <c r="C386" s="173" t="s">
        <v>660</v>
      </c>
      <c r="D386" s="173" t="s">
        <v>140</v>
      </c>
      <c r="E386" s="174" t="s">
        <v>661</v>
      </c>
      <c r="F386" s="175" t="s">
        <v>662</v>
      </c>
      <c r="G386" s="176" t="s">
        <v>586</v>
      </c>
      <c r="H386" s="177">
        <v>3</v>
      </c>
      <c r="I386" s="178"/>
      <c r="J386" s="179">
        <f>ROUND(I386*H386,2)</f>
        <v>0</v>
      </c>
      <c r="K386" s="175" t="s">
        <v>144</v>
      </c>
      <c r="L386" s="36"/>
      <c r="M386" s="180" t="s">
        <v>1</v>
      </c>
      <c r="N386" s="181" t="s">
        <v>46</v>
      </c>
      <c r="O386" s="58"/>
      <c r="P386" s="182">
        <f>O386*H386</f>
        <v>0</v>
      </c>
      <c r="Q386" s="182">
        <v>0.111705</v>
      </c>
      <c r="R386" s="182">
        <f>Q386*H386</f>
        <v>0.335115</v>
      </c>
      <c r="S386" s="182">
        <v>0</v>
      </c>
      <c r="T386" s="183">
        <f>S386*H386</f>
        <v>0</v>
      </c>
      <c r="AR386" s="15" t="s">
        <v>145</v>
      </c>
      <c r="AT386" s="15" t="s">
        <v>140</v>
      </c>
      <c r="AU386" s="15" t="s">
        <v>146</v>
      </c>
      <c r="AY386" s="15" t="s">
        <v>136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5" t="s">
        <v>21</v>
      </c>
      <c r="BK386" s="184">
        <f>ROUND(I386*H386,2)</f>
        <v>0</v>
      </c>
      <c r="BL386" s="15" t="s">
        <v>145</v>
      </c>
      <c r="BM386" s="15" t="s">
        <v>663</v>
      </c>
    </row>
    <row r="387" spans="2:65" s="1" customFormat="1" ht="19.5">
      <c r="B387" s="32"/>
      <c r="C387" s="33"/>
      <c r="D387" s="185" t="s">
        <v>148</v>
      </c>
      <c r="E387" s="33"/>
      <c r="F387" s="186" t="s">
        <v>664</v>
      </c>
      <c r="G387" s="33"/>
      <c r="H387" s="33"/>
      <c r="I387" s="101"/>
      <c r="J387" s="33"/>
      <c r="K387" s="33"/>
      <c r="L387" s="36"/>
      <c r="M387" s="187"/>
      <c r="N387" s="58"/>
      <c r="O387" s="58"/>
      <c r="P387" s="58"/>
      <c r="Q387" s="58"/>
      <c r="R387" s="58"/>
      <c r="S387" s="58"/>
      <c r="T387" s="59"/>
      <c r="AT387" s="15" t="s">
        <v>148</v>
      </c>
      <c r="AU387" s="15" t="s">
        <v>146</v>
      </c>
    </row>
    <row r="388" spans="2:65" s="1" customFormat="1" ht="16.5" customHeight="1">
      <c r="B388" s="32"/>
      <c r="C388" s="220" t="s">
        <v>665</v>
      </c>
      <c r="D388" s="220" t="s">
        <v>253</v>
      </c>
      <c r="E388" s="221" t="s">
        <v>666</v>
      </c>
      <c r="F388" s="222" t="s">
        <v>667</v>
      </c>
      <c r="G388" s="223" t="s">
        <v>586</v>
      </c>
      <c r="H388" s="224">
        <v>3</v>
      </c>
      <c r="I388" s="225"/>
      <c r="J388" s="226">
        <f>ROUND(I388*H388,2)</f>
        <v>0</v>
      </c>
      <c r="K388" s="222" t="s">
        <v>144</v>
      </c>
      <c r="L388" s="227"/>
      <c r="M388" s="228" t="s">
        <v>1</v>
      </c>
      <c r="N388" s="229" t="s">
        <v>46</v>
      </c>
      <c r="O388" s="58"/>
      <c r="P388" s="182">
        <f>O388*H388</f>
        <v>0</v>
      </c>
      <c r="Q388" s="182">
        <v>6.0000000000000001E-3</v>
      </c>
      <c r="R388" s="182">
        <f>Q388*H388</f>
        <v>1.8000000000000002E-2</v>
      </c>
      <c r="S388" s="182">
        <v>0</v>
      </c>
      <c r="T388" s="183">
        <f>S388*H388</f>
        <v>0</v>
      </c>
      <c r="AR388" s="15" t="s">
        <v>256</v>
      </c>
      <c r="AT388" s="15" t="s">
        <v>253</v>
      </c>
      <c r="AU388" s="15" t="s">
        <v>146</v>
      </c>
      <c r="AY388" s="15" t="s">
        <v>136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5" t="s">
        <v>21</v>
      </c>
      <c r="BK388" s="184">
        <f>ROUND(I388*H388,2)</f>
        <v>0</v>
      </c>
      <c r="BL388" s="15" t="s">
        <v>145</v>
      </c>
      <c r="BM388" s="15" t="s">
        <v>668</v>
      </c>
    </row>
    <row r="389" spans="2:65" s="1" customFormat="1" ht="19.5">
      <c r="B389" s="32"/>
      <c r="C389" s="33"/>
      <c r="D389" s="185" t="s">
        <v>148</v>
      </c>
      <c r="E389" s="33"/>
      <c r="F389" s="186" t="s">
        <v>664</v>
      </c>
      <c r="G389" s="33"/>
      <c r="H389" s="33"/>
      <c r="I389" s="101"/>
      <c r="J389" s="33"/>
      <c r="K389" s="33"/>
      <c r="L389" s="36"/>
      <c r="M389" s="187"/>
      <c r="N389" s="58"/>
      <c r="O389" s="58"/>
      <c r="P389" s="58"/>
      <c r="Q389" s="58"/>
      <c r="R389" s="58"/>
      <c r="S389" s="58"/>
      <c r="T389" s="59"/>
      <c r="AT389" s="15" t="s">
        <v>148</v>
      </c>
      <c r="AU389" s="15" t="s">
        <v>146</v>
      </c>
    </row>
    <row r="390" spans="2:65" s="1" customFormat="1" ht="16.5" customHeight="1">
      <c r="B390" s="32"/>
      <c r="C390" s="173" t="s">
        <v>669</v>
      </c>
      <c r="D390" s="173" t="s">
        <v>140</v>
      </c>
      <c r="E390" s="174" t="s">
        <v>670</v>
      </c>
      <c r="F390" s="175" t="s">
        <v>671</v>
      </c>
      <c r="G390" s="176" t="s">
        <v>586</v>
      </c>
      <c r="H390" s="177">
        <v>2</v>
      </c>
      <c r="I390" s="178"/>
      <c r="J390" s="179">
        <f>ROUND(I390*H390,2)</f>
        <v>0</v>
      </c>
      <c r="K390" s="175" t="s">
        <v>144</v>
      </c>
      <c r="L390" s="36"/>
      <c r="M390" s="180" t="s">
        <v>1</v>
      </c>
      <c r="N390" s="181" t="s">
        <v>46</v>
      </c>
      <c r="O390" s="58"/>
      <c r="P390" s="182">
        <f>O390*H390</f>
        <v>0</v>
      </c>
      <c r="Q390" s="182">
        <v>0</v>
      </c>
      <c r="R390" s="182">
        <f>Q390*H390</f>
        <v>0</v>
      </c>
      <c r="S390" s="182">
        <v>8.2000000000000003E-2</v>
      </c>
      <c r="T390" s="183">
        <f>S390*H390</f>
        <v>0.16400000000000001</v>
      </c>
      <c r="AR390" s="15" t="s">
        <v>145</v>
      </c>
      <c r="AT390" s="15" t="s">
        <v>140</v>
      </c>
      <c r="AU390" s="15" t="s">
        <v>146</v>
      </c>
      <c r="AY390" s="15" t="s">
        <v>136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5" t="s">
        <v>21</v>
      </c>
      <c r="BK390" s="184">
        <f>ROUND(I390*H390,2)</f>
        <v>0</v>
      </c>
      <c r="BL390" s="15" t="s">
        <v>145</v>
      </c>
      <c r="BM390" s="15" t="s">
        <v>672</v>
      </c>
    </row>
    <row r="391" spans="2:65" s="1" customFormat="1" ht="19.5">
      <c r="B391" s="32"/>
      <c r="C391" s="33"/>
      <c r="D391" s="185" t="s">
        <v>148</v>
      </c>
      <c r="E391" s="33"/>
      <c r="F391" s="186" t="s">
        <v>673</v>
      </c>
      <c r="G391" s="33"/>
      <c r="H391" s="33"/>
      <c r="I391" s="101"/>
      <c r="J391" s="33"/>
      <c r="K391" s="33"/>
      <c r="L391" s="36"/>
      <c r="M391" s="187"/>
      <c r="N391" s="58"/>
      <c r="O391" s="58"/>
      <c r="P391" s="58"/>
      <c r="Q391" s="58"/>
      <c r="R391" s="58"/>
      <c r="S391" s="58"/>
      <c r="T391" s="59"/>
      <c r="AT391" s="15" t="s">
        <v>148</v>
      </c>
      <c r="AU391" s="15" t="s">
        <v>146</v>
      </c>
    </row>
    <row r="392" spans="2:65" s="1" customFormat="1" ht="16.5" customHeight="1">
      <c r="B392" s="32"/>
      <c r="C392" s="173" t="s">
        <v>674</v>
      </c>
      <c r="D392" s="173" t="s">
        <v>140</v>
      </c>
      <c r="E392" s="174" t="s">
        <v>675</v>
      </c>
      <c r="F392" s="175" t="s">
        <v>676</v>
      </c>
      <c r="G392" s="176" t="s">
        <v>586</v>
      </c>
      <c r="H392" s="177">
        <v>10</v>
      </c>
      <c r="I392" s="178"/>
      <c r="J392" s="179">
        <f>ROUND(I392*H392,2)</f>
        <v>0</v>
      </c>
      <c r="K392" s="175" t="s">
        <v>144</v>
      </c>
      <c r="L392" s="36"/>
      <c r="M392" s="180" t="s">
        <v>1</v>
      </c>
      <c r="N392" s="181" t="s">
        <v>46</v>
      </c>
      <c r="O392" s="58"/>
      <c r="P392" s="182">
        <f>O392*H392</f>
        <v>0</v>
      </c>
      <c r="Q392" s="182">
        <v>6.9999999999999999E-4</v>
      </c>
      <c r="R392" s="182">
        <f>Q392*H392</f>
        <v>7.0000000000000001E-3</v>
      </c>
      <c r="S392" s="182">
        <v>0</v>
      </c>
      <c r="T392" s="183">
        <f>S392*H392</f>
        <v>0</v>
      </c>
      <c r="AR392" s="15" t="s">
        <v>145</v>
      </c>
      <c r="AT392" s="15" t="s">
        <v>140</v>
      </c>
      <c r="AU392" s="15" t="s">
        <v>146</v>
      </c>
      <c r="AY392" s="15" t="s">
        <v>136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5" t="s">
        <v>21</v>
      </c>
      <c r="BK392" s="184">
        <f>ROUND(I392*H392,2)</f>
        <v>0</v>
      </c>
      <c r="BL392" s="15" t="s">
        <v>145</v>
      </c>
      <c r="BM392" s="15" t="s">
        <v>677</v>
      </c>
    </row>
    <row r="393" spans="2:65" s="1" customFormat="1" ht="19.5">
      <c r="B393" s="32"/>
      <c r="C393" s="33"/>
      <c r="D393" s="185" t="s">
        <v>148</v>
      </c>
      <c r="E393" s="33"/>
      <c r="F393" s="186" t="s">
        <v>678</v>
      </c>
      <c r="G393" s="33"/>
      <c r="H393" s="33"/>
      <c r="I393" s="101"/>
      <c r="J393" s="33"/>
      <c r="K393" s="33"/>
      <c r="L393" s="36"/>
      <c r="M393" s="187"/>
      <c r="N393" s="58"/>
      <c r="O393" s="58"/>
      <c r="P393" s="58"/>
      <c r="Q393" s="58"/>
      <c r="R393" s="58"/>
      <c r="S393" s="58"/>
      <c r="T393" s="59"/>
      <c r="AT393" s="15" t="s">
        <v>148</v>
      </c>
      <c r="AU393" s="15" t="s">
        <v>146</v>
      </c>
    </row>
    <row r="394" spans="2:65" s="1" customFormat="1" ht="16.5" customHeight="1">
      <c r="B394" s="32"/>
      <c r="C394" s="220" t="s">
        <v>679</v>
      </c>
      <c r="D394" s="220" t="s">
        <v>253</v>
      </c>
      <c r="E394" s="221" t="s">
        <v>680</v>
      </c>
      <c r="F394" s="222" t="s">
        <v>681</v>
      </c>
      <c r="G394" s="223" t="s">
        <v>586</v>
      </c>
      <c r="H394" s="224">
        <v>2</v>
      </c>
      <c r="I394" s="225"/>
      <c r="J394" s="226">
        <f>ROUND(I394*H394,2)</f>
        <v>0</v>
      </c>
      <c r="K394" s="222" t="s">
        <v>144</v>
      </c>
      <c r="L394" s="227"/>
      <c r="M394" s="228" t="s">
        <v>1</v>
      </c>
      <c r="N394" s="229" t="s">
        <v>46</v>
      </c>
      <c r="O394" s="58"/>
      <c r="P394" s="182">
        <f>O394*H394</f>
        <v>0</v>
      </c>
      <c r="Q394" s="182">
        <v>3.5000000000000001E-3</v>
      </c>
      <c r="R394" s="182">
        <f>Q394*H394</f>
        <v>7.0000000000000001E-3</v>
      </c>
      <c r="S394" s="182">
        <v>0</v>
      </c>
      <c r="T394" s="183">
        <f>S394*H394</f>
        <v>0</v>
      </c>
      <c r="AR394" s="15" t="s">
        <v>256</v>
      </c>
      <c r="AT394" s="15" t="s">
        <v>253</v>
      </c>
      <c r="AU394" s="15" t="s">
        <v>146</v>
      </c>
      <c r="AY394" s="15" t="s">
        <v>136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5" t="s">
        <v>21</v>
      </c>
      <c r="BK394" s="184">
        <f>ROUND(I394*H394,2)</f>
        <v>0</v>
      </c>
      <c r="BL394" s="15" t="s">
        <v>145</v>
      </c>
      <c r="BM394" s="15" t="s">
        <v>682</v>
      </c>
    </row>
    <row r="395" spans="2:65" s="1" customFormat="1" ht="19.5">
      <c r="B395" s="32"/>
      <c r="C395" s="33"/>
      <c r="D395" s="185" t="s">
        <v>148</v>
      </c>
      <c r="E395" s="33"/>
      <c r="F395" s="186" t="s">
        <v>683</v>
      </c>
      <c r="G395" s="33"/>
      <c r="H395" s="33"/>
      <c r="I395" s="101"/>
      <c r="J395" s="33"/>
      <c r="K395" s="33"/>
      <c r="L395" s="36"/>
      <c r="M395" s="187"/>
      <c r="N395" s="58"/>
      <c r="O395" s="58"/>
      <c r="P395" s="58"/>
      <c r="Q395" s="58"/>
      <c r="R395" s="58"/>
      <c r="S395" s="58"/>
      <c r="T395" s="59"/>
      <c r="AT395" s="15" t="s">
        <v>148</v>
      </c>
      <c r="AU395" s="15" t="s">
        <v>146</v>
      </c>
    </row>
    <row r="396" spans="2:65" s="1" customFormat="1" ht="16.5" customHeight="1">
      <c r="B396" s="32"/>
      <c r="C396" s="220" t="s">
        <v>684</v>
      </c>
      <c r="D396" s="220" t="s">
        <v>253</v>
      </c>
      <c r="E396" s="221" t="s">
        <v>685</v>
      </c>
      <c r="F396" s="222" t="s">
        <v>686</v>
      </c>
      <c r="G396" s="223" t="s">
        <v>586</v>
      </c>
      <c r="H396" s="224">
        <v>2</v>
      </c>
      <c r="I396" s="225"/>
      <c r="J396" s="226">
        <f>ROUND(I396*H396,2)</f>
        <v>0</v>
      </c>
      <c r="K396" s="222" t="s">
        <v>144</v>
      </c>
      <c r="L396" s="227"/>
      <c r="M396" s="228" t="s">
        <v>1</v>
      </c>
      <c r="N396" s="229" t="s">
        <v>46</v>
      </c>
      <c r="O396" s="58"/>
      <c r="P396" s="182">
        <f>O396*H396</f>
        <v>0</v>
      </c>
      <c r="Q396" s="182">
        <v>2.5000000000000001E-3</v>
      </c>
      <c r="R396" s="182">
        <f>Q396*H396</f>
        <v>5.0000000000000001E-3</v>
      </c>
      <c r="S396" s="182">
        <v>0</v>
      </c>
      <c r="T396" s="183">
        <f>S396*H396</f>
        <v>0</v>
      </c>
      <c r="AR396" s="15" t="s">
        <v>256</v>
      </c>
      <c r="AT396" s="15" t="s">
        <v>253</v>
      </c>
      <c r="AU396" s="15" t="s">
        <v>146</v>
      </c>
      <c r="AY396" s="15" t="s">
        <v>136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5" t="s">
        <v>21</v>
      </c>
      <c r="BK396" s="184">
        <f>ROUND(I396*H396,2)</f>
        <v>0</v>
      </c>
      <c r="BL396" s="15" t="s">
        <v>145</v>
      </c>
      <c r="BM396" s="15" t="s">
        <v>687</v>
      </c>
    </row>
    <row r="397" spans="2:65" s="1" customFormat="1" ht="19.5">
      <c r="B397" s="32"/>
      <c r="C397" s="33"/>
      <c r="D397" s="185" t="s">
        <v>148</v>
      </c>
      <c r="E397" s="33"/>
      <c r="F397" s="186" t="s">
        <v>688</v>
      </c>
      <c r="G397" s="33"/>
      <c r="H397" s="33"/>
      <c r="I397" s="101"/>
      <c r="J397" s="33"/>
      <c r="K397" s="33"/>
      <c r="L397" s="36"/>
      <c r="M397" s="187"/>
      <c r="N397" s="58"/>
      <c r="O397" s="58"/>
      <c r="P397" s="58"/>
      <c r="Q397" s="58"/>
      <c r="R397" s="58"/>
      <c r="S397" s="58"/>
      <c r="T397" s="59"/>
      <c r="AT397" s="15" t="s">
        <v>148</v>
      </c>
      <c r="AU397" s="15" t="s">
        <v>146</v>
      </c>
    </row>
    <row r="398" spans="2:65" s="1" customFormat="1" ht="16.5" customHeight="1">
      <c r="B398" s="32"/>
      <c r="C398" s="220" t="s">
        <v>689</v>
      </c>
      <c r="D398" s="220" t="s">
        <v>253</v>
      </c>
      <c r="E398" s="221" t="s">
        <v>685</v>
      </c>
      <c r="F398" s="222" t="s">
        <v>686</v>
      </c>
      <c r="G398" s="223" t="s">
        <v>586</v>
      </c>
      <c r="H398" s="224">
        <v>1</v>
      </c>
      <c r="I398" s="225"/>
      <c r="J398" s="226">
        <f>ROUND(I398*H398,2)</f>
        <v>0</v>
      </c>
      <c r="K398" s="222" t="s">
        <v>144</v>
      </c>
      <c r="L398" s="227"/>
      <c r="M398" s="228" t="s">
        <v>1</v>
      </c>
      <c r="N398" s="229" t="s">
        <v>46</v>
      </c>
      <c r="O398" s="58"/>
      <c r="P398" s="182">
        <f>O398*H398</f>
        <v>0</v>
      </c>
      <c r="Q398" s="182">
        <v>2.5000000000000001E-3</v>
      </c>
      <c r="R398" s="182">
        <f>Q398*H398</f>
        <v>2.5000000000000001E-3</v>
      </c>
      <c r="S398" s="182">
        <v>0</v>
      </c>
      <c r="T398" s="183">
        <f>S398*H398</f>
        <v>0</v>
      </c>
      <c r="AR398" s="15" t="s">
        <v>256</v>
      </c>
      <c r="AT398" s="15" t="s">
        <v>253</v>
      </c>
      <c r="AU398" s="15" t="s">
        <v>146</v>
      </c>
      <c r="AY398" s="15" t="s">
        <v>136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5" t="s">
        <v>21</v>
      </c>
      <c r="BK398" s="184">
        <f>ROUND(I398*H398,2)</f>
        <v>0</v>
      </c>
      <c r="BL398" s="15" t="s">
        <v>145</v>
      </c>
      <c r="BM398" s="15" t="s">
        <v>690</v>
      </c>
    </row>
    <row r="399" spans="2:65" s="1" customFormat="1" ht="19.5">
      <c r="B399" s="32"/>
      <c r="C399" s="33"/>
      <c r="D399" s="185" t="s">
        <v>148</v>
      </c>
      <c r="E399" s="33"/>
      <c r="F399" s="186" t="s">
        <v>691</v>
      </c>
      <c r="G399" s="33"/>
      <c r="H399" s="33"/>
      <c r="I399" s="101"/>
      <c r="J399" s="33"/>
      <c r="K399" s="33"/>
      <c r="L399" s="36"/>
      <c r="M399" s="187"/>
      <c r="N399" s="58"/>
      <c r="O399" s="58"/>
      <c r="P399" s="58"/>
      <c r="Q399" s="58"/>
      <c r="R399" s="58"/>
      <c r="S399" s="58"/>
      <c r="T399" s="59"/>
      <c r="AT399" s="15" t="s">
        <v>148</v>
      </c>
      <c r="AU399" s="15" t="s">
        <v>146</v>
      </c>
    </row>
    <row r="400" spans="2:65" s="1" customFormat="1" ht="16.5" customHeight="1">
      <c r="B400" s="32"/>
      <c r="C400" s="220" t="s">
        <v>692</v>
      </c>
      <c r="D400" s="220" t="s">
        <v>253</v>
      </c>
      <c r="E400" s="221" t="s">
        <v>685</v>
      </c>
      <c r="F400" s="222" t="s">
        <v>686</v>
      </c>
      <c r="G400" s="223" t="s">
        <v>586</v>
      </c>
      <c r="H400" s="224">
        <v>5</v>
      </c>
      <c r="I400" s="225"/>
      <c r="J400" s="226">
        <f>ROUND(I400*H400,2)</f>
        <v>0</v>
      </c>
      <c r="K400" s="222" t="s">
        <v>144</v>
      </c>
      <c r="L400" s="227"/>
      <c r="M400" s="228" t="s">
        <v>1</v>
      </c>
      <c r="N400" s="229" t="s">
        <v>46</v>
      </c>
      <c r="O400" s="58"/>
      <c r="P400" s="182">
        <f>O400*H400</f>
        <v>0</v>
      </c>
      <c r="Q400" s="182">
        <v>2.5000000000000001E-3</v>
      </c>
      <c r="R400" s="182">
        <f>Q400*H400</f>
        <v>1.2500000000000001E-2</v>
      </c>
      <c r="S400" s="182">
        <v>0</v>
      </c>
      <c r="T400" s="183">
        <f>S400*H400</f>
        <v>0</v>
      </c>
      <c r="AR400" s="15" t="s">
        <v>256</v>
      </c>
      <c r="AT400" s="15" t="s">
        <v>253</v>
      </c>
      <c r="AU400" s="15" t="s">
        <v>146</v>
      </c>
      <c r="AY400" s="15" t="s">
        <v>136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5" t="s">
        <v>21</v>
      </c>
      <c r="BK400" s="184">
        <f>ROUND(I400*H400,2)</f>
        <v>0</v>
      </c>
      <c r="BL400" s="15" t="s">
        <v>145</v>
      </c>
      <c r="BM400" s="15" t="s">
        <v>693</v>
      </c>
    </row>
    <row r="401" spans="2:65" s="1" customFormat="1" ht="19.5">
      <c r="B401" s="32"/>
      <c r="C401" s="33"/>
      <c r="D401" s="185" t="s">
        <v>148</v>
      </c>
      <c r="E401" s="33"/>
      <c r="F401" s="186" t="s">
        <v>694</v>
      </c>
      <c r="G401" s="33"/>
      <c r="H401" s="33"/>
      <c r="I401" s="101"/>
      <c r="J401" s="33"/>
      <c r="K401" s="33"/>
      <c r="L401" s="36"/>
      <c r="M401" s="187"/>
      <c r="N401" s="58"/>
      <c r="O401" s="58"/>
      <c r="P401" s="58"/>
      <c r="Q401" s="58"/>
      <c r="R401" s="58"/>
      <c r="S401" s="58"/>
      <c r="T401" s="59"/>
      <c r="AT401" s="15" t="s">
        <v>148</v>
      </c>
      <c r="AU401" s="15" t="s">
        <v>146</v>
      </c>
    </row>
    <row r="402" spans="2:65" s="1" customFormat="1" ht="16.5" customHeight="1">
      <c r="B402" s="32"/>
      <c r="C402" s="173" t="s">
        <v>695</v>
      </c>
      <c r="D402" s="173" t="s">
        <v>140</v>
      </c>
      <c r="E402" s="174" t="s">
        <v>696</v>
      </c>
      <c r="F402" s="175" t="s">
        <v>697</v>
      </c>
      <c r="G402" s="176" t="s">
        <v>586</v>
      </c>
      <c r="H402" s="177">
        <v>8</v>
      </c>
      <c r="I402" s="178"/>
      <c r="J402" s="179">
        <f>ROUND(I402*H402,2)</f>
        <v>0</v>
      </c>
      <c r="K402" s="175" t="s">
        <v>144</v>
      </c>
      <c r="L402" s="36"/>
      <c r="M402" s="180" t="s">
        <v>1</v>
      </c>
      <c r="N402" s="181" t="s">
        <v>46</v>
      </c>
      <c r="O402" s="58"/>
      <c r="P402" s="182">
        <f>O402*H402</f>
        <v>0</v>
      </c>
      <c r="Q402" s="182">
        <v>0.112405</v>
      </c>
      <c r="R402" s="182">
        <f>Q402*H402</f>
        <v>0.89924000000000004</v>
      </c>
      <c r="S402" s="182">
        <v>0</v>
      </c>
      <c r="T402" s="183">
        <f>S402*H402</f>
        <v>0</v>
      </c>
      <c r="AR402" s="15" t="s">
        <v>145</v>
      </c>
      <c r="AT402" s="15" t="s">
        <v>140</v>
      </c>
      <c r="AU402" s="15" t="s">
        <v>146</v>
      </c>
      <c r="AY402" s="15" t="s">
        <v>136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5" t="s">
        <v>21</v>
      </c>
      <c r="BK402" s="184">
        <f>ROUND(I402*H402,2)</f>
        <v>0</v>
      </c>
      <c r="BL402" s="15" t="s">
        <v>145</v>
      </c>
      <c r="BM402" s="15" t="s">
        <v>698</v>
      </c>
    </row>
    <row r="403" spans="2:65" s="1" customFormat="1" ht="19.5">
      <c r="B403" s="32"/>
      <c r="C403" s="33"/>
      <c r="D403" s="185" t="s">
        <v>148</v>
      </c>
      <c r="E403" s="33"/>
      <c r="F403" s="186" t="s">
        <v>699</v>
      </c>
      <c r="G403" s="33"/>
      <c r="H403" s="33"/>
      <c r="I403" s="101"/>
      <c r="J403" s="33"/>
      <c r="K403" s="33"/>
      <c r="L403" s="36"/>
      <c r="M403" s="187"/>
      <c r="N403" s="58"/>
      <c r="O403" s="58"/>
      <c r="P403" s="58"/>
      <c r="Q403" s="58"/>
      <c r="R403" s="58"/>
      <c r="S403" s="58"/>
      <c r="T403" s="59"/>
      <c r="AT403" s="15" t="s">
        <v>148</v>
      </c>
      <c r="AU403" s="15" t="s">
        <v>146</v>
      </c>
    </row>
    <row r="404" spans="2:65" s="1" customFormat="1" ht="16.5" customHeight="1">
      <c r="B404" s="32"/>
      <c r="C404" s="220" t="s">
        <v>700</v>
      </c>
      <c r="D404" s="220" t="s">
        <v>253</v>
      </c>
      <c r="E404" s="221" t="s">
        <v>701</v>
      </c>
      <c r="F404" s="222" t="s">
        <v>702</v>
      </c>
      <c r="G404" s="223" t="s">
        <v>586</v>
      </c>
      <c r="H404" s="224">
        <v>8</v>
      </c>
      <c r="I404" s="225"/>
      <c r="J404" s="226">
        <f>ROUND(I404*H404,2)</f>
        <v>0</v>
      </c>
      <c r="K404" s="222" t="s">
        <v>144</v>
      </c>
      <c r="L404" s="227"/>
      <c r="M404" s="228" t="s">
        <v>1</v>
      </c>
      <c r="N404" s="229" t="s">
        <v>46</v>
      </c>
      <c r="O404" s="58"/>
      <c r="P404" s="182">
        <f>O404*H404</f>
        <v>0</v>
      </c>
      <c r="Q404" s="182">
        <v>2.5000000000000001E-3</v>
      </c>
      <c r="R404" s="182">
        <f>Q404*H404</f>
        <v>0.02</v>
      </c>
      <c r="S404" s="182">
        <v>0</v>
      </c>
      <c r="T404" s="183">
        <f>S404*H404</f>
        <v>0</v>
      </c>
      <c r="AR404" s="15" t="s">
        <v>256</v>
      </c>
      <c r="AT404" s="15" t="s">
        <v>253</v>
      </c>
      <c r="AU404" s="15" t="s">
        <v>146</v>
      </c>
      <c r="AY404" s="15" t="s">
        <v>136</v>
      </c>
      <c r="BE404" s="184">
        <f>IF(N404="základní",J404,0)</f>
        <v>0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15" t="s">
        <v>21</v>
      </c>
      <c r="BK404" s="184">
        <f>ROUND(I404*H404,2)</f>
        <v>0</v>
      </c>
      <c r="BL404" s="15" t="s">
        <v>145</v>
      </c>
      <c r="BM404" s="15" t="s">
        <v>703</v>
      </c>
    </row>
    <row r="405" spans="2:65" s="1" customFormat="1" ht="19.5">
      <c r="B405" s="32"/>
      <c r="C405" s="33"/>
      <c r="D405" s="185" t="s">
        <v>148</v>
      </c>
      <c r="E405" s="33"/>
      <c r="F405" s="186" t="s">
        <v>704</v>
      </c>
      <c r="G405" s="33"/>
      <c r="H405" s="33"/>
      <c r="I405" s="101"/>
      <c r="J405" s="33"/>
      <c r="K405" s="33"/>
      <c r="L405" s="36"/>
      <c r="M405" s="187"/>
      <c r="N405" s="58"/>
      <c r="O405" s="58"/>
      <c r="P405" s="58"/>
      <c r="Q405" s="58"/>
      <c r="R405" s="58"/>
      <c r="S405" s="58"/>
      <c r="T405" s="59"/>
      <c r="AT405" s="15" t="s">
        <v>148</v>
      </c>
      <c r="AU405" s="15" t="s">
        <v>146</v>
      </c>
    </row>
    <row r="406" spans="2:65" s="1" customFormat="1" ht="16.5" customHeight="1">
      <c r="B406" s="32"/>
      <c r="C406" s="173" t="s">
        <v>705</v>
      </c>
      <c r="D406" s="173" t="s">
        <v>140</v>
      </c>
      <c r="E406" s="174" t="s">
        <v>706</v>
      </c>
      <c r="F406" s="175" t="s">
        <v>707</v>
      </c>
      <c r="G406" s="176" t="s">
        <v>190</v>
      </c>
      <c r="H406" s="177">
        <v>742</v>
      </c>
      <c r="I406" s="178"/>
      <c r="J406" s="179">
        <f>ROUND(I406*H406,2)</f>
        <v>0</v>
      </c>
      <c r="K406" s="175" t="s">
        <v>144</v>
      </c>
      <c r="L406" s="36"/>
      <c r="M406" s="180" t="s">
        <v>1</v>
      </c>
      <c r="N406" s="181" t="s">
        <v>46</v>
      </c>
      <c r="O406" s="58"/>
      <c r="P406" s="182">
        <f>O406*H406</f>
        <v>0</v>
      </c>
      <c r="Q406" s="182">
        <v>0.15539952000000001</v>
      </c>
      <c r="R406" s="182">
        <f>Q406*H406</f>
        <v>115.30644384000001</v>
      </c>
      <c r="S406" s="182">
        <v>0</v>
      </c>
      <c r="T406" s="183">
        <f>S406*H406</f>
        <v>0</v>
      </c>
      <c r="AR406" s="15" t="s">
        <v>145</v>
      </c>
      <c r="AT406" s="15" t="s">
        <v>140</v>
      </c>
      <c r="AU406" s="15" t="s">
        <v>146</v>
      </c>
      <c r="AY406" s="15" t="s">
        <v>136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5" t="s">
        <v>21</v>
      </c>
      <c r="BK406" s="184">
        <f>ROUND(I406*H406,2)</f>
        <v>0</v>
      </c>
      <c r="BL406" s="15" t="s">
        <v>145</v>
      </c>
      <c r="BM406" s="15" t="s">
        <v>708</v>
      </c>
    </row>
    <row r="407" spans="2:65" s="1" customFormat="1" ht="19.5">
      <c r="B407" s="32"/>
      <c r="C407" s="33"/>
      <c r="D407" s="185" t="s">
        <v>148</v>
      </c>
      <c r="E407" s="33"/>
      <c r="F407" s="186" t="s">
        <v>709</v>
      </c>
      <c r="G407" s="33"/>
      <c r="H407" s="33"/>
      <c r="I407" s="101"/>
      <c r="J407" s="33"/>
      <c r="K407" s="33"/>
      <c r="L407" s="36"/>
      <c r="M407" s="187"/>
      <c r="N407" s="58"/>
      <c r="O407" s="58"/>
      <c r="P407" s="58"/>
      <c r="Q407" s="58"/>
      <c r="R407" s="58"/>
      <c r="S407" s="58"/>
      <c r="T407" s="59"/>
      <c r="AT407" s="15" t="s">
        <v>148</v>
      </c>
      <c r="AU407" s="15" t="s">
        <v>146</v>
      </c>
    </row>
    <row r="408" spans="2:65" s="11" customFormat="1" ht="11.25">
      <c r="B408" s="188"/>
      <c r="C408" s="189"/>
      <c r="D408" s="185" t="s">
        <v>150</v>
      </c>
      <c r="E408" s="190" t="s">
        <v>1</v>
      </c>
      <c r="F408" s="191" t="s">
        <v>710</v>
      </c>
      <c r="G408" s="189"/>
      <c r="H408" s="192">
        <v>742</v>
      </c>
      <c r="I408" s="193"/>
      <c r="J408" s="189"/>
      <c r="K408" s="189"/>
      <c r="L408" s="194"/>
      <c r="M408" s="195"/>
      <c r="N408" s="196"/>
      <c r="O408" s="196"/>
      <c r="P408" s="196"/>
      <c r="Q408" s="196"/>
      <c r="R408" s="196"/>
      <c r="S408" s="196"/>
      <c r="T408" s="197"/>
      <c r="AT408" s="198" t="s">
        <v>150</v>
      </c>
      <c r="AU408" s="198" t="s">
        <v>146</v>
      </c>
      <c r="AV408" s="11" t="s">
        <v>84</v>
      </c>
      <c r="AW408" s="11" t="s">
        <v>36</v>
      </c>
      <c r="AX408" s="11" t="s">
        <v>21</v>
      </c>
      <c r="AY408" s="198" t="s">
        <v>136</v>
      </c>
    </row>
    <row r="409" spans="2:65" s="1" customFormat="1" ht="16.5" customHeight="1">
      <c r="B409" s="32"/>
      <c r="C409" s="220" t="s">
        <v>711</v>
      </c>
      <c r="D409" s="220" t="s">
        <v>253</v>
      </c>
      <c r="E409" s="221" t="s">
        <v>712</v>
      </c>
      <c r="F409" s="222" t="s">
        <v>713</v>
      </c>
      <c r="G409" s="223" t="s">
        <v>190</v>
      </c>
      <c r="H409" s="224">
        <v>654.04999999999995</v>
      </c>
      <c r="I409" s="225"/>
      <c r="J409" s="226">
        <f>ROUND(I409*H409,2)</f>
        <v>0</v>
      </c>
      <c r="K409" s="222" t="s">
        <v>144</v>
      </c>
      <c r="L409" s="227"/>
      <c r="M409" s="228" t="s">
        <v>1</v>
      </c>
      <c r="N409" s="229" t="s">
        <v>46</v>
      </c>
      <c r="O409" s="58"/>
      <c r="P409" s="182">
        <f>O409*H409</f>
        <v>0</v>
      </c>
      <c r="Q409" s="182">
        <v>8.1000000000000003E-2</v>
      </c>
      <c r="R409" s="182">
        <f>Q409*H409</f>
        <v>52.978049999999996</v>
      </c>
      <c r="S409" s="182">
        <v>0</v>
      </c>
      <c r="T409" s="183">
        <f>S409*H409</f>
        <v>0</v>
      </c>
      <c r="AR409" s="15" t="s">
        <v>256</v>
      </c>
      <c r="AT409" s="15" t="s">
        <v>253</v>
      </c>
      <c r="AU409" s="15" t="s">
        <v>146</v>
      </c>
      <c r="AY409" s="15" t="s">
        <v>136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5" t="s">
        <v>21</v>
      </c>
      <c r="BK409" s="184">
        <f>ROUND(I409*H409,2)</f>
        <v>0</v>
      </c>
      <c r="BL409" s="15" t="s">
        <v>145</v>
      </c>
      <c r="BM409" s="15" t="s">
        <v>714</v>
      </c>
    </row>
    <row r="410" spans="2:65" s="1" customFormat="1" ht="19.5">
      <c r="B410" s="32"/>
      <c r="C410" s="33"/>
      <c r="D410" s="185" t="s">
        <v>148</v>
      </c>
      <c r="E410" s="33"/>
      <c r="F410" s="186" t="s">
        <v>715</v>
      </c>
      <c r="G410" s="33"/>
      <c r="H410" s="33"/>
      <c r="I410" s="101"/>
      <c r="J410" s="33"/>
      <c r="K410" s="33"/>
      <c r="L410" s="36"/>
      <c r="M410" s="187"/>
      <c r="N410" s="58"/>
      <c r="O410" s="58"/>
      <c r="P410" s="58"/>
      <c r="Q410" s="58"/>
      <c r="R410" s="58"/>
      <c r="S410" s="58"/>
      <c r="T410" s="59"/>
      <c r="AT410" s="15" t="s">
        <v>148</v>
      </c>
      <c r="AU410" s="15" t="s">
        <v>146</v>
      </c>
    </row>
    <row r="411" spans="2:65" s="11" customFormat="1" ht="11.25">
      <c r="B411" s="188"/>
      <c r="C411" s="189"/>
      <c r="D411" s="185" t="s">
        <v>150</v>
      </c>
      <c r="E411" s="190" t="s">
        <v>1</v>
      </c>
      <c r="F411" s="191" t="s">
        <v>716</v>
      </c>
      <c r="G411" s="189"/>
      <c r="H411" s="192">
        <v>654.04999999999995</v>
      </c>
      <c r="I411" s="193"/>
      <c r="J411" s="189"/>
      <c r="K411" s="189"/>
      <c r="L411" s="194"/>
      <c r="M411" s="195"/>
      <c r="N411" s="196"/>
      <c r="O411" s="196"/>
      <c r="P411" s="196"/>
      <c r="Q411" s="196"/>
      <c r="R411" s="196"/>
      <c r="S411" s="196"/>
      <c r="T411" s="197"/>
      <c r="AT411" s="198" t="s">
        <v>150</v>
      </c>
      <c r="AU411" s="198" t="s">
        <v>146</v>
      </c>
      <c r="AV411" s="11" t="s">
        <v>84</v>
      </c>
      <c r="AW411" s="11" t="s">
        <v>36</v>
      </c>
      <c r="AX411" s="11" t="s">
        <v>21</v>
      </c>
      <c r="AY411" s="198" t="s">
        <v>136</v>
      </c>
    </row>
    <row r="412" spans="2:65" s="1" customFormat="1" ht="16.5" customHeight="1">
      <c r="B412" s="32"/>
      <c r="C412" s="220" t="s">
        <v>717</v>
      </c>
      <c r="D412" s="220" t="s">
        <v>253</v>
      </c>
      <c r="E412" s="221" t="s">
        <v>718</v>
      </c>
      <c r="F412" s="222" t="s">
        <v>719</v>
      </c>
      <c r="G412" s="223" t="s">
        <v>190</v>
      </c>
      <c r="H412" s="224">
        <v>22.66</v>
      </c>
      <c r="I412" s="225"/>
      <c r="J412" s="226">
        <f>ROUND(I412*H412,2)</f>
        <v>0</v>
      </c>
      <c r="K412" s="222" t="s">
        <v>144</v>
      </c>
      <c r="L412" s="227"/>
      <c r="M412" s="228" t="s">
        <v>1</v>
      </c>
      <c r="N412" s="229" t="s">
        <v>46</v>
      </c>
      <c r="O412" s="58"/>
      <c r="P412" s="182">
        <f>O412*H412</f>
        <v>0</v>
      </c>
      <c r="Q412" s="182">
        <v>6.4000000000000001E-2</v>
      </c>
      <c r="R412" s="182">
        <f>Q412*H412</f>
        <v>1.45024</v>
      </c>
      <c r="S412" s="182">
        <v>0</v>
      </c>
      <c r="T412" s="183">
        <f>S412*H412</f>
        <v>0</v>
      </c>
      <c r="AR412" s="15" t="s">
        <v>256</v>
      </c>
      <c r="AT412" s="15" t="s">
        <v>253</v>
      </c>
      <c r="AU412" s="15" t="s">
        <v>146</v>
      </c>
      <c r="AY412" s="15" t="s">
        <v>136</v>
      </c>
      <c r="BE412" s="184">
        <f>IF(N412="základní",J412,0)</f>
        <v>0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15" t="s">
        <v>21</v>
      </c>
      <c r="BK412" s="184">
        <f>ROUND(I412*H412,2)</f>
        <v>0</v>
      </c>
      <c r="BL412" s="15" t="s">
        <v>145</v>
      </c>
      <c r="BM412" s="15" t="s">
        <v>720</v>
      </c>
    </row>
    <row r="413" spans="2:65" s="1" customFormat="1" ht="19.5">
      <c r="B413" s="32"/>
      <c r="C413" s="33"/>
      <c r="D413" s="185" t="s">
        <v>148</v>
      </c>
      <c r="E413" s="33"/>
      <c r="F413" s="186" t="s">
        <v>721</v>
      </c>
      <c r="G413" s="33"/>
      <c r="H413" s="33"/>
      <c r="I413" s="101"/>
      <c r="J413" s="33"/>
      <c r="K413" s="33"/>
      <c r="L413" s="36"/>
      <c r="M413" s="187"/>
      <c r="N413" s="58"/>
      <c r="O413" s="58"/>
      <c r="P413" s="58"/>
      <c r="Q413" s="58"/>
      <c r="R413" s="58"/>
      <c r="S413" s="58"/>
      <c r="T413" s="59"/>
      <c r="AT413" s="15" t="s">
        <v>148</v>
      </c>
      <c r="AU413" s="15" t="s">
        <v>146</v>
      </c>
    </row>
    <row r="414" spans="2:65" s="11" customFormat="1" ht="11.25">
      <c r="B414" s="188"/>
      <c r="C414" s="189"/>
      <c r="D414" s="185" t="s">
        <v>150</v>
      </c>
      <c r="E414" s="190" t="s">
        <v>1</v>
      </c>
      <c r="F414" s="191" t="s">
        <v>722</v>
      </c>
      <c r="G414" s="189"/>
      <c r="H414" s="192">
        <v>22.66</v>
      </c>
      <c r="I414" s="193"/>
      <c r="J414" s="189"/>
      <c r="K414" s="189"/>
      <c r="L414" s="194"/>
      <c r="M414" s="195"/>
      <c r="N414" s="196"/>
      <c r="O414" s="196"/>
      <c r="P414" s="196"/>
      <c r="Q414" s="196"/>
      <c r="R414" s="196"/>
      <c r="S414" s="196"/>
      <c r="T414" s="197"/>
      <c r="AT414" s="198" t="s">
        <v>150</v>
      </c>
      <c r="AU414" s="198" t="s">
        <v>146</v>
      </c>
      <c r="AV414" s="11" t="s">
        <v>84</v>
      </c>
      <c r="AW414" s="11" t="s">
        <v>36</v>
      </c>
      <c r="AX414" s="11" t="s">
        <v>21</v>
      </c>
      <c r="AY414" s="198" t="s">
        <v>136</v>
      </c>
    </row>
    <row r="415" spans="2:65" s="1" customFormat="1" ht="16.5" customHeight="1">
      <c r="B415" s="32"/>
      <c r="C415" s="220" t="s">
        <v>723</v>
      </c>
      <c r="D415" s="220" t="s">
        <v>253</v>
      </c>
      <c r="E415" s="221" t="s">
        <v>724</v>
      </c>
      <c r="F415" s="222" t="s">
        <v>725</v>
      </c>
      <c r="G415" s="223" t="s">
        <v>190</v>
      </c>
      <c r="H415" s="224">
        <v>87.55</v>
      </c>
      <c r="I415" s="225"/>
      <c r="J415" s="226">
        <f>ROUND(I415*H415,2)</f>
        <v>0</v>
      </c>
      <c r="K415" s="222" t="s">
        <v>144</v>
      </c>
      <c r="L415" s="227"/>
      <c r="M415" s="228" t="s">
        <v>1</v>
      </c>
      <c r="N415" s="229" t="s">
        <v>46</v>
      </c>
      <c r="O415" s="58"/>
      <c r="P415" s="182">
        <f>O415*H415</f>
        <v>0</v>
      </c>
      <c r="Q415" s="182">
        <v>4.8300000000000003E-2</v>
      </c>
      <c r="R415" s="182">
        <f>Q415*H415</f>
        <v>4.2286650000000003</v>
      </c>
      <c r="S415" s="182">
        <v>0</v>
      </c>
      <c r="T415" s="183">
        <f>S415*H415</f>
        <v>0</v>
      </c>
      <c r="AR415" s="15" t="s">
        <v>256</v>
      </c>
      <c r="AT415" s="15" t="s">
        <v>253</v>
      </c>
      <c r="AU415" s="15" t="s">
        <v>146</v>
      </c>
      <c r="AY415" s="15" t="s">
        <v>136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5" t="s">
        <v>21</v>
      </c>
      <c r="BK415" s="184">
        <f>ROUND(I415*H415,2)</f>
        <v>0</v>
      </c>
      <c r="BL415" s="15" t="s">
        <v>145</v>
      </c>
      <c r="BM415" s="15" t="s">
        <v>726</v>
      </c>
    </row>
    <row r="416" spans="2:65" s="1" customFormat="1" ht="19.5">
      <c r="B416" s="32"/>
      <c r="C416" s="33"/>
      <c r="D416" s="185" t="s">
        <v>148</v>
      </c>
      <c r="E416" s="33"/>
      <c r="F416" s="186" t="s">
        <v>727</v>
      </c>
      <c r="G416" s="33"/>
      <c r="H416" s="33"/>
      <c r="I416" s="101"/>
      <c r="J416" s="33"/>
      <c r="K416" s="33"/>
      <c r="L416" s="36"/>
      <c r="M416" s="187"/>
      <c r="N416" s="58"/>
      <c r="O416" s="58"/>
      <c r="P416" s="58"/>
      <c r="Q416" s="58"/>
      <c r="R416" s="58"/>
      <c r="S416" s="58"/>
      <c r="T416" s="59"/>
      <c r="AT416" s="15" t="s">
        <v>148</v>
      </c>
      <c r="AU416" s="15" t="s">
        <v>146</v>
      </c>
    </row>
    <row r="417" spans="2:65" s="11" customFormat="1" ht="11.25">
      <c r="B417" s="188"/>
      <c r="C417" s="189"/>
      <c r="D417" s="185" t="s">
        <v>150</v>
      </c>
      <c r="E417" s="190" t="s">
        <v>1</v>
      </c>
      <c r="F417" s="191" t="s">
        <v>728</v>
      </c>
      <c r="G417" s="189"/>
      <c r="H417" s="192">
        <v>87.55</v>
      </c>
      <c r="I417" s="193"/>
      <c r="J417" s="189"/>
      <c r="K417" s="189"/>
      <c r="L417" s="194"/>
      <c r="M417" s="195"/>
      <c r="N417" s="196"/>
      <c r="O417" s="196"/>
      <c r="P417" s="196"/>
      <c r="Q417" s="196"/>
      <c r="R417" s="196"/>
      <c r="S417" s="196"/>
      <c r="T417" s="197"/>
      <c r="AT417" s="198" t="s">
        <v>150</v>
      </c>
      <c r="AU417" s="198" t="s">
        <v>146</v>
      </c>
      <c r="AV417" s="11" t="s">
        <v>84</v>
      </c>
      <c r="AW417" s="11" t="s">
        <v>36</v>
      </c>
      <c r="AX417" s="11" t="s">
        <v>21</v>
      </c>
      <c r="AY417" s="198" t="s">
        <v>136</v>
      </c>
    </row>
    <row r="418" spans="2:65" s="1" customFormat="1" ht="16.5" customHeight="1">
      <c r="B418" s="32"/>
      <c r="C418" s="173" t="s">
        <v>729</v>
      </c>
      <c r="D418" s="173" t="s">
        <v>140</v>
      </c>
      <c r="E418" s="174" t="s">
        <v>730</v>
      </c>
      <c r="F418" s="175" t="s">
        <v>731</v>
      </c>
      <c r="G418" s="176" t="s">
        <v>190</v>
      </c>
      <c r="H418" s="177">
        <v>380</v>
      </c>
      <c r="I418" s="178"/>
      <c r="J418" s="179">
        <f>ROUND(I418*H418,2)</f>
        <v>0</v>
      </c>
      <c r="K418" s="175" t="s">
        <v>144</v>
      </c>
      <c r="L418" s="36"/>
      <c r="M418" s="180" t="s">
        <v>1</v>
      </c>
      <c r="N418" s="181" t="s">
        <v>46</v>
      </c>
      <c r="O418" s="58"/>
      <c r="P418" s="182">
        <f>O418*H418</f>
        <v>0</v>
      </c>
      <c r="Q418" s="182">
        <v>0.12949959999999999</v>
      </c>
      <c r="R418" s="182">
        <f>Q418*H418</f>
        <v>49.209847999999994</v>
      </c>
      <c r="S418" s="182">
        <v>0</v>
      </c>
      <c r="T418" s="183">
        <f>S418*H418</f>
        <v>0</v>
      </c>
      <c r="AR418" s="15" t="s">
        <v>145</v>
      </c>
      <c r="AT418" s="15" t="s">
        <v>140</v>
      </c>
      <c r="AU418" s="15" t="s">
        <v>146</v>
      </c>
      <c r="AY418" s="15" t="s">
        <v>136</v>
      </c>
      <c r="BE418" s="184">
        <f>IF(N418="základní",J418,0)</f>
        <v>0</v>
      </c>
      <c r="BF418" s="184">
        <f>IF(N418="snížená",J418,0)</f>
        <v>0</v>
      </c>
      <c r="BG418" s="184">
        <f>IF(N418="zákl. přenesená",J418,0)</f>
        <v>0</v>
      </c>
      <c r="BH418" s="184">
        <f>IF(N418="sníž. přenesená",J418,0)</f>
        <v>0</v>
      </c>
      <c r="BI418" s="184">
        <f>IF(N418="nulová",J418,0)</f>
        <v>0</v>
      </c>
      <c r="BJ418" s="15" t="s">
        <v>21</v>
      </c>
      <c r="BK418" s="184">
        <f>ROUND(I418*H418,2)</f>
        <v>0</v>
      </c>
      <c r="BL418" s="15" t="s">
        <v>145</v>
      </c>
      <c r="BM418" s="15" t="s">
        <v>732</v>
      </c>
    </row>
    <row r="419" spans="2:65" s="1" customFormat="1" ht="19.5">
      <c r="B419" s="32"/>
      <c r="C419" s="33"/>
      <c r="D419" s="185" t="s">
        <v>148</v>
      </c>
      <c r="E419" s="33"/>
      <c r="F419" s="186" t="s">
        <v>733</v>
      </c>
      <c r="G419" s="33"/>
      <c r="H419" s="33"/>
      <c r="I419" s="101"/>
      <c r="J419" s="33"/>
      <c r="K419" s="33"/>
      <c r="L419" s="36"/>
      <c r="M419" s="187"/>
      <c r="N419" s="58"/>
      <c r="O419" s="58"/>
      <c r="P419" s="58"/>
      <c r="Q419" s="58"/>
      <c r="R419" s="58"/>
      <c r="S419" s="58"/>
      <c r="T419" s="59"/>
      <c r="AT419" s="15" t="s">
        <v>148</v>
      </c>
      <c r="AU419" s="15" t="s">
        <v>146</v>
      </c>
    </row>
    <row r="420" spans="2:65" s="11" customFormat="1" ht="11.25">
      <c r="B420" s="188"/>
      <c r="C420" s="189"/>
      <c r="D420" s="185" t="s">
        <v>150</v>
      </c>
      <c r="E420" s="190" t="s">
        <v>1</v>
      </c>
      <c r="F420" s="191" t="s">
        <v>734</v>
      </c>
      <c r="G420" s="189"/>
      <c r="H420" s="192">
        <v>380</v>
      </c>
      <c r="I420" s="193"/>
      <c r="J420" s="189"/>
      <c r="K420" s="189"/>
      <c r="L420" s="194"/>
      <c r="M420" s="195"/>
      <c r="N420" s="196"/>
      <c r="O420" s="196"/>
      <c r="P420" s="196"/>
      <c r="Q420" s="196"/>
      <c r="R420" s="196"/>
      <c r="S420" s="196"/>
      <c r="T420" s="197"/>
      <c r="AT420" s="198" t="s">
        <v>150</v>
      </c>
      <c r="AU420" s="198" t="s">
        <v>146</v>
      </c>
      <c r="AV420" s="11" t="s">
        <v>84</v>
      </c>
      <c r="AW420" s="11" t="s">
        <v>36</v>
      </c>
      <c r="AX420" s="11" t="s">
        <v>21</v>
      </c>
      <c r="AY420" s="198" t="s">
        <v>136</v>
      </c>
    </row>
    <row r="421" spans="2:65" s="1" customFormat="1" ht="16.5" customHeight="1">
      <c r="B421" s="32"/>
      <c r="C421" s="220" t="s">
        <v>735</v>
      </c>
      <c r="D421" s="220" t="s">
        <v>253</v>
      </c>
      <c r="E421" s="221" t="s">
        <v>736</v>
      </c>
      <c r="F421" s="222" t="s">
        <v>737</v>
      </c>
      <c r="G421" s="223" t="s">
        <v>190</v>
      </c>
      <c r="H421" s="224">
        <v>391.4</v>
      </c>
      <c r="I421" s="225"/>
      <c r="J421" s="226">
        <f>ROUND(I421*H421,2)</f>
        <v>0</v>
      </c>
      <c r="K421" s="222" t="s">
        <v>144</v>
      </c>
      <c r="L421" s="227"/>
      <c r="M421" s="228" t="s">
        <v>1</v>
      </c>
      <c r="N421" s="229" t="s">
        <v>46</v>
      </c>
      <c r="O421" s="58"/>
      <c r="P421" s="182">
        <f>O421*H421</f>
        <v>0</v>
      </c>
      <c r="Q421" s="182">
        <v>5.8000000000000003E-2</v>
      </c>
      <c r="R421" s="182">
        <f>Q421*H421</f>
        <v>22.7012</v>
      </c>
      <c r="S421" s="182">
        <v>0</v>
      </c>
      <c r="T421" s="183">
        <f>S421*H421</f>
        <v>0</v>
      </c>
      <c r="AR421" s="15" t="s">
        <v>256</v>
      </c>
      <c r="AT421" s="15" t="s">
        <v>253</v>
      </c>
      <c r="AU421" s="15" t="s">
        <v>146</v>
      </c>
      <c r="AY421" s="15" t="s">
        <v>136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5" t="s">
        <v>21</v>
      </c>
      <c r="BK421" s="184">
        <f>ROUND(I421*H421,2)</f>
        <v>0</v>
      </c>
      <c r="BL421" s="15" t="s">
        <v>145</v>
      </c>
      <c r="BM421" s="15" t="s">
        <v>738</v>
      </c>
    </row>
    <row r="422" spans="2:65" s="1" customFormat="1" ht="19.5">
      <c r="B422" s="32"/>
      <c r="C422" s="33"/>
      <c r="D422" s="185" t="s">
        <v>148</v>
      </c>
      <c r="E422" s="33"/>
      <c r="F422" s="186" t="s">
        <v>739</v>
      </c>
      <c r="G422" s="33"/>
      <c r="H422" s="33"/>
      <c r="I422" s="101"/>
      <c r="J422" s="33"/>
      <c r="K422" s="33"/>
      <c r="L422" s="36"/>
      <c r="M422" s="187"/>
      <c r="N422" s="58"/>
      <c r="O422" s="58"/>
      <c r="P422" s="58"/>
      <c r="Q422" s="58"/>
      <c r="R422" s="58"/>
      <c r="S422" s="58"/>
      <c r="T422" s="59"/>
      <c r="AT422" s="15" t="s">
        <v>148</v>
      </c>
      <c r="AU422" s="15" t="s">
        <v>146</v>
      </c>
    </row>
    <row r="423" spans="2:65" s="11" customFormat="1" ht="11.25">
      <c r="B423" s="188"/>
      <c r="C423" s="189"/>
      <c r="D423" s="185" t="s">
        <v>150</v>
      </c>
      <c r="E423" s="190" t="s">
        <v>1</v>
      </c>
      <c r="F423" s="191" t="s">
        <v>740</v>
      </c>
      <c r="G423" s="189"/>
      <c r="H423" s="192">
        <v>391.4</v>
      </c>
      <c r="I423" s="193"/>
      <c r="J423" s="189"/>
      <c r="K423" s="189"/>
      <c r="L423" s="194"/>
      <c r="M423" s="195"/>
      <c r="N423" s="196"/>
      <c r="O423" s="196"/>
      <c r="P423" s="196"/>
      <c r="Q423" s="196"/>
      <c r="R423" s="196"/>
      <c r="S423" s="196"/>
      <c r="T423" s="197"/>
      <c r="AT423" s="198" t="s">
        <v>150</v>
      </c>
      <c r="AU423" s="198" t="s">
        <v>146</v>
      </c>
      <c r="AV423" s="11" t="s">
        <v>84</v>
      </c>
      <c r="AW423" s="11" t="s">
        <v>36</v>
      </c>
      <c r="AX423" s="11" t="s">
        <v>21</v>
      </c>
      <c r="AY423" s="198" t="s">
        <v>136</v>
      </c>
    </row>
    <row r="424" spans="2:65" s="1" customFormat="1" ht="16.5" customHeight="1">
      <c r="B424" s="32"/>
      <c r="C424" s="173" t="s">
        <v>741</v>
      </c>
      <c r="D424" s="173" t="s">
        <v>140</v>
      </c>
      <c r="E424" s="174" t="s">
        <v>730</v>
      </c>
      <c r="F424" s="175" t="s">
        <v>731</v>
      </c>
      <c r="G424" s="176" t="s">
        <v>190</v>
      </c>
      <c r="H424" s="177">
        <v>45</v>
      </c>
      <c r="I424" s="178"/>
      <c r="J424" s="179">
        <f>ROUND(I424*H424,2)</f>
        <v>0</v>
      </c>
      <c r="K424" s="175" t="s">
        <v>144</v>
      </c>
      <c r="L424" s="36"/>
      <c r="M424" s="180" t="s">
        <v>1</v>
      </c>
      <c r="N424" s="181" t="s">
        <v>46</v>
      </c>
      <c r="O424" s="58"/>
      <c r="P424" s="182">
        <f>O424*H424</f>
        <v>0</v>
      </c>
      <c r="Q424" s="182">
        <v>0.12949959999999999</v>
      </c>
      <c r="R424" s="182">
        <f>Q424*H424</f>
        <v>5.8274819999999998</v>
      </c>
      <c r="S424" s="182">
        <v>0</v>
      </c>
      <c r="T424" s="183">
        <f>S424*H424</f>
        <v>0</v>
      </c>
      <c r="AR424" s="15" t="s">
        <v>145</v>
      </c>
      <c r="AT424" s="15" t="s">
        <v>140</v>
      </c>
      <c r="AU424" s="15" t="s">
        <v>146</v>
      </c>
      <c r="AY424" s="15" t="s">
        <v>136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5" t="s">
        <v>21</v>
      </c>
      <c r="BK424" s="184">
        <f>ROUND(I424*H424,2)</f>
        <v>0</v>
      </c>
      <c r="BL424" s="15" t="s">
        <v>145</v>
      </c>
      <c r="BM424" s="15" t="s">
        <v>742</v>
      </c>
    </row>
    <row r="425" spans="2:65" s="1" customFormat="1" ht="19.5">
      <c r="B425" s="32"/>
      <c r="C425" s="33"/>
      <c r="D425" s="185" t="s">
        <v>148</v>
      </c>
      <c r="E425" s="33"/>
      <c r="F425" s="186" t="s">
        <v>743</v>
      </c>
      <c r="G425" s="33"/>
      <c r="H425" s="33"/>
      <c r="I425" s="101"/>
      <c r="J425" s="33"/>
      <c r="K425" s="33"/>
      <c r="L425" s="36"/>
      <c r="M425" s="187"/>
      <c r="N425" s="58"/>
      <c r="O425" s="58"/>
      <c r="P425" s="58"/>
      <c r="Q425" s="58"/>
      <c r="R425" s="58"/>
      <c r="S425" s="58"/>
      <c r="T425" s="59"/>
      <c r="AT425" s="15" t="s">
        <v>148</v>
      </c>
      <c r="AU425" s="15" t="s">
        <v>146</v>
      </c>
    </row>
    <row r="426" spans="2:65" s="11" customFormat="1" ht="11.25">
      <c r="B426" s="188"/>
      <c r="C426" s="189"/>
      <c r="D426" s="185" t="s">
        <v>150</v>
      </c>
      <c r="E426" s="190" t="s">
        <v>1</v>
      </c>
      <c r="F426" s="191" t="s">
        <v>744</v>
      </c>
      <c r="G426" s="189"/>
      <c r="H426" s="192">
        <v>45</v>
      </c>
      <c r="I426" s="193"/>
      <c r="J426" s="189"/>
      <c r="K426" s="189"/>
      <c r="L426" s="194"/>
      <c r="M426" s="195"/>
      <c r="N426" s="196"/>
      <c r="O426" s="196"/>
      <c r="P426" s="196"/>
      <c r="Q426" s="196"/>
      <c r="R426" s="196"/>
      <c r="S426" s="196"/>
      <c r="T426" s="197"/>
      <c r="AT426" s="198" t="s">
        <v>150</v>
      </c>
      <c r="AU426" s="198" t="s">
        <v>146</v>
      </c>
      <c r="AV426" s="11" t="s">
        <v>84</v>
      </c>
      <c r="AW426" s="11" t="s">
        <v>36</v>
      </c>
      <c r="AX426" s="11" t="s">
        <v>21</v>
      </c>
      <c r="AY426" s="198" t="s">
        <v>136</v>
      </c>
    </row>
    <row r="427" spans="2:65" s="1" customFormat="1" ht="16.5" customHeight="1">
      <c r="B427" s="32"/>
      <c r="C427" s="220" t="s">
        <v>745</v>
      </c>
      <c r="D427" s="220" t="s">
        <v>253</v>
      </c>
      <c r="E427" s="221" t="s">
        <v>736</v>
      </c>
      <c r="F427" s="222" t="s">
        <v>737</v>
      </c>
      <c r="G427" s="223" t="s">
        <v>190</v>
      </c>
      <c r="H427" s="224">
        <v>46.35</v>
      </c>
      <c r="I427" s="225"/>
      <c r="J427" s="226">
        <f>ROUND(I427*H427,2)</f>
        <v>0</v>
      </c>
      <c r="K427" s="222" t="s">
        <v>144</v>
      </c>
      <c r="L427" s="227"/>
      <c r="M427" s="228" t="s">
        <v>1</v>
      </c>
      <c r="N427" s="229" t="s">
        <v>46</v>
      </c>
      <c r="O427" s="58"/>
      <c r="P427" s="182">
        <f>O427*H427</f>
        <v>0</v>
      </c>
      <c r="Q427" s="182">
        <v>5.8000000000000003E-2</v>
      </c>
      <c r="R427" s="182">
        <f>Q427*H427</f>
        <v>2.6883000000000004</v>
      </c>
      <c r="S427" s="182">
        <v>0</v>
      </c>
      <c r="T427" s="183">
        <f>S427*H427</f>
        <v>0</v>
      </c>
      <c r="AR427" s="15" t="s">
        <v>256</v>
      </c>
      <c r="AT427" s="15" t="s">
        <v>253</v>
      </c>
      <c r="AU427" s="15" t="s">
        <v>146</v>
      </c>
      <c r="AY427" s="15" t="s">
        <v>136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5" t="s">
        <v>21</v>
      </c>
      <c r="BK427" s="184">
        <f>ROUND(I427*H427,2)</f>
        <v>0</v>
      </c>
      <c r="BL427" s="15" t="s">
        <v>145</v>
      </c>
      <c r="BM427" s="15" t="s">
        <v>746</v>
      </c>
    </row>
    <row r="428" spans="2:65" s="1" customFormat="1" ht="19.5">
      <c r="B428" s="32"/>
      <c r="C428" s="33"/>
      <c r="D428" s="185" t="s">
        <v>148</v>
      </c>
      <c r="E428" s="33"/>
      <c r="F428" s="186" t="s">
        <v>747</v>
      </c>
      <c r="G428" s="33"/>
      <c r="H428" s="33"/>
      <c r="I428" s="101"/>
      <c r="J428" s="33"/>
      <c r="K428" s="33"/>
      <c r="L428" s="36"/>
      <c r="M428" s="187"/>
      <c r="N428" s="58"/>
      <c r="O428" s="58"/>
      <c r="P428" s="58"/>
      <c r="Q428" s="58"/>
      <c r="R428" s="58"/>
      <c r="S428" s="58"/>
      <c r="T428" s="59"/>
      <c r="AT428" s="15" t="s">
        <v>148</v>
      </c>
      <c r="AU428" s="15" t="s">
        <v>146</v>
      </c>
    </row>
    <row r="429" spans="2:65" s="11" customFormat="1" ht="11.25">
      <c r="B429" s="188"/>
      <c r="C429" s="189"/>
      <c r="D429" s="185" t="s">
        <v>150</v>
      </c>
      <c r="E429" s="190" t="s">
        <v>1</v>
      </c>
      <c r="F429" s="191" t="s">
        <v>748</v>
      </c>
      <c r="G429" s="189"/>
      <c r="H429" s="192">
        <v>46.35</v>
      </c>
      <c r="I429" s="193"/>
      <c r="J429" s="189"/>
      <c r="K429" s="189"/>
      <c r="L429" s="194"/>
      <c r="M429" s="195"/>
      <c r="N429" s="196"/>
      <c r="O429" s="196"/>
      <c r="P429" s="196"/>
      <c r="Q429" s="196"/>
      <c r="R429" s="196"/>
      <c r="S429" s="196"/>
      <c r="T429" s="197"/>
      <c r="AT429" s="198" t="s">
        <v>150</v>
      </c>
      <c r="AU429" s="198" t="s">
        <v>146</v>
      </c>
      <c r="AV429" s="11" t="s">
        <v>84</v>
      </c>
      <c r="AW429" s="11" t="s">
        <v>36</v>
      </c>
      <c r="AX429" s="11" t="s">
        <v>21</v>
      </c>
      <c r="AY429" s="198" t="s">
        <v>136</v>
      </c>
    </row>
    <row r="430" spans="2:65" s="1" customFormat="1" ht="16.5" customHeight="1">
      <c r="B430" s="32"/>
      <c r="C430" s="173" t="s">
        <v>749</v>
      </c>
      <c r="D430" s="173" t="s">
        <v>140</v>
      </c>
      <c r="E430" s="174" t="s">
        <v>750</v>
      </c>
      <c r="F430" s="175" t="s">
        <v>751</v>
      </c>
      <c r="G430" s="176" t="s">
        <v>190</v>
      </c>
      <c r="H430" s="177">
        <v>610</v>
      </c>
      <c r="I430" s="178"/>
      <c r="J430" s="179">
        <f>ROUND(I430*H430,2)</f>
        <v>0</v>
      </c>
      <c r="K430" s="175" t="s">
        <v>144</v>
      </c>
      <c r="L430" s="36"/>
      <c r="M430" s="180" t="s">
        <v>1</v>
      </c>
      <c r="N430" s="181" t="s">
        <v>46</v>
      </c>
      <c r="O430" s="58"/>
      <c r="P430" s="182">
        <f>O430*H430</f>
        <v>0</v>
      </c>
      <c r="Q430" s="182">
        <v>8.0876400000000001E-2</v>
      </c>
      <c r="R430" s="182">
        <f>Q430*H430</f>
        <v>49.334603999999999</v>
      </c>
      <c r="S430" s="182">
        <v>0</v>
      </c>
      <c r="T430" s="183">
        <f>S430*H430</f>
        <v>0</v>
      </c>
      <c r="AR430" s="15" t="s">
        <v>145</v>
      </c>
      <c r="AT430" s="15" t="s">
        <v>140</v>
      </c>
      <c r="AU430" s="15" t="s">
        <v>146</v>
      </c>
      <c r="AY430" s="15" t="s">
        <v>136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5" t="s">
        <v>21</v>
      </c>
      <c r="BK430" s="184">
        <f>ROUND(I430*H430,2)</f>
        <v>0</v>
      </c>
      <c r="BL430" s="15" t="s">
        <v>145</v>
      </c>
      <c r="BM430" s="15" t="s">
        <v>752</v>
      </c>
    </row>
    <row r="431" spans="2:65" s="1" customFormat="1" ht="19.5">
      <c r="B431" s="32"/>
      <c r="C431" s="33"/>
      <c r="D431" s="185" t="s">
        <v>148</v>
      </c>
      <c r="E431" s="33"/>
      <c r="F431" s="186" t="s">
        <v>753</v>
      </c>
      <c r="G431" s="33"/>
      <c r="H431" s="33"/>
      <c r="I431" s="101"/>
      <c r="J431" s="33"/>
      <c r="K431" s="33"/>
      <c r="L431" s="36"/>
      <c r="M431" s="187"/>
      <c r="N431" s="58"/>
      <c r="O431" s="58"/>
      <c r="P431" s="58"/>
      <c r="Q431" s="58"/>
      <c r="R431" s="58"/>
      <c r="S431" s="58"/>
      <c r="T431" s="59"/>
      <c r="AT431" s="15" t="s">
        <v>148</v>
      </c>
      <c r="AU431" s="15" t="s">
        <v>146</v>
      </c>
    </row>
    <row r="432" spans="2:65" s="11" customFormat="1" ht="11.25">
      <c r="B432" s="188"/>
      <c r="C432" s="189"/>
      <c r="D432" s="185" t="s">
        <v>150</v>
      </c>
      <c r="E432" s="190" t="s">
        <v>1</v>
      </c>
      <c r="F432" s="191" t="s">
        <v>754</v>
      </c>
      <c r="G432" s="189"/>
      <c r="H432" s="192">
        <v>610</v>
      </c>
      <c r="I432" s="193"/>
      <c r="J432" s="189"/>
      <c r="K432" s="189"/>
      <c r="L432" s="194"/>
      <c r="M432" s="195"/>
      <c r="N432" s="196"/>
      <c r="O432" s="196"/>
      <c r="P432" s="196"/>
      <c r="Q432" s="196"/>
      <c r="R432" s="196"/>
      <c r="S432" s="196"/>
      <c r="T432" s="197"/>
      <c r="AT432" s="198" t="s">
        <v>150</v>
      </c>
      <c r="AU432" s="198" t="s">
        <v>146</v>
      </c>
      <c r="AV432" s="11" t="s">
        <v>84</v>
      </c>
      <c r="AW432" s="11" t="s">
        <v>36</v>
      </c>
      <c r="AX432" s="11" t="s">
        <v>21</v>
      </c>
      <c r="AY432" s="198" t="s">
        <v>136</v>
      </c>
    </row>
    <row r="433" spans="2:65" s="1" customFormat="1" ht="16.5" customHeight="1">
      <c r="B433" s="32"/>
      <c r="C433" s="220" t="s">
        <v>755</v>
      </c>
      <c r="D433" s="220" t="s">
        <v>253</v>
      </c>
      <c r="E433" s="221" t="s">
        <v>756</v>
      </c>
      <c r="F433" s="222" t="s">
        <v>757</v>
      </c>
      <c r="G433" s="223" t="s">
        <v>190</v>
      </c>
      <c r="H433" s="224">
        <v>628.29999999999995</v>
      </c>
      <c r="I433" s="225"/>
      <c r="J433" s="226">
        <f>ROUND(I433*H433,2)</f>
        <v>0</v>
      </c>
      <c r="K433" s="222" t="s">
        <v>144</v>
      </c>
      <c r="L433" s="227"/>
      <c r="M433" s="228" t="s">
        <v>1</v>
      </c>
      <c r="N433" s="229" t="s">
        <v>46</v>
      </c>
      <c r="O433" s="58"/>
      <c r="P433" s="182">
        <f>O433*H433</f>
        <v>0</v>
      </c>
      <c r="Q433" s="182">
        <v>5.6000000000000001E-2</v>
      </c>
      <c r="R433" s="182">
        <f>Q433*H433</f>
        <v>35.184799999999996</v>
      </c>
      <c r="S433" s="182">
        <v>0</v>
      </c>
      <c r="T433" s="183">
        <f>S433*H433</f>
        <v>0</v>
      </c>
      <c r="AR433" s="15" t="s">
        <v>256</v>
      </c>
      <c r="AT433" s="15" t="s">
        <v>253</v>
      </c>
      <c r="AU433" s="15" t="s">
        <v>146</v>
      </c>
      <c r="AY433" s="15" t="s">
        <v>136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5" t="s">
        <v>21</v>
      </c>
      <c r="BK433" s="184">
        <f>ROUND(I433*H433,2)</f>
        <v>0</v>
      </c>
      <c r="BL433" s="15" t="s">
        <v>145</v>
      </c>
      <c r="BM433" s="15" t="s">
        <v>758</v>
      </c>
    </row>
    <row r="434" spans="2:65" s="1" customFormat="1" ht="19.5">
      <c r="B434" s="32"/>
      <c r="C434" s="33"/>
      <c r="D434" s="185" t="s">
        <v>148</v>
      </c>
      <c r="E434" s="33"/>
      <c r="F434" s="186" t="s">
        <v>753</v>
      </c>
      <c r="G434" s="33"/>
      <c r="H434" s="33"/>
      <c r="I434" s="101"/>
      <c r="J434" s="33"/>
      <c r="K434" s="33"/>
      <c r="L434" s="36"/>
      <c r="M434" s="187"/>
      <c r="N434" s="58"/>
      <c r="O434" s="58"/>
      <c r="P434" s="58"/>
      <c r="Q434" s="58"/>
      <c r="R434" s="58"/>
      <c r="S434" s="58"/>
      <c r="T434" s="59"/>
      <c r="AT434" s="15" t="s">
        <v>148</v>
      </c>
      <c r="AU434" s="15" t="s">
        <v>146</v>
      </c>
    </row>
    <row r="435" spans="2:65" s="11" customFormat="1" ht="11.25">
      <c r="B435" s="188"/>
      <c r="C435" s="189"/>
      <c r="D435" s="185" t="s">
        <v>150</v>
      </c>
      <c r="E435" s="190" t="s">
        <v>1</v>
      </c>
      <c r="F435" s="191" t="s">
        <v>759</v>
      </c>
      <c r="G435" s="189"/>
      <c r="H435" s="192">
        <v>628.29999999999995</v>
      </c>
      <c r="I435" s="193"/>
      <c r="J435" s="189"/>
      <c r="K435" s="189"/>
      <c r="L435" s="194"/>
      <c r="M435" s="195"/>
      <c r="N435" s="196"/>
      <c r="O435" s="196"/>
      <c r="P435" s="196"/>
      <c r="Q435" s="196"/>
      <c r="R435" s="196"/>
      <c r="S435" s="196"/>
      <c r="T435" s="197"/>
      <c r="AT435" s="198" t="s">
        <v>150</v>
      </c>
      <c r="AU435" s="198" t="s">
        <v>146</v>
      </c>
      <c r="AV435" s="11" t="s">
        <v>84</v>
      </c>
      <c r="AW435" s="11" t="s">
        <v>36</v>
      </c>
      <c r="AX435" s="11" t="s">
        <v>21</v>
      </c>
      <c r="AY435" s="198" t="s">
        <v>136</v>
      </c>
    </row>
    <row r="436" spans="2:65" s="1" customFormat="1" ht="16.5" customHeight="1">
      <c r="B436" s="32"/>
      <c r="C436" s="173" t="s">
        <v>760</v>
      </c>
      <c r="D436" s="173" t="s">
        <v>140</v>
      </c>
      <c r="E436" s="174" t="s">
        <v>761</v>
      </c>
      <c r="F436" s="175" t="s">
        <v>762</v>
      </c>
      <c r="G436" s="176" t="s">
        <v>586</v>
      </c>
      <c r="H436" s="177">
        <v>9</v>
      </c>
      <c r="I436" s="178"/>
      <c r="J436" s="179">
        <f>ROUND(I436*H436,2)</f>
        <v>0</v>
      </c>
      <c r="K436" s="175" t="s">
        <v>144</v>
      </c>
      <c r="L436" s="36"/>
      <c r="M436" s="180" t="s">
        <v>1</v>
      </c>
      <c r="N436" s="181" t="s">
        <v>46</v>
      </c>
      <c r="O436" s="58"/>
      <c r="P436" s="182">
        <f>O436*H436</f>
        <v>0</v>
      </c>
      <c r="Q436" s="182">
        <v>1.16E-3</v>
      </c>
      <c r="R436" s="182">
        <f>Q436*H436</f>
        <v>1.044E-2</v>
      </c>
      <c r="S436" s="182">
        <v>0</v>
      </c>
      <c r="T436" s="183">
        <f>S436*H436</f>
        <v>0</v>
      </c>
      <c r="AR436" s="15" t="s">
        <v>145</v>
      </c>
      <c r="AT436" s="15" t="s">
        <v>140</v>
      </c>
      <c r="AU436" s="15" t="s">
        <v>146</v>
      </c>
      <c r="AY436" s="15" t="s">
        <v>136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5" t="s">
        <v>21</v>
      </c>
      <c r="BK436" s="184">
        <f>ROUND(I436*H436,2)</f>
        <v>0</v>
      </c>
      <c r="BL436" s="15" t="s">
        <v>145</v>
      </c>
      <c r="BM436" s="15" t="s">
        <v>763</v>
      </c>
    </row>
    <row r="437" spans="2:65" s="1" customFormat="1" ht="19.5">
      <c r="B437" s="32"/>
      <c r="C437" s="33"/>
      <c r="D437" s="185" t="s">
        <v>148</v>
      </c>
      <c r="E437" s="33"/>
      <c r="F437" s="186" t="s">
        <v>764</v>
      </c>
      <c r="G437" s="33"/>
      <c r="H437" s="33"/>
      <c r="I437" s="101"/>
      <c r="J437" s="33"/>
      <c r="K437" s="33"/>
      <c r="L437" s="36"/>
      <c r="M437" s="187"/>
      <c r="N437" s="58"/>
      <c r="O437" s="58"/>
      <c r="P437" s="58"/>
      <c r="Q437" s="58"/>
      <c r="R437" s="58"/>
      <c r="S437" s="58"/>
      <c r="T437" s="59"/>
      <c r="AT437" s="15" t="s">
        <v>148</v>
      </c>
      <c r="AU437" s="15" t="s">
        <v>146</v>
      </c>
    </row>
    <row r="438" spans="2:65" s="11" customFormat="1" ht="11.25">
      <c r="B438" s="188"/>
      <c r="C438" s="189"/>
      <c r="D438" s="185" t="s">
        <v>150</v>
      </c>
      <c r="E438" s="190" t="s">
        <v>1</v>
      </c>
      <c r="F438" s="191" t="s">
        <v>765</v>
      </c>
      <c r="G438" s="189"/>
      <c r="H438" s="192">
        <v>9</v>
      </c>
      <c r="I438" s="193"/>
      <c r="J438" s="189"/>
      <c r="K438" s="189"/>
      <c r="L438" s="194"/>
      <c r="M438" s="195"/>
      <c r="N438" s="196"/>
      <c r="O438" s="196"/>
      <c r="P438" s="196"/>
      <c r="Q438" s="196"/>
      <c r="R438" s="196"/>
      <c r="S438" s="196"/>
      <c r="T438" s="197"/>
      <c r="AT438" s="198" t="s">
        <v>150</v>
      </c>
      <c r="AU438" s="198" t="s">
        <v>146</v>
      </c>
      <c r="AV438" s="11" t="s">
        <v>84</v>
      </c>
      <c r="AW438" s="11" t="s">
        <v>36</v>
      </c>
      <c r="AX438" s="11" t="s">
        <v>21</v>
      </c>
      <c r="AY438" s="198" t="s">
        <v>136</v>
      </c>
    </row>
    <row r="439" spans="2:65" s="1" customFormat="1" ht="16.5" customHeight="1">
      <c r="B439" s="32"/>
      <c r="C439" s="220" t="s">
        <v>766</v>
      </c>
      <c r="D439" s="220" t="s">
        <v>253</v>
      </c>
      <c r="E439" s="221" t="s">
        <v>767</v>
      </c>
      <c r="F439" s="222" t="s">
        <v>768</v>
      </c>
      <c r="G439" s="223" t="s">
        <v>586</v>
      </c>
      <c r="H439" s="224">
        <v>9</v>
      </c>
      <c r="I439" s="225"/>
      <c r="J439" s="226">
        <f>ROUND(I439*H439,2)</f>
        <v>0</v>
      </c>
      <c r="K439" s="222" t="s">
        <v>144</v>
      </c>
      <c r="L439" s="227"/>
      <c r="M439" s="228" t="s">
        <v>1</v>
      </c>
      <c r="N439" s="229" t="s">
        <v>46</v>
      </c>
      <c r="O439" s="58"/>
      <c r="P439" s="182">
        <f>O439*H439</f>
        <v>0</v>
      </c>
      <c r="Q439" s="182">
        <v>7.0000000000000007E-2</v>
      </c>
      <c r="R439" s="182">
        <f>Q439*H439</f>
        <v>0.63000000000000012</v>
      </c>
      <c r="S439" s="182">
        <v>0</v>
      </c>
      <c r="T439" s="183">
        <f>S439*H439</f>
        <v>0</v>
      </c>
      <c r="AR439" s="15" t="s">
        <v>256</v>
      </c>
      <c r="AT439" s="15" t="s">
        <v>253</v>
      </c>
      <c r="AU439" s="15" t="s">
        <v>146</v>
      </c>
      <c r="AY439" s="15" t="s">
        <v>136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5" t="s">
        <v>21</v>
      </c>
      <c r="BK439" s="184">
        <f>ROUND(I439*H439,2)</f>
        <v>0</v>
      </c>
      <c r="BL439" s="15" t="s">
        <v>145</v>
      </c>
      <c r="BM439" s="15" t="s">
        <v>769</v>
      </c>
    </row>
    <row r="440" spans="2:65" s="1" customFormat="1" ht="19.5">
      <c r="B440" s="32"/>
      <c r="C440" s="33"/>
      <c r="D440" s="185" t="s">
        <v>148</v>
      </c>
      <c r="E440" s="33"/>
      <c r="F440" s="186" t="s">
        <v>764</v>
      </c>
      <c r="G440" s="33"/>
      <c r="H440" s="33"/>
      <c r="I440" s="101"/>
      <c r="J440" s="33"/>
      <c r="K440" s="33"/>
      <c r="L440" s="36"/>
      <c r="M440" s="187"/>
      <c r="N440" s="58"/>
      <c r="O440" s="58"/>
      <c r="P440" s="58"/>
      <c r="Q440" s="58"/>
      <c r="R440" s="58"/>
      <c r="S440" s="58"/>
      <c r="T440" s="59"/>
      <c r="AT440" s="15" t="s">
        <v>148</v>
      </c>
      <c r="AU440" s="15" t="s">
        <v>146</v>
      </c>
    </row>
    <row r="441" spans="2:65" s="1" customFormat="1" ht="16.5" customHeight="1">
      <c r="B441" s="32"/>
      <c r="C441" s="173" t="s">
        <v>770</v>
      </c>
      <c r="D441" s="173" t="s">
        <v>140</v>
      </c>
      <c r="E441" s="174" t="s">
        <v>771</v>
      </c>
      <c r="F441" s="175" t="s">
        <v>772</v>
      </c>
      <c r="G441" s="176" t="s">
        <v>586</v>
      </c>
      <c r="H441" s="177">
        <v>5</v>
      </c>
      <c r="I441" s="178"/>
      <c r="J441" s="179">
        <f>ROUND(I441*H441,2)</f>
        <v>0</v>
      </c>
      <c r="K441" s="175" t="s">
        <v>144</v>
      </c>
      <c r="L441" s="36"/>
      <c r="M441" s="180" t="s">
        <v>1</v>
      </c>
      <c r="N441" s="181" t="s">
        <v>46</v>
      </c>
      <c r="O441" s="58"/>
      <c r="P441" s="182">
        <f>O441*H441</f>
        <v>0</v>
      </c>
      <c r="Q441" s="182">
        <v>1.1199999999999999E-3</v>
      </c>
      <c r="R441" s="182">
        <f>Q441*H441</f>
        <v>5.5999999999999991E-3</v>
      </c>
      <c r="S441" s="182">
        <v>0</v>
      </c>
      <c r="T441" s="183">
        <f>S441*H441</f>
        <v>0</v>
      </c>
      <c r="AR441" s="15" t="s">
        <v>145</v>
      </c>
      <c r="AT441" s="15" t="s">
        <v>140</v>
      </c>
      <c r="AU441" s="15" t="s">
        <v>146</v>
      </c>
      <c r="AY441" s="15" t="s">
        <v>136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5" t="s">
        <v>21</v>
      </c>
      <c r="BK441" s="184">
        <f>ROUND(I441*H441,2)</f>
        <v>0</v>
      </c>
      <c r="BL441" s="15" t="s">
        <v>145</v>
      </c>
      <c r="BM441" s="15" t="s">
        <v>773</v>
      </c>
    </row>
    <row r="442" spans="2:65" s="1" customFormat="1" ht="19.5">
      <c r="B442" s="32"/>
      <c r="C442" s="33"/>
      <c r="D442" s="185" t="s">
        <v>148</v>
      </c>
      <c r="E442" s="33"/>
      <c r="F442" s="186" t="s">
        <v>774</v>
      </c>
      <c r="G442" s="33"/>
      <c r="H442" s="33"/>
      <c r="I442" s="101"/>
      <c r="J442" s="33"/>
      <c r="K442" s="33"/>
      <c r="L442" s="36"/>
      <c r="M442" s="187"/>
      <c r="N442" s="58"/>
      <c r="O442" s="58"/>
      <c r="P442" s="58"/>
      <c r="Q442" s="58"/>
      <c r="R442" s="58"/>
      <c r="S442" s="58"/>
      <c r="T442" s="59"/>
      <c r="AT442" s="15" t="s">
        <v>148</v>
      </c>
      <c r="AU442" s="15" t="s">
        <v>146</v>
      </c>
    </row>
    <row r="443" spans="2:65" s="1" customFormat="1" ht="16.5" customHeight="1">
      <c r="B443" s="32"/>
      <c r="C443" s="220" t="s">
        <v>775</v>
      </c>
      <c r="D443" s="220" t="s">
        <v>253</v>
      </c>
      <c r="E443" s="221" t="s">
        <v>776</v>
      </c>
      <c r="F443" s="222" t="s">
        <v>777</v>
      </c>
      <c r="G443" s="223" t="s">
        <v>586</v>
      </c>
      <c r="H443" s="224">
        <v>5</v>
      </c>
      <c r="I443" s="225"/>
      <c r="J443" s="226">
        <f>ROUND(I443*H443,2)</f>
        <v>0</v>
      </c>
      <c r="K443" s="222" t="s">
        <v>144</v>
      </c>
      <c r="L443" s="227"/>
      <c r="M443" s="228" t="s">
        <v>1</v>
      </c>
      <c r="N443" s="229" t="s">
        <v>46</v>
      </c>
      <c r="O443" s="58"/>
      <c r="P443" s="182">
        <f>O443*H443</f>
        <v>0</v>
      </c>
      <c r="Q443" s="182">
        <v>0.01</v>
      </c>
      <c r="R443" s="182">
        <f>Q443*H443</f>
        <v>0.05</v>
      </c>
      <c r="S443" s="182">
        <v>0</v>
      </c>
      <c r="T443" s="183">
        <f>S443*H443</f>
        <v>0</v>
      </c>
      <c r="AR443" s="15" t="s">
        <v>256</v>
      </c>
      <c r="AT443" s="15" t="s">
        <v>253</v>
      </c>
      <c r="AU443" s="15" t="s">
        <v>146</v>
      </c>
      <c r="AY443" s="15" t="s">
        <v>136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5" t="s">
        <v>21</v>
      </c>
      <c r="BK443" s="184">
        <f>ROUND(I443*H443,2)</f>
        <v>0</v>
      </c>
      <c r="BL443" s="15" t="s">
        <v>145</v>
      </c>
      <c r="BM443" s="15" t="s">
        <v>778</v>
      </c>
    </row>
    <row r="444" spans="2:65" s="1" customFormat="1" ht="19.5">
      <c r="B444" s="32"/>
      <c r="C444" s="33"/>
      <c r="D444" s="185" t="s">
        <v>148</v>
      </c>
      <c r="E444" s="33"/>
      <c r="F444" s="186" t="s">
        <v>774</v>
      </c>
      <c r="G444" s="33"/>
      <c r="H444" s="33"/>
      <c r="I444" s="101"/>
      <c r="J444" s="33"/>
      <c r="K444" s="33"/>
      <c r="L444" s="36"/>
      <c r="M444" s="187"/>
      <c r="N444" s="58"/>
      <c r="O444" s="58"/>
      <c r="P444" s="58"/>
      <c r="Q444" s="58"/>
      <c r="R444" s="58"/>
      <c r="S444" s="58"/>
      <c r="T444" s="59"/>
      <c r="AT444" s="15" t="s">
        <v>148</v>
      </c>
      <c r="AU444" s="15" t="s">
        <v>146</v>
      </c>
    </row>
    <row r="445" spans="2:65" s="10" customFormat="1" ht="20.85" customHeight="1">
      <c r="B445" s="157"/>
      <c r="C445" s="158"/>
      <c r="D445" s="159" t="s">
        <v>74</v>
      </c>
      <c r="E445" s="171" t="s">
        <v>583</v>
      </c>
      <c r="F445" s="171" t="s">
        <v>779</v>
      </c>
      <c r="G445" s="158"/>
      <c r="H445" s="158"/>
      <c r="I445" s="161"/>
      <c r="J445" s="172">
        <f>BK445</f>
        <v>0</v>
      </c>
      <c r="K445" s="158"/>
      <c r="L445" s="163"/>
      <c r="M445" s="164"/>
      <c r="N445" s="165"/>
      <c r="O445" s="165"/>
      <c r="P445" s="166">
        <f>SUM(P446:P447)</f>
        <v>0</v>
      </c>
      <c r="Q445" s="165"/>
      <c r="R445" s="166">
        <f>SUM(R446:R447)</f>
        <v>0</v>
      </c>
      <c r="S445" s="165"/>
      <c r="T445" s="167">
        <f>SUM(T446:T447)</f>
        <v>0</v>
      </c>
      <c r="AR445" s="168" t="s">
        <v>21</v>
      </c>
      <c r="AT445" s="169" t="s">
        <v>74</v>
      </c>
      <c r="AU445" s="169" t="s">
        <v>84</v>
      </c>
      <c r="AY445" s="168" t="s">
        <v>136</v>
      </c>
      <c r="BK445" s="170">
        <f>SUM(BK446:BK447)</f>
        <v>0</v>
      </c>
    </row>
    <row r="446" spans="2:65" s="1" customFormat="1" ht="16.5" customHeight="1">
      <c r="B446" s="32"/>
      <c r="C446" s="173" t="s">
        <v>780</v>
      </c>
      <c r="D446" s="173" t="s">
        <v>140</v>
      </c>
      <c r="E446" s="174" t="s">
        <v>781</v>
      </c>
      <c r="F446" s="175" t="s">
        <v>782</v>
      </c>
      <c r="G446" s="176" t="s">
        <v>206</v>
      </c>
      <c r="H446" s="177">
        <v>1605.9169999999999</v>
      </c>
      <c r="I446" s="178"/>
      <c r="J446" s="179">
        <f>ROUND(I446*H446,2)</f>
        <v>0</v>
      </c>
      <c r="K446" s="175" t="s">
        <v>144</v>
      </c>
      <c r="L446" s="36"/>
      <c r="M446" s="180" t="s">
        <v>1</v>
      </c>
      <c r="N446" s="181" t="s">
        <v>46</v>
      </c>
      <c r="O446" s="58"/>
      <c r="P446" s="182">
        <f>O446*H446</f>
        <v>0</v>
      </c>
      <c r="Q446" s="182">
        <v>0</v>
      </c>
      <c r="R446" s="182">
        <f>Q446*H446</f>
        <v>0</v>
      </c>
      <c r="S446" s="182">
        <v>0</v>
      </c>
      <c r="T446" s="183">
        <f>S446*H446</f>
        <v>0</v>
      </c>
      <c r="AR446" s="15" t="s">
        <v>145</v>
      </c>
      <c r="AT446" s="15" t="s">
        <v>140</v>
      </c>
      <c r="AU446" s="15" t="s">
        <v>146</v>
      </c>
      <c r="AY446" s="15" t="s">
        <v>136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15" t="s">
        <v>21</v>
      </c>
      <c r="BK446" s="184">
        <f>ROUND(I446*H446,2)</f>
        <v>0</v>
      </c>
      <c r="BL446" s="15" t="s">
        <v>145</v>
      </c>
      <c r="BM446" s="15" t="s">
        <v>783</v>
      </c>
    </row>
    <row r="447" spans="2:65" s="11" customFormat="1" ht="11.25">
      <c r="B447" s="188"/>
      <c r="C447" s="189"/>
      <c r="D447" s="185" t="s">
        <v>150</v>
      </c>
      <c r="E447" s="190" t="s">
        <v>1</v>
      </c>
      <c r="F447" s="191" t="s">
        <v>784</v>
      </c>
      <c r="G447" s="189"/>
      <c r="H447" s="192">
        <v>1605.9169999999999</v>
      </c>
      <c r="I447" s="193"/>
      <c r="J447" s="189"/>
      <c r="K447" s="189"/>
      <c r="L447" s="194"/>
      <c r="M447" s="230"/>
      <c r="N447" s="231"/>
      <c r="O447" s="231"/>
      <c r="P447" s="231"/>
      <c r="Q447" s="231"/>
      <c r="R447" s="231"/>
      <c r="S447" s="231"/>
      <c r="T447" s="232"/>
      <c r="AT447" s="198" t="s">
        <v>150</v>
      </c>
      <c r="AU447" s="198" t="s">
        <v>146</v>
      </c>
      <c r="AV447" s="11" t="s">
        <v>84</v>
      </c>
      <c r="AW447" s="11" t="s">
        <v>36</v>
      </c>
      <c r="AX447" s="11" t="s">
        <v>21</v>
      </c>
      <c r="AY447" s="198" t="s">
        <v>136</v>
      </c>
    </row>
    <row r="448" spans="2:65" s="1" customFormat="1" ht="6.95" customHeight="1">
      <c r="B448" s="44"/>
      <c r="C448" s="45"/>
      <c r="D448" s="45"/>
      <c r="E448" s="45"/>
      <c r="F448" s="45"/>
      <c r="G448" s="45"/>
      <c r="H448" s="45"/>
      <c r="I448" s="123"/>
      <c r="J448" s="45"/>
      <c r="K448" s="45"/>
      <c r="L448" s="36"/>
    </row>
  </sheetData>
  <sheetProtection algorithmName="SHA-512" hashValue="piTjai6HeCZW8lEHqjvFBNW0JpNjwx4g37tMvxQ5m1MmxTkFWidaK917zCjyPalKaiwDyNhWcl2ltXoqstvnng==" saltValue="HD1C/dhkuc4KtnqERWZCoITWdfJPBuJj2DfcoUlIkEL1CH31wmOrDBuyFjbVzmUayfPE0RhjAjU3lrCMYa6igQ==" spinCount="100000" sheet="1" objects="1" scenarios="1" formatColumns="0" formatRows="0" autoFilter="0"/>
  <autoFilter ref="C93:K447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87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84</v>
      </c>
    </row>
    <row r="4" spans="2:46" ht="24.95" customHeight="1">
      <c r="B4" s="18"/>
      <c r="D4" s="99" t="s">
        <v>98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0" t="str">
        <f>'Rekapitulace stavby'!K6</f>
        <v>Regenerace panelového sídliště Nádražní, I. ETAPA</v>
      </c>
      <c r="F7" s="281"/>
      <c r="G7" s="281"/>
      <c r="H7" s="281"/>
      <c r="L7" s="18"/>
    </row>
    <row r="8" spans="2:46" s="1" customFormat="1" ht="12" customHeight="1">
      <c r="B8" s="36"/>
      <c r="D8" s="100" t="s">
        <v>99</v>
      </c>
      <c r="I8" s="101"/>
      <c r="L8" s="36"/>
    </row>
    <row r="9" spans="2:46" s="1" customFormat="1" ht="36.950000000000003" customHeight="1">
      <c r="B9" s="36"/>
      <c r="E9" s="282" t="s">
        <v>785</v>
      </c>
      <c r="F9" s="283"/>
      <c r="G9" s="283"/>
      <c r="H9" s="283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19</v>
      </c>
      <c r="F11" s="15" t="s">
        <v>1</v>
      </c>
      <c r="I11" s="102" t="s">
        <v>20</v>
      </c>
      <c r="J11" s="15" t="s">
        <v>1</v>
      </c>
      <c r="L11" s="36"/>
    </row>
    <row r="12" spans="2:46" s="1" customFormat="1" ht="12" customHeight="1">
      <c r="B12" s="36"/>
      <c r="D12" s="100" t="s">
        <v>22</v>
      </c>
      <c r="F12" s="15" t="s">
        <v>786</v>
      </c>
      <c r="I12" s="102" t="s">
        <v>24</v>
      </c>
      <c r="J12" s="103" t="str">
        <f>'Rekapitulace stavby'!AN8</f>
        <v>18. 2. 2019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28</v>
      </c>
      <c r="I14" s="102" t="s">
        <v>29</v>
      </c>
      <c r="J14" s="15" t="s">
        <v>1</v>
      </c>
      <c r="L14" s="36"/>
    </row>
    <row r="15" spans="2:46" s="1" customFormat="1" ht="18" customHeight="1">
      <c r="B15" s="36"/>
      <c r="E15" s="15" t="s">
        <v>30</v>
      </c>
      <c r="I15" s="102" t="s">
        <v>31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32</v>
      </c>
      <c r="I17" s="102" t="s">
        <v>29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4" t="str">
        <f>'Rekapitulace stavby'!E14</f>
        <v>Vyplň údaj</v>
      </c>
      <c r="F18" s="285"/>
      <c r="G18" s="285"/>
      <c r="H18" s="285"/>
      <c r="I18" s="102" t="s">
        <v>31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34</v>
      </c>
      <c r="I20" s="102" t="s">
        <v>29</v>
      </c>
      <c r="J20" s="15" t="s">
        <v>1</v>
      </c>
      <c r="L20" s="36"/>
    </row>
    <row r="21" spans="2:12" s="1" customFormat="1" ht="18" customHeight="1">
      <c r="B21" s="36"/>
      <c r="E21" s="15" t="s">
        <v>787</v>
      </c>
      <c r="I21" s="102" t="s">
        <v>31</v>
      </c>
      <c r="J21" s="15" t="s">
        <v>1</v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37</v>
      </c>
      <c r="I23" s="102" t="s">
        <v>29</v>
      </c>
      <c r="J23" s="15" t="s">
        <v>1</v>
      </c>
      <c r="L23" s="36"/>
    </row>
    <row r="24" spans="2:12" s="1" customFormat="1" ht="18" customHeight="1">
      <c r="B24" s="36"/>
      <c r="E24" s="15" t="s">
        <v>788</v>
      </c>
      <c r="I24" s="102" t="s">
        <v>31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39</v>
      </c>
      <c r="I26" s="101"/>
      <c r="L26" s="36"/>
    </row>
    <row r="27" spans="2:12" s="6" customFormat="1" ht="16.5" customHeight="1">
      <c r="B27" s="104"/>
      <c r="E27" s="286" t="s">
        <v>1</v>
      </c>
      <c r="F27" s="286"/>
      <c r="G27" s="286"/>
      <c r="H27" s="286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41</v>
      </c>
      <c r="I30" s="101"/>
      <c r="J30" s="108">
        <f>ROUND(J86,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43</v>
      </c>
      <c r="I32" s="110" t="s">
        <v>42</v>
      </c>
      <c r="J32" s="109" t="s">
        <v>44</v>
      </c>
      <c r="L32" s="36"/>
    </row>
    <row r="33" spans="2:12" s="1" customFormat="1" ht="14.45" customHeight="1">
      <c r="B33" s="36"/>
      <c r="D33" s="100" t="s">
        <v>45</v>
      </c>
      <c r="E33" s="100" t="s">
        <v>46</v>
      </c>
      <c r="F33" s="111">
        <f>ROUND((SUM(BE86:BE293)),  2)</f>
        <v>0</v>
      </c>
      <c r="I33" s="112">
        <v>0.21</v>
      </c>
      <c r="J33" s="111">
        <f>ROUND(((SUM(BE86:BE293))*I33),  2)</f>
        <v>0</v>
      </c>
      <c r="L33" s="36"/>
    </row>
    <row r="34" spans="2:12" s="1" customFormat="1" ht="14.45" customHeight="1">
      <c r="B34" s="36"/>
      <c r="E34" s="100" t="s">
        <v>47</v>
      </c>
      <c r="F34" s="111">
        <f>ROUND((SUM(BF86:BF293)),  2)</f>
        <v>0</v>
      </c>
      <c r="I34" s="112">
        <v>0.15</v>
      </c>
      <c r="J34" s="111">
        <f>ROUND(((SUM(BF86:BF293))*I34),  2)</f>
        <v>0</v>
      </c>
      <c r="L34" s="36"/>
    </row>
    <row r="35" spans="2:12" s="1" customFormat="1" ht="14.45" hidden="1" customHeight="1">
      <c r="B35" s="36"/>
      <c r="E35" s="100" t="s">
        <v>48</v>
      </c>
      <c r="F35" s="111">
        <f>ROUND((SUM(BG86:BG293)),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49</v>
      </c>
      <c r="F36" s="111">
        <f>ROUND((SUM(BH86:BH293)),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50</v>
      </c>
      <c r="F37" s="111">
        <f>ROUND((SUM(BI86:BI293)),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51</v>
      </c>
      <c r="E39" s="115"/>
      <c r="F39" s="115"/>
      <c r="G39" s="116" t="s">
        <v>52</v>
      </c>
      <c r="H39" s="117" t="s">
        <v>53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101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7" t="str">
        <f>E7</f>
        <v>Regenerace panelového sídliště Nádražní, I. ETAPA</v>
      </c>
      <c r="F48" s="288"/>
      <c r="G48" s="288"/>
      <c r="H48" s="288"/>
      <c r="I48" s="101"/>
      <c r="J48" s="33"/>
      <c r="K48" s="33"/>
      <c r="L48" s="36"/>
    </row>
    <row r="49" spans="2:47" s="1" customFormat="1" ht="12" customHeight="1">
      <c r="B49" s="32"/>
      <c r="C49" s="27" t="s">
        <v>99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9" t="str">
        <f>E9</f>
        <v>SO 03 - ODVODNĚNÍ KOMUNIKACE</v>
      </c>
      <c r="F50" s="258"/>
      <c r="G50" s="258"/>
      <c r="H50" s="258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22</v>
      </c>
      <c r="D52" s="33"/>
      <c r="E52" s="33"/>
      <c r="F52" s="25" t="str">
        <f>F12</f>
        <v>Šternberk</v>
      </c>
      <c r="G52" s="33"/>
      <c r="H52" s="33"/>
      <c r="I52" s="102" t="s">
        <v>24</v>
      </c>
      <c r="J52" s="53" t="str">
        <f>IF(J12="","",J12)</f>
        <v>18. 2. 2019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28</v>
      </c>
      <c r="D54" s="33"/>
      <c r="E54" s="33"/>
      <c r="F54" s="25" t="str">
        <f>E15</f>
        <v>Městský úřad Šternberk</v>
      </c>
      <c r="G54" s="33"/>
      <c r="H54" s="33"/>
      <c r="I54" s="102" t="s">
        <v>34</v>
      </c>
      <c r="J54" s="30" t="str">
        <f>E21</f>
        <v>Ing. Dagmar Stratilová</v>
      </c>
      <c r="K54" s="33"/>
      <c r="L54" s="36"/>
    </row>
    <row r="55" spans="2:47" s="1" customFormat="1" ht="24.95" customHeight="1">
      <c r="B55" s="32"/>
      <c r="C55" s="27" t="s">
        <v>32</v>
      </c>
      <c r="D55" s="33"/>
      <c r="E55" s="33"/>
      <c r="F55" s="25" t="str">
        <f>IF(E18="","",E18)</f>
        <v>Vyplň údaj</v>
      </c>
      <c r="G55" s="33"/>
      <c r="H55" s="33"/>
      <c r="I55" s="102" t="s">
        <v>37</v>
      </c>
      <c r="J55" s="30" t="str">
        <f>E24</f>
        <v>ALFAPROJEKT OLOMOUC, a.s.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102</v>
      </c>
      <c r="D57" s="128"/>
      <c r="E57" s="128"/>
      <c r="F57" s="128"/>
      <c r="G57" s="128"/>
      <c r="H57" s="128"/>
      <c r="I57" s="129"/>
      <c r="J57" s="130" t="s">
        <v>103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104</v>
      </c>
      <c r="D59" s="33"/>
      <c r="E59" s="33"/>
      <c r="F59" s="33"/>
      <c r="G59" s="33"/>
      <c r="H59" s="33"/>
      <c r="I59" s="101"/>
      <c r="J59" s="71">
        <f>J86</f>
        <v>0</v>
      </c>
      <c r="K59" s="33"/>
      <c r="L59" s="36"/>
      <c r="AU59" s="15" t="s">
        <v>105</v>
      </c>
    </row>
    <row r="60" spans="2:47" s="7" customFormat="1" ht="24.95" customHeight="1">
      <c r="B60" s="132"/>
      <c r="C60" s="133"/>
      <c r="D60" s="134" t="s">
        <v>789</v>
      </c>
      <c r="E60" s="135"/>
      <c r="F60" s="135"/>
      <c r="G60" s="135"/>
      <c r="H60" s="135"/>
      <c r="I60" s="136"/>
      <c r="J60" s="137">
        <f>J87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107</v>
      </c>
      <c r="E61" s="142"/>
      <c r="F61" s="142"/>
      <c r="G61" s="142"/>
      <c r="H61" s="142"/>
      <c r="I61" s="143"/>
      <c r="J61" s="144">
        <f>J88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790</v>
      </c>
      <c r="E62" s="142"/>
      <c r="F62" s="142"/>
      <c r="G62" s="142"/>
      <c r="H62" s="142"/>
      <c r="I62" s="143"/>
      <c r="J62" s="144">
        <f>J193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115</v>
      </c>
      <c r="E63" s="142"/>
      <c r="F63" s="142"/>
      <c r="G63" s="142"/>
      <c r="H63" s="142"/>
      <c r="I63" s="143"/>
      <c r="J63" s="144">
        <f>J238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117</v>
      </c>
      <c r="E64" s="142"/>
      <c r="F64" s="142"/>
      <c r="G64" s="142"/>
      <c r="H64" s="142"/>
      <c r="I64" s="143"/>
      <c r="J64" s="144">
        <f>J253</f>
        <v>0</v>
      </c>
      <c r="K64" s="140"/>
      <c r="L64" s="145"/>
    </row>
    <row r="65" spans="2:12" s="8" customFormat="1" ht="14.85" customHeight="1">
      <c r="B65" s="139"/>
      <c r="C65" s="140"/>
      <c r="D65" s="141" t="s">
        <v>791</v>
      </c>
      <c r="E65" s="142"/>
      <c r="F65" s="142"/>
      <c r="G65" s="142"/>
      <c r="H65" s="142"/>
      <c r="I65" s="143"/>
      <c r="J65" s="144">
        <f>J258</f>
        <v>0</v>
      </c>
      <c r="K65" s="140"/>
      <c r="L65" s="145"/>
    </row>
    <row r="66" spans="2:12" s="8" customFormat="1" ht="14.85" customHeight="1">
      <c r="B66" s="139"/>
      <c r="C66" s="140"/>
      <c r="D66" s="141" t="s">
        <v>792</v>
      </c>
      <c r="E66" s="142"/>
      <c r="F66" s="142"/>
      <c r="G66" s="142"/>
      <c r="H66" s="142"/>
      <c r="I66" s="143"/>
      <c r="J66" s="144">
        <f>J284</f>
        <v>0</v>
      </c>
      <c r="K66" s="140"/>
      <c r="L66" s="145"/>
    </row>
    <row r="67" spans="2:12" s="1" customFormat="1" ht="21.75" customHeight="1">
      <c r="B67" s="32"/>
      <c r="C67" s="33"/>
      <c r="D67" s="33"/>
      <c r="E67" s="33"/>
      <c r="F67" s="33"/>
      <c r="G67" s="33"/>
      <c r="H67" s="33"/>
      <c r="I67" s="101"/>
      <c r="J67" s="33"/>
      <c r="K67" s="33"/>
      <c r="L67" s="36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123"/>
      <c r="J68" s="45"/>
      <c r="K68" s="45"/>
      <c r="L68" s="36"/>
    </row>
    <row r="72" spans="2:12" s="1" customFormat="1" ht="6.95" customHeight="1">
      <c r="B72" s="46"/>
      <c r="C72" s="47"/>
      <c r="D72" s="47"/>
      <c r="E72" s="47"/>
      <c r="F72" s="47"/>
      <c r="G72" s="47"/>
      <c r="H72" s="47"/>
      <c r="I72" s="126"/>
      <c r="J72" s="47"/>
      <c r="K72" s="47"/>
      <c r="L72" s="36"/>
    </row>
    <row r="73" spans="2:12" s="1" customFormat="1" ht="24.95" customHeight="1">
      <c r="B73" s="32"/>
      <c r="C73" s="21" t="s">
        <v>121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6.95" customHeight="1">
      <c r="B74" s="32"/>
      <c r="C74" s="33"/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2" customHeight="1">
      <c r="B75" s="32"/>
      <c r="C75" s="27" t="s">
        <v>16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87" t="str">
        <f>E7</f>
        <v>Regenerace panelového sídliště Nádražní, I. ETAPA</v>
      </c>
      <c r="F76" s="288"/>
      <c r="G76" s="288"/>
      <c r="H76" s="288"/>
      <c r="I76" s="101"/>
      <c r="J76" s="33"/>
      <c r="K76" s="33"/>
      <c r="L76" s="36"/>
    </row>
    <row r="77" spans="2:12" s="1" customFormat="1" ht="12" customHeight="1">
      <c r="B77" s="32"/>
      <c r="C77" s="27" t="s">
        <v>99</v>
      </c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6.5" customHeight="1">
      <c r="B78" s="32"/>
      <c r="C78" s="33"/>
      <c r="D78" s="33"/>
      <c r="E78" s="259" t="str">
        <f>E9</f>
        <v>SO 03 - ODVODNĚNÍ KOMUNIKACE</v>
      </c>
      <c r="F78" s="258"/>
      <c r="G78" s="258"/>
      <c r="H78" s="258"/>
      <c r="I78" s="101"/>
      <c r="J78" s="33"/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2" customHeight="1">
      <c r="B80" s="32"/>
      <c r="C80" s="27" t="s">
        <v>22</v>
      </c>
      <c r="D80" s="33"/>
      <c r="E80" s="33"/>
      <c r="F80" s="25" t="str">
        <f>F12</f>
        <v>Šternberk</v>
      </c>
      <c r="G80" s="33"/>
      <c r="H80" s="33"/>
      <c r="I80" s="102" t="s">
        <v>24</v>
      </c>
      <c r="J80" s="53" t="str">
        <f>IF(J12="","",J12)</f>
        <v>18. 2. 2019</v>
      </c>
      <c r="K80" s="33"/>
      <c r="L80" s="36"/>
    </row>
    <row r="81" spans="2:65" s="1" customFormat="1" ht="6.9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1" customFormat="1" ht="13.7" customHeight="1">
      <c r="B82" s="32"/>
      <c r="C82" s="27" t="s">
        <v>28</v>
      </c>
      <c r="D82" s="33"/>
      <c r="E82" s="33"/>
      <c r="F82" s="25" t="str">
        <f>E15</f>
        <v>Městský úřad Šternberk</v>
      </c>
      <c r="G82" s="33"/>
      <c r="H82" s="33"/>
      <c r="I82" s="102" t="s">
        <v>34</v>
      </c>
      <c r="J82" s="30" t="str">
        <f>E21</f>
        <v>Ing. Dagmar Stratilová</v>
      </c>
      <c r="K82" s="33"/>
      <c r="L82" s="36"/>
    </row>
    <row r="83" spans="2:65" s="1" customFormat="1" ht="24.95" customHeight="1">
      <c r="B83" s="32"/>
      <c r="C83" s="27" t="s">
        <v>32</v>
      </c>
      <c r="D83" s="33"/>
      <c r="E83" s="33"/>
      <c r="F83" s="25" t="str">
        <f>IF(E18="","",E18)</f>
        <v>Vyplň údaj</v>
      </c>
      <c r="G83" s="33"/>
      <c r="H83" s="33"/>
      <c r="I83" s="102" t="s">
        <v>37</v>
      </c>
      <c r="J83" s="30" t="str">
        <f>E24</f>
        <v>ALFAPROJEKT OLOMOUC, a.s.</v>
      </c>
      <c r="K83" s="33"/>
      <c r="L83" s="36"/>
    </row>
    <row r="84" spans="2:65" s="1" customFormat="1" ht="10.35" customHeight="1">
      <c r="B84" s="32"/>
      <c r="C84" s="33"/>
      <c r="D84" s="33"/>
      <c r="E84" s="33"/>
      <c r="F84" s="33"/>
      <c r="G84" s="33"/>
      <c r="H84" s="33"/>
      <c r="I84" s="101"/>
      <c r="J84" s="33"/>
      <c r="K84" s="33"/>
      <c r="L84" s="36"/>
    </row>
    <row r="85" spans="2:65" s="9" customFormat="1" ht="29.25" customHeight="1">
      <c r="B85" s="146"/>
      <c r="C85" s="147" t="s">
        <v>122</v>
      </c>
      <c r="D85" s="148" t="s">
        <v>60</v>
      </c>
      <c r="E85" s="148" t="s">
        <v>56</v>
      </c>
      <c r="F85" s="148" t="s">
        <v>57</v>
      </c>
      <c r="G85" s="148" t="s">
        <v>123</v>
      </c>
      <c r="H85" s="148" t="s">
        <v>124</v>
      </c>
      <c r="I85" s="149" t="s">
        <v>125</v>
      </c>
      <c r="J85" s="150" t="s">
        <v>103</v>
      </c>
      <c r="K85" s="151" t="s">
        <v>126</v>
      </c>
      <c r="L85" s="152"/>
      <c r="M85" s="62" t="s">
        <v>1</v>
      </c>
      <c r="N85" s="63" t="s">
        <v>45</v>
      </c>
      <c r="O85" s="63" t="s">
        <v>127</v>
      </c>
      <c r="P85" s="63" t="s">
        <v>128</v>
      </c>
      <c r="Q85" s="63" t="s">
        <v>129</v>
      </c>
      <c r="R85" s="63" t="s">
        <v>130</v>
      </c>
      <c r="S85" s="63" t="s">
        <v>131</v>
      </c>
      <c r="T85" s="64" t="s">
        <v>132</v>
      </c>
    </row>
    <row r="86" spans="2:65" s="1" customFormat="1" ht="22.9" customHeight="1">
      <c r="B86" s="32"/>
      <c r="C86" s="69" t="s">
        <v>133</v>
      </c>
      <c r="D86" s="33"/>
      <c r="E86" s="33"/>
      <c r="F86" s="33"/>
      <c r="G86" s="33"/>
      <c r="H86" s="33"/>
      <c r="I86" s="101"/>
      <c r="J86" s="153">
        <f>BK86</f>
        <v>0</v>
      </c>
      <c r="K86" s="33"/>
      <c r="L86" s="36"/>
      <c r="M86" s="65"/>
      <c r="N86" s="66"/>
      <c r="O86" s="66"/>
      <c r="P86" s="154">
        <f>P87</f>
        <v>0</v>
      </c>
      <c r="Q86" s="66"/>
      <c r="R86" s="154">
        <f>R87</f>
        <v>713.76599749000002</v>
      </c>
      <c r="S86" s="66"/>
      <c r="T86" s="155">
        <f>T87</f>
        <v>0</v>
      </c>
      <c r="AT86" s="15" t="s">
        <v>74</v>
      </c>
      <c r="AU86" s="15" t="s">
        <v>105</v>
      </c>
      <c r="BK86" s="156">
        <f>BK87</f>
        <v>0</v>
      </c>
    </row>
    <row r="87" spans="2:65" s="10" customFormat="1" ht="25.9" customHeight="1">
      <c r="B87" s="157"/>
      <c r="C87" s="158"/>
      <c r="D87" s="159" t="s">
        <v>74</v>
      </c>
      <c r="E87" s="160" t="s">
        <v>134</v>
      </c>
      <c r="F87" s="160" t="s">
        <v>134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P88+P193+P238+P253</f>
        <v>0</v>
      </c>
      <c r="Q87" s="165"/>
      <c r="R87" s="166">
        <f>R88+R193+R238+R253</f>
        <v>713.76599749000002</v>
      </c>
      <c r="S87" s="165"/>
      <c r="T87" s="167">
        <f>T88+T193+T238+T253</f>
        <v>0</v>
      </c>
      <c r="AR87" s="168" t="s">
        <v>21</v>
      </c>
      <c r="AT87" s="169" t="s">
        <v>74</v>
      </c>
      <c r="AU87" s="169" t="s">
        <v>75</v>
      </c>
      <c r="AY87" s="168" t="s">
        <v>136</v>
      </c>
      <c r="BK87" s="170">
        <f>BK88+BK193+BK238+BK253</f>
        <v>0</v>
      </c>
    </row>
    <row r="88" spans="2:65" s="10" customFormat="1" ht="22.9" customHeight="1">
      <c r="B88" s="157"/>
      <c r="C88" s="158"/>
      <c r="D88" s="159" t="s">
        <v>74</v>
      </c>
      <c r="E88" s="171" t="s">
        <v>21</v>
      </c>
      <c r="F88" s="171" t="s">
        <v>137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SUM(P89:P192)</f>
        <v>0</v>
      </c>
      <c r="Q88" s="165"/>
      <c r="R88" s="166">
        <f>SUM(R89:R192)</f>
        <v>1.1031799999999998</v>
      </c>
      <c r="S88" s="165"/>
      <c r="T88" s="167">
        <f>SUM(T89:T192)</f>
        <v>0</v>
      </c>
      <c r="AR88" s="168" t="s">
        <v>21</v>
      </c>
      <c r="AT88" s="169" t="s">
        <v>74</v>
      </c>
      <c r="AU88" s="169" t="s">
        <v>21</v>
      </c>
      <c r="AY88" s="168" t="s">
        <v>136</v>
      </c>
      <c r="BK88" s="170">
        <f>SUM(BK89:BK192)</f>
        <v>0</v>
      </c>
    </row>
    <row r="89" spans="2:65" s="1" customFormat="1" ht="16.5" customHeight="1">
      <c r="B89" s="32"/>
      <c r="C89" s="173" t="s">
        <v>21</v>
      </c>
      <c r="D89" s="173" t="s">
        <v>140</v>
      </c>
      <c r="E89" s="174" t="s">
        <v>793</v>
      </c>
      <c r="F89" s="175" t="s">
        <v>794</v>
      </c>
      <c r="G89" s="176" t="s">
        <v>190</v>
      </c>
      <c r="H89" s="177">
        <v>3</v>
      </c>
      <c r="I89" s="178"/>
      <c r="J89" s="179">
        <f>ROUND(I89*H89,2)</f>
        <v>0</v>
      </c>
      <c r="K89" s="175" t="s">
        <v>795</v>
      </c>
      <c r="L89" s="36"/>
      <c r="M89" s="180" t="s">
        <v>1</v>
      </c>
      <c r="N89" s="181" t="s">
        <v>46</v>
      </c>
      <c r="O89" s="58"/>
      <c r="P89" s="182">
        <f>O89*H89</f>
        <v>0</v>
      </c>
      <c r="Q89" s="182">
        <v>3.6900000000000002E-2</v>
      </c>
      <c r="R89" s="182">
        <f>Q89*H89</f>
        <v>0.11070000000000001</v>
      </c>
      <c r="S89" s="182">
        <v>0</v>
      </c>
      <c r="T89" s="183">
        <f>S89*H89</f>
        <v>0</v>
      </c>
      <c r="AR89" s="15" t="s">
        <v>145</v>
      </c>
      <c r="AT89" s="15" t="s">
        <v>140</v>
      </c>
      <c r="AU89" s="15" t="s">
        <v>84</v>
      </c>
      <c r="AY89" s="15" t="s">
        <v>136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21</v>
      </c>
      <c r="BK89" s="184">
        <f>ROUND(I89*H89,2)</f>
        <v>0</v>
      </c>
      <c r="BL89" s="15" t="s">
        <v>145</v>
      </c>
      <c r="BM89" s="15" t="s">
        <v>796</v>
      </c>
    </row>
    <row r="90" spans="2:65" s="11" customFormat="1" ht="11.25">
      <c r="B90" s="188"/>
      <c r="C90" s="189"/>
      <c r="D90" s="185" t="s">
        <v>150</v>
      </c>
      <c r="E90" s="190" t="s">
        <v>1</v>
      </c>
      <c r="F90" s="191" t="s">
        <v>797</v>
      </c>
      <c r="G90" s="189"/>
      <c r="H90" s="192">
        <v>3</v>
      </c>
      <c r="I90" s="193"/>
      <c r="J90" s="189"/>
      <c r="K90" s="189"/>
      <c r="L90" s="194"/>
      <c r="M90" s="195"/>
      <c r="N90" s="196"/>
      <c r="O90" s="196"/>
      <c r="P90" s="196"/>
      <c r="Q90" s="196"/>
      <c r="R90" s="196"/>
      <c r="S90" s="196"/>
      <c r="T90" s="197"/>
      <c r="AT90" s="198" t="s">
        <v>150</v>
      </c>
      <c r="AU90" s="198" t="s">
        <v>84</v>
      </c>
      <c r="AV90" s="11" t="s">
        <v>84</v>
      </c>
      <c r="AW90" s="11" t="s">
        <v>36</v>
      </c>
      <c r="AX90" s="11" t="s">
        <v>21</v>
      </c>
      <c r="AY90" s="198" t="s">
        <v>136</v>
      </c>
    </row>
    <row r="91" spans="2:65" s="1" customFormat="1" ht="16.5" customHeight="1">
      <c r="B91" s="32"/>
      <c r="C91" s="173" t="s">
        <v>84</v>
      </c>
      <c r="D91" s="173" t="s">
        <v>140</v>
      </c>
      <c r="E91" s="174" t="s">
        <v>798</v>
      </c>
      <c r="F91" s="175" t="s">
        <v>799</v>
      </c>
      <c r="G91" s="176" t="s">
        <v>190</v>
      </c>
      <c r="H91" s="177">
        <v>4</v>
      </c>
      <c r="I91" s="178"/>
      <c r="J91" s="179">
        <f>ROUND(I91*H91,2)</f>
        <v>0</v>
      </c>
      <c r="K91" s="175" t="s">
        <v>800</v>
      </c>
      <c r="L91" s="36"/>
      <c r="M91" s="180" t="s">
        <v>1</v>
      </c>
      <c r="N91" s="181" t="s">
        <v>46</v>
      </c>
      <c r="O91" s="58"/>
      <c r="P91" s="182">
        <f>O91*H91</f>
        <v>0</v>
      </c>
      <c r="Q91" s="182">
        <v>1.269E-2</v>
      </c>
      <c r="R91" s="182">
        <f>Q91*H91</f>
        <v>5.076E-2</v>
      </c>
      <c r="S91" s="182">
        <v>0</v>
      </c>
      <c r="T91" s="183">
        <f>S91*H91</f>
        <v>0</v>
      </c>
      <c r="AR91" s="15" t="s">
        <v>145</v>
      </c>
      <c r="AT91" s="15" t="s">
        <v>140</v>
      </c>
      <c r="AU91" s="15" t="s">
        <v>84</v>
      </c>
      <c r="AY91" s="15" t="s">
        <v>136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21</v>
      </c>
      <c r="BK91" s="184">
        <f>ROUND(I91*H91,2)</f>
        <v>0</v>
      </c>
      <c r="BL91" s="15" t="s">
        <v>145</v>
      </c>
      <c r="BM91" s="15" t="s">
        <v>801</v>
      </c>
    </row>
    <row r="92" spans="2:65" s="11" customFormat="1" ht="11.25">
      <c r="B92" s="188"/>
      <c r="C92" s="189"/>
      <c r="D92" s="185" t="s">
        <v>150</v>
      </c>
      <c r="E92" s="190" t="s">
        <v>1</v>
      </c>
      <c r="F92" s="191" t="s">
        <v>802</v>
      </c>
      <c r="G92" s="189"/>
      <c r="H92" s="192">
        <v>4</v>
      </c>
      <c r="I92" s="193"/>
      <c r="J92" s="189"/>
      <c r="K92" s="189"/>
      <c r="L92" s="194"/>
      <c r="M92" s="195"/>
      <c r="N92" s="196"/>
      <c r="O92" s="196"/>
      <c r="P92" s="196"/>
      <c r="Q92" s="196"/>
      <c r="R92" s="196"/>
      <c r="S92" s="196"/>
      <c r="T92" s="197"/>
      <c r="AT92" s="198" t="s">
        <v>150</v>
      </c>
      <c r="AU92" s="198" t="s">
        <v>84</v>
      </c>
      <c r="AV92" s="11" t="s">
        <v>84</v>
      </c>
      <c r="AW92" s="11" t="s">
        <v>36</v>
      </c>
      <c r="AX92" s="11" t="s">
        <v>21</v>
      </c>
      <c r="AY92" s="198" t="s">
        <v>136</v>
      </c>
    </row>
    <row r="93" spans="2:65" s="1" customFormat="1" ht="16.5" customHeight="1">
      <c r="B93" s="32"/>
      <c r="C93" s="173" t="s">
        <v>146</v>
      </c>
      <c r="D93" s="173" t="s">
        <v>140</v>
      </c>
      <c r="E93" s="174" t="s">
        <v>803</v>
      </c>
      <c r="F93" s="175" t="s">
        <v>804</v>
      </c>
      <c r="G93" s="176" t="s">
        <v>190</v>
      </c>
      <c r="H93" s="177">
        <v>3</v>
      </c>
      <c r="I93" s="178"/>
      <c r="J93" s="179">
        <f>ROUND(I93*H93,2)</f>
        <v>0</v>
      </c>
      <c r="K93" s="175" t="s">
        <v>800</v>
      </c>
      <c r="L93" s="36"/>
      <c r="M93" s="180" t="s">
        <v>1</v>
      </c>
      <c r="N93" s="181" t="s">
        <v>46</v>
      </c>
      <c r="O93" s="58"/>
      <c r="P93" s="182">
        <f>O93*H93</f>
        <v>0</v>
      </c>
      <c r="Q93" s="182">
        <v>8.6800000000000002E-3</v>
      </c>
      <c r="R93" s="182">
        <f>Q93*H93</f>
        <v>2.6040000000000001E-2</v>
      </c>
      <c r="S93" s="182">
        <v>0</v>
      </c>
      <c r="T93" s="183">
        <f>S93*H93</f>
        <v>0</v>
      </c>
      <c r="AR93" s="15" t="s">
        <v>145</v>
      </c>
      <c r="AT93" s="15" t="s">
        <v>140</v>
      </c>
      <c r="AU93" s="15" t="s">
        <v>84</v>
      </c>
      <c r="AY93" s="15" t="s">
        <v>136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21</v>
      </c>
      <c r="BK93" s="184">
        <f>ROUND(I93*H93,2)</f>
        <v>0</v>
      </c>
      <c r="BL93" s="15" t="s">
        <v>145</v>
      </c>
      <c r="BM93" s="15" t="s">
        <v>805</v>
      </c>
    </row>
    <row r="94" spans="2:65" s="11" customFormat="1" ht="11.25">
      <c r="B94" s="188"/>
      <c r="C94" s="189"/>
      <c r="D94" s="185" t="s">
        <v>150</v>
      </c>
      <c r="E94" s="190" t="s">
        <v>1</v>
      </c>
      <c r="F94" s="191" t="s">
        <v>797</v>
      </c>
      <c r="G94" s="189"/>
      <c r="H94" s="192">
        <v>3</v>
      </c>
      <c r="I94" s="193"/>
      <c r="J94" s="189"/>
      <c r="K94" s="189"/>
      <c r="L94" s="194"/>
      <c r="M94" s="195"/>
      <c r="N94" s="196"/>
      <c r="O94" s="196"/>
      <c r="P94" s="196"/>
      <c r="Q94" s="196"/>
      <c r="R94" s="196"/>
      <c r="S94" s="196"/>
      <c r="T94" s="197"/>
      <c r="AT94" s="198" t="s">
        <v>150</v>
      </c>
      <c r="AU94" s="198" t="s">
        <v>84</v>
      </c>
      <c r="AV94" s="11" t="s">
        <v>84</v>
      </c>
      <c r="AW94" s="11" t="s">
        <v>36</v>
      </c>
      <c r="AX94" s="11" t="s">
        <v>21</v>
      </c>
      <c r="AY94" s="198" t="s">
        <v>136</v>
      </c>
    </row>
    <row r="95" spans="2:65" s="1" customFormat="1" ht="16.5" customHeight="1">
      <c r="B95" s="32"/>
      <c r="C95" s="173" t="s">
        <v>145</v>
      </c>
      <c r="D95" s="173" t="s">
        <v>140</v>
      </c>
      <c r="E95" s="174" t="s">
        <v>806</v>
      </c>
      <c r="F95" s="175" t="s">
        <v>807</v>
      </c>
      <c r="G95" s="176" t="s">
        <v>230</v>
      </c>
      <c r="H95" s="177">
        <v>10</v>
      </c>
      <c r="I95" s="178"/>
      <c r="J95" s="179">
        <f>ROUND(I95*H95,2)</f>
        <v>0</v>
      </c>
      <c r="K95" s="175" t="s">
        <v>795</v>
      </c>
      <c r="L95" s="36"/>
      <c r="M95" s="180" t="s">
        <v>1</v>
      </c>
      <c r="N95" s="181" t="s">
        <v>46</v>
      </c>
      <c r="O95" s="5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5" t="s">
        <v>145</v>
      </c>
      <c r="AT95" s="15" t="s">
        <v>140</v>
      </c>
      <c r="AU95" s="15" t="s">
        <v>84</v>
      </c>
      <c r="AY95" s="15" t="s">
        <v>136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21</v>
      </c>
      <c r="BK95" s="184">
        <f>ROUND(I95*H95,2)</f>
        <v>0</v>
      </c>
      <c r="BL95" s="15" t="s">
        <v>145</v>
      </c>
      <c r="BM95" s="15" t="s">
        <v>808</v>
      </c>
    </row>
    <row r="96" spans="2:65" s="11" customFormat="1" ht="11.25">
      <c r="B96" s="188"/>
      <c r="C96" s="189"/>
      <c r="D96" s="185" t="s">
        <v>150</v>
      </c>
      <c r="E96" s="190" t="s">
        <v>1</v>
      </c>
      <c r="F96" s="191" t="s">
        <v>809</v>
      </c>
      <c r="G96" s="189"/>
      <c r="H96" s="192">
        <v>10</v>
      </c>
      <c r="I96" s="193"/>
      <c r="J96" s="189"/>
      <c r="K96" s="189"/>
      <c r="L96" s="194"/>
      <c r="M96" s="195"/>
      <c r="N96" s="196"/>
      <c r="O96" s="196"/>
      <c r="P96" s="196"/>
      <c r="Q96" s="196"/>
      <c r="R96" s="196"/>
      <c r="S96" s="196"/>
      <c r="T96" s="197"/>
      <c r="AT96" s="198" t="s">
        <v>150</v>
      </c>
      <c r="AU96" s="198" t="s">
        <v>84</v>
      </c>
      <c r="AV96" s="11" t="s">
        <v>84</v>
      </c>
      <c r="AW96" s="11" t="s">
        <v>36</v>
      </c>
      <c r="AX96" s="11" t="s">
        <v>75</v>
      </c>
      <c r="AY96" s="198" t="s">
        <v>136</v>
      </c>
    </row>
    <row r="97" spans="2:65" s="1" customFormat="1" ht="16.5" customHeight="1">
      <c r="B97" s="32"/>
      <c r="C97" s="173" t="s">
        <v>166</v>
      </c>
      <c r="D97" s="173" t="s">
        <v>140</v>
      </c>
      <c r="E97" s="174" t="s">
        <v>810</v>
      </c>
      <c r="F97" s="175" t="s">
        <v>811</v>
      </c>
      <c r="G97" s="176" t="s">
        <v>230</v>
      </c>
      <c r="H97" s="177">
        <v>865.55799999999999</v>
      </c>
      <c r="I97" s="178"/>
      <c r="J97" s="179">
        <f>ROUND(I97*H97,2)</f>
        <v>0</v>
      </c>
      <c r="K97" s="175" t="s">
        <v>812</v>
      </c>
      <c r="L97" s="36"/>
      <c r="M97" s="180" t="s">
        <v>1</v>
      </c>
      <c r="N97" s="181" t="s">
        <v>46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145</v>
      </c>
      <c r="AT97" s="15" t="s">
        <v>140</v>
      </c>
      <c r="AU97" s="15" t="s">
        <v>84</v>
      </c>
      <c r="AY97" s="15" t="s">
        <v>136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21</v>
      </c>
      <c r="BK97" s="184">
        <f>ROUND(I97*H97,2)</f>
        <v>0</v>
      </c>
      <c r="BL97" s="15" t="s">
        <v>145</v>
      </c>
      <c r="BM97" s="15" t="s">
        <v>813</v>
      </c>
    </row>
    <row r="98" spans="2:65" s="12" customFormat="1" ht="11.25">
      <c r="B98" s="199"/>
      <c r="C98" s="200"/>
      <c r="D98" s="185" t="s">
        <v>150</v>
      </c>
      <c r="E98" s="201" t="s">
        <v>1</v>
      </c>
      <c r="F98" s="202" t="s">
        <v>814</v>
      </c>
      <c r="G98" s="200"/>
      <c r="H98" s="201" t="s">
        <v>1</v>
      </c>
      <c r="I98" s="203"/>
      <c r="J98" s="200"/>
      <c r="K98" s="200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150</v>
      </c>
      <c r="AU98" s="208" t="s">
        <v>84</v>
      </c>
      <c r="AV98" s="12" t="s">
        <v>21</v>
      </c>
      <c r="AW98" s="12" t="s">
        <v>36</v>
      </c>
      <c r="AX98" s="12" t="s">
        <v>75</v>
      </c>
      <c r="AY98" s="208" t="s">
        <v>136</v>
      </c>
    </row>
    <row r="99" spans="2:65" s="11" customFormat="1" ht="11.25">
      <c r="B99" s="188"/>
      <c r="C99" s="189"/>
      <c r="D99" s="185" t="s">
        <v>150</v>
      </c>
      <c r="E99" s="190" t="s">
        <v>1</v>
      </c>
      <c r="F99" s="191" t="s">
        <v>815</v>
      </c>
      <c r="G99" s="189"/>
      <c r="H99" s="192">
        <v>201.41</v>
      </c>
      <c r="I99" s="193"/>
      <c r="J99" s="189"/>
      <c r="K99" s="189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150</v>
      </c>
      <c r="AU99" s="198" t="s">
        <v>84</v>
      </c>
      <c r="AV99" s="11" t="s">
        <v>84</v>
      </c>
      <c r="AW99" s="11" t="s">
        <v>36</v>
      </c>
      <c r="AX99" s="11" t="s">
        <v>75</v>
      </c>
      <c r="AY99" s="198" t="s">
        <v>136</v>
      </c>
    </row>
    <row r="100" spans="2:65" s="11" customFormat="1" ht="11.25">
      <c r="B100" s="188"/>
      <c r="C100" s="189"/>
      <c r="D100" s="185" t="s">
        <v>150</v>
      </c>
      <c r="E100" s="190" t="s">
        <v>1</v>
      </c>
      <c r="F100" s="191" t="s">
        <v>816</v>
      </c>
      <c r="G100" s="189"/>
      <c r="H100" s="192">
        <v>18.440000000000001</v>
      </c>
      <c r="I100" s="193"/>
      <c r="J100" s="189"/>
      <c r="K100" s="189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150</v>
      </c>
      <c r="AU100" s="198" t="s">
        <v>84</v>
      </c>
      <c r="AV100" s="11" t="s">
        <v>84</v>
      </c>
      <c r="AW100" s="11" t="s">
        <v>36</v>
      </c>
      <c r="AX100" s="11" t="s">
        <v>75</v>
      </c>
      <c r="AY100" s="198" t="s">
        <v>136</v>
      </c>
    </row>
    <row r="101" spans="2:65" s="11" customFormat="1" ht="11.25">
      <c r="B101" s="188"/>
      <c r="C101" s="189"/>
      <c r="D101" s="185" t="s">
        <v>150</v>
      </c>
      <c r="E101" s="190" t="s">
        <v>1</v>
      </c>
      <c r="F101" s="191" t="s">
        <v>817</v>
      </c>
      <c r="G101" s="189"/>
      <c r="H101" s="192">
        <v>117.155</v>
      </c>
      <c r="I101" s="193"/>
      <c r="J101" s="189"/>
      <c r="K101" s="189"/>
      <c r="L101" s="194"/>
      <c r="M101" s="195"/>
      <c r="N101" s="196"/>
      <c r="O101" s="196"/>
      <c r="P101" s="196"/>
      <c r="Q101" s="196"/>
      <c r="R101" s="196"/>
      <c r="S101" s="196"/>
      <c r="T101" s="197"/>
      <c r="AT101" s="198" t="s">
        <v>150</v>
      </c>
      <c r="AU101" s="198" t="s">
        <v>84</v>
      </c>
      <c r="AV101" s="11" t="s">
        <v>84</v>
      </c>
      <c r="AW101" s="11" t="s">
        <v>36</v>
      </c>
      <c r="AX101" s="11" t="s">
        <v>75</v>
      </c>
      <c r="AY101" s="198" t="s">
        <v>136</v>
      </c>
    </row>
    <row r="102" spans="2:65" s="11" customFormat="1" ht="11.25">
      <c r="B102" s="188"/>
      <c r="C102" s="189"/>
      <c r="D102" s="185" t="s">
        <v>150</v>
      </c>
      <c r="E102" s="190" t="s">
        <v>1</v>
      </c>
      <c r="F102" s="191" t="s">
        <v>818</v>
      </c>
      <c r="G102" s="189"/>
      <c r="H102" s="192">
        <v>89.344999999999999</v>
      </c>
      <c r="I102" s="193"/>
      <c r="J102" s="189"/>
      <c r="K102" s="189"/>
      <c r="L102" s="194"/>
      <c r="M102" s="195"/>
      <c r="N102" s="196"/>
      <c r="O102" s="196"/>
      <c r="P102" s="196"/>
      <c r="Q102" s="196"/>
      <c r="R102" s="196"/>
      <c r="S102" s="196"/>
      <c r="T102" s="197"/>
      <c r="AT102" s="198" t="s">
        <v>150</v>
      </c>
      <c r="AU102" s="198" t="s">
        <v>84</v>
      </c>
      <c r="AV102" s="11" t="s">
        <v>84</v>
      </c>
      <c r="AW102" s="11" t="s">
        <v>36</v>
      </c>
      <c r="AX102" s="11" t="s">
        <v>75</v>
      </c>
      <c r="AY102" s="198" t="s">
        <v>136</v>
      </c>
    </row>
    <row r="103" spans="2:65" s="11" customFormat="1" ht="11.25">
      <c r="B103" s="188"/>
      <c r="C103" s="189"/>
      <c r="D103" s="185" t="s">
        <v>150</v>
      </c>
      <c r="E103" s="190" t="s">
        <v>1</v>
      </c>
      <c r="F103" s="191" t="s">
        <v>819</v>
      </c>
      <c r="G103" s="189"/>
      <c r="H103" s="192">
        <v>4.95</v>
      </c>
      <c r="I103" s="193"/>
      <c r="J103" s="189"/>
      <c r="K103" s="189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150</v>
      </c>
      <c r="AU103" s="198" t="s">
        <v>84</v>
      </c>
      <c r="AV103" s="11" t="s">
        <v>84</v>
      </c>
      <c r="AW103" s="11" t="s">
        <v>36</v>
      </c>
      <c r="AX103" s="11" t="s">
        <v>75</v>
      </c>
      <c r="AY103" s="198" t="s">
        <v>136</v>
      </c>
    </row>
    <row r="104" spans="2:65" s="11" customFormat="1" ht="11.25">
      <c r="B104" s="188"/>
      <c r="C104" s="189"/>
      <c r="D104" s="185" t="s">
        <v>150</v>
      </c>
      <c r="E104" s="190" t="s">
        <v>1</v>
      </c>
      <c r="F104" s="191" t="s">
        <v>820</v>
      </c>
      <c r="G104" s="189"/>
      <c r="H104" s="192">
        <v>106.08</v>
      </c>
      <c r="I104" s="193"/>
      <c r="J104" s="189"/>
      <c r="K104" s="189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150</v>
      </c>
      <c r="AU104" s="198" t="s">
        <v>84</v>
      </c>
      <c r="AV104" s="11" t="s">
        <v>84</v>
      </c>
      <c r="AW104" s="11" t="s">
        <v>36</v>
      </c>
      <c r="AX104" s="11" t="s">
        <v>75</v>
      </c>
      <c r="AY104" s="198" t="s">
        <v>136</v>
      </c>
    </row>
    <row r="105" spans="2:65" s="11" customFormat="1" ht="11.25">
      <c r="B105" s="188"/>
      <c r="C105" s="189"/>
      <c r="D105" s="185" t="s">
        <v>150</v>
      </c>
      <c r="E105" s="190" t="s">
        <v>1</v>
      </c>
      <c r="F105" s="191" t="s">
        <v>821</v>
      </c>
      <c r="G105" s="189"/>
      <c r="H105" s="192">
        <v>12.4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150</v>
      </c>
      <c r="AU105" s="198" t="s">
        <v>84</v>
      </c>
      <c r="AV105" s="11" t="s">
        <v>84</v>
      </c>
      <c r="AW105" s="11" t="s">
        <v>36</v>
      </c>
      <c r="AX105" s="11" t="s">
        <v>75</v>
      </c>
      <c r="AY105" s="198" t="s">
        <v>136</v>
      </c>
    </row>
    <row r="106" spans="2:65" s="11" customFormat="1" ht="11.25">
      <c r="B106" s="188"/>
      <c r="C106" s="189"/>
      <c r="D106" s="185" t="s">
        <v>150</v>
      </c>
      <c r="E106" s="190" t="s">
        <v>1</v>
      </c>
      <c r="F106" s="191" t="s">
        <v>822</v>
      </c>
      <c r="G106" s="189"/>
      <c r="H106" s="192">
        <v>17.64</v>
      </c>
      <c r="I106" s="193"/>
      <c r="J106" s="189"/>
      <c r="K106" s="189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150</v>
      </c>
      <c r="AU106" s="198" t="s">
        <v>84</v>
      </c>
      <c r="AV106" s="11" t="s">
        <v>84</v>
      </c>
      <c r="AW106" s="11" t="s">
        <v>36</v>
      </c>
      <c r="AX106" s="11" t="s">
        <v>75</v>
      </c>
      <c r="AY106" s="198" t="s">
        <v>136</v>
      </c>
    </row>
    <row r="107" spans="2:65" s="11" customFormat="1" ht="11.25">
      <c r="B107" s="188"/>
      <c r="C107" s="189"/>
      <c r="D107" s="185" t="s">
        <v>150</v>
      </c>
      <c r="E107" s="190" t="s">
        <v>1</v>
      </c>
      <c r="F107" s="191" t="s">
        <v>823</v>
      </c>
      <c r="G107" s="189"/>
      <c r="H107" s="192">
        <v>32.22</v>
      </c>
      <c r="I107" s="193"/>
      <c r="J107" s="189"/>
      <c r="K107" s="189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150</v>
      </c>
      <c r="AU107" s="198" t="s">
        <v>84</v>
      </c>
      <c r="AV107" s="11" t="s">
        <v>84</v>
      </c>
      <c r="AW107" s="11" t="s">
        <v>36</v>
      </c>
      <c r="AX107" s="11" t="s">
        <v>75</v>
      </c>
      <c r="AY107" s="198" t="s">
        <v>136</v>
      </c>
    </row>
    <row r="108" spans="2:65" s="11" customFormat="1" ht="11.25">
      <c r="B108" s="188"/>
      <c r="C108" s="189"/>
      <c r="D108" s="185" t="s">
        <v>150</v>
      </c>
      <c r="E108" s="190" t="s">
        <v>1</v>
      </c>
      <c r="F108" s="191" t="s">
        <v>824</v>
      </c>
      <c r="G108" s="189"/>
      <c r="H108" s="192">
        <v>80.900000000000006</v>
      </c>
      <c r="I108" s="193"/>
      <c r="J108" s="189"/>
      <c r="K108" s="189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150</v>
      </c>
      <c r="AU108" s="198" t="s">
        <v>84</v>
      </c>
      <c r="AV108" s="11" t="s">
        <v>84</v>
      </c>
      <c r="AW108" s="11" t="s">
        <v>36</v>
      </c>
      <c r="AX108" s="11" t="s">
        <v>75</v>
      </c>
      <c r="AY108" s="198" t="s">
        <v>136</v>
      </c>
    </row>
    <row r="109" spans="2:65" s="12" customFormat="1" ht="11.25">
      <c r="B109" s="199"/>
      <c r="C109" s="200"/>
      <c r="D109" s="185" t="s">
        <v>150</v>
      </c>
      <c r="E109" s="201" t="s">
        <v>1</v>
      </c>
      <c r="F109" s="202" t="s">
        <v>825</v>
      </c>
      <c r="G109" s="200"/>
      <c r="H109" s="201" t="s">
        <v>1</v>
      </c>
      <c r="I109" s="203"/>
      <c r="J109" s="200"/>
      <c r="K109" s="200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150</v>
      </c>
      <c r="AU109" s="208" t="s">
        <v>84</v>
      </c>
      <c r="AV109" s="12" t="s">
        <v>21</v>
      </c>
      <c r="AW109" s="12" t="s">
        <v>36</v>
      </c>
      <c r="AX109" s="12" t="s">
        <v>75</v>
      </c>
      <c r="AY109" s="208" t="s">
        <v>136</v>
      </c>
    </row>
    <row r="110" spans="2:65" s="11" customFormat="1" ht="11.25">
      <c r="B110" s="188"/>
      <c r="C110" s="189"/>
      <c r="D110" s="185" t="s">
        <v>150</v>
      </c>
      <c r="E110" s="190" t="s">
        <v>1</v>
      </c>
      <c r="F110" s="191" t="s">
        <v>826</v>
      </c>
      <c r="G110" s="189"/>
      <c r="H110" s="192">
        <v>99.44</v>
      </c>
      <c r="I110" s="193"/>
      <c r="J110" s="189"/>
      <c r="K110" s="189"/>
      <c r="L110" s="194"/>
      <c r="M110" s="195"/>
      <c r="N110" s="196"/>
      <c r="O110" s="196"/>
      <c r="P110" s="196"/>
      <c r="Q110" s="196"/>
      <c r="R110" s="196"/>
      <c r="S110" s="196"/>
      <c r="T110" s="197"/>
      <c r="AT110" s="198" t="s">
        <v>150</v>
      </c>
      <c r="AU110" s="198" t="s">
        <v>84</v>
      </c>
      <c r="AV110" s="11" t="s">
        <v>84</v>
      </c>
      <c r="AW110" s="11" t="s">
        <v>36</v>
      </c>
      <c r="AX110" s="11" t="s">
        <v>75</v>
      </c>
      <c r="AY110" s="198" t="s">
        <v>136</v>
      </c>
    </row>
    <row r="111" spans="2:65" s="11" customFormat="1" ht="11.25">
      <c r="B111" s="188"/>
      <c r="C111" s="189"/>
      <c r="D111" s="185" t="s">
        <v>150</v>
      </c>
      <c r="E111" s="190" t="s">
        <v>1</v>
      </c>
      <c r="F111" s="191" t="s">
        <v>827</v>
      </c>
      <c r="G111" s="189"/>
      <c r="H111" s="192">
        <v>82.418000000000006</v>
      </c>
      <c r="I111" s="193"/>
      <c r="J111" s="189"/>
      <c r="K111" s="189"/>
      <c r="L111" s="194"/>
      <c r="M111" s="195"/>
      <c r="N111" s="196"/>
      <c r="O111" s="196"/>
      <c r="P111" s="196"/>
      <c r="Q111" s="196"/>
      <c r="R111" s="196"/>
      <c r="S111" s="196"/>
      <c r="T111" s="197"/>
      <c r="AT111" s="198" t="s">
        <v>150</v>
      </c>
      <c r="AU111" s="198" t="s">
        <v>84</v>
      </c>
      <c r="AV111" s="11" t="s">
        <v>84</v>
      </c>
      <c r="AW111" s="11" t="s">
        <v>36</v>
      </c>
      <c r="AX111" s="11" t="s">
        <v>75</v>
      </c>
      <c r="AY111" s="198" t="s">
        <v>136</v>
      </c>
    </row>
    <row r="112" spans="2:65" s="12" customFormat="1" ht="11.25">
      <c r="B112" s="199"/>
      <c r="C112" s="200"/>
      <c r="D112" s="185" t="s">
        <v>150</v>
      </c>
      <c r="E112" s="201" t="s">
        <v>1</v>
      </c>
      <c r="F112" s="202" t="s">
        <v>828</v>
      </c>
      <c r="G112" s="200"/>
      <c r="H112" s="201" t="s">
        <v>1</v>
      </c>
      <c r="I112" s="203"/>
      <c r="J112" s="200"/>
      <c r="K112" s="200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150</v>
      </c>
      <c r="AU112" s="208" t="s">
        <v>84</v>
      </c>
      <c r="AV112" s="12" t="s">
        <v>21</v>
      </c>
      <c r="AW112" s="12" t="s">
        <v>36</v>
      </c>
      <c r="AX112" s="12" t="s">
        <v>75</v>
      </c>
      <c r="AY112" s="208" t="s">
        <v>136</v>
      </c>
    </row>
    <row r="113" spans="2:65" s="11" customFormat="1" ht="11.25">
      <c r="B113" s="188"/>
      <c r="C113" s="189"/>
      <c r="D113" s="185" t="s">
        <v>150</v>
      </c>
      <c r="E113" s="190" t="s">
        <v>1</v>
      </c>
      <c r="F113" s="191" t="s">
        <v>829</v>
      </c>
      <c r="G113" s="189"/>
      <c r="H113" s="192">
        <v>8.4600000000000009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150</v>
      </c>
      <c r="AU113" s="198" t="s">
        <v>84</v>
      </c>
      <c r="AV113" s="11" t="s">
        <v>84</v>
      </c>
      <c r="AW113" s="11" t="s">
        <v>36</v>
      </c>
      <c r="AX113" s="11" t="s">
        <v>75</v>
      </c>
      <c r="AY113" s="198" t="s">
        <v>136</v>
      </c>
    </row>
    <row r="114" spans="2:65" s="12" customFormat="1" ht="11.25">
      <c r="B114" s="199"/>
      <c r="C114" s="200"/>
      <c r="D114" s="185" t="s">
        <v>150</v>
      </c>
      <c r="E114" s="201" t="s">
        <v>1</v>
      </c>
      <c r="F114" s="202" t="s">
        <v>830</v>
      </c>
      <c r="G114" s="200"/>
      <c r="H114" s="201" t="s">
        <v>1</v>
      </c>
      <c r="I114" s="203"/>
      <c r="J114" s="200"/>
      <c r="K114" s="200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150</v>
      </c>
      <c r="AU114" s="208" t="s">
        <v>84</v>
      </c>
      <c r="AV114" s="12" t="s">
        <v>21</v>
      </c>
      <c r="AW114" s="12" t="s">
        <v>36</v>
      </c>
      <c r="AX114" s="12" t="s">
        <v>75</v>
      </c>
      <c r="AY114" s="208" t="s">
        <v>136</v>
      </c>
    </row>
    <row r="115" spans="2:65" s="11" customFormat="1" ht="11.25">
      <c r="B115" s="188"/>
      <c r="C115" s="189"/>
      <c r="D115" s="185" t="s">
        <v>150</v>
      </c>
      <c r="E115" s="190" t="s">
        <v>1</v>
      </c>
      <c r="F115" s="191" t="s">
        <v>831</v>
      </c>
      <c r="G115" s="189"/>
      <c r="H115" s="192">
        <v>6</v>
      </c>
      <c r="I115" s="193"/>
      <c r="J115" s="189"/>
      <c r="K115" s="189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150</v>
      </c>
      <c r="AU115" s="198" t="s">
        <v>84</v>
      </c>
      <c r="AV115" s="11" t="s">
        <v>84</v>
      </c>
      <c r="AW115" s="11" t="s">
        <v>36</v>
      </c>
      <c r="AX115" s="11" t="s">
        <v>75</v>
      </c>
      <c r="AY115" s="198" t="s">
        <v>136</v>
      </c>
    </row>
    <row r="116" spans="2:65" s="12" customFormat="1" ht="11.25">
      <c r="B116" s="199"/>
      <c r="C116" s="200"/>
      <c r="D116" s="185" t="s">
        <v>150</v>
      </c>
      <c r="E116" s="201" t="s">
        <v>1</v>
      </c>
      <c r="F116" s="202" t="s">
        <v>832</v>
      </c>
      <c r="G116" s="200"/>
      <c r="H116" s="201" t="s">
        <v>1</v>
      </c>
      <c r="I116" s="203"/>
      <c r="J116" s="200"/>
      <c r="K116" s="200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150</v>
      </c>
      <c r="AU116" s="208" t="s">
        <v>84</v>
      </c>
      <c r="AV116" s="12" t="s">
        <v>21</v>
      </c>
      <c r="AW116" s="12" t="s">
        <v>36</v>
      </c>
      <c r="AX116" s="12" t="s">
        <v>75</v>
      </c>
      <c r="AY116" s="208" t="s">
        <v>136</v>
      </c>
    </row>
    <row r="117" spans="2:65" s="11" customFormat="1" ht="11.25">
      <c r="B117" s="188"/>
      <c r="C117" s="189"/>
      <c r="D117" s="185" t="s">
        <v>150</v>
      </c>
      <c r="E117" s="190" t="s">
        <v>1</v>
      </c>
      <c r="F117" s="191" t="s">
        <v>833</v>
      </c>
      <c r="G117" s="189"/>
      <c r="H117" s="192">
        <v>-11.3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150</v>
      </c>
      <c r="AU117" s="198" t="s">
        <v>84</v>
      </c>
      <c r="AV117" s="11" t="s">
        <v>84</v>
      </c>
      <c r="AW117" s="11" t="s">
        <v>36</v>
      </c>
      <c r="AX117" s="11" t="s">
        <v>75</v>
      </c>
      <c r="AY117" s="198" t="s">
        <v>136</v>
      </c>
    </row>
    <row r="118" spans="2:65" s="13" customFormat="1" ht="11.25">
      <c r="B118" s="209"/>
      <c r="C118" s="210"/>
      <c r="D118" s="185" t="s">
        <v>150</v>
      </c>
      <c r="E118" s="211" t="s">
        <v>1</v>
      </c>
      <c r="F118" s="212" t="s">
        <v>245</v>
      </c>
      <c r="G118" s="210"/>
      <c r="H118" s="213">
        <v>865.55799999999999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150</v>
      </c>
      <c r="AU118" s="219" t="s">
        <v>84</v>
      </c>
      <c r="AV118" s="13" t="s">
        <v>145</v>
      </c>
      <c r="AW118" s="13" t="s">
        <v>4</v>
      </c>
      <c r="AX118" s="13" t="s">
        <v>21</v>
      </c>
      <c r="AY118" s="219" t="s">
        <v>136</v>
      </c>
    </row>
    <row r="119" spans="2:65" s="1" customFormat="1" ht="16.5" customHeight="1">
      <c r="B119" s="32"/>
      <c r="C119" s="173" t="s">
        <v>834</v>
      </c>
      <c r="D119" s="173" t="s">
        <v>140</v>
      </c>
      <c r="E119" s="174" t="s">
        <v>835</v>
      </c>
      <c r="F119" s="175" t="s">
        <v>836</v>
      </c>
      <c r="G119" s="176" t="s">
        <v>837</v>
      </c>
      <c r="H119" s="177">
        <v>40</v>
      </c>
      <c r="I119" s="178"/>
      <c r="J119" s="179">
        <f>ROUND(I119*H119,2)</f>
        <v>0</v>
      </c>
      <c r="K119" s="175" t="s">
        <v>795</v>
      </c>
      <c r="L119" s="36"/>
      <c r="M119" s="180" t="s">
        <v>1</v>
      </c>
      <c r="N119" s="181" t="s">
        <v>46</v>
      </c>
      <c r="O119" s="5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5" t="s">
        <v>145</v>
      </c>
      <c r="AT119" s="15" t="s">
        <v>140</v>
      </c>
      <c r="AU119" s="15" t="s">
        <v>84</v>
      </c>
      <c r="AY119" s="15" t="s">
        <v>136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21</v>
      </c>
      <c r="BK119" s="184">
        <f>ROUND(I119*H119,2)</f>
        <v>0</v>
      </c>
      <c r="BL119" s="15" t="s">
        <v>145</v>
      </c>
      <c r="BM119" s="15" t="s">
        <v>838</v>
      </c>
    </row>
    <row r="120" spans="2:65" s="1" customFormat="1" ht="16.5" customHeight="1">
      <c r="B120" s="32"/>
      <c r="C120" s="173" t="s">
        <v>839</v>
      </c>
      <c r="D120" s="173" t="s">
        <v>140</v>
      </c>
      <c r="E120" s="174" t="s">
        <v>840</v>
      </c>
      <c r="F120" s="175" t="s">
        <v>841</v>
      </c>
      <c r="G120" s="176" t="s">
        <v>842</v>
      </c>
      <c r="H120" s="177">
        <v>15</v>
      </c>
      <c r="I120" s="178"/>
      <c r="J120" s="179">
        <f>ROUND(I120*H120,2)</f>
        <v>0</v>
      </c>
      <c r="K120" s="175" t="s">
        <v>795</v>
      </c>
      <c r="L120" s="36"/>
      <c r="M120" s="180" t="s">
        <v>1</v>
      </c>
      <c r="N120" s="181" t="s">
        <v>46</v>
      </c>
      <c r="O120" s="58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5" t="s">
        <v>145</v>
      </c>
      <c r="AT120" s="15" t="s">
        <v>140</v>
      </c>
      <c r="AU120" s="15" t="s">
        <v>84</v>
      </c>
      <c r="AY120" s="15" t="s">
        <v>136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21</v>
      </c>
      <c r="BK120" s="184">
        <f>ROUND(I120*H120,2)</f>
        <v>0</v>
      </c>
      <c r="BL120" s="15" t="s">
        <v>145</v>
      </c>
      <c r="BM120" s="15" t="s">
        <v>843</v>
      </c>
    </row>
    <row r="121" spans="2:65" s="1" customFormat="1" ht="16.5" customHeight="1">
      <c r="B121" s="32"/>
      <c r="C121" s="173" t="s">
        <v>256</v>
      </c>
      <c r="D121" s="173" t="s">
        <v>140</v>
      </c>
      <c r="E121" s="174" t="s">
        <v>844</v>
      </c>
      <c r="F121" s="175" t="s">
        <v>845</v>
      </c>
      <c r="G121" s="176" t="s">
        <v>230</v>
      </c>
      <c r="H121" s="177">
        <v>3.9</v>
      </c>
      <c r="I121" s="178"/>
      <c r="J121" s="179">
        <f>ROUND(I121*H121,2)</f>
        <v>0</v>
      </c>
      <c r="K121" s="175" t="s">
        <v>795</v>
      </c>
      <c r="L121" s="36"/>
      <c r="M121" s="180" t="s">
        <v>1</v>
      </c>
      <c r="N121" s="181" t="s">
        <v>46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145</v>
      </c>
      <c r="AT121" s="15" t="s">
        <v>140</v>
      </c>
      <c r="AU121" s="15" t="s">
        <v>84</v>
      </c>
      <c r="AY121" s="15" t="s">
        <v>136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21</v>
      </c>
      <c r="BK121" s="184">
        <f>ROUND(I121*H121,2)</f>
        <v>0</v>
      </c>
      <c r="BL121" s="15" t="s">
        <v>145</v>
      </c>
      <c r="BM121" s="15" t="s">
        <v>846</v>
      </c>
    </row>
    <row r="122" spans="2:65" s="11" customFormat="1" ht="11.25">
      <c r="B122" s="188"/>
      <c r="C122" s="189"/>
      <c r="D122" s="185" t="s">
        <v>150</v>
      </c>
      <c r="E122" s="190" t="s">
        <v>1</v>
      </c>
      <c r="F122" s="191" t="s">
        <v>847</v>
      </c>
      <c r="G122" s="189"/>
      <c r="H122" s="192">
        <v>1.59</v>
      </c>
      <c r="I122" s="193"/>
      <c r="J122" s="189"/>
      <c r="K122" s="189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150</v>
      </c>
      <c r="AU122" s="198" t="s">
        <v>84</v>
      </c>
      <c r="AV122" s="11" t="s">
        <v>84</v>
      </c>
      <c r="AW122" s="11" t="s">
        <v>36</v>
      </c>
      <c r="AX122" s="11" t="s">
        <v>75</v>
      </c>
      <c r="AY122" s="198" t="s">
        <v>136</v>
      </c>
    </row>
    <row r="123" spans="2:65" s="11" customFormat="1" ht="11.25">
      <c r="B123" s="188"/>
      <c r="C123" s="189"/>
      <c r="D123" s="185" t="s">
        <v>150</v>
      </c>
      <c r="E123" s="190" t="s">
        <v>1</v>
      </c>
      <c r="F123" s="191" t="s">
        <v>848</v>
      </c>
      <c r="G123" s="189"/>
      <c r="H123" s="192">
        <v>2.31</v>
      </c>
      <c r="I123" s="193"/>
      <c r="J123" s="189"/>
      <c r="K123" s="189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150</v>
      </c>
      <c r="AU123" s="198" t="s">
        <v>84</v>
      </c>
      <c r="AV123" s="11" t="s">
        <v>84</v>
      </c>
      <c r="AW123" s="11" t="s">
        <v>36</v>
      </c>
      <c r="AX123" s="11" t="s">
        <v>75</v>
      </c>
      <c r="AY123" s="198" t="s">
        <v>136</v>
      </c>
    </row>
    <row r="124" spans="2:65" s="13" customFormat="1" ht="11.25">
      <c r="B124" s="209"/>
      <c r="C124" s="210"/>
      <c r="D124" s="185" t="s">
        <v>150</v>
      </c>
      <c r="E124" s="211" t="s">
        <v>1</v>
      </c>
      <c r="F124" s="212" t="s">
        <v>245</v>
      </c>
      <c r="G124" s="210"/>
      <c r="H124" s="213">
        <v>3.9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150</v>
      </c>
      <c r="AU124" s="219" t="s">
        <v>84</v>
      </c>
      <c r="AV124" s="13" t="s">
        <v>145</v>
      </c>
      <c r="AW124" s="13" t="s">
        <v>36</v>
      </c>
      <c r="AX124" s="13" t="s">
        <v>21</v>
      </c>
      <c r="AY124" s="219" t="s">
        <v>136</v>
      </c>
    </row>
    <row r="125" spans="2:65" s="1" customFormat="1" ht="16.5" customHeight="1">
      <c r="B125" s="32"/>
      <c r="C125" s="173" t="s">
        <v>187</v>
      </c>
      <c r="D125" s="173" t="s">
        <v>140</v>
      </c>
      <c r="E125" s="174" t="s">
        <v>849</v>
      </c>
      <c r="F125" s="175" t="s">
        <v>850</v>
      </c>
      <c r="G125" s="176" t="s">
        <v>230</v>
      </c>
      <c r="H125" s="177">
        <v>20</v>
      </c>
      <c r="I125" s="178"/>
      <c r="J125" s="179">
        <f>ROUND(I125*H125,2)</f>
        <v>0</v>
      </c>
      <c r="K125" s="175" t="s">
        <v>800</v>
      </c>
      <c r="L125" s="36"/>
      <c r="M125" s="180" t="s">
        <v>1</v>
      </c>
      <c r="N125" s="181" t="s">
        <v>46</v>
      </c>
      <c r="O125" s="58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15" t="s">
        <v>145</v>
      </c>
      <c r="AT125" s="15" t="s">
        <v>140</v>
      </c>
      <c r="AU125" s="15" t="s">
        <v>84</v>
      </c>
      <c r="AY125" s="15" t="s">
        <v>136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5" t="s">
        <v>21</v>
      </c>
      <c r="BK125" s="184">
        <f>ROUND(I125*H125,2)</f>
        <v>0</v>
      </c>
      <c r="BL125" s="15" t="s">
        <v>145</v>
      </c>
      <c r="BM125" s="15" t="s">
        <v>851</v>
      </c>
    </row>
    <row r="126" spans="2:65" s="11" customFormat="1" ht="11.25">
      <c r="B126" s="188"/>
      <c r="C126" s="189"/>
      <c r="D126" s="185" t="s">
        <v>150</v>
      </c>
      <c r="E126" s="190" t="s">
        <v>1</v>
      </c>
      <c r="F126" s="191" t="s">
        <v>852</v>
      </c>
      <c r="G126" s="189"/>
      <c r="H126" s="192">
        <v>20</v>
      </c>
      <c r="I126" s="193"/>
      <c r="J126" s="189"/>
      <c r="K126" s="189"/>
      <c r="L126" s="194"/>
      <c r="M126" s="195"/>
      <c r="N126" s="196"/>
      <c r="O126" s="196"/>
      <c r="P126" s="196"/>
      <c r="Q126" s="196"/>
      <c r="R126" s="196"/>
      <c r="S126" s="196"/>
      <c r="T126" s="197"/>
      <c r="AT126" s="198" t="s">
        <v>150</v>
      </c>
      <c r="AU126" s="198" t="s">
        <v>84</v>
      </c>
      <c r="AV126" s="11" t="s">
        <v>84</v>
      </c>
      <c r="AW126" s="11" t="s">
        <v>36</v>
      </c>
      <c r="AX126" s="11" t="s">
        <v>21</v>
      </c>
      <c r="AY126" s="198" t="s">
        <v>136</v>
      </c>
    </row>
    <row r="127" spans="2:65" s="1" customFormat="1" ht="16.5" customHeight="1">
      <c r="B127" s="32"/>
      <c r="C127" s="173" t="s">
        <v>26</v>
      </c>
      <c r="D127" s="173" t="s">
        <v>140</v>
      </c>
      <c r="E127" s="174" t="s">
        <v>853</v>
      </c>
      <c r="F127" s="175" t="s">
        <v>854</v>
      </c>
      <c r="G127" s="176" t="s">
        <v>230</v>
      </c>
      <c r="H127" s="177">
        <v>1.4</v>
      </c>
      <c r="I127" s="178"/>
      <c r="J127" s="179">
        <f>ROUND(I127*H127,2)</f>
        <v>0</v>
      </c>
      <c r="K127" s="175" t="s">
        <v>800</v>
      </c>
      <c r="L127" s="36"/>
      <c r="M127" s="180" t="s">
        <v>1</v>
      </c>
      <c r="N127" s="181" t="s">
        <v>46</v>
      </c>
      <c r="O127" s="58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AR127" s="15" t="s">
        <v>145</v>
      </c>
      <c r="AT127" s="15" t="s">
        <v>140</v>
      </c>
      <c r="AU127" s="15" t="s">
        <v>84</v>
      </c>
      <c r="AY127" s="15" t="s">
        <v>136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5" t="s">
        <v>21</v>
      </c>
      <c r="BK127" s="184">
        <f>ROUND(I127*H127,2)</f>
        <v>0</v>
      </c>
      <c r="BL127" s="15" t="s">
        <v>145</v>
      </c>
      <c r="BM127" s="15" t="s">
        <v>855</v>
      </c>
    </row>
    <row r="128" spans="2:65" s="12" customFormat="1" ht="11.25">
      <c r="B128" s="199"/>
      <c r="C128" s="200"/>
      <c r="D128" s="185" t="s">
        <v>150</v>
      </c>
      <c r="E128" s="201" t="s">
        <v>1</v>
      </c>
      <c r="F128" s="202" t="s">
        <v>856</v>
      </c>
      <c r="G128" s="200"/>
      <c r="H128" s="201" t="s">
        <v>1</v>
      </c>
      <c r="I128" s="203"/>
      <c r="J128" s="200"/>
      <c r="K128" s="200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150</v>
      </c>
      <c r="AU128" s="208" t="s">
        <v>84</v>
      </c>
      <c r="AV128" s="12" t="s">
        <v>21</v>
      </c>
      <c r="AW128" s="12" t="s">
        <v>36</v>
      </c>
      <c r="AX128" s="12" t="s">
        <v>75</v>
      </c>
      <c r="AY128" s="208" t="s">
        <v>136</v>
      </c>
    </row>
    <row r="129" spans="2:65" s="11" customFormat="1" ht="11.25">
      <c r="B129" s="188"/>
      <c r="C129" s="189"/>
      <c r="D129" s="185" t="s">
        <v>150</v>
      </c>
      <c r="E129" s="190" t="s">
        <v>1</v>
      </c>
      <c r="F129" s="191" t="s">
        <v>857</v>
      </c>
      <c r="G129" s="189"/>
      <c r="H129" s="192">
        <v>1.4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150</v>
      </c>
      <c r="AU129" s="198" t="s">
        <v>84</v>
      </c>
      <c r="AV129" s="11" t="s">
        <v>84</v>
      </c>
      <c r="AW129" s="11" t="s">
        <v>36</v>
      </c>
      <c r="AX129" s="11" t="s">
        <v>21</v>
      </c>
      <c r="AY129" s="198" t="s">
        <v>136</v>
      </c>
    </row>
    <row r="130" spans="2:65" s="1" customFormat="1" ht="16.5" customHeight="1">
      <c r="B130" s="32"/>
      <c r="C130" s="173" t="s">
        <v>138</v>
      </c>
      <c r="D130" s="173" t="s">
        <v>140</v>
      </c>
      <c r="E130" s="174" t="s">
        <v>858</v>
      </c>
      <c r="F130" s="175" t="s">
        <v>859</v>
      </c>
      <c r="G130" s="176" t="s">
        <v>143</v>
      </c>
      <c r="H130" s="177">
        <v>1067</v>
      </c>
      <c r="I130" s="178"/>
      <c r="J130" s="179">
        <f>ROUND(I130*H130,2)</f>
        <v>0</v>
      </c>
      <c r="K130" s="175" t="s">
        <v>812</v>
      </c>
      <c r="L130" s="36"/>
      <c r="M130" s="180" t="s">
        <v>1</v>
      </c>
      <c r="N130" s="181" t="s">
        <v>46</v>
      </c>
      <c r="O130" s="58"/>
      <c r="P130" s="182">
        <f>O130*H130</f>
        <v>0</v>
      </c>
      <c r="Q130" s="182">
        <v>8.4000000000000003E-4</v>
      </c>
      <c r="R130" s="182">
        <f>Q130*H130</f>
        <v>0.89628000000000008</v>
      </c>
      <c r="S130" s="182">
        <v>0</v>
      </c>
      <c r="T130" s="183">
        <f>S130*H130</f>
        <v>0</v>
      </c>
      <c r="AR130" s="15" t="s">
        <v>145</v>
      </c>
      <c r="AT130" s="15" t="s">
        <v>140</v>
      </c>
      <c r="AU130" s="15" t="s">
        <v>84</v>
      </c>
      <c r="AY130" s="15" t="s">
        <v>136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5" t="s">
        <v>21</v>
      </c>
      <c r="BK130" s="184">
        <f>ROUND(I130*H130,2)</f>
        <v>0</v>
      </c>
      <c r="BL130" s="15" t="s">
        <v>145</v>
      </c>
      <c r="BM130" s="15" t="s">
        <v>860</v>
      </c>
    </row>
    <row r="131" spans="2:65" s="11" customFormat="1" ht="11.25">
      <c r="B131" s="188"/>
      <c r="C131" s="189"/>
      <c r="D131" s="185" t="s">
        <v>150</v>
      </c>
      <c r="E131" s="190" t="s">
        <v>1</v>
      </c>
      <c r="F131" s="191" t="s">
        <v>861</v>
      </c>
      <c r="G131" s="189"/>
      <c r="H131" s="192">
        <v>178.69</v>
      </c>
      <c r="I131" s="193"/>
      <c r="J131" s="189"/>
      <c r="K131" s="189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150</v>
      </c>
      <c r="AU131" s="198" t="s">
        <v>84</v>
      </c>
      <c r="AV131" s="11" t="s">
        <v>84</v>
      </c>
      <c r="AW131" s="11" t="s">
        <v>36</v>
      </c>
      <c r="AX131" s="11" t="s">
        <v>75</v>
      </c>
      <c r="AY131" s="198" t="s">
        <v>136</v>
      </c>
    </row>
    <row r="132" spans="2:65" s="11" customFormat="1" ht="11.25">
      <c r="B132" s="188"/>
      <c r="C132" s="189"/>
      <c r="D132" s="185" t="s">
        <v>150</v>
      </c>
      <c r="E132" s="190" t="s">
        <v>1</v>
      </c>
      <c r="F132" s="191" t="s">
        <v>862</v>
      </c>
      <c r="G132" s="189"/>
      <c r="H132" s="192">
        <v>9.9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150</v>
      </c>
      <c r="AU132" s="198" t="s">
        <v>84</v>
      </c>
      <c r="AV132" s="11" t="s">
        <v>84</v>
      </c>
      <c r="AW132" s="11" t="s">
        <v>36</v>
      </c>
      <c r="AX132" s="11" t="s">
        <v>75</v>
      </c>
      <c r="AY132" s="198" t="s">
        <v>136</v>
      </c>
    </row>
    <row r="133" spans="2:65" s="11" customFormat="1" ht="11.25">
      <c r="B133" s="188"/>
      <c r="C133" s="189"/>
      <c r="D133" s="185" t="s">
        <v>150</v>
      </c>
      <c r="E133" s="190" t="s">
        <v>1</v>
      </c>
      <c r="F133" s="191" t="s">
        <v>863</v>
      </c>
      <c r="G133" s="189"/>
      <c r="H133" s="192">
        <v>212.16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150</v>
      </c>
      <c r="AU133" s="198" t="s">
        <v>84</v>
      </c>
      <c r="AV133" s="11" t="s">
        <v>84</v>
      </c>
      <c r="AW133" s="11" t="s">
        <v>36</v>
      </c>
      <c r="AX133" s="11" t="s">
        <v>75</v>
      </c>
      <c r="AY133" s="198" t="s">
        <v>136</v>
      </c>
    </row>
    <row r="134" spans="2:65" s="11" customFormat="1" ht="11.25">
      <c r="B134" s="188"/>
      <c r="C134" s="189"/>
      <c r="D134" s="185" t="s">
        <v>150</v>
      </c>
      <c r="E134" s="190" t="s">
        <v>1</v>
      </c>
      <c r="F134" s="191" t="s">
        <v>864</v>
      </c>
      <c r="G134" s="189"/>
      <c r="H134" s="192">
        <v>35.28</v>
      </c>
      <c r="I134" s="193"/>
      <c r="J134" s="189"/>
      <c r="K134" s="189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150</v>
      </c>
      <c r="AU134" s="198" t="s">
        <v>84</v>
      </c>
      <c r="AV134" s="11" t="s">
        <v>84</v>
      </c>
      <c r="AW134" s="11" t="s">
        <v>36</v>
      </c>
      <c r="AX134" s="11" t="s">
        <v>75</v>
      </c>
      <c r="AY134" s="198" t="s">
        <v>136</v>
      </c>
    </row>
    <row r="135" spans="2:65" s="11" customFormat="1" ht="11.25">
      <c r="B135" s="188"/>
      <c r="C135" s="189"/>
      <c r="D135" s="185" t="s">
        <v>150</v>
      </c>
      <c r="E135" s="190" t="s">
        <v>1</v>
      </c>
      <c r="F135" s="191" t="s">
        <v>865</v>
      </c>
      <c r="G135" s="189"/>
      <c r="H135" s="192">
        <v>64.44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150</v>
      </c>
      <c r="AU135" s="198" t="s">
        <v>84</v>
      </c>
      <c r="AV135" s="11" t="s">
        <v>84</v>
      </c>
      <c r="AW135" s="11" t="s">
        <v>36</v>
      </c>
      <c r="AX135" s="11" t="s">
        <v>75</v>
      </c>
      <c r="AY135" s="198" t="s">
        <v>136</v>
      </c>
    </row>
    <row r="136" spans="2:65" s="11" customFormat="1" ht="11.25">
      <c r="B136" s="188"/>
      <c r="C136" s="189"/>
      <c r="D136" s="185" t="s">
        <v>150</v>
      </c>
      <c r="E136" s="190" t="s">
        <v>1</v>
      </c>
      <c r="F136" s="191" t="s">
        <v>866</v>
      </c>
      <c r="G136" s="189"/>
      <c r="H136" s="192">
        <v>161.80000000000001</v>
      </c>
      <c r="I136" s="193"/>
      <c r="J136" s="189"/>
      <c r="K136" s="189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150</v>
      </c>
      <c r="AU136" s="198" t="s">
        <v>84</v>
      </c>
      <c r="AV136" s="11" t="s">
        <v>84</v>
      </c>
      <c r="AW136" s="11" t="s">
        <v>36</v>
      </c>
      <c r="AX136" s="11" t="s">
        <v>75</v>
      </c>
      <c r="AY136" s="198" t="s">
        <v>136</v>
      </c>
    </row>
    <row r="137" spans="2:65" s="11" customFormat="1" ht="11.25">
      <c r="B137" s="188"/>
      <c r="C137" s="189"/>
      <c r="D137" s="185" t="s">
        <v>150</v>
      </c>
      <c r="E137" s="190" t="s">
        <v>1</v>
      </c>
      <c r="F137" s="191" t="s">
        <v>867</v>
      </c>
      <c r="G137" s="189"/>
      <c r="H137" s="192">
        <v>198.88</v>
      </c>
      <c r="I137" s="193"/>
      <c r="J137" s="189"/>
      <c r="K137" s="189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150</v>
      </c>
      <c r="AU137" s="198" t="s">
        <v>84</v>
      </c>
      <c r="AV137" s="11" t="s">
        <v>84</v>
      </c>
      <c r="AW137" s="11" t="s">
        <v>36</v>
      </c>
      <c r="AX137" s="11" t="s">
        <v>75</v>
      </c>
      <c r="AY137" s="198" t="s">
        <v>136</v>
      </c>
    </row>
    <row r="138" spans="2:65" s="11" customFormat="1" ht="11.25">
      <c r="B138" s="188"/>
      <c r="C138" s="189"/>
      <c r="D138" s="185" t="s">
        <v>150</v>
      </c>
      <c r="E138" s="190" t="s">
        <v>1</v>
      </c>
      <c r="F138" s="191" t="s">
        <v>868</v>
      </c>
      <c r="G138" s="189"/>
      <c r="H138" s="192">
        <v>149.85</v>
      </c>
      <c r="I138" s="193"/>
      <c r="J138" s="189"/>
      <c r="K138" s="189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150</v>
      </c>
      <c r="AU138" s="198" t="s">
        <v>84</v>
      </c>
      <c r="AV138" s="11" t="s">
        <v>84</v>
      </c>
      <c r="AW138" s="11" t="s">
        <v>36</v>
      </c>
      <c r="AX138" s="11" t="s">
        <v>75</v>
      </c>
      <c r="AY138" s="198" t="s">
        <v>136</v>
      </c>
    </row>
    <row r="139" spans="2:65" s="12" customFormat="1" ht="11.25">
      <c r="B139" s="199"/>
      <c r="C139" s="200"/>
      <c r="D139" s="185" t="s">
        <v>150</v>
      </c>
      <c r="E139" s="201" t="s">
        <v>1</v>
      </c>
      <c r="F139" s="202" t="s">
        <v>869</v>
      </c>
      <c r="G139" s="200"/>
      <c r="H139" s="201" t="s">
        <v>1</v>
      </c>
      <c r="I139" s="203"/>
      <c r="J139" s="200"/>
      <c r="K139" s="200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150</v>
      </c>
      <c r="AU139" s="208" t="s">
        <v>84</v>
      </c>
      <c r="AV139" s="12" t="s">
        <v>21</v>
      </c>
      <c r="AW139" s="12" t="s">
        <v>36</v>
      </c>
      <c r="AX139" s="12" t="s">
        <v>75</v>
      </c>
      <c r="AY139" s="208" t="s">
        <v>136</v>
      </c>
    </row>
    <row r="140" spans="2:65" s="11" customFormat="1" ht="11.25">
      <c r="B140" s="188"/>
      <c r="C140" s="189"/>
      <c r="D140" s="185" t="s">
        <v>150</v>
      </c>
      <c r="E140" s="190" t="s">
        <v>1</v>
      </c>
      <c r="F140" s="191" t="s">
        <v>870</v>
      </c>
      <c r="G140" s="189"/>
      <c r="H140" s="192">
        <v>56</v>
      </c>
      <c r="I140" s="193"/>
      <c r="J140" s="189"/>
      <c r="K140" s="189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150</v>
      </c>
      <c r="AU140" s="198" t="s">
        <v>84</v>
      </c>
      <c r="AV140" s="11" t="s">
        <v>84</v>
      </c>
      <c r="AW140" s="11" t="s">
        <v>36</v>
      </c>
      <c r="AX140" s="11" t="s">
        <v>75</v>
      </c>
      <c r="AY140" s="198" t="s">
        <v>136</v>
      </c>
    </row>
    <row r="141" spans="2:65" s="13" customFormat="1" ht="11.25">
      <c r="B141" s="209"/>
      <c r="C141" s="210"/>
      <c r="D141" s="185" t="s">
        <v>150</v>
      </c>
      <c r="E141" s="211" t="s">
        <v>1</v>
      </c>
      <c r="F141" s="212" t="s">
        <v>245</v>
      </c>
      <c r="G141" s="210"/>
      <c r="H141" s="213">
        <v>1067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150</v>
      </c>
      <c r="AU141" s="219" t="s">
        <v>84</v>
      </c>
      <c r="AV141" s="13" t="s">
        <v>145</v>
      </c>
      <c r="AW141" s="13" t="s">
        <v>36</v>
      </c>
      <c r="AX141" s="13" t="s">
        <v>21</v>
      </c>
      <c r="AY141" s="219" t="s">
        <v>136</v>
      </c>
    </row>
    <row r="142" spans="2:65" s="1" customFormat="1" ht="16.5" customHeight="1">
      <c r="B142" s="32"/>
      <c r="C142" s="173" t="s">
        <v>282</v>
      </c>
      <c r="D142" s="173" t="s">
        <v>140</v>
      </c>
      <c r="E142" s="174" t="s">
        <v>871</v>
      </c>
      <c r="F142" s="175" t="s">
        <v>872</v>
      </c>
      <c r="G142" s="176" t="s">
        <v>143</v>
      </c>
      <c r="H142" s="177">
        <v>1067</v>
      </c>
      <c r="I142" s="178"/>
      <c r="J142" s="179">
        <f>ROUND(I142*H142,2)</f>
        <v>0</v>
      </c>
      <c r="K142" s="175" t="s">
        <v>812</v>
      </c>
      <c r="L142" s="36"/>
      <c r="M142" s="180" t="s">
        <v>1</v>
      </c>
      <c r="N142" s="181" t="s">
        <v>46</v>
      </c>
      <c r="O142" s="58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AR142" s="15" t="s">
        <v>145</v>
      </c>
      <c r="AT142" s="15" t="s">
        <v>140</v>
      </c>
      <c r="AU142" s="15" t="s">
        <v>84</v>
      </c>
      <c r="AY142" s="15" t="s">
        <v>136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5" t="s">
        <v>21</v>
      </c>
      <c r="BK142" s="184">
        <f>ROUND(I142*H142,2)</f>
        <v>0</v>
      </c>
      <c r="BL142" s="15" t="s">
        <v>145</v>
      </c>
      <c r="BM142" s="15" t="s">
        <v>873</v>
      </c>
    </row>
    <row r="143" spans="2:65" s="1" customFormat="1" ht="16.5" customHeight="1">
      <c r="B143" s="32"/>
      <c r="C143" s="173" t="s">
        <v>203</v>
      </c>
      <c r="D143" s="173" t="s">
        <v>140</v>
      </c>
      <c r="E143" s="174" t="s">
        <v>874</v>
      </c>
      <c r="F143" s="175" t="s">
        <v>875</v>
      </c>
      <c r="G143" s="176" t="s">
        <v>143</v>
      </c>
      <c r="H143" s="177">
        <v>27</v>
      </c>
      <c r="I143" s="178"/>
      <c r="J143" s="179">
        <f>ROUND(I143*H143,2)</f>
        <v>0</v>
      </c>
      <c r="K143" s="175" t="s">
        <v>812</v>
      </c>
      <c r="L143" s="36"/>
      <c r="M143" s="180" t="s">
        <v>1</v>
      </c>
      <c r="N143" s="181" t="s">
        <v>46</v>
      </c>
      <c r="O143" s="58"/>
      <c r="P143" s="182">
        <f>O143*H143</f>
        <v>0</v>
      </c>
      <c r="Q143" s="182">
        <v>6.9999999999999999E-4</v>
      </c>
      <c r="R143" s="182">
        <f>Q143*H143</f>
        <v>1.89E-2</v>
      </c>
      <c r="S143" s="182">
        <v>0</v>
      </c>
      <c r="T143" s="183">
        <f>S143*H143</f>
        <v>0</v>
      </c>
      <c r="AR143" s="15" t="s">
        <v>145</v>
      </c>
      <c r="AT143" s="15" t="s">
        <v>140</v>
      </c>
      <c r="AU143" s="15" t="s">
        <v>84</v>
      </c>
      <c r="AY143" s="15" t="s">
        <v>136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21</v>
      </c>
      <c r="BK143" s="184">
        <f>ROUND(I143*H143,2)</f>
        <v>0</v>
      </c>
      <c r="BL143" s="15" t="s">
        <v>145</v>
      </c>
      <c r="BM143" s="15" t="s">
        <v>876</v>
      </c>
    </row>
    <row r="144" spans="2:65" s="11" customFormat="1" ht="11.25">
      <c r="B144" s="188"/>
      <c r="C144" s="189"/>
      <c r="D144" s="185" t="s">
        <v>150</v>
      </c>
      <c r="E144" s="190" t="s">
        <v>1</v>
      </c>
      <c r="F144" s="191" t="s">
        <v>877</v>
      </c>
      <c r="G144" s="189"/>
      <c r="H144" s="192">
        <v>27</v>
      </c>
      <c r="I144" s="193"/>
      <c r="J144" s="189"/>
      <c r="K144" s="189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150</v>
      </c>
      <c r="AU144" s="198" t="s">
        <v>84</v>
      </c>
      <c r="AV144" s="11" t="s">
        <v>84</v>
      </c>
      <c r="AW144" s="11" t="s">
        <v>36</v>
      </c>
      <c r="AX144" s="11" t="s">
        <v>75</v>
      </c>
      <c r="AY144" s="198" t="s">
        <v>136</v>
      </c>
    </row>
    <row r="145" spans="2:65" s="13" customFormat="1" ht="11.25">
      <c r="B145" s="209"/>
      <c r="C145" s="210"/>
      <c r="D145" s="185" t="s">
        <v>150</v>
      </c>
      <c r="E145" s="211" t="s">
        <v>1</v>
      </c>
      <c r="F145" s="212" t="s">
        <v>245</v>
      </c>
      <c r="G145" s="210"/>
      <c r="H145" s="213">
        <v>27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150</v>
      </c>
      <c r="AU145" s="219" t="s">
        <v>84</v>
      </c>
      <c r="AV145" s="13" t="s">
        <v>145</v>
      </c>
      <c r="AW145" s="13" t="s">
        <v>36</v>
      </c>
      <c r="AX145" s="13" t="s">
        <v>21</v>
      </c>
      <c r="AY145" s="219" t="s">
        <v>136</v>
      </c>
    </row>
    <row r="146" spans="2:65" s="1" customFormat="1" ht="16.5" customHeight="1">
      <c r="B146" s="32"/>
      <c r="C146" s="173" t="s">
        <v>209</v>
      </c>
      <c r="D146" s="173" t="s">
        <v>140</v>
      </c>
      <c r="E146" s="174" t="s">
        <v>878</v>
      </c>
      <c r="F146" s="175" t="s">
        <v>879</v>
      </c>
      <c r="G146" s="176" t="s">
        <v>143</v>
      </c>
      <c r="H146" s="177">
        <v>27</v>
      </c>
      <c r="I146" s="178"/>
      <c r="J146" s="179">
        <f>ROUND(I146*H146,2)</f>
        <v>0</v>
      </c>
      <c r="K146" s="175" t="s">
        <v>812</v>
      </c>
      <c r="L146" s="36"/>
      <c r="M146" s="180" t="s">
        <v>1</v>
      </c>
      <c r="N146" s="181" t="s">
        <v>46</v>
      </c>
      <c r="O146" s="58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AR146" s="15" t="s">
        <v>145</v>
      </c>
      <c r="AT146" s="15" t="s">
        <v>140</v>
      </c>
      <c r="AU146" s="15" t="s">
        <v>84</v>
      </c>
      <c r="AY146" s="15" t="s">
        <v>136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5" t="s">
        <v>21</v>
      </c>
      <c r="BK146" s="184">
        <f>ROUND(I146*H146,2)</f>
        <v>0</v>
      </c>
      <c r="BL146" s="15" t="s">
        <v>145</v>
      </c>
      <c r="BM146" s="15" t="s">
        <v>880</v>
      </c>
    </row>
    <row r="147" spans="2:65" s="1" customFormat="1" ht="16.5" customHeight="1">
      <c r="B147" s="32"/>
      <c r="C147" s="173" t="s">
        <v>8</v>
      </c>
      <c r="D147" s="173" t="s">
        <v>140</v>
      </c>
      <c r="E147" s="174" t="s">
        <v>881</v>
      </c>
      <c r="F147" s="175" t="s">
        <v>882</v>
      </c>
      <c r="G147" s="176" t="s">
        <v>230</v>
      </c>
      <c r="H147" s="177">
        <v>865.55799999999999</v>
      </c>
      <c r="I147" s="178"/>
      <c r="J147" s="179">
        <f>ROUND(I147*H147,2)</f>
        <v>0</v>
      </c>
      <c r="K147" s="175" t="s">
        <v>812</v>
      </c>
      <c r="L147" s="36"/>
      <c r="M147" s="180" t="s">
        <v>1</v>
      </c>
      <c r="N147" s="181" t="s">
        <v>46</v>
      </c>
      <c r="O147" s="58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AR147" s="15" t="s">
        <v>145</v>
      </c>
      <c r="AT147" s="15" t="s">
        <v>140</v>
      </c>
      <c r="AU147" s="15" t="s">
        <v>84</v>
      </c>
      <c r="AY147" s="15" t="s">
        <v>136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5" t="s">
        <v>21</v>
      </c>
      <c r="BK147" s="184">
        <f>ROUND(I147*H147,2)</f>
        <v>0</v>
      </c>
      <c r="BL147" s="15" t="s">
        <v>145</v>
      </c>
      <c r="BM147" s="15" t="s">
        <v>883</v>
      </c>
    </row>
    <row r="148" spans="2:65" s="1" customFormat="1" ht="16.5" customHeight="1">
      <c r="B148" s="32"/>
      <c r="C148" s="173" t="s">
        <v>325</v>
      </c>
      <c r="D148" s="173" t="s">
        <v>140</v>
      </c>
      <c r="E148" s="174" t="s">
        <v>884</v>
      </c>
      <c r="F148" s="175" t="s">
        <v>885</v>
      </c>
      <c r="G148" s="176" t="s">
        <v>230</v>
      </c>
      <c r="H148" s="177">
        <v>3.9</v>
      </c>
      <c r="I148" s="178"/>
      <c r="J148" s="179">
        <f>ROUND(I148*H148,2)</f>
        <v>0</v>
      </c>
      <c r="K148" s="175" t="s">
        <v>795</v>
      </c>
      <c r="L148" s="36"/>
      <c r="M148" s="180" t="s">
        <v>1</v>
      </c>
      <c r="N148" s="181" t="s">
        <v>46</v>
      </c>
      <c r="O148" s="58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AR148" s="15" t="s">
        <v>145</v>
      </c>
      <c r="AT148" s="15" t="s">
        <v>140</v>
      </c>
      <c r="AU148" s="15" t="s">
        <v>84</v>
      </c>
      <c r="AY148" s="15" t="s">
        <v>136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5" t="s">
        <v>21</v>
      </c>
      <c r="BK148" s="184">
        <f>ROUND(I148*H148,2)</f>
        <v>0</v>
      </c>
      <c r="BL148" s="15" t="s">
        <v>145</v>
      </c>
      <c r="BM148" s="15" t="s">
        <v>886</v>
      </c>
    </row>
    <row r="149" spans="2:65" s="1" customFormat="1" ht="16.5" customHeight="1">
      <c r="B149" s="32"/>
      <c r="C149" s="173" t="s">
        <v>339</v>
      </c>
      <c r="D149" s="173" t="s">
        <v>140</v>
      </c>
      <c r="E149" s="174" t="s">
        <v>887</v>
      </c>
      <c r="F149" s="175" t="s">
        <v>888</v>
      </c>
      <c r="G149" s="176" t="s">
        <v>230</v>
      </c>
      <c r="H149" s="177">
        <v>23</v>
      </c>
      <c r="I149" s="178"/>
      <c r="J149" s="179">
        <f>ROUND(I149*H149,2)</f>
        <v>0</v>
      </c>
      <c r="K149" s="175" t="s">
        <v>795</v>
      </c>
      <c r="L149" s="36"/>
      <c r="M149" s="180" t="s">
        <v>1</v>
      </c>
      <c r="N149" s="181" t="s">
        <v>46</v>
      </c>
      <c r="O149" s="58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AR149" s="15" t="s">
        <v>145</v>
      </c>
      <c r="AT149" s="15" t="s">
        <v>140</v>
      </c>
      <c r="AU149" s="15" t="s">
        <v>84</v>
      </c>
      <c r="AY149" s="15" t="s">
        <v>136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5" t="s">
        <v>21</v>
      </c>
      <c r="BK149" s="184">
        <f>ROUND(I149*H149,2)</f>
        <v>0</v>
      </c>
      <c r="BL149" s="15" t="s">
        <v>145</v>
      </c>
      <c r="BM149" s="15" t="s">
        <v>889</v>
      </c>
    </row>
    <row r="150" spans="2:65" s="11" customFormat="1" ht="11.25">
      <c r="B150" s="188"/>
      <c r="C150" s="189"/>
      <c r="D150" s="185" t="s">
        <v>150</v>
      </c>
      <c r="E150" s="190" t="s">
        <v>1</v>
      </c>
      <c r="F150" s="191" t="s">
        <v>890</v>
      </c>
      <c r="G150" s="189"/>
      <c r="H150" s="192">
        <v>23</v>
      </c>
      <c r="I150" s="193"/>
      <c r="J150" s="189"/>
      <c r="K150" s="189"/>
      <c r="L150" s="194"/>
      <c r="M150" s="195"/>
      <c r="N150" s="196"/>
      <c r="O150" s="196"/>
      <c r="P150" s="196"/>
      <c r="Q150" s="196"/>
      <c r="R150" s="196"/>
      <c r="S150" s="196"/>
      <c r="T150" s="197"/>
      <c r="AT150" s="198" t="s">
        <v>150</v>
      </c>
      <c r="AU150" s="198" t="s">
        <v>84</v>
      </c>
      <c r="AV150" s="11" t="s">
        <v>84</v>
      </c>
      <c r="AW150" s="11" t="s">
        <v>36</v>
      </c>
      <c r="AX150" s="11" t="s">
        <v>21</v>
      </c>
      <c r="AY150" s="198" t="s">
        <v>136</v>
      </c>
    </row>
    <row r="151" spans="2:65" s="1" customFormat="1" ht="16.5" customHeight="1">
      <c r="B151" s="32"/>
      <c r="C151" s="173" t="s">
        <v>350</v>
      </c>
      <c r="D151" s="173" t="s">
        <v>140</v>
      </c>
      <c r="E151" s="174" t="s">
        <v>891</v>
      </c>
      <c r="F151" s="175" t="s">
        <v>892</v>
      </c>
      <c r="G151" s="176" t="s">
        <v>143</v>
      </c>
      <c r="H151" s="177">
        <v>8.74</v>
      </c>
      <c r="I151" s="178"/>
      <c r="J151" s="179">
        <f>ROUND(I151*H151,2)</f>
        <v>0</v>
      </c>
      <c r="K151" s="175" t="s">
        <v>800</v>
      </c>
      <c r="L151" s="36"/>
      <c r="M151" s="180" t="s">
        <v>1</v>
      </c>
      <c r="N151" s="181" t="s">
        <v>46</v>
      </c>
      <c r="O151" s="58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AR151" s="15" t="s">
        <v>145</v>
      </c>
      <c r="AT151" s="15" t="s">
        <v>140</v>
      </c>
      <c r="AU151" s="15" t="s">
        <v>84</v>
      </c>
      <c r="AY151" s="15" t="s">
        <v>136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21</v>
      </c>
      <c r="BK151" s="184">
        <f>ROUND(I151*H151,2)</f>
        <v>0</v>
      </c>
      <c r="BL151" s="15" t="s">
        <v>145</v>
      </c>
      <c r="BM151" s="15" t="s">
        <v>893</v>
      </c>
    </row>
    <row r="152" spans="2:65" s="11" customFormat="1" ht="11.25">
      <c r="B152" s="188"/>
      <c r="C152" s="189"/>
      <c r="D152" s="185" t="s">
        <v>150</v>
      </c>
      <c r="E152" s="190" t="s">
        <v>1</v>
      </c>
      <c r="F152" s="191" t="s">
        <v>894</v>
      </c>
      <c r="G152" s="189"/>
      <c r="H152" s="192">
        <v>3.24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150</v>
      </c>
      <c r="AU152" s="198" t="s">
        <v>84</v>
      </c>
      <c r="AV152" s="11" t="s">
        <v>84</v>
      </c>
      <c r="AW152" s="11" t="s">
        <v>36</v>
      </c>
      <c r="AX152" s="11" t="s">
        <v>75</v>
      </c>
      <c r="AY152" s="198" t="s">
        <v>136</v>
      </c>
    </row>
    <row r="153" spans="2:65" s="11" customFormat="1" ht="11.25">
      <c r="B153" s="188"/>
      <c r="C153" s="189"/>
      <c r="D153" s="185" t="s">
        <v>150</v>
      </c>
      <c r="E153" s="190" t="s">
        <v>1</v>
      </c>
      <c r="F153" s="191" t="s">
        <v>895</v>
      </c>
      <c r="G153" s="189"/>
      <c r="H153" s="192">
        <v>5.5</v>
      </c>
      <c r="I153" s="193"/>
      <c r="J153" s="189"/>
      <c r="K153" s="189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150</v>
      </c>
      <c r="AU153" s="198" t="s">
        <v>84</v>
      </c>
      <c r="AV153" s="11" t="s">
        <v>84</v>
      </c>
      <c r="AW153" s="11" t="s">
        <v>36</v>
      </c>
      <c r="AX153" s="11" t="s">
        <v>75</v>
      </c>
      <c r="AY153" s="198" t="s">
        <v>136</v>
      </c>
    </row>
    <row r="154" spans="2:65" s="13" customFormat="1" ht="11.25">
      <c r="B154" s="209"/>
      <c r="C154" s="210"/>
      <c r="D154" s="185" t="s">
        <v>150</v>
      </c>
      <c r="E154" s="211" t="s">
        <v>1</v>
      </c>
      <c r="F154" s="212" t="s">
        <v>245</v>
      </c>
      <c r="G154" s="210"/>
      <c r="H154" s="213">
        <v>8.74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150</v>
      </c>
      <c r="AU154" s="219" t="s">
        <v>84</v>
      </c>
      <c r="AV154" s="13" t="s">
        <v>145</v>
      </c>
      <c r="AW154" s="13" t="s">
        <v>36</v>
      </c>
      <c r="AX154" s="13" t="s">
        <v>21</v>
      </c>
      <c r="AY154" s="219" t="s">
        <v>136</v>
      </c>
    </row>
    <row r="155" spans="2:65" s="1" customFormat="1" ht="16.5" customHeight="1">
      <c r="B155" s="32"/>
      <c r="C155" s="173" t="s">
        <v>220</v>
      </c>
      <c r="D155" s="173" t="s">
        <v>140</v>
      </c>
      <c r="E155" s="174" t="s">
        <v>342</v>
      </c>
      <c r="F155" s="175" t="s">
        <v>343</v>
      </c>
      <c r="G155" s="176" t="s">
        <v>230</v>
      </c>
      <c r="H155" s="177">
        <v>3.9</v>
      </c>
      <c r="I155" s="178"/>
      <c r="J155" s="179">
        <f>ROUND(I155*H155,2)</f>
        <v>0</v>
      </c>
      <c r="K155" s="175" t="s">
        <v>800</v>
      </c>
      <c r="L155" s="36"/>
      <c r="M155" s="180" t="s">
        <v>1</v>
      </c>
      <c r="N155" s="181" t="s">
        <v>46</v>
      </c>
      <c r="O155" s="58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AR155" s="15" t="s">
        <v>145</v>
      </c>
      <c r="AT155" s="15" t="s">
        <v>140</v>
      </c>
      <c r="AU155" s="15" t="s">
        <v>84</v>
      </c>
      <c r="AY155" s="15" t="s">
        <v>136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5" t="s">
        <v>21</v>
      </c>
      <c r="BK155" s="184">
        <f>ROUND(I155*H155,2)</f>
        <v>0</v>
      </c>
      <c r="BL155" s="15" t="s">
        <v>145</v>
      </c>
      <c r="BM155" s="15" t="s">
        <v>896</v>
      </c>
    </row>
    <row r="156" spans="2:65" s="12" customFormat="1" ht="11.25">
      <c r="B156" s="199"/>
      <c r="C156" s="200"/>
      <c r="D156" s="185" t="s">
        <v>150</v>
      </c>
      <c r="E156" s="201" t="s">
        <v>1</v>
      </c>
      <c r="F156" s="202" t="s">
        <v>897</v>
      </c>
      <c r="G156" s="200"/>
      <c r="H156" s="201" t="s">
        <v>1</v>
      </c>
      <c r="I156" s="203"/>
      <c r="J156" s="200"/>
      <c r="K156" s="200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150</v>
      </c>
      <c r="AU156" s="208" t="s">
        <v>84</v>
      </c>
      <c r="AV156" s="12" t="s">
        <v>21</v>
      </c>
      <c r="AW156" s="12" t="s">
        <v>36</v>
      </c>
      <c r="AX156" s="12" t="s">
        <v>75</v>
      </c>
      <c r="AY156" s="208" t="s">
        <v>136</v>
      </c>
    </row>
    <row r="157" spans="2:65" s="11" customFormat="1" ht="11.25">
      <c r="B157" s="188"/>
      <c r="C157" s="189"/>
      <c r="D157" s="185" t="s">
        <v>150</v>
      </c>
      <c r="E157" s="190" t="s">
        <v>1</v>
      </c>
      <c r="F157" s="191" t="s">
        <v>898</v>
      </c>
      <c r="G157" s="189"/>
      <c r="H157" s="192">
        <v>3.9</v>
      </c>
      <c r="I157" s="193"/>
      <c r="J157" s="189"/>
      <c r="K157" s="189"/>
      <c r="L157" s="194"/>
      <c r="M157" s="195"/>
      <c r="N157" s="196"/>
      <c r="O157" s="196"/>
      <c r="P157" s="196"/>
      <c r="Q157" s="196"/>
      <c r="R157" s="196"/>
      <c r="S157" s="196"/>
      <c r="T157" s="197"/>
      <c r="AT157" s="198" t="s">
        <v>150</v>
      </c>
      <c r="AU157" s="198" t="s">
        <v>84</v>
      </c>
      <c r="AV157" s="11" t="s">
        <v>84</v>
      </c>
      <c r="AW157" s="11" t="s">
        <v>36</v>
      </c>
      <c r="AX157" s="11" t="s">
        <v>21</v>
      </c>
      <c r="AY157" s="198" t="s">
        <v>136</v>
      </c>
    </row>
    <row r="158" spans="2:65" s="1" customFormat="1" ht="16.5" customHeight="1">
      <c r="B158" s="32"/>
      <c r="C158" s="173" t="s">
        <v>157</v>
      </c>
      <c r="D158" s="173" t="s">
        <v>140</v>
      </c>
      <c r="E158" s="174" t="s">
        <v>267</v>
      </c>
      <c r="F158" s="175" t="s">
        <v>268</v>
      </c>
      <c r="G158" s="176" t="s">
        <v>230</v>
      </c>
      <c r="H158" s="177">
        <v>388.62099999999998</v>
      </c>
      <c r="I158" s="178"/>
      <c r="J158" s="179">
        <f>ROUND(I158*H158,2)</f>
        <v>0</v>
      </c>
      <c r="K158" s="175" t="s">
        <v>800</v>
      </c>
      <c r="L158" s="36"/>
      <c r="M158" s="180" t="s">
        <v>1</v>
      </c>
      <c r="N158" s="181" t="s">
        <v>46</v>
      </c>
      <c r="O158" s="58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AR158" s="15" t="s">
        <v>145</v>
      </c>
      <c r="AT158" s="15" t="s">
        <v>140</v>
      </c>
      <c r="AU158" s="15" t="s">
        <v>84</v>
      </c>
      <c r="AY158" s="15" t="s">
        <v>136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5" t="s">
        <v>21</v>
      </c>
      <c r="BK158" s="184">
        <f>ROUND(I158*H158,2)</f>
        <v>0</v>
      </c>
      <c r="BL158" s="15" t="s">
        <v>145</v>
      </c>
      <c r="BM158" s="15" t="s">
        <v>899</v>
      </c>
    </row>
    <row r="159" spans="2:65" s="12" customFormat="1" ht="11.25">
      <c r="B159" s="199"/>
      <c r="C159" s="200"/>
      <c r="D159" s="185" t="s">
        <v>150</v>
      </c>
      <c r="E159" s="201" t="s">
        <v>1</v>
      </c>
      <c r="F159" s="202" t="s">
        <v>900</v>
      </c>
      <c r="G159" s="200"/>
      <c r="H159" s="201" t="s">
        <v>1</v>
      </c>
      <c r="I159" s="203"/>
      <c r="J159" s="200"/>
      <c r="K159" s="200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150</v>
      </c>
      <c r="AU159" s="208" t="s">
        <v>84</v>
      </c>
      <c r="AV159" s="12" t="s">
        <v>21</v>
      </c>
      <c r="AW159" s="12" t="s">
        <v>36</v>
      </c>
      <c r="AX159" s="12" t="s">
        <v>75</v>
      </c>
      <c r="AY159" s="208" t="s">
        <v>136</v>
      </c>
    </row>
    <row r="160" spans="2:65" s="11" customFormat="1" ht="11.25">
      <c r="B160" s="188"/>
      <c r="C160" s="189"/>
      <c r="D160" s="185" t="s">
        <v>150</v>
      </c>
      <c r="E160" s="190" t="s">
        <v>1</v>
      </c>
      <c r="F160" s="191" t="s">
        <v>901</v>
      </c>
      <c r="G160" s="189"/>
      <c r="H160" s="192">
        <v>225.72</v>
      </c>
      <c r="I160" s="193"/>
      <c r="J160" s="189"/>
      <c r="K160" s="189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150</v>
      </c>
      <c r="AU160" s="198" t="s">
        <v>84</v>
      </c>
      <c r="AV160" s="11" t="s">
        <v>84</v>
      </c>
      <c r="AW160" s="11" t="s">
        <v>36</v>
      </c>
      <c r="AX160" s="11" t="s">
        <v>75</v>
      </c>
      <c r="AY160" s="198" t="s">
        <v>136</v>
      </c>
    </row>
    <row r="161" spans="2:51" s="11" customFormat="1" ht="11.25">
      <c r="B161" s="188"/>
      <c r="C161" s="189"/>
      <c r="D161" s="185" t="s">
        <v>150</v>
      </c>
      <c r="E161" s="190" t="s">
        <v>1</v>
      </c>
      <c r="F161" s="191" t="s">
        <v>902</v>
      </c>
      <c r="G161" s="189"/>
      <c r="H161" s="192">
        <v>26.73</v>
      </c>
      <c r="I161" s="193"/>
      <c r="J161" s="189"/>
      <c r="K161" s="189"/>
      <c r="L161" s="194"/>
      <c r="M161" s="195"/>
      <c r="N161" s="196"/>
      <c r="O161" s="196"/>
      <c r="P161" s="196"/>
      <c r="Q161" s="196"/>
      <c r="R161" s="196"/>
      <c r="S161" s="196"/>
      <c r="T161" s="197"/>
      <c r="AT161" s="198" t="s">
        <v>150</v>
      </c>
      <c r="AU161" s="198" t="s">
        <v>84</v>
      </c>
      <c r="AV161" s="11" t="s">
        <v>84</v>
      </c>
      <c r="AW161" s="11" t="s">
        <v>36</v>
      </c>
      <c r="AX161" s="11" t="s">
        <v>75</v>
      </c>
      <c r="AY161" s="198" t="s">
        <v>136</v>
      </c>
    </row>
    <row r="162" spans="2:51" s="11" customFormat="1" ht="11.25">
      <c r="B162" s="188"/>
      <c r="C162" s="189"/>
      <c r="D162" s="185" t="s">
        <v>150</v>
      </c>
      <c r="E162" s="190" t="s">
        <v>1</v>
      </c>
      <c r="F162" s="191" t="s">
        <v>903</v>
      </c>
      <c r="G162" s="189"/>
      <c r="H162" s="192">
        <v>7.84</v>
      </c>
      <c r="I162" s="193"/>
      <c r="J162" s="189"/>
      <c r="K162" s="189"/>
      <c r="L162" s="194"/>
      <c r="M162" s="195"/>
      <c r="N162" s="196"/>
      <c r="O162" s="196"/>
      <c r="P162" s="196"/>
      <c r="Q162" s="196"/>
      <c r="R162" s="196"/>
      <c r="S162" s="196"/>
      <c r="T162" s="197"/>
      <c r="AT162" s="198" t="s">
        <v>150</v>
      </c>
      <c r="AU162" s="198" t="s">
        <v>84</v>
      </c>
      <c r="AV162" s="11" t="s">
        <v>84</v>
      </c>
      <c r="AW162" s="11" t="s">
        <v>36</v>
      </c>
      <c r="AX162" s="11" t="s">
        <v>75</v>
      </c>
      <c r="AY162" s="198" t="s">
        <v>136</v>
      </c>
    </row>
    <row r="163" spans="2:51" s="11" customFormat="1" ht="11.25">
      <c r="B163" s="188"/>
      <c r="C163" s="189"/>
      <c r="D163" s="185" t="s">
        <v>150</v>
      </c>
      <c r="E163" s="190" t="s">
        <v>1</v>
      </c>
      <c r="F163" s="191" t="s">
        <v>904</v>
      </c>
      <c r="G163" s="189"/>
      <c r="H163" s="192">
        <v>1</v>
      </c>
      <c r="I163" s="193"/>
      <c r="J163" s="189"/>
      <c r="K163" s="189"/>
      <c r="L163" s="194"/>
      <c r="M163" s="195"/>
      <c r="N163" s="196"/>
      <c r="O163" s="196"/>
      <c r="P163" s="196"/>
      <c r="Q163" s="196"/>
      <c r="R163" s="196"/>
      <c r="S163" s="196"/>
      <c r="T163" s="197"/>
      <c r="AT163" s="198" t="s">
        <v>150</v>
      </c>
      <c r="AU163" s="198" t="s">
        <v>84</v>
      </c>
      <c r="AV163" s="11" t="s">
        <v>84</v>
      </c>
      <c r="AW163" s="11" t="s">
        <v>36</v>
      </c>
      <c r="AX163" s="11" t="s">
        <v>75</v>
      </c>
      <c r="AY163" s="198" t="s">
        <v>136</v>
      </c>
    </row>
    <row r="164" spans="2:51" s="12" customFormat="1" ht="11.25">
      <c r="B164" s="199"/>
      <c r="C164" s="200"/>
      <c r="D164" s="185" t="s">
        <v>150</v>
      </c>
      <c r="E164" s="201" t="s">
        <v>1</v>
      </c>
      <c r="F164" s="202" t="s">
        <v>905</v>
      </c>
      <c r="G164" s="200"/>
      <c r="H164" s="201" t="s">
        <v>1</v>
      </c>
      <c r="I164" s="203"/>
      <c r="J164" s="200"/>
      <c r="K164" s="200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150</v>
      </c>
      <c r="AU164" s="208" t="s">
        <v>84</v>
      </c>
      <c r="AV164" s="12" t="s">
        <v>21</v>
      </c>
      <c r="AW164" s="12" t="s">
        <v>36</v>
      </c>
      <c r="AX164" s="12" t="s">
        <v>75</v>
      </c>
      <c r="AY164" s="208" t="s">
        <v>136</v>
      </c>
    </row>
    <row r="165" spans="2:51" s="11" customFormat="1" ht="11.25">
      <c r="B165" s="188"/>
      <c r="C165" s="189"/>
      <c r="D165" s="185" t="s">
        <v>150</v>
      </c>
      <c r="E165" s="190" t="s">
        <v>1</v>
      </c>
      <c r="F165" s="191" t="s">
        <v>906</v>
      </c>
      <c r="G165" s="189"/>
      <c r="H165" s="192">
        <v>8.4600000000000009</v>
      </c>
      <c r="I165" s="193"/>
      <c r="J165" s="189"/>
      <c r="K165" s="189"/>
      <c r="L165" s="194"/>
      <c r="M165" s="195"/>
      <c r="N165" s="196"/>
      <c r="O165" s="196"/>
      <c r="P165" s="196"/>
      <c r="Q165" s="196"/>
      <c r="R165" s="196"/>
      <c r="S165" s="196"/>
      <c r="T165" s="197"/>
      <c r="AT165" s="198" t="s">
        <v>150</v>
      </c>
      <c r="AU165" s="198" t="s">
        <v>84</v>
      </c>
      <c r="AV165" s="11" t="s">
        <v>84</v>
      </c>
      <c r="AW165" s="11" t="s">
        <v>36</v>
      </c>
      <c r="AX165" s="11" t="s">
        <v>75</v>
      </c>
      <c r="AY165" s="198" t="s">
        <v>136</v>
      </c>
    </row>
    <row r="166" spans="2:51" s="11" customFormat="1" ht="11.25">
      <c r="B166" s="188"/>
      <c r="C166" s="189"/>
      <c r="D166" s="185" t="s">
        <v>150</v>
      </c>
      <c r="E166" s="190" t="s">
        <v>1</v>
      </c>
      <c r="F166" s="191" t="s">
        <v>907</v>
      </c>
      <c r="G166" s="189"/>
      <c r="H166" s="192">
        <v>0.27600000000000002</v>
      </c>
      <c r="I166" s="193"/>
      <c r="J166" s="189"/>
      <c r="K166" s="189"/>
      <c r="L166" s="194"/>
      <c r="M166" s="195"/>
      <c r="N166" s="196"/>
      <c r="O166" s="196"/>
      <c r="P166" s="196"/>
      <c r="Q166" s="196"/>
      <c r="R166" s="196"/>
      <c r="S166" s="196"/>
      <c r="T166" s="197"/>
      <c r="AT166" s="198" t="s">
        <v>150</v>
      </c>
      <c r="AU166" s="198" t="s">
        <v>84</v>
      </c>
      <c r="AV166" s="11" t="s">
        <v>84</v>
      </c>
      <c r="AW166" s="11" t="s">
        <v>36</v>
      </c>
      <c r="AX166" s="11" t="s">
        <v>75</v>
      </c>
      <c r="AY166" s="198" t="s">
        <v>136</v>
      </c>
    </row>
    <row r="167" spans="2:51" s="12" customFormat="1" ht="11.25">
      <c r="B167" s="199"/>
      <c r="C167" s="200"/>
      <c r="D167" s="185" t="s">
        <v>150</v>
      </c>
      <c r="E167" s="201" t="s">
        <v>1</v>
      </c>
      <c r="F167" s="202" t="s">
        <v>908</v>
      </c>
      <c r="G167" s="200"/>
      <c r="H167" s="201" t="s">
        <v>1</v>
      </c>
      <c r="I167" s="203"/>
      <c r="J167" s="200"/>
      <c r="K167" s="200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150</v>
      </c>
      <c r="AU167" s="208" t="s">
        <v>84</v>
      </c>
      <c r="AV167" s="12" t="s">
        <v>21</v>
      </c>
      <c r="AW167" s="12" t="s">
        <v>36</v>
      </c>
      <c r="AX167" s="12" t="s">
        <v>75</v>
      </c>
      <c r="AY167" s="208" t="s">
        <v>136</v>
      </c>
    </row>
    <row r="168" spans="2:51" s="11" customFormat="1" ht="11.25">
      <c r="B168" s="188"/>
      <c r="C168" s="189"/>
      <c r="D168" s="185" t="s">
        <v>150</v>
      </c>
      <c r="E168" s="190" t="s">
        <v>1</v>
      </c>
      <c r="F168" s="191" t="s">
        <v>909</v>
      </c>
      <c r="G168" s="189"/>
      <c r="H168" s="192">
        <v>2.512</v>
      </c>
      <c r="I168" s="193"/>
      <c r="J168" s="189"/>
      <c r="K168" s="189"/>
      <c r="L168" s="194"/>
      <c r="M168" s="195"/>
      <c r="N168" s="196"/>
      <c r="O168" s="196"/>
      <c r="P168" s="196"/>
      <c r="Q168" s="196"/>
      <c r="R168" s="196"/>
      <c r="S168" s="196"/>
      <c r="T168" s="197"/>
      <c r="AT168" s="198" t="s">
        <v>150</v>
      </c>
      <c r="AU168" s="198" t="s">
        <v>84</v>
      </c>
      <c r="AV168" s="11" t="s">
        <v>84</v>
      </c>
      <c r="AW168" s="11" t="s">
        <v>36</v>
      </c>
      <c r="AX168" s="11" t="s">
        <v>75</v>
      </c>
      <c r="AY168" s="198" t="s">
        <v>136</v>
      </c>
    </row>
    <row r="169" spans="2:51" s="12" customFormat="1" ht="11.25">
      <c r="B169" s="199"/>
      <c r="C169" s="200"/>
      <c r="D169" s="185" t="s">
        <v>150</v>
      </c>
      <c r="E169" s="201" t="s">
        <v>1</v>
      </c>
      <c r="F169" s="202" t="s">
        <v>910</v>
      </c>
      <c r="G169" s="200"/>
      <c r="H169" s="201" t="s">
        <v>1</v>
      </c>
      <c r="I169" s="203"/>
      <c r="J169" s="200"/>
      <c r="K169" s="200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150</v>
      </c>
      <c r="AU169" s="208" t="s">
        <v>84</v>
      </c>
      <c r="AV169" s="12" t="s">
        <v>21</v>
      </c>
      <c r="AW169" s="12" t="s">
        <v>36</v>
      </c>
      <c r="AX169" s="12" t="s">
        <v>75</v>
      </c>
      <c r="AY169" s="208" t="s">
        <v>136</v>
      </c>
    </row>
    <row r="170" spans="2:51" s="11" customFormat="1" ht="11.25">
      <c r="B170" s="188"/>
      <c r="C170" s="189"/>
      <c r="D170" s="185" t="s">
        <v>150</v>
      </c>
      <c r="E170" s="190" t="s">
        <v>1</v>
      </c>
      <c r="F170" s="191" t="s">
        <v>911</v>
      </c>
      <c r="G170" s="189"/>
      <c r="H170" s="192">
        <v>18.645</v>
      </c>
      <c r="I170" s="193"/>
      <c r="J170" s="189"/>
      <c r="K170" s="189"/>
      <c r="L170" s="194"/>
      <c r="M170" s="195"/>
      <c r="N170" s="196"/>
      <c r="O170" s="196"/>
      <c r="P170" s="196"/>
      <c r="Q170" s="196"/>
      <c r="R170" s="196"/>
      <c r="S170" s="196"/>
      <c r="T170" s="197"/>
      <c r="AT170" s="198" t="s">
        <v>150</v>
      </c>
      <c r="AU170" s="198" t="s">
        <v>84</v>
      </c>
      <c r="AV170" s="11" t="s">
        <v>84</v>
      </c>
      <c r="AW170" s="11" t="s">
        <v>36</v>
      </c>
      <c r="AX170" s="11" t="s">
        <v>75</v>
      </c>
      <c r="AY170" s="198" t="s">
        <v>136</v>
      </c>
    </row>
    <row r="171" spans="2:51" s="11" customFormat="1" ht="11.25">
      <c r="B171" s="188"/>
      <c r="C171" s="189"/>
      <c r="D171" s="185" t="s">
        <v>150</v>
      </c>
      <c r="E171" s="190" t="s">
        <v>1</v>
      </c>
      <c r="F171" s="191" t="s">
        <v>912</v>
      </c>
      <c r="G171" s="189"/>
      <c r="H171" s="192">
        <v>8.1</v>
      </c>
      <c r="I171" s="193"/>
      <c r="J171" s="189"/>
      <c r="K171" s="189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150</v>
      </c>
      <c r="AU171" s="198" t="s">
        <v>84</v>
      </c>
      <c r="AV171" s="11" t="s">
        <v>84</v>
      </c>
      <c r="AW171" s="11" t="s">
        <v>36</v>
      </c>
      <c r="AX171" s="11" t="s">
        <v>75</v>
      </c>
      <c r="AY171" s="198" t="s">
        <v>136</v>
      </c>
    </row>
    <row r="172" spans="2:51" s="12" customFormat="1" ht="11.25">
      <c r="B172" s="199"/>
      <c r="C172" s="200"/>
      <c r="D172" s="185" t="s">
        <v>150</v>
      </c>
      <c r="E172" s="201" t="s">
        <v>1</v>
      </c>
      <c r="F172" s="202" t="s">
        <v>913</v>
      </c>
      <c r="G172" s="200"/>
      <c r="H172" s="201" t="s">
        <v>1</v>
      </c>
      <c r="I172" s="203"/>
      <c r="J172" s="200"/>
      <c r="K172" s="200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150</v>
      </c>
      <c r="AU172" s="208" t="s">
        <v>84</v>
      </c>
      <c r="AV172" s="12" t="s">
        <v>21</v>
      </c>
      <c r="AW172" s="12" t="s">
        <v>36</v>
      </c>
      <c r="AX172" s="12" t="s">
        <v>75</v>
      </c>
      <c r="AY172" s="208" t="s">
        <v>136</v>
      </c>
    </row>
    <row r="173" spans="2:51" s="11" customFormat="1" ht="11.25">
      <c r="B173" s="188"/>
      <c r="C173" s="189"/>
      <c r="D173" s="185" t="s">
        <v>150</v>
      </c>
      <c r="E173" s="190" t="s">
        <v>1</v>
      </c>
      <c r="F173" s="191" t="s">
        <v>914</v>
      </c>
      <c r="G173" s="189"/>
      <c r="H173" s="192">
        <v>6.7249999999999996</v>
      </c>
      <c r="I173" s="193"/>
      <c r="J173" s="189"/>
      <c r="K173" s="189"/>
      <c r="L173" s="194"/>
      <c r="M173" s="195"/>
      <c r="N173" s="196"/>
      <c r="O173" s="196"/>
      <c r="P173" s="196"/>
      <c r="Q173" s="196"/>
      <c r="R173" s="196"/>
      <c r="S173" s="196"/>
      <c r="T173" s="197"/>
      <c r="AT173" s="198" t="s">
        <v>150</v>
      </c>
      <c r="AU173" s="198" t="s">
        <v>84</v>
      </c>
      <c r="AV173" s="11" t="s">
        <v>84</v>
      </c>
      <c r="AW173" s="11" t="s">
        <v>36</v>
      </c>
      <c r="AX173" s="11" t="s">
        <v>75</v>
      </c>
      <c r="AY173" s="198" t="s">
        <v>136</v>
      </c>
    </row>
    <row r="174" spans="2:51" s="11" customFormat="1" ht="11.25">
      <c r="B174" s="188"/>
      <c r="C174" s="189"/>
      <c r="D174" s="185" t="s">
        <v>150</v>
      </c>
      <c r="E174" s="190" t="s">
        <v>1</v>
      </c>
      <c r="F174" s="191" t="s">
        <v>915</v>
      </c>
      <c r="G174" s="189"/>
      <c r="H174" s="192">
        <v>5</v>
      </c>
      <c r="I174" s="193"/>
      <c r="J174" s="189"/>
      <c r="K174" s="189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150</v>
      </c>
      <c r="AU174" s="198" t="s">
        <v>84</v>
      </c>
      <c r="AV174" s="11" t="s">
        <v>84</v>
      </c>
      <c r="AW174" s="11" t="s">
        <v>36</v>
      </c>
      <c r="AX174" s="11" t="s">
        <v>75</v>
      </c>
      <c r="AY174" s="198" t="s">
        <v>136</v>
      </c>
    </row>
    <row r="175" spans="2:51" s="11" customFormat="1" ht="11.25">
      <c r="B175" s="188"/>
      <c r="C175" s="189"/>
      <c r="D175" s="185" t="s">
        <v>150</v>
      </c>
      <c r="E175" s="190" t="s">
        <v>1</v>
      </c>
      <c r="F175" s="191" t="s">
        <v>916</v>
      </c>
      <c r="G175" s="189"/>
      <c r="H175" s="192">
        <v>9.3230000000000004</v>
      </c>
      <c r="I175" s="193"/>
      <c r="J175" s="189"/>
      <c r="K175" s="189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150</v>
      </c>
      <c r="AU175" s="198" t="s">
        <v>84</v>
      </c>
      <c r="AV175" s="11" t="s">
        <v>84</v>
      </c>
      <c r="AW175" s="11" t="s">
        <v>36</v>
      </c>
      <c r="AX175" s="11" t="s">
        <v>75</v>
      </c>
      <c r="AY175" s="198" t="s">
        <v>136</v>
      </c>
    </row>
    <row r="176" spans="2:51" s="11" customFormat="1" ht="11.25">
      <c r="B176" s="188"/>
      <c r="C176" s="189"/>
      <c r="D176" s="185" t="s">
        <v>150</v>
      </c>
      <c r="E176" s="190" t="s">
        <v>1</v>
      </c>
      <c r="F176" s="191" t="s">
        <v>917</v>
      </c>
      <c r="G176" s="189"/>
      <c r="H176" s="192">
        <v>24.96</v>
      </c>
      <c r="I176" s="193"/>
      <c r="J176" s="189"/>
      <c r="K176" s="189"/>
      <c r="L176" s="194"/>
      <c r="M176" s="195"/>
      <c r="N176" s="196"/>
      <c r="O176" s="196"/>
      <c r="P176" s="196"/>
      <c r="Q176" s="196"/>
      <c r="R176" s="196"/>
      <c r="S176" s="196"/>
      <c r="T176" s="197"/>
      <c r="AT176" s="198" t="s">
        <v>150</v>
      </c>
      <c r="AU176" s="198" t="s">
        <v>84</v>
      </c>
      <c r="AV176" s="11" t="s">
        <v>84</v>
      </c>
      <c r="AW176" s="11" t="s">
        <v>36</v>
      </c>
      <c r="AX176" s="11" t="s">
        <v>75</v>
      </c>
      <c r="AY176" s="198" t="s">
        <v>136</v>
      </c>
    </row>
    <row r="177" spans="2:65" s="11" customFormat="1" ht="11.25">
      <c r="B177" s="188"/>
      <c r="C177" s="189"/>
      <c r="D177" s="185" t="s">
        <v>150</v>
      </c>
      <c r="E177" s="190" t="s">
        <v>1</v>
      </c>
      <c r="F177" s="191" t="s">
        <v>918</v>
      </c>
      <c r="G177" s="189"/>
      <c r="H177" s="192">
        <v>3.08</v>
      </c>
      <c r="I177" s="193"/>
      <c r="J177" s="189"/>
      <c r="K177" s="189"/>
      <c r="L177" s="194"/>
      <c r="M177" s="195"/>
      <c r="N177" s="196"/>
      <c r="O177" s="196"/>
      <c r="P177" s="196"/>
      <c r="Q177" s="196"/>
      <c r="R177" s="196"/>
      <c r="S177" s="196"/>
      <c r="T177" s="197"/>
      <c r="AT177" s="198" t="s">
        <v>150</v>
      </c>
      <c r="AU177" s="198" t="s">
        <v>84</v>
      </c>
      <c r="AV177" s="11" t="s">
        <v>84</v>
      </c>
      <c r="AW177" s="11" t="s">
        <v>36</v>
      </c>
      <c r="AX177" s="11" t="s">
        <v>75</v>
      </c>
      <c r="AY177" s="198" t="s">
        <v>136</v>
      </c>
    </row>
    <row r="178" spans="2:65" s="11" customFormat="1" ht="11.25">
      <c r="B178" s="188"/>
      <c r="C178" s="189"/>
      <c r="D178" s="185" t="s">
        <v>150</v>
      </c>
      <c r="E178" s="190" t="s">
        <v>1</v>
      </c>
      <c r="F178" s="191" t="s">
        <v>919</v>
      </c>
      <c r="G178" s="189"/>
      <c r="H178" s="192">
        <v>23.36</v>
      </c>
      <c r="I178" s="193"/>
      <c r="J178" s="189"/>
      <c r="K178" s="189"/>
      <c r="L178" s="194"/>
      <c r="M178" s="195"/>
      <c r="N178" s="196"/>
      <c r="O178" s="196"/>
      <c r="P178" s="196"/>
      <c r="Q178" s="196"/>
      <c r="R178" s="196"/>
      <c r="S178" s="196"/>
      <c r="T178" s="197"/>
      <c r="AT178" s="198" t="s">
        <v>150</v>
      </c>
      <c r="AU178" s="198" t="s">
        <v>84</v>
      </c>
      <c r="AV178" s="11" t="s">
        <v>84</v>
      </c>
      <c r="AW178" s="11" t="s">
        <v>36</v>
      </c>
      <c r="AX178" s="11" t="s">
        <v>75</v>
      </c>
      <c r="AY178" s="198" t="s">
        <v>136</v>
      </c>
    </row>
    <row r="179" spans="2:65" s="11" customFormat="1" ht="11.25">
      <c r="B179" s="188"/>
      <c r="C179" s="189"/>
      <c r="D179" s="185" t="s">
        <v>150</v>
      </c>
      <c r="E179" s="190" t="s">
        <v>1</v>
      </c>
      <c r="F179" s="191" t="s">
        <v>920</v>
      </c>
      <c r="G179" s="189"/>
      <c r="H179" s="192">
        <v>16.89</v>
      </c>
      <c r="I179" s="193"/>
      <c r="J179" s="189"/>
      <c r="K179" s="189"/>
      <c r="L179" s="194"/>
      <c r="M179" s="195"/>
      <c r="N179" s="196"/>
      <c r="O179" s="196"/>
      <c r="P179" s="196"/>
      <c r="Q179" s="196"/>
      <c r="R179" s="196"/>
      <c r="S179" s="196"/>
      <c r="T179" s="197"/>
      <c r="AT179" s="198" t="s">
        <v>150</v>
      </c>
      <c r="AU179" s="198" t="s">
        <v>84</v>
      </c>
      <c r="AV179" s="11" t="s">
        <v>84</v>
      </c>
      <c r="AW179" s="11" t="s">
        <v>36</v>
      </c>
      <c r="AX179" s="11" t="s">
        <v>75</v>
      </c>
      <c r="AY179" s="198" t="s">
        <v>136</v>
      </c>
    </row>
    <row r="180" spans="2:65" s="13" customFormat="1" ht="11.25">
      <c r="B180" s="209"/>
      <c r="C180" s="210"/>
      <c r="D180" s="185" t="s">
        <v>150</v>
      </c>
      <c r="E180" s="211" t="s">
        <v>1</v>
      </c>
      <c r="F180" s="212" t="s">
        <v>245</v>
      </c>
      <c r="G180" s="210"/>
      <c r="H180" s="213">
        <v>388.62099999999992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150</v>
      </c>
      <c r="AU180" s="219" t="s">
        <v>84</v>
      </c>
      <c r="AV180" s="13" t="s">
        <v>145</v>
      </c>
      <c r="AW180" s="13" t="s">
        <v>36</v>
      </c>
      <c r="AX180" s="13" t="s">
        <v>21</v>
      </c>
      <c r="AY180" s="219" t="s">
        <v>136</v>
      </c>
    </row>
    <row r="181" spans="2:65" s="1" customFormat="1" ht="16.5" customHeight="1">
      <c r="B181" s="32"/>
      <c r="C181" s="173" t="s">
        <v>921</v>
      </c>
      <c r="D181" s="173" t="s">
        <v>140</v>
      </c>
      <c r="E181" s="174" t="s">
        <v>272</v>
      </c>
      <c r="F181" s="175" t="s">
        <v>273</v>
      </c>
      <c r="G181" s="176" t="s">
        <v>230</v>
      </c>
      <c r="H181" s="177">
        <v>3886.21</v>
      </c>
      <c r="I181" s="178"/>
      <c r="J181" s="179">
        <f>ROUND(I181*H181,2)</f>
        <v>0</v>
      </c>
      <c r="K181" s="175" t="s">
        <v>800</v>
      </c>
      <c r="L181" s="36"/>
      <c r="M181" s="180" t="s">
        <v>1</v>
      </c>
      <c r="N181" s="181" t="s">
        <v>46</v>
      </c>
      <c r="O181" s="58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AR181" s="15" t="s">
        <v>145</v>
      </c>
      <c r="AT181" s="15" t="s">
        <v>140</v>
      </c>
      <c r="AU181" s="15" t="s">
        <v>84</v>
      </c>
      <c r="AY181" s="15" t="s">
        <v>136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5" t="s">
        <v>21</v>
      </c>
      <c r="BK181" s="184">
        <f>ROUND(I181*H181,2)</f>
        <v>0</v>
      </c>
      <c r="BL181" s="15" t="s">
        <v>145</v>
      </c>
      <c r="BM181" s="15" t="s">
        <v>922</v>
      </c>
    </row>
    <row r="182" spans="2:65" s="11" customFormat="1" ht="11.25">
      <c r="B182" s="188"/>
      <c r="C182" s="189"/>
      <c r="D182" s="185" t="s">
        <v>150</v>
      </c>
      <c r="E182" s="190" t="s">
        <v>1</v>
      </c>
      <c r="F182" s="191" t="s">
        <v>923</v>
      </c>
      <c r="G182" s="189"/>
      <c r="H182" s="192">
        <v>3886.21</v>
      </c>
      <c r="I182" s="193"/>
      <c r="J182" s="189"/>
      <c r="K182" s="189"/>
      <c r="L182" s="194"/>
      <c r="M182" s="195"/>
      <c r="N182" s="196"/>
      <c r="O182" s="196"/>
      <c r="P182" s="196"/>
      <c r="Q182" s="196"/>
      <c r="R182" s="196"/>
      <c r="S182" s="196"/>
      <c r="T182" s="197"/>
      <c r="AT182" s="198" t="s">
        <v>150</v>
      </c>
      <c r="AU182" s="198" t="s">
        <v>84</v>
      </c>
      <c r="AV182" s="11" t="s">
        <v>84</v>
      </c>
      <c r="AW182" s="11" t="s">
        <v>36</v>
      </c>
      <c r="AX182" s="11" t="s">
        <v>21</v>
      </c>
      <c r="AY182" s="198" t="s">
        <v>136</v>
      </c>
    </row>
    <row r="183" spans="2:65" s="1" customFormat="1" ht="16.5" customHeight="1">
      <c r="B183" s="32"/>
      <c r="C183" s="173" t="s">
        <v>7</v>
      </c>
      <c r="D183" s="173" t="s">
        <v>140</v>
      </c>
      <c r="E183" s="174" t="s">
        <v>924</v>
      </c>
      <c r="F183" s="175" t="s">
        <v>925</v>
      </c>
      <c r="G183" s="176" t="s">
        <v>206</v>
      </c>
      <c r="H183" s="177">
        <v>699.51800000000003</v>
      </c>
      <c r="I183" s="178"/>
      <c r="J183" s="179">
        <f>ROUND(I183*H183,2)</f>
        <v>0</v>
      </c>
      <c r="K183" s="175" t="s">
        <v>1</v>
      </c>
      <c r="L183" s="36"/>
      <c r="M183" s="180" t="s">
        <v>1</v>
      </c>
      <c r="N183" s="181" t="s">
        <v>46</v>
      </c>
      <c r="O183" s="58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AR183" s="15" t="s">
        <v>145</v>
      </c>
      <c r="AT183" s="15" t="s">
        <v>140</v>
      </c>
      <c r="AU183" s="15" t="s">
        <v>84</v>
      </c>
      <c r="AY183" s="15" t="s">
        <v>136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5" t="s">
        <v>21</v>
      </c>
      <c r="BK183" s="184">
        <f>ROUND(I183*H183,2)</f>
        <v>0</v>
      </c>
      <c r="BL183" s="15" t="s">
        <v>145</v>
      </c>
      <c r="BM183" s="15" t="s">
        <v>926</v>
      </c>
    </row>
    <row r="184" spans="2:65" s="11" customFormat="1" ht="11.25">
      <c r="B184" s="188"/>
      <c r="C184" s="189"/>
      <c r="D184" s="185" t="s">
        <v>150</v>
      </c>
      <c r="E184" s="190" t="s">
        <v>1</v>
      </c>
      <c r="F184" s="191" t="s">
        <v>927</v>
      </c>
      <c r="G184" s="189"/>
      <c r="H184" s="192">
        <v>699.51800000000003</v>
      </c>
      <c r="I184" s="193"/>
      <c r="J184" s="189"/>
      <c r="K184" s="189"/>
      <c r="L184" s="194"/>
      <c r="M184" s="195"/>
      <c r="N184" s="196"/>
      <c r="O184" s="196"/>
      <c r="P184" s="196"/>
      <c r="Q184" s="196"/>
      <c r="R184" s="196"/>
      <c r="S184" s="196"/>
      <c r="T184" s="197"/>
      <c r="AT184" s="198" t="s">
        <v>150</v>
      </c>
      <c r="AU184" s="198" t="s">
        <v>84</v>
      </c>
      <c r="AV184" s="11" t="s">
        <v>84</v>
      </c>
      <c r="AW184" s="11" t="s">
        <v>36</v>
      </c>
      <c r="AX184" s="11" t="s">
        <v>75</v>
      </c>
      <c r="AY184" s="198" t="s">
        <v>136</v>
      </c>
    </row>
    <row r="185" spans="2:65" s="13" customFormat="1" ht="11.25">
      <c r="B185" s="209"/>
      <c r="C185" s="210"/>
      <c r="D185" s="185" t="s">
        <v>150</v>
      </c>
      <c r="E185" s="211" t="s">
        <v>1</v>
      </c>
      <c r="F185" s="212" t="s">
        <v>245</v>
      </c>
      <c r="G185" s="210"/>
      <c r="H185" s="213">
        <v>699.51800000000003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150</v>
      </c>
      <c r="AU185" s="219" t="s">
        <v>84</v>
      </c>
      <c r="AV185" s="13" t="s">
        <v>145</v>
      </c>
      <c r="AW185" s="13" t="s">
        <v>36</v>
      </c>
      <c r="AX185" s="13" t="s">
        <v>21</v>
      </c>
      <c r="AY185" s="219" t="s">
        <v>136</v>
      </c>
    </row>
    <row r="186" spans="2:65" s="1" customFormat="1" ht="16.5" customHeight="1">
      <c r="B186" s="32"/>
      <c r="C186" s="173" t="s">
        <v>176</v>
      </c>
      <c r="D186" s="173" t="s">
        <v>140</v>
      </c>
      <c r="E186" s="174" t="s">
        <v>928</v>
      </c>
      <c r="F186" s="175" t="s">
        <v>929</v>
      </c>
      <c r="G186" s="176" t="s">
        <v>230</v>
      </c>
      <c r="H186" s="177">
        <v>7.05</v>
      </c>
      <c r="I186" s="178"/>
      <c r="J186" s="179">
        <f>ROUND(I186*H186,2)</f>
        <v>0</v>
      </c>
      <c r="K186" s="175" t="s">
        <v>812</v>
      </c>
      <c r="L186" s="36"/>
      <c r="M186" s="180" t="s">
        <v>1</v>
      </c>
      <c r="N186" s="181" t="s">
        <v>46</v>
      </c>
      <c r="O186" s="58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AR186" s="15" t="s">
        <v>145</v>
      </c>
      <c r="AT186" s="15" t="s">
        <v>140</v>
      </c>
      <c r="AU186" s="15" t="s">
        <v>84</v>
      </c>
      <c r="AY186" s="15" t="s">
        <v>136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5" t="s">
        <v>21</v>
      </c>
      <c r="BK186" s="184">
        <f>ROUND(I186*H186,2)</f>
        <v>0</v>
      </c>
      <c r="BL186" s="15" t="s">
        <v>145</v>
      </c>
      <c r="BM186" s="15" t="s">
        <v>930</v>
      </c>
    </row>
    <row r="187" spans="2:65" s="11" customFormat="1" ht="11.25">
      <c r="B187" s="188"/>
      <c r="C187" s="189"/>
      <c r="D187" s="185" t="s">
        <v>150</v>
      </c>
      <c r="E187" s="190" t="s">
        <v>1</v>
      </c>
      <c r="F187" s="191" t="s">
        <v>931</v>
      </c>
      <c r="G187" s="189"/>
      <c r="H187" s="192">
        <v>7.05</v>
      </c>
      <c r="I187" s="193"/>
      <c r="J187" s="189"/>
      <c r="K187" s="189"/>
      <c r="L187" s="194"/>
      <c r="M187" s="195"/>
      <c r="N187" s="196"/>
      <c r="O187" s="196"/>
      <c r="P187" s="196"/>
      <c r="Q187" s="196"/>
      <c r="R187" s="196"/>
      <c r="S187" s="196"/>
      <c r="T187" s="197"/>
      <c r="AT187" s="198" t="s">
        <v>150</v>
      </c>
      <c r="AU187" s="198" t="s">
        <v>84</v>
      </c>
      <c r="AV187" s="11" t="s">
        <v>84</v>
      </c>
      <c r="AW187" s="11" t="s">
        <v>36</v>
      </c>
      <c r="AX187" s="11" t="s">
        <v>21</v>
      </c>
      <c r="AY187" s="198" t="s">
        <v>136</v>
      </c>
    </row>
    <row r="188" spans="2:65" s="1" customFormat="1" ht="16.5" customHeight="1">
      <c r="B188" s="32"/>
      <c r="C188" s="173" t="s">
        <v>932</v>
      </c>
      <c r="D188" s="173" t="s">
        <v>140</v>
      </c>
      <c r="E188" s="174" t="s">
        <v>320</v>
      </c>
      <c r="F188" s="175" t="s">
        <v>321</v>
      </c>
      <c r="G188" s="176" t="s">
        <v>230</v>
      </c>
      <c r="H188" s="177">
        <v>498.33699999999999</v>
      </c>
      <c r="I188" s="178"/>
      <c r="J188" s="179">
        <f>ROUND(I188*H188,2)</f>
        <v>0</v>
      </c>
      <c r="K188" s="175" t="s">
        <v>812</v>
      </c>
      <c r="L188" s="36"/>
      <c r="M188" s="180" t="s">
        <v>1</v>
      </c>
      <c r="N188" s="181" t="s">
        <v>46</v>
      </c>
      <c r="O188" s="58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AR188" s="15" t="s">
        <v>145</v>
      </c>
      <c r="AT188" s="15" t="s">
        <v>140</v>
      </c>
      <c r="AU188" s="15" t="s">
        <v>84</v>
      </c>
      <c r="AY188" s="15" t="s">
        <v>136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5" t="s">
        <v>21</v>
      </c>
      <c r="BK188" s="184">
        <f>ROUND(I188*H188,2)</f>
        <v>0</v>
      </c>
      <c r="BL188" s="15" t="s">
        <v>145</v>
      </c>
      <c r="BM188" s="15" t="s">
        <v>933</v>
      </c>
    </row>
    <row r="189" spans="2:65" s="11" customFormat="1" ht="11.25">
      <c r="B189" s="188"/>
      <c r="C189" s="189"/>
      <c r="D189" s="185" t="s">
        <v>150</v>
      </c>
      <c r="E189" s="190" t="s">
        <v>1</v>
      </c>
      <c r="F189" s="191" t="s">
        <v>934</v>
      </c>
      <c r="G189" s="189"/>
      <c r="H189" s="192">
        <v>498.33699999999999</v>
      </c>
      <c r="I189" s="193"/>
      <c r="J189" s="189"/>
      <c r="K189" s="189"/>
      <c r="L189" s="194"/>
      <c r="M189" s="195"/>
      <c r="N189" s="196"/>
      <c r="O189" s="196"/>
      <c r="P189" s="196"/>
      <c r="Q189" s="196"/>
      <c r="R189" s="196"/>
      <c r="S189" s="196"/>
      <c r="T189" s="197"/>
      <c r="AT189" s="198" t="s">
        <v>150</v>
      </c>
      <c r="AU189" s="198" t="s">
        <v>84</v>
      </c>
      <c r="AV189" s="11" t="s">
        <v>84</v>
      </c>
      <c r="AW189" s="11" t="s">
        <v>36</v>
      </c>
      <c r="AX189" s="11" t="s">
        <v>75</v>
      </c>
      <c r="AY189" s="198" t="s">
        <v>136</v>
      </c>
    </row>
    <row r="190" spans="2:65" s="12" customFormat="1" ht="11.25">
      <c r="B190" s="199"/>
      <c r="C190" s="200"/>
      <c r="D190" s="185" t="s">
        <v>150</v>
      </c>
      <c r="E190" s="201" t="s">
        <v>1</v>
      </c>
      <c r="F190" s="202" t="s">
        <v>935</v>
      </c>
      <c r="G190" s="200"/>
      <c r="H190" s="201" t="s">
        <v>1</v>
      </c>
      <c r="I190" s="203"/>
      <c r="J190" s="200"/>
      <c r="K190" s="200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150</v>
      </c>
      <c r="AU190" s="208" t="s">
        <v>84</v>
      </c>
      <c r="AV190" s="12" t="s">
        <v>21</v>
      </c>
      <c r="AW190" s="12" t="s">
        <v>36</v>
      </c>
      <c r="AX190" s="12" t="s">
        <v>75</v>
      </c>
      <c r="AY190" s="208" t="s">
        <v>136</v>
      </c>
    </row>
    <row r="191" spans="2:65" s="13" customFormat="1" ht="11.25">
      <c r="B191" s="209"/>
      <c r="C191" s="210"/>
      <c r="D191" s="185" t="s">
        <v>150</v>
      </c>
      <c r="E191" s="211" t="s">
        <v>1</v>
      </c>
      <c r="F191" s="212" t="s">
        <v>245</v>
      </c>
      <c r="G191" s="210"/>
      <c r="H191" s="213">
        <v>498.33699999999999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150</v>
      </c>
      <c r="AU191" s="219" t="s">
        <v>84</v>
      </c>
      <c r="AV191" s="13" t="s">
        <v>145</v>
      </c>
      <c r="AW191" s="13" t="s">
        <v>36</v>
      </c>
      <c r="AX191" s="13" t="s">
        <v>21</v>
      </c>
      <c r="AY191" s="219" t="s">
        <v>136</v>
      </c>
    </row>
    <row r="192" spans="2:65" s="1" customFormat="1" ht="16.5" customHeight="1">
      <c r="B192" s="32"/>
      <c r="C192" s="220" t="s">
        <v>936</v>
      </c>
      <c r="D192" s="220" t="s">
        <v>253</v>
      </c>
      <c r="E192" s="221" t="s">
        <v>937</v>
      </c>
      <c r="F192" s="222" t="s">
        <v>938</v>
      </c>
      <c r="G192" s="223" t="s">
        <v>377</v>
      </c>
      <c r="H192" s="224">
        <v>0.5</v>
      </c>
      <c r="I192" s="225"/>
      <c r="J192" s="226">
        <f>ROUND(I192*H192,2)</f>
        <v>0</v>
      </c>
      <c r="K192" s="222" t="s">
        <v>812</v>
      </c>
      <c r="L192" s="227"/>
      <c r="M192" s="228" t="s">
        <v>1</v>
      </c>
      <c r="N192" s="229" t="s">
        <v>46</v>
      </c>
      <c r="O192" s="58"/>
      <c r="P192" s="182">
        <f>O192*H192</f>
        <v>0</v>
      </c>
      <c r="Q192" s="182">
        <v>1E-3</v>
      </c>
      <c r="R192" s="182">
        <f>Q192*H192</f>
        <v>5.0000000000000001E-4</v>
      </c>
      <c r="S192" s="182">
        <v>0</v>
      </c>
      <c r="T192" s="183">
        <f>S192*H192</f>
        <v>0</v>
      </c>
      <c r="AR192" s="15" t="s">
        <v>256</v>
      </c>
      <c r="AT192" s="15" t="s">
        <v>253</v>
      </c>
      <c r="AU192" s="15" t="s">
        <v>84</v>
      </c>
      <c r="AY192" s="15" t="s">
        <v>136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5" t="s">
        <v>21</v>
      </c>
      <c r="BK192" s="184">
        <f>ROUND(I192*H192,2)</f>
        <v>0</v>
      </c>
      <c r="BL192" s="15" t="s">
        <v>145</v>
      </c>
      <c r="BM192" s="15" t="s">
        <v>939</v>
      </c>
    </row>
    <row r="193" spans="2:65" s="10" customFormat="1" ht="22.9" customHeight="1">
      <c r="B193" s="157"/>
      <c r="C193" s="158"/>
      <c r="D193" s="159" t="s">
        <v>74</v>
      </c>
      <c r="E193" s="171" t="s">
        <v>84</v>
      </c>
      <c r="F193" s="171" t="s">
        <v>940</v>
      </c>
      <c r="G193" s="158"/>
      <c r="H193" s="158"/>
      <c r="I193" s="161"/>
      <c r="J193" s="172">
        <f>BK193</f>
        <v>0</v>
      </c>
      <c r="K193" s="158"/>
      <c r="L193" s="163"/>
      <c r="M193" s="164"/>
      <c r="N193" s="165"/>
      <c r="O193" s="165"/>
      <c r="P193" s="166">
        <f>SUM(P194:P237)</f>
        <v>0</v>
      </c>
      <c r="Q193" s="165"/>
      <c r="R193" s="166">
        <f>SUM(R194:R237)</f>
        <v>293.78564022</v>
      </c>
      <c r="S193" s="165"/>
      <c r="T193" s="167">
        <f>SUM(T194:T237)</f>
        <v>0</v>
      </c>
      <c r="AR193" s="168" t="s">
        <v>21</v>
      </c>
      <c r="AT193" s="169" t="s">
        <v>74</v>
      </c>
      <c r="AU193" s="169" t="s">
        <v>21</v>
      </c>
      <c r="AY193" s="168" t="s">
        <v>136</v>
      </c>
      <c r="BK193" s="170">
        <f>SUM(BK194:BK237)</f>
        <v>0</v>
      </c>
    </row>
    <row r="194" spans="2:65" s="1" customFormat="1" ht="16.5" customHeight="1">
      <c r="B194" s="32"/>
      <c r="C194" s="173" t="s">
        <v>941</v>
      </c>
      <c r="D194" s="173" t="s">
        <v>140</v>
      </c>
      <c r="E194" s="174" t="s">
        <v>942</v>
      </c>
      <c r="F194" s="175" t="s">
        <v>943</v>
      </c>
      <c r="G194" s="176" t="s">
        <v>230</v>
      </c>
      <c r="H194" s="177">
        <v>89.337999999999994</v>
      </c>
      <c r="I194" s="178"/>
      <c r="J194" s="179">
        <f>ROUND(I194*H194,2)</f>
        <v>0</v>
      </c>
      <c r="K194" s="175" t="s">
        <v>795</v>
      </c>
      <c r="L194" s="36"/>
      <c r="M194" s="180" t="s">
        <v>1</v>
      </c>
      <c r="N194" s="181" t="s">
        <v>46</v>
      </c>
      <c r="O194" s="58"/>
      <c r="P194" s="182">
        <f>O194*H194</f>
        <v>0</v>
      </c>
      <c r="Q194" s="182">
        <v>1.98</v>
      </c>
      <c r="R194" s="182">
        <f>Q194*H194</f>
        <v>176.88923999999997</v>
      </c>
      <c r="S194" s="182">
        <v>0</v>
      </c>
      <c r="T194" s="183">
        <f>S194*H194</f>
        <v>0</v>
      </c>
      <c r="AR194" s="15" t="s">
        <v>145</v>
      </c>
      <c r="AT194" s="15" t="s">
        <v>140</v>
      </c>
      <c r="AU194" s="15" t="s">
        <v>84</v>
      </c>
      <c r="AY194" s="15" t="s">
        <v>136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5" t="s">
        <v>21</v>
      </c>
      <c r="BK194" s="184">
        <f>ROUND(I194*H194,2)</f>
        <v>0</v>
      </c>
      <c r="BL194" s="15" t="s">
        <v>145</v>
      </c>
      <c r="BM194" s="15" t="s">
        <v>944</v>
      </c>
    </row>
    <row r="195" spans="2:65" s="12" customFormat="1" ht="11.25">
      <c r="B195" s="199"/>
      <c r="C195" s="200"/>
      <c r="D195" s="185" t="s">
        <v>150</v>
      </c>
      <c r="E195" s="201" t="s">
        <v>1</v>
      </c>
      <c r="F195" s="202" t="s">
        <v>945</v>
      </c>
      <c r="G195" s="200"/>
      <c r="H195" s="201" t="s">
        <v>1</v>
      </c>
      <c r="I195" s="203"/>
      <c r="J195" s="200"/>
      <c r="K195" s="200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150</v>
      </c>
      <c r="AU195" s="208" t="s">
        <v>84</v>
      </c>
      <c r="AV195" s="12" t="s">
        <v>21</v>
      </c>
      <c r="AW195" s="12" t="s">
        <v>36</v>
      </c>
      <c r="AX195" s="12" t="s">
        <v>75</v>
      </c>
      <c r="AY195" s="208" t="s">
        <v>136</v>
      </c>
    </row>
    <row r="196" spans="2:65" s="11" customFormat="1" ht="11.25">
      <c r="B196" s="188"/>
      <c r="C196" s="189"/>
      <c r="D196" s="185" t="s">
        <v>150</v>
      </c>
      <c r="E196" s="190" t="s">
        <v>1</v>
      </c>
      <c r="F196" s="191" t="s">
        <v>914</v>
      </c>
      <c r="G196" s="189"/>
      <c r="H196" s="192">
        <v>6.7249999999999996</v>
      </c>
      <c r="I196" s="193"/>
      <c r="J196" s="189"/>
      <c r="K196" s="189"/>
      <c r="L196" s="194"/>
      <c r="M196" s="195"/>
      <c r="N196" s="196"/>
      <c r="O196" s="196"/>
      <c r="P196" s="196"/>
      <c r="Q196" s="196"/>
      <c r="R196" s="196"/>
      <c r="S196" s="196"/>
      <c r="T196" s="197"/>
      <c r="AT196" s="198" t="s">
        <v>150</v>
      </c>
      <c r="AU196" s="198" t="s">
        <v>84</v>
      </c>
      <c r="AV196" s="11" t="s">
        <v>84</v>
      </c>
      <c r="AW196" s="11" t="s">
        <v>36</v>
      </c>
      <c r="AX196" s="11" t="s">
        <v>75</v>
      </c>
      <c r="AY196" s="198" t="s">
        <v>136</v>
      </c>
    </row>
    <row r="197" spans="2:65" s="11" customFormat="1" ht="11.25">
      <c r="B197" s="188"/>
      <c r="C197" s="189"/>
      <c r="D197" s="185" t="s">
        <v>150</v>
      </c>
      <c r="E197" s="190" t="s">
        <v>1</v>
      </c>
      <c r="F197" s="191" t="s">
        <v>915</v>
      </c>
      <c r="G197" s="189"/>
      <c r="H197" s="192">
        <v>5</v>
      </c>
      <c r="I197" s="193"/>
      <c r="J197" s="189"/>
      <c r="K197" s="189"/>
      <c r="L197" s="194"/>
      <c r="M197" s="195"/>
      <c r="N197" s="196"/>
      <c r="O197" s="196"/>
      <c r="P197" s="196"/>
      <c r="Q197" s="196"/>
      <c r="R197" s="196"/>
      <c r="S197" s="196"/>
      <c r="T197" s="197"/>
      <c r="AT197" s="198" t="s">
        <v>150</v>
      </c>
      <c r="AU197" s="198" t="s">
        <v>84</v>
      </c>
      <c r="AV197" s="11" t="s">
        <v>84</v>
      </c>
      <c r="AW197" s="11" t="s">
        <v>36</v>
      </c>
      <c r="AX197" s="11" t="s">
        <v>75</v>
      </c>
      <c r="AY197" s="198" t="s">
        <v>136</v>
      </c>
    </row>
    <row r="198" spans="2:65" s="11" customFormat="1" ht="11.25">
      <c r="B198" s="188"/>
      <c r="C198" s="189"/>
      <c r="D198" s="185" t="s">
        <v>150</v>
      </c>
      <c r="E198" s="190" t="s">
        <v>1</v>
      </c>
      <c r="F198" s="191" t="s">
        <v>916</v>
      </c>
      <c r="G198" s="189"/>
      <c r="H198" s="192">
        <v>9.3230000000000004</v>
      </c>
      <c r="I198" s="193"/>
      <c r="J198" s="189"/>
      <c r="K198" s="189"/>
      <c r="L198" s="194"/>
      <c r="M198" s="195"/>
      <c r="N198" s="196"/>
      <c r="O198" s="196"/>
      <c r="P198" s="196"/>
      <c r="Q198" s="196"/>
      <c r="R198" s="196"/>
      <c r="S198" s="196"/>
      <c r="T198" s="197"/>
      <c r="AT198" s="198" t="s">
        <v>150</v>
      </c>
      <c r="AU198" s="198" t="s">
        <v>84</v>
      </c>
      <c r="AV198" s="11" t="s">
        <v>84</v>
      </c>
      <c r="AW198" s="11" t="s">
        <v>36</v>
      </c>
      <c r="AX198" s="11" t="s">
        <v>75</v>
      </c>
      <c r="AY198" s="198" t="s">
        <v>136</v>
      </c>
    </row>
    <row r="199" spans="2:65" s="11" customFormat="1" ht="11.25">
      <c r="B199" s="188"/>
      <c r="C199" s="189"/>
      <c r="D199" s="185" t="s">
        <v>150</v>
      </c>
      <c r="E199" s="190" t="s">
        <v>1</v>
      </c>
      <c r="F199" s="191" t="s">
        <v>917</v>
      </c>
      <c r="G199" s="189"/>
      <c r="H199" s="192">
        <v>24.96</v>
      </c>
      <c r="I199" s="193"/>
      <c r="J199" s="189"/>
      <c r="K199" s="189"/>
      <c r="L199" s="194"/>
      <c r="M199" s="195"/>
      <c r="N199" s="196"/>
      <c r="O199" s="196"/>
      <c r="P199" s="196"/>
      <c r="Q199" s="196"/>
      <c r="R199" s="196"/>
      <c r="S199" s="196"/>
      <c r="T199" s="197"/>
      <c r="AT199" s="198" t="s">
        <v>150</v>
      </c>
      <c r="AU199" s="198" t="s">
        <v>84</v>
      </c>
      <c r="AV199" s="11" t="s">
        <v>84</v>
      </c>
      <c r="AW199" s="11" t="s">
        <v>36</v>
      </c>
      <c r="AX199" s="11" t="s">
        <v>75</v>
      </c>
      <c r="AY199" s="198" t="s">
        <v>136</v>
      </c>
    </row>
    <row r="200" spans="2:65" s="11" customFormat="1" ht="11.25">
      <c r="B200" s="188"/>
      <c r="C200" s="189"/>
      <c r="D200" s="185" t="s">
        <v>150</v>
      </c>
      <c r="E200" s="190" t="s">
        <v>1</v>
      </c>
      <c r="F200" s="191" t="s">
        <v>918</v>
      </c>
      <c r="G200" s="189"/>
      <c r="H200" s="192">
        <v>3.08</v>
      </c>
      <c r="I200" s="193"/>
      <c r="J200" s="189"/>
      <c r="K200" s="189"/>
      <c r="L200" s="194"/>
      <c r="M200" s="195"/>
      <c r="N200" s="196"/>
      <c r="O200" s="196"/>
      <c r="P200" s="196"/>
      <c r="Q200" s="196"/>
      <c r="R200" s="196"/>
      <c r="S200" s="196"/>
      <c r="T200" s="197"/>
      <c r="AT200" s="198" t="s">
        <v>150</v>
      </c>
      <c r="AU200" s="198" t="s">
        <v>84</v>
      </c>
      <c r="AV200" s="11" t="s">
        <v>84</v>
      </c>
      <c r="AW200" s="11" t="s">
        <v>36</v>
      </c>
      <c r="AX200" s="11" t="s">
        <v>75</v>
      </c>
      <c r="AY200" s="198" t="s">
        <v>136</v>
      </c>
    </row>
    <row r="201" spans="2:65" s="11" customFormat="1" ht="11.25">
      <c r="B201" s="188"/>
      <c r="C201" s="189"/>
      <c r="D201" s="185" t="s">
        <v>150</v>
      </c>
      <c r="E201" s="190" t="s">
        <v>1</v>
      </c>
      <c r="F201" s="191" t="s">
        <v>919</v>
      </c>
      <c r="G201" s="189"/>
      <c r="H201" s="192">
        <v>23.36</v>
      </c>
      <c r="I201" s="193"/>
      <c r="J201" s="189"/>
      <c r="K201" s="189"/>
      <c r="L201" s="194"/>
      <c r="M201" s="195"/>
      <c r="N201" s="196"/>
      <c r="O201" s="196"/>
      <c r="P201" s="196"/>
      <c r="Q201" s="196"/>
      <c r="R201" s="196"/>
      <c r="S201" s="196"/>
      <c r="T201" s="197"/>
      <c r="AT201" s="198" t="s">
        <v>150</v>
      </c>
      <c r="AU201" s="198" t="s">
        <v>84</v>
      </c>
      <c r="AV201" s="11" t="s">
        <v>84</v>
      </c>
      <c r="AW201" s="11" t="s">
        <v>36</v>
      </c>
      <c r="AX201" s="11" t="s">
        <v>75</v>
      </c>
      <c r="AY201" s="198" t="s">
        <v>136</v>
      </c>
    </row>
    <row r="202" spans="2:65" s="11" customFormat="1" ht="11.25">
      <c r="B202" s="188"/>
      <c r="C202" s="189"/>
      <c r="D202" s="185" t="s">
        <v>150</v>
      </c>
      <c r="E202" s="190" t="s">
        <v>1</v>
      </c>
      <c r="F202" s="191" t="s">
        <v>920</v>
      </c>
      <c r="G202" s="189"/>
      <c r="H202" s="192">
        <v>16.89</v>
      </c>
      <c r="I202" s="193"/>
      <c r="J202" s="189"/>
      <c r="K202" s="189"/>
      <c r="L202" s="194"/>
      <c r="M202" s="195"/>
      <c r="N202" s="196"/>
      <c r="O202" s="196"/>
      <c r="P202" s="196"/>
      <c r="Q202" s="196"/>
      <c r="R202" s="196"/>
      <c r="S202" s="196"/>
      <c r="T202" s="197"/>
      <c r="AT202" s="198" t="s">
        <v>150</v>
      </c>
      <c r="AU202" s="198" t="s">
        <v>84</v>
      </c>
      <c r="AV202" s="11" t="s">
        <v>84</v>
      </c>
      <c r="AW202" s="11" t="s">
        <v>36</v>
      </c>
      <c r="AX202" s="11" t="s">
        <v>75</v>
      </c>
      <c r="AY202" s="198" t="s">
        <v>136</v>
      </c>
    </row>
    <row r="203" spans="2:65" s="13" customFormat="1" ht="11.25">
      <c r="B203" s="209"/>
      <c r="C203" s="210"/>
      <c r="D203" s="185" t="s">
        <v>150</v>
      </c>
      <c r="E203" s="211" t="s">
        <v>1</v>
      </c>
      <c r="F203" s="212" t="s">
        <v>245</v>
      </c>
      <c r="G203" s="210"/>
      <c r="H203" s="213">
        <v>89.337999999999994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150</v>
      </c>
      <c r="AU203" s="219" t="s">
        <v>84</v>
      </c>
      <c r="AV203" s="13" t="s">
        <v>145</v>
      </c>
      <c r="AW203" s="13" t="s">
        <v>36</v>
      </c>
      <c r="AX203" s="13" t="s">
        <v>21</v>
      </c>
      <c r="AY203" s="219" t="s">
        <v>136</v>
      </c>
    </row>
    <row r="204" spans="2:65" s="1" customFormat="1" ht="16.5" customHeight="1">
      <c r="B204" s="32"/>
      <c r="C204" s="173" t="s">
        <v>946</v>
      </c>
      <c r="D204" s="173" t="s">
        <v>140</v>
      </c>
      <c r="E204" s="174" t="s">
        <v>947</v>
      </c>
      <c r="F204" s="175" t="s">
        <v>948</v>
      </c>
      <c r="G204" s="176" t="s">
        <v>190</v>
      </c>
      <c r="H204" s="177">
        <v>361</v>
      </c>
      <c r="I204" s="178"/>
      <c r="J204" s="179">
        <f>ROUND(I204*H204,2)</f>
        <v>0</v>
      </c>
      <c r="K204" s="175" t="s">
        <v>800</v>
      </c>
      <c r="L204" s="36"/>
      <c r="M204" s="180" t="s">
        <v>1</v>
      </c>
      <c r="N204" s="181" t="s">
        <v>46</v>
      </c>
      <c r="O204" s="58"/>
      <c r="P204" s="182">
        <f>O204*H204</f>
        <v>0</v>
      </c>
      <c r="Q204" s="182">
        <v>0.27672000000000002</v>
      </c>
      <c r="R204" s="182">
        <f>Q204*H204</f>
        <v>99.895920000000004</v>
      </c>
      <c r="S204" s="182">
        <v>0</v>
      </c>
      <c r="T204" s="183">
        <f>S204*H204</f>
        <v>0</v>
      </c>
      <c r="AR204" s="15" t="s">
        <v>145</v>
      </c>
      <c r="AT204" s="15" t="s">
        <v>140</v>
      </c>
      <c r="AU204" s="15" t="s">
        <v>84</v>
      </c>
      <c r="AY204" s="15" t="s">
        <v>136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5" t="s">
        <v>21</v>
      </c>
      <c r="BK204" s="184">
        <f>ROUND(I204*H204,2)</f>
        <v>0</v>
      </c>
      <c r="BL204" s="15" t="s">
        <v>145</v>
      </c>
      <c r="BM204" s="15" t="s">
        <v>949</v>
      </c>
    </row>
    <row r="205" spans="2:65" s="1" customFormat="1" ht="16.5" customHeight="1">
      <c r="B205" s="32"/>
      <c r="C205" s="173" t="s">
        <v>950</v>
      </c>
      <c r="D205" s="173" t="s">
        <v>140</v>
      </c>
      <c r="E205" s="174" t="s">
        <v>951</v>
      </c>
      <c r="F205" s="175" t="s">
        <v>952</v>
      </c>
      <c r="G205" s="176" t="s">
        <v>190</v>
      </c>
      <c r="H205" s="177">
        <v>11.2</v>
      </c>
      <c r="I205" s="178"/>
      <c r="J205" s="179">
        <f>ROUND(I205*H205,2)</f>
        <v>0</v>
      </c>
      <c r="K205" s="175" t="s">
        <v>800</v>
      </c>
      <c r="L205" s="36"/>
      <c r="M205" s="180" t="s">
        <v>1</v>
      </c>
      <c r="N205" s="181" t="s">
        <v>46</v>
      </c>
      <c r="O205" s="58"/>
      <c r="P205" s="182">
        <f>O205*H205</f>
        <v>0</v>
      </c>
      <c r="Q205" s="182">
        <v>0.31070999999999999</v>
      </c>
      <c r="R205" s="182">
        <f>Q205*H205</f>
        <v>3.4799519999999995</v>
      </c>
      <c r="S205" s="182">
        <v>0</v>
      </c>
      <c r="T205" s="183">
        <f>S205*H205</f>
        <v>0</v>
      </c>
      <c r="AR205" s="15" t="s">
        <v>145</v>
      </c>
      <c r="AT205" s="15" t="s">
        <v>140</v>
      </c>
      <c r="AU205" s="15" t="s">
        <v>84</v>
      </c>
      <c r="AY205" s="15" t="s">
        <v>136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5" t="s">
        <v>21</v>
      </c>
      <c r="BK205" s="184">
        <f>ROUND(I205*H205,2)</f>
        <v>0</v>
      </c>
      <c r="BL205" s="15" t="s">
        <v>145</v>
      </c>
      <c r="BM205" s="15" t="s">
        <v>953</v>
      </c>
    </row>
    <row r="206" spans="2:65" s="1" customFormat="1" ht="16.5" customHeight="1">
      <c r="B206" s="32"/>
      <c r="C206" s="173" t="s">
        <v>954</v>
      </c>
      <c r="D206" s="173" t="s">
        <v>140</v>
      </c>
      <c r="E206" s="174" t="s">
        <v>955</v>
      </c>
      <c r="F206" s="175" t="s">
        <v>956</v>
      </c>
      <c r="G206" s="176" t="s">
        <v>143</v>
      </c>
      <c r="H206" s="177">
        <v>1429.56</v>
      </c>
      <c r="I206" s="178"/>
      <c r="J206" s="179">
        <f>ROUND(I206*H206,2)</f>
        <v>0</v>
      </c>
      <c r="K206" s="175" t="s">
        <v>800</v>
      </c>
      <c r="L206" s="36"/>
      <c r="M206" s="180" t="s">
        <v>1</v>
      </c>
      <c r="N206" s="181" t="s">
        <v>46</v>
      </c>
      <c r="O206" s="58"/>
      <c r="P206" s="182">
        <f>O206*H206</f>
        <v>0</v>
      </c>
      <c r="Q206" s="182">
        <v>1.3999999999999999E-4</v>
      </c>
      <c r="R206" s="182">
        <f>Q206*H206</f>
        <v>0.20013839999999997</v>
      </c>
      <c r="S206" s="182">
        <v>0</v>
      </c>
      <c r="T206" s="183">
        <f>S206*H206</f>
        <v>0</v>
      </c>
      <c r="AR206" s="15" t="s">
        <v>145</v>
      </c>
      <c r="AT206" s="15" t="s">
        <v>140</v>
      </c>
      <c r="AU206" s="15" t="s">
        <v>84</v>
      </c>
      <c r="AY206" s="15" t="s">
        <v>136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5" t="s">
        <v>21</v>
      </c>
      <c r="BK206" s="184">
        <f>ROUND(I206*H206,2)</f>
        <v>0</v>
      </c>
      <c r="BL206" s="15" t="s">
        <v>145</v>
      </c>
      <c r="BM206" s="15" t="s">
        <v>957</v>
      </c>
    </row>
    <row r="207" spans="2:65" s="11" customFormat="1" ht="11.25">
      <c r="B207" s="188"/>
      <c r="C207" s="189"/>
      <c r="D207" s="185" t="s">
        <v>150</v>
      </c>
      <c r="E207" s="190" t="s">
        <v>1</v>
      </c>
      <c r="F207" s="191" t="s">
        <v>958</v>
      </c>
      <c r="G207" s="189"/>
      <c r="H207" s="192">
        <v>1429.56</v>
      </c>
      <c r="I207" s="193"/>
      <c r="J207" s="189"/>
      <c r="K207" s="189"/>
      <c r="L207" s="194"/>
      <c r="M207" s="195"/>
      <c r="N207" s="196"/>
      <c r="O207" s="196"/>
      <c r="P207" s="196"/>
      <c r="Q207" s="196"/>
      <c r="R207" s="196"/>
      <c r="S207" s="196"/>
      <c r="T207" s="197"/>
      <c r="AT207" s="198" t="s">
        <v>150</v>
      </c>
      <c r="AU207" s="198" t="s">
        <v>84</v>
      </c>
      <c r="AV207" s="11" t="s">
        <v>84</v>
      </c>
      <c r="AW207" s="11" t="s">
        <v>36</v>
      </c>
      <c r="AX207" s="11" t="s">
        <v>21</v>
      </c>
      <c r="AY207" s="198" t="s">
        <v>136</v>
      </c>
    </row>
    <row r="208" spans="2:65" s="1" customFormat="1" ht="16.5" customHeight="1">
      <c r="B208" s="32"/>
      <c r="C208" s="173" t="s">
        <v>959</v>
      </c>
      <c r="D208" s="173" t="s">
        <v>140</v>
      </c>
      <c r="E208" s="174" t="s">
        <v>960</v>
      </c>
      <c r="F208" s="175" t="s">
        <v>961</v>
      </c>
      <c r="G208" s="176" t="s">
        <v>230</v>
      </c>
      <c r="H208" s="177">
        <v>5.3220000000000001</v>
      </c>
      <c r="I208" s="178"/>
      <c r="J208" s="179">
        <f>ROUND(I208*H208,2)</f>
        <v>0</v>
      </c>
      <c r="K208" s="175" t="s">
        <v>800</v>
      </c>
      <c r="L208" s="36"/>
      <c r="M208" s="180" t="s">
        <v>1</v>
      </c>
      <c r="N208" s="181" t="s">
        <v>46</v>
      </c>
      <c r="O208" s="58"/>
      <c r="P208" s="182">
        <f>O208*H208</f>
        <v>0</v>
      </c>
      <c r="Q208" s="182">
        <v>2.45329</v>
      </c>
      <c r="R208" s="182">
        <f>Q208*H208</f>
        <v>13.05640938</v>
      </c>
      <c r="S208" s="182">
        <v>0</v>
      </c>
      <c r="T208" s="183">
        <f>S208*H208</f>
        <v>0</v>
      </c>
      <c r="AR208" s="15" t="s">
        <v>145</v>
      </c>
      <c r="AT208" s="15" t="s">
        <v>140</v>
      </c>
      <c r="AU208" s="15" t="s">
        <v>84</v>
      </c>
      <c r="AY208" s="15" t="s">
        <v>136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5" t="s">
        <v>21</v>
      </c>
      <c r="BK208" s="184">
        <f>ROUND(I208*H208,2)</f>
        <v>0</v>
      </c>
      <c r="BL208" s="15" t="s">
        <v>145</v>
      </c>
      <c r="BM208" s="15" t="s">
        <v>962</v>
      </c>
    </row>
    <row r="209" spans="2:65" s="12" customFormat="1" ht="11.25">
      <c r="B209" s="199"/>
      <c r="C209" s="200"/>
      <c r="D209" s="185" t="s">
        <v>150</v>
      </c>
      <c r="E209" s="201" t="s">
        <v>1</v>
      </c>
      <c r="F209" s="202" t="s">
        <v>963</v>
      </c>
      <c r="G209" s="200"/>
      <c r="H209" s="201" t="s">
        <v>1</v>
      </c>
      <c r="I209" s="203"/>
      <c r="J209" s="200"/>
      <c r="K209" s="200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150</v>
      </c>
      <c r="AU209" s="208" t="s">
        <v>84</v>
      </c>
      <c r="AV209" s="12" t="s">
        <v>21</v>
      </c>
      <c r="AW209" s="12" t="s">
        <v>36</v>
      </c>
      <c r="AX209" s="12" t="s">
        <v>75</v>
      </c>
      <c r="AY209" s="208" t="s">
        <v>136</v>
      </c>
    </row>
    <row r="210" spans="2:65" s="11" customFormat="1" ht="11.25">
      <c r="B210" s="188"/>
      <c r="C210" s="189"/>
      <c r="D210" s="185" t="s">
        <v>150</v>
      </c>
      <c r="E210" s="190" t="s">
        <v>1</v>
      </c>
      <c r="F210" s="191" t="s">
        <v>964</v>
      </c>
      <c r="G210" s="189"/>
      <c r="H210" s="192">
        <v>0.96</v>
      </c>
      <c r="I210" s="193"/>
      <c r="J210" s="189"/>
      <c r="K210" s="189"/>
      <c r="L210" s="194"/>
      <c r="M210" s="195"/>
      <c r="N210" s="196"/>
      <c r="O210" s="196"/>
      <c r="P210" s="196"/>
      <c r="Q210" s="196"/>
      <c r="R210" s="196"/>
      <c r="S210" s="196"/>
      <c r="T210" s="197"/>
      <c r="AT210" s="198" t="s">
        <v>150</v>
      </c>
      <c r="AU210" s="198" t="s">
        <v>84</v>
      </c>
      <c r="AV210" s="11" t="s">
        <v>84</v>
      </c>
      <c r="AW210" s="11" t="s">
        <v>36</v>
      </c>
      <c r="AX210" s="11" t="s">
        <v>75</v>
      </c>
      <c r="AY210" s="198" t="s">
        <v>136</v>
      </c>
    </row>
    <row r="211" spans="2:65" s="11" customFormat="1" ht="11.25">
      <c r="B211" s="188"/>
      <c r="C211" s="189"/>
      <c r="D211" s="185" t="s">
        <v>150</v>
      </c>
      <c r="E211" s="190" t="s">
        <v>1</v>
      </c>
      <c r="F211" s="191" t="s">
        <v>965</v>
      </c>
      <c r="G211" s="189"/>
      <c r="H211" s="192">
        <v>0.42</v>
      </c>
      <c r="I211" s="193"/>
      <c r="J211" s="189"/>
      <c r="K211" s="189"/>
      <c r="L211" s="194"/>
      <c r="M211" s="195"/>
      <c r="N211" s="196"/>
      <c r="O211" s="196"/>
      <c r="P211" s="196"/>
      <c r="Q211" s="196"/>
      <c r="R211" s="196"/>
      <c r="S211" s="196"/>
      <c r="T211" s="197"/>
      <c r="AT211" s="198" t="s">
        <v>150</v>
      </c>
      <c r="AU211" s="198" t="s">
        <v>84</v>
      </c>
      <c r="AV211" s="11" t="s">
        <v>84</v>
      </c>
      <c r="AW211" s="11" t="s">
        <v>36</v>
      </c>
      <c r="AX211" s="11" t="s">
        <v>75</v>
      </c>
      <c r="AY211" s="198" t="s">
        <v>136</v>
      </c>
    </row>
    <row r="212" spans="2:65" s="11" customFormat="1" ht="11.25">
      <c r="B212" s="188"/>
      <c r="C212" s="189"/>
      <c r="D212" s="185" t="s">
        <v>150</v>
      </c>
      <c r="E212" s="190" t="s">
        <v>1</v>
      </c>
      <c r="F212" s="191" t="s">
        <v>966</v>
      </c>
      <c r="G212" s="189"/>
      <c r="H212" s="192">
        <v>0.64800000000000002</v>
      </c>
      <c r="I212" s="193"/>
      <c r="J212" s="189"/>
      <c r="K212" s="189"/>
      <c r="L212" s="194"/>
      <c r="M212" s="195"/>
      <c r="N212" s="196"/>
      <c r="O212" s="196"/>
      <c r="P212" s="196"/>
      <c r="Q212" s="196"/>
      <c r="R212" s="196"/>
      <c r="S212" s="196"/>
      <c r="T212" s="197"/>
      <c r="AT212" s="198" t="s">
        <v>150</v>
      </c>
      <c r="AU212" s="198" t="s">
        <v>84</v>
      </c>
      <c r="AV212" s="11" t="s">
        <v>84</v>
      </c>
      <c r="AW212" s="11" t="s">
        <v>36</v>
      </c>
      <c r="AX212" s="11" t="s">
        <v>75</v>
      </c>
      <c r="AY212" s="198" t="s">
        <v>136</v>
      </c>
    </row>
    <row r="213" spans="2:65" s="11" customFormat="1" ht="11.25">
      <c r="B213" s="188"/>
      <c r="C213" s="189"/>
      <c r="D213" s="185" t="s">
        <v>150</v>
      </c>
      <c r="E213" s="190" t="s">
        <v>1</v>
      </c>
      <c r="F213" s="191" t="s">
        <v>967</v>
      </c>
      <c r="G213" s="189"/>
      <c r="H213" s="192">
        <v>0.76800000000000002</v>
      </c>
      <c r="I213" s="193"/>
      <c r="J213" s="189"/>
      <c r="K213" s="189"/>
      <c r="L213" s="194"/>
      <c r="M213" s="195"/>
      <c r="N213" s="196"/>
      <c r="O213" s="196"/>
      <c r="P213" s="196"/>
      <c r="Q213" s="196"/>
      <c r="R213" s="196"/>
      <c r="S213" s="196"/>
      <c r="T213" s="197"/>
      <c r="AT213" s="198" t="s">
        <v>150</v>
      </c>
      <c r="AU213" s="198" t="s">
        <v>84</v>
      </c>
      <c r="AV213" s="11" t="s">
        <v>84</v>
      </c>
      <c r="AW213" s="11" t="s">
        <v>36</v>
      </c>
      <c r="AX213" s="11" t="s">
        <v>75</v>
      </c>
      <c r="AY213" s="198" t="s">
        <v>136</v>
      </c>
    </row>
    <row r="214" spans="2:65" s="11" customFormat="1" ht="11.25">
      <c r="B214" s="188"/>
      <c r="C214" s="189"/>
      <c r="D214" s="185" t="s">
        <v>150</v>
      </c>
      <c r="E214" s="190" t="s">
        <v>1</v>
      </c>
      <c r="F214" s="191" t="s">
        <v>968</v>
      </c>
      <c r="G214" s="189"/>
      <c r="H214" s="192">
        <v>1.23</v>
      </c>
      <c r="I214" s="193"/>
      <c r="J214" s="189"/>
      <c r="K214" s="189"/>
      <c r="L214" s="194"/>
      <c r="M214" s="195"/>
      <c r="N214" s="196"/>
      <c r="O214" s="196"/>
      <c r="P214" s="196"/>
      <c r="Q214" s="196"/>
      <c r="R214" s="196"/>
      <c r="S214" s="196"/>
      <c r="T214" s="197"/>
      <c r="AT214" s="198" t="s">
        <v>150</v>
      </c>
      <c r="AU214" s="198" t="s">
        <v>84</v>
      </c>
      <c r="AV214" s="11" t="s">
        <v>84</v>
      </c>
      <c r="AW214" s="11" t="s">
        <v>36</v>
      </c>
      <c r="AX214" s="11" t="s">
        <v>75</v>
      </c>
      <c r="AY214" s="198" t="s">
        <v>136</v>
      </c>
    </row>
    <row r="215" spans="2:65" s="11" customFormat="1" ht="11.25">
      <c r="B215" s="188"/>
      <c r="C215" s="189"/>
      <c r="D215" s="185" t="s">
        <v>150</v>
      </c>
      <c r="E215" s="190" t="s">
        <v>1</v>
      </c>
      <c r="F215" s="191" t="s">
        <v>969</v>
      </c>
      <c r="G215" s="189"/>
      <c r="H215" s="192">
        <v>1.296</v>
      </c>
      <c r="I215" s="193"/>
      <c r="J215" s="189"/>
      <c r="K215" s="189"/>
      <c r="L215" s="194"/>
      <c r="M215" s="195"/>
      <c r="N215" s="196"/>
      <c r="O215" s="196"/>
      <c r="P215" s="196"/>
      <c r="Q215" s="196"/>
      <c r="R215" s="196"/>
      <c r="S215" s="196"/>
      <c r="T215" s="197"/>
      <c r="AT215" s="198" t="s">
        <v>150</v>
      </c>
      <c r="AU215" s="198" t="s">
        <v>84</v>
      </c>
      <c r="AV215" s="11" t="s">
        <v>84</v>
      </c>
      <c r="AW215" s="11" t="s">
        <v>36</v>
      </c>
      <c r="AX215" s="11" t="s">
        <v>75</v>
      </c>
      <c r="AY215" s="198" t="s">
        <v>136</v>
      </c>
    </row>
    <row r="216" spans="2:65" s="13" customFormat="1" ht="11.25">
      <c r="B216" s="209"/>
      <c r="C216" s="210"/>
      <c r="D216" s="185" t="s">
        <v>150</v>
      </c>
      <c r="E216" s="211" t="s">
        <v>1</v>
      </c>
      <c r="F216" s="212" t="s">
        <v>245</v>
      </c>
      <c r="G216" s="210"/>
      <c r="H216" s="213">
        <v>5.3220000000000001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150</v>
      </c>
      <c r="AU216" s="219" t="s">
        <v>84</v>
      </c>
      <c r="AV216" s="13" t="s">
        <v>145</v>
      </c>
      <c r="AW216" s="13" t="s">
        <v>36</v>
      </c>
      <c r="AX216" s="13" t="s">
        <v>21</v>
      </c>
      <c r="AY216" s="219" t="s">
        <v>136</v>
      </c>
    </row>
    <row r="217" spans="2:65" s="1" customFormat="1" ht="16.5" customHeight="1">
      <c r="B217" s="32"/>
      <c r="C217" s="173" t="s">
        <v>970</v>
      </c>
      <c r="D217" s="173" t="s">
        <v>140</v>
      </c>
      <c r="E217" s="174" t="s">
        <v>971</v>
      </c>
      <c r="F217" s="175" t="s">
        <v>972</v>
      </c>
      <c r="G217" s="176" t="s">
        <v>206</v>
      </c>
      <c r="H217" s="177">
        <v>0.21199999999999999</v>
      </c>
      <c r="I217" s="178"/>
      <c r="J217" s="179">
        <f>ROUND(I217*H217,2)</f>
        <v>0</v>
      </c>
      <c r="K217" s="175" t="s">
        <v>800</v>
      </c>
      <c r="L217" s="36"/>
      <c r="M217" s="180" t="s">
        <v>1</v>
      </c>
      <c r="N217" s="181" t="s">
        <v>46</v>
      </c>
      <c r="O217" s="58"/>
      <c r="P217" s="182">
        <f>O217*H217</f>
        <v>0</v>
      </c>
      <c r="Q217" s="182">
        <v>1.06277</v>
      </c>
      <c r="R217" s="182">
        <f>Q217*H217</f>
        <v>0.22530723999999999</v>
      </c>
      <c r="S217" s="182">
        <v>0</v>
      </c>
      <c r="T217" s="183">
        <f>S217*H217</f>
        <v>0</v>
      </c>
      <c r="AR217" s="15" t="s">
        <v>145</v>
      </c>
      <c r="AT217" s="15" t="s">
        <v>140</v>
      </c>
      <c r="AU217" s="15" t="s">
        <v>84</v>
      </c>
      <c r="AY217" s="15" t="s">
        <v>136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5" t="s">
        <v>21</v>
      </c>
      <c r="BK217" s="184">
        <f>ROUND(I217*H217,2)</f>
        <v>0</v>
      </c>
      <c r="BL217" s="15" t="s">
        <v>145</v>
      </c>
      <c r="BM217" s="15" t="s">
        <v>973</v>
      </c>
    </row>
    <row r="218" spans="2:65" s="11" customFormat="1" ht="11.25">
      <c r="B218" s="188"/>
      <c r="C218" s="189"/>
      <c r="D218" s="185" t="s">
        <v>150</v>
      </c>
      <c r="E218" s="190" t="s">
        <v>1</v>
      </c>
      <c r="F218" s="191" t="s">
        <v>974</v>
      </c>
      <c r="G218" s="189"/>
      <c r="H218" s="192">
        <v>6.4</v>
      </c>
      <c r="I218" s="193"/>
      <c r="J218" s="189"/>
      <c r="K218" s="189"/>
      <c r="L218" s="194"/>
      <c r="M218" s="195"/>
      <c r="N218" s="196"/>
      <c r="O218" s="196"/>
      <c r="P218" s="196"/>
      <c r="Q218" s="196"/>
      <c r="R218" s="196"/>
      <c r="S218" s="196"/>
      <c r="T218" s="197"/>
      <c r="AT218" s="198" t="s">
        <v>150</v>
      </c>
      <c r="AU218" s="198" t="s">
        <v>84</v>
      </c>
      <c r="AV218" s="11" t="s">
        <v>84</v>
      </c>
      <c r="AW218" s="11" t="s">
        <v>36</v>
      </c>
      <c r="AX218" s="11" t="s">
        <v>75</v>
      </c>
      <c r="AY218" s="198" t="s">
        <v>136</v>
      </c>
    </row>
    <row r="219" spans="2:65" s="11" customFormat="1" ht="11.25">
      <c r="B219" s="188"/>
      <c r="C219" s="189"/>
      <c r="D219" s="185" t="s">
        <v>150</v>
      </c>
      <c r="E219" s="190" t="s">
        <v>1</v>
      </c>
      <c r="F219" s="191" t="s">
        <v>975</v>
      </c>
      <c r="G219" s="189"/>
      <c r="H219" s="192">
        <v>2.8</v>
      </c>
      <c r="I219" s="193"/>
      <c r="J219" s="189"/>
      <c r="K219" s="189"/>
      <c r="L219" s="194"/>
      <c r="M219" s="195"/>
      <c r="N219" s="196"/>
      <c r="O219" s="196"/>
      <c r="P219" s="196"/>
      <c r="Q219" s="196"/>
      <c r="R219" s="196"/>
      <c r="S219" s="196"/>
      <c r="T219" s="197"/>
      <c r="AT219" s="198" t="s">
        <v>150</v>
      </c>
      <c r="AU219" s="198" t="s">
        <v>84</v>
      </c>
      <c r="AV219" s="11" t="s">
        <v>84</v>
      </c>
      <c r="AW219" s="11" t="s">
        <v>36</v>
      </c>
      <c r="AX219" s="11" t="s">
        <v>75</v>
      </c>
      <c r="AY219" s="198" t="s">
        <v>136</v>
      </c>
    </row>
    <row r="220" spans="2:65" s="11" customFormat="1" ht="11.25">
      <c r="B220" s="188"/>
      <c r="C220" s="189"/>
      <c r="D220" s="185" t="s">
        <v>150</v>
      </c>
      <c r="E220" s="190" t="s">
        <v>1</v>
      </c>
      <c r="F220" s="191" t="s">
        <v>976</v>
      </c>
      <c r="G220" s="189"/>
      <c r="H220" s="192">
        <v>4.32</v>
      </c>
      <c r="I220" s="193"/>
      <c r="J220" s="189"/>
      <c r="K220" s="189"/>
      <c r="L220" s="194"/>
      <c r="M220" s="195"/>
      <c r="N220" s="196"/>
      <c r="O220" s="196"/>
      <c r="P220" s="196"/>
      <c r="Q220" s="196"/>
      <c r="R220" s="196"/>
      <c r="S220" s="196"/>
      <c r="T220" s="197"/>
      <c r="AT220" s="198" t="s">
        <v>150</v>
      </c>
      <c r="AU220" s="198" t="s">
        <v>84</v>
      </c>
      <c r="AV220" s="11" t="s">
        <v>84</v>
      </c>
      <c r="AW220" s="11" t="s">
        <v>36</v>
      </c>
      <c r="AX220" s="11" t="s">
        <v>75</v>
      </c>
      <c r="AY220" s="198" t="s">
        <v>136</v>
      </c>
    </row>
    <row r="221" spans="2:65" s="11" customFormat="1" ht="11.25">
      <c r="B221" s="188"/>
      <c r="C221" s="189"/>
      <c r="D221" s="185" t="s">
        <v>150</v>
      </c>
      <c r="E221" s="190" t="s">
        <v>1</v>
      </c>
      <c r="F221" s="191" t="s">
        <v>977</v>
      </c>
      <c r="G221" s="189"/>
      <c r="H221" s="192">
        <v>5.12</v>
      </c>
      <c r="I221" s="193"/>
      <c r="J221" s="189"/>
      <c r="K221" s="189"/>
      <c r="L221" s="194"/>
      <c r="M221" s="195"/>
      <c r="N221" s="196"/>
      <c r="O221" s="196"/>
      <c r="P221" s="196"/>
      <c r="Q221" s="196"/>
      <c r="R221" s="196"/>
      <c r="S221" s="196"/>
      <c r="T221" s="197"/>
      <c r="AT221" s="198" t="s">
        <v>150</v>
      </c>
      <c r="AU221" s="198" t="s">
        <v>84</v>
      </c>
      <c r="AV221" s="11" t="s">
        <v>84</v>
      </c>
      <c r="AW221" s="11" t="s">
        <v>36</v>
      </c>
      <c r="AX221" s="11" t="s">
        <v>75</v>
      </c>
      <c r="AY221" s="198" t="s">
        <v>136</v>
      </c>
    </row>
    <row r="222" spans="2:65" s="11" customFormat="1" ht="11.25">
      <c r="B222" s="188"/>
      <c r="C222" s="189"/>
      <c r="D222" s="185" t="s">
        <v>150</v>
      </c>
      <c r="E222" s="190" t="s">
        <v>1</v>
      </c>
      <c r="F222" s="191" t="s">
        <v>978</v>
      </c>
      <c r="G222" s="189"/>
      <c r="H222" s="192">
        <v>8.1999999999999993</v>
      </c>
      <c r="I222" s="193"/>
      <c r="J222" s="189"/>
      <c r="K222" s="189"/>
      <c r="L222" s="194"/>
      <c r="M222" s="195"/>
      <c r="N222" s="196"/>
      <c r="O222" s="196"/>
      <c r="P222" s="196"/>
      <c r="Q222" s="196"/>
      <c r="R222" s="196"/>
      <c r="S222" s="196"/>
      <c r="T222" s="197"/>
      <c r="AT222" s="198" t="s">
        <v>150</v>
      </c>
      <c r="AU222" s="198" t="s">
        <v>84</v>
      </c>
      <c r="AV222" s="11" t="s">
        <v>84</v>
      </c>
      <c r="AW222" s="11" t="s">
        <v>36</v>
      </c>
      <c r="AX222" s="11" t="s">
        <v>75</v>
      </c>
      <c r="AY222" s="198" t="s">
        <v>136</v>
      </c>
    </row>
    <row r="223" spans="2:65" s="11" customFormat="1" ht="11.25">
      <c r="B223" s="188"/>
      <c r="C223" s="189"/>
      <c r="D223" s="185" t="s">
        <v>150</v>
      </c>
      <c r="E223" s="190" t="s">
        <v>1</v>
      </c>
      <c r="F223" s="191" t="s">
        <v>979</v>
      </c>
      <c r="G223" s="189"/>
      <c r="H223" s="192">
        <v>8.64</v>
      </c>
      <c r="I223" s="193"/>
      <c r="J223" s="189"/>
      <c r="K223" s="189"/>
      <c r="L223" s="194"/>
      <c r="M223" s="195"/>
      <c r="N223" s="196"/>
      <c r="O223" s="196"/>
      <c r="P223" s="196"/>
      <c r="Q223" s="196"/>
      <c r="R223" s="196"/>
      <c r="S223" s="196"/>
      <c r="T223" s="197"/>
      <c r="AT223" s="198" t="s">
        <v>150</v>
      </c>
      <c r="AU223" s="198" t="s">
        <v>84</v>
      </c>
      <c r="AV223" s="11" t="s">
        <v>84</v>
      </c>
      <c r="AW223" s="11" t="s">
        <v>36</v>
      </c>
      <c r="AX223" s="11" t="s">
        <v>75</v>
      </c>
      <c r="AY223" s="198" t="s">
        <v>136</v>
      </c>
    </row>
    <row r="224" spans="2:65" s="12" customFormat="1" ht="11.25">
      <c r="B224" s="199"/>
      <c r="C224" s="200"/>
      <c r="D224" s="185" t="s">
        <v>150</v>
      </c>
      <c r="E224" s="201" t="s">
        <v>1</v>
      </c>
      <c r="F224" s="202" t="s">
        <v>980</v>
      </c>
      <c r="G224" s="200"/>
      <c r="H224" s="201" t="s">
        <v>1</v>
      </c>
      <c r="I224" s="203"/>
      <c r="J224" s="200"/>
      <c r="K224" s="200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150</v>
      </c>
      <c r="AU224" s="208" t="s">
        <v>84</v>
      </c>
      <c r="AV224" s="12" t="s">
        <v>21</v>
      </c>
      <c r="AW224" s="12" t="s">
        <v>36</v>
      </c>
      <c r="AX224" s="12" t="s">
        <v>75</v>
      </c>
      <c r="AY224" s="208" t="s">
        <v>136</v>
      </c>
    </row>
    <row r="225" spans="2:65" s="11" customFormat="1" ht="11.25">
      <c r="B225" s="188"/>
      <c r="C225" s="189"/>
      <c r="D225" s="185" t="s">
        <v>150</v>
      </c>
      <c r="E225" s="190" t="s">
        <v>1</v>
      </c>
      <c r="F225" s="191" t="s">
        <v>981</v>
      </c>
      <c r="G225" s="189"/>
      <c r="H225" s="192">
        <v>1.82</v>
      </c>
      <c r="I225" s="193"/>
      <c r="J225" s="189"/>
      <c r="K225" s="189"/>
      <c r="L225" s="194"/>
      <c r="M225" s="195"/>
      <c r="N225" s="196"/>
      <c r="O225" s="196"/>
      <c r="P225" s="196"/>
      <c r="Q225" s="196"/>
      <c r="R225" s="196"/>
      <c r="S225" s="196"/>
      <c r="T225" s="197"/>
      <c r="AT225" s="198" t="s">
        <v>150</v>
      </c>
      <c r="AU225" s="198" t="s">
        <v>84</v>
      </c>
      <c r="AV225" s="11" t="s">
        <v>84</v>
      </c>
      <c r="AW225" s="11" t="s">
        <v>36</v>
      </c>
      <c r="AX225" s="11" t="s">
        <v>75</v>
      </c>
      <c r="AY225" s="198" t="s">
        <v>136</v>
      </c>
    </row>
    <row r="226" spans="2:65" s="11" customFormat="1" ht="11.25">
      <c r="B226" s="188"/>
      <c r="C226" s="189"/>
      <c r="D226" s="185" t="s">
        <v>150</v>
      </c>
      <c r="E226" s="190" t="s">
        <v>1</v>
      </c>
      <c r="F226" s="191" t="s">
        <v>982</v>
      </c>
      <c r="G226" s="189"/>
      <c r="H226" s="192">
        <v>2.1</v>
      </c>
      <c r="I226" s="193"/>
      <c r="J226" s="189"/>
      <c r="K226" s="189"/>
      <c r="L226" s="194"/>
      <c r="M226" s="195"/>
      <c r="N226" s="196"/>
      <c r="O226" s="196"/>
      <c r="P226" s="196"/>
      <c r="Q226" s="196"/>
      <c r="R226" s="196"/>
      <c r="S226" s="196"/>
      <c r="T226" s="197"/>
      <c r="AT226" s="198" t="s">
        <v>150</v>
      </c>
      <c r="AU226" s="198" t="s">
        <v>84</v>
      </c>
      <c r="AV226" s="11" t="s">
        <v>84</v>
      </c>
      <c r="AW226" s="11" t="s">
        <v>36</v>
      </c>
      <c r="AX226" s="11" t="s">
        <v>75</v>
      </c>
      <c r="AY226" s="198" t="s">
        <v>136</v>
      </c>
    </row>
    <row r="227" spans="2:65" s="13" customFormat="1" ht="11.25">
      <c r="B227" s="209"/>
      <c r="C227" s="210"/>
      <c r="D227" s="185" t="s">
        <v>150</v>
      </c>
      <c r="E227" s="211" t="s">
        <v>1</v>
      </c>
      <c r="F227" s="212" t="s">
        <v>983</v>
      </c>
      <c r="G227" s="210"/>
      <c r="H227" s="213">
        <v>39.4</v>
      </c>
      <c r="I227" s="214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150</v>
      </c>
      <c r="AU227" s="219" t="s">
        <v>84</v>
      </c>
      <c r="AV227" s="13" t="s">
        <v>145</v>
      </c>
      <c r="AW227" s="13" t="s">
        <v>36</v>
      </c>
      <c r="AX227" s="13" t="s">
        <v>75</v>
      </c>
      <c r="AY227" s="219" t="s">
        <v>136</v>
      </c>
    </row>
    <row r="228" spans="2:65" s="11" customFormat="1" ht="11.25">
      <c r="B228" s="188"/>
      <c r="C228" s="189"/>
      <c r="D228" s="185" t="s">
        <v>150</v>
      </c>
      <c r="E228" s="190" t="s">
        <v>1</v>
      </c>
      <c r="F228" s="191" t="s">
        <v>984</v>
      </c>
      <c r="G228" s="189"/>
      <c r="H228" s="192">
        <v>0.21199999999999999</v>
      </c>
      <c r="I228" s="193"/>
      <c r="J228" s="189"/>
      <c r="K228" s="189"/>
      <c r="L228" s="194"/>
      <c r="M228" s="195"/>
      <c r="N228" s="196"/>
      <c r="O228" s="196"/>
      <c r="P228" s="196"/>
      <c r="Q228" s="196"/>
      <c r="R228" s="196"/>
      <c r="S228" s="196"/>
      <c r="T228" s="197"/>
      <c r="AT228" s="198" t="s">
        <v>150</v>
      </c>
      <c r="AU228" s="198" t="s">
        <v>84</v>
      </c>
      <c r="AV228" s="11" t="s">
        <v>84</v>
      </c>
      <c r="AW228" s="11" t="s">
        <v>36</v>
      </c>
      <c r="AX228" s="11" t="s">
        <v>21</v>
      </c>
      <c r="AY228" s="198" t="s">
        <v>136</v>
      </c>
    </row>
    <row r="229" spans="2:65" s="1" customFormat="1" ht="16.5" customHeight="1">
      <c r="B229" s="32"/>
      <c r="C229" s="173" t="s">
        <v>284</v>
      </c>
      <c r="D229" s="173" t="s">
        <v>140</v>
      </c>
      <c r="E229" s="174" t="s">
        <v>985</v>
      </c>
      <c r="F229" s="175" t="s">
        <v>986</v>
      </c>
      <c r="G229" s="176" t="s">
        <v>143</v>
      </c>
      <c r="H229" s="177">
        <v>35.479999999999997</v>
      </c>
      <c r="I229" s="178"/>
      <c r="J229" s="179">
        <f>ROUND(I229*H229,2)</f>
        <v>0</v>
      </c>
      <c r="K229" s="175" t="s">
        <v>795</v>
      </c>
      <c r="L229" s="36"/>
      <c r="M229" s="180" t="s">
        <v>1</v>
      </c>
      <c r="N229" s="181" t="s">
        <v>46</v>
      </c>
      <c r="O229" s="58"/>
      <c r="P229" s="182">
        <f>O229*H229</f>
        <v>0</v>
      </c>
      <c r="Q229" s="182">
        <v>1.09E-3</v>
      </c>
      <c r="R229" s="182">
        <f>Q229*H229</f>
        <v>3.8673199999999998E-2</v>
      </c>
      <c r="S229" s="182">
        <v>0</v>
      </c>
      <c r="T229" s="183">
        <f>S229*H229</f>
        <v>0</v>
      </c>
      <c r="AR229" s="15" t="s">
        <v>145</v>
      </c>
      <c r="AT229" s="15" t="s">
        <v>140</v>
      </c>
      <c r="AU229" s="15" t="s">
        <v>84</v>
      </c>
      <c r="AY229" s="15" t="s">
        <v>136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5" t="s">
        <v>21</v>
      </c>
      <c r="BK229" s="184">
        <f>ROUND(I229*H229,2)</f>
        <v>0</v>
      </c>
      <c r="BL229" s="15" t="s">
        <v>145</v>
      </c>
      <c r="BM229" s="15" t="s">
        <v>987</v>
      </c>
    </row>
    <row r="230" spans="2:65" s="11" customFormat="1" ht="11.25">
      <c r="B230" s="188"/>
      <c r="C230" s="189"/>
      <c r="D230" s="185" t="s">
        <v>150</v>
      </c>
      <c r="E230" s="190" t="s">
        <v>1</v>
      </c>
      <c r="F230" s="191" t="s">
        <v>974</v>
      </c>
      <c r="G230" s="189"/>
      <c r="H230" s="192">
        <v>6.4</v>
      </c>
      <c r="I230" s="193"/>
      <c r="J230" s="189"/>
      <c r="K230" s="189"/>
      <c r="L230" s="194"/>
      <c r="M230" s="195"/>
      <c r="N230" s="196"/>
      <c r="O230" s="196"/>
      <c r="P230" s="196"/>
      <c r="Q230" s="196"/>
      <c r="R230" s="196"/>
      <c r="S230" s="196"/>
      <c r="T230" s="197"/>
      <c r="AT230" s="198" t="s">
        <v>150</v>
      </c>
      <c r="AU230" s="198" t="s">
        <v>84</v>
      </c>
      <c r="AV230" s="11" t="s">
        <v>84</v>
      </c>
      <c r="AW230" s="11" t="s">
        <v>36</v>
      </c>
      <c r="AX230" s="11" t="s">
        <v>75</v>
      </c>
      <c r="AY230" s="198" t="s">
        <v>136</v>
      </c>
    </row>
    <row r="231" spans="2:65" s="11" customFormat="1" ht="11.25">
      <c r="B231" s="188"/>
      <c r="C231" s="189"/>
      <c r="D231" s="185" t="s">
        <v>150</v>
      </c>
      <c r="E231" s="190" t="s">
        <v>1</v>
      </c>
      <c r="F231" s="191" t="s">
        <v>975</v>
      </c>
      <c r="G231" s="189"/>
      <c r="H231" s="192">
        <v>2.8</v>
      </c>
      <c r="I231" s="193"/>
      <c r="J231" s="189"/>
      <c r="K231" s="189"/>
      <c r="L231" s="194"/>
      <c r="M231" s="195"/>
      <c r="N231" s="196"/>
      <c r="O231" s="196"/>
      <c r="P231" s="196"/>
      <c r="Q231" s="196"/>
      <c r="R231" s="196"/>
      <c r="S231" s="196"/>
      <c r="T231" s="197"/>
      <c r="AT231" s="198" t="s">
        <v>150</v>
      </c>
      <c r="AU231" s="198" t="s">
        <v>84</v>
      </c>
      <c r="AV231" s="11" t="s">
        <v>84</v>
      </c>
      <c r="AW231" s="11" t="s">
        <v>36</v>
      </c>
      <c r="AX231" s="11" t="s">
        <v>75</v>
      </c>
      <c r="AY231" s="198" t="s">
        <v>136</v>
      </c>
    </row>
    <row r="232" spans="2:65" s="11" customFormat="1" ht="11.25">
      <c r="B232" s="188"/>
      <c r="C232" s="189"/>
      <c r="D232" s="185" t="s">
        <v>150</v>
      </c>
      <c r="E232" s="190" t="s">
        <v>1</v>
      </c>
      <c r="F232" s="191" t="s">
        <v>976</v>
      </c>
      <c r="G232" s="189"/>
      <c r="H232" s="192">
        <v>4.32</v>
      </c>
      <c r="I232" s="193"/>
      <c r="J232" s="189"/>
      <c r="K232" s="189"/>
      <c r="L232" s="194"/>
      <c r="M232" s="195"/>
      <c r="N232" s="196"/>
      <c r="O232" s="196"/>
      <c r="P232" s="196"/>
      <c r="Q232" s="196"/>
      <c r="R232" s="196"/>
      <c r="S232" s="196"/>
      <c r="T232" s="197"/>
      <c r="AT232" s="198" t="s">
        <v>150</v>
      </c>
      <c r="AU232" s="198" t="s">
        <v>84</v>
      </c>
      <c r="AV232" s="11" t="s">
        <v>84</v>
      </c>
      <c r="AW232" s="11" t="s">
        <v>36</v>
      </c>
      <c r="AX232" s="11" t="s">
        <v>75</v>
      </c>
      <c r="AY232" s="198" t="s">
        <v>136</v>
      </c>
    </row>
    <row r="233" spans="2:65" s="11" customFormat="1" ht="11.25">
      <c r="B233" s="188"/>
      <c r="C233" s="189"/>
      <c r="D233" s="185" t="s">
        <v>150</v>
      </c>
      <c r="E233" s="190" t="s">
        <v>1</v>
      </c>
      <c r="F233" s="191" t="s">
        <v>977</v>
      </c>
      <c r="G233" s="189"/>
      <c r="H233" s="192">
        <v>5.12</v>
      </c>
      <c r="I233" s="193"/>
      <c r="J233" s="189"/>
      <c r="K233" s="189"/>
      <c r="L233" s="194"/>
      <c r="M233" s="195"/>
      <c r="N233" s="196"/>
      <c r="O233" s="196"/>
      <c r="P233" s="196"/>
      <c r="Q233" s="196"/>
      <c r="R233" s="196"/>
      <c r="S233" s="196"/>
      <c r="T233" s="197"/>
      <c r="AT233" s="198" t="s">
        <v>150</v>
      </c>
      <c r="AU233" s="198" t="s">
        <v>84</v>
      </c>
      <c r="AV233" s="11" t="s">
        <v>84</v>
      </c>
      <c r="AW233" s="11" t="s">
        <v>36</v>
      </c>
      <c r="AX233" s="11" t="s">
        <v>75</v>
      </c>
      <c r="AY233" s="198" t="s">
        <v>136</v>
      </c>
    </row>
    <row r="234" spans="2:65" s="11" customFormat="1" ht="11.25">
      <c r="B234" s="188"/>
      <c r="C234" s="189"/>
      <c r="D234" s="185" t="s">
        <v>150</v>
      </c>
      <c r="E234" s="190" t="s">
        <v>1</v>
      </c>
      <c r="F234" s="191" t="s">
        <v>978</v>
      </c>
      <c r="G234" s="189"/>
      <c r="H234" s="192">
        <v>8.1999999999999993</v>
      </c>
      <c r="I234" s="193"/>
      <c r="J234" s="189"/>
      <c r="K234" s="189"/>
      <c r="L234" s="194"/>
      <c r="M234" s="195"/>
      <c r="N234" s="196"/>
      <c r="O234" s="196"/>
      <c r="P234" s="196"/>
      <c r="Q234" s="196"/>
      <c r="R234" s="196"/>
      <c r="S234" s="196"/>
      <c r="T234" s="197"/>
      <c r="AT234" s="198" t="s">
        <v>150</v>
      </c>
      <c r="AU234" s="198" t="s">
        <v>84</v>
      </c>
      <c r="AV234" s="11" t="s">
        <v>84</v>
      </c>
      <c r="AW234" s="11" t="s">
        <v>36</v>
      </c>
      <c r="AX234" s="11" t="s">
        <v>75</v>
      </c>
      <c r="AY234" s="198" t="s">
        <v>136</v>
      </c>
    </row>
    <row r="235" spans="2:65" s="11" customFormat="1" ht="11.25">
      <c r="B235" s="188"/>
      <c r="C235" s="189"/>
      <c r="D235" s="185" t="s">
        <v>150</v>
      </c>
      <c r="E235" s="190" t="s">
        <v>1</v>
      </c>
      <c r="F235" s="191" t="s">
        <v>979</v>
      </c>
      <c r="G235" s="189"/>
      <c r="H235" s="192">
        <v>8.64</v>
      </c>
      <c r="I235" s="193"/>
      <c r="J235" s="189"/>
      <c r="K235" s="189"/>
      <c r="L235" s="194"/>
      <c r="M235" s="195"/>
      <c r="N235" s="196"/>
      <c r="O235" s="196"/>
      <c r="P235" s="196"/>
      <c r="Q235" s="196"/>
      <c r="R235" s="196"/>
      <c r="S235" s="196"/>
      <c r="T235" s="197"/>
      <c r="AT235" s="198" t="s">
        <v>150</v>
      </c>
      <c r="AU235" s="198" t="s">
        <v>84</v>
      </c>
      <c r="AV235" s="11" t="s">
        <v>84</v>
      </c>
      <c r="AW235" s="11" t="s">
        <v>36</v>
      </c>
      <c r="AX235" s="11" t="s">
        <v>75</v>
      </c>
      <c r="AY235" s="198" t="s">
        <v>136</v>
      </c>
    </row>
    <row r="236" spans="2:65" s="13" customFormat="1" ht="11.25">
      <c r="B236" s="209"/>
      <c r="C236" s="210"/>
      <c r="D236" s="185" t="s">
        <v>150</v>
      </c>
      <c r="E236" s="211" t="s">
        <v>1</v>
      </c>
      <c r="F236" s="212" t="s">
        <v>245</v>
      </c>
      <c r="G236" s="210"/>
      <c r="H236" s="213">
        <v>35.479999999999997</v>
      </c>
      <c r="I236" s="214"/>
      <c r="J236" s="210"/>
      <c r="K236" s="210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150</v>
      </c>
      <c r="AU236" s="219" t="s">
        <v>84</v>
      </c>
      <c r="AV236" s="13" t="s">
        <v>145</v>
      </c>
      <c r="AW236" s="13" t="s">
        <v>36</v>
      </c>
      <c r="AX236" s="13" t="s">
        <v>21</v>
      </c>
      <c r="AY236" s="219" t="s">
        <v>136</v>
      </c>
    </row>
    <row r="237" spans="2:65" s="1" customFormat="1" ht="16.5" customHeight="1">
      <c r="B237" s="32"/>
      <c r="C237" s="173" t="s">
        <v>290</v>
      </c>
      <c r="D237" s="173" t="s">
        <v>140</v>
      </c>
      <c r="E237" s="174" t="s">
        <v>988</v>
      </c>
      <c r="F237" s="175" t="s">
        <v>989</v>
      </c>
      <c r="G237" s="176" t="s">
        <v>143</v>
      </c>
      <c r="H237" s="177">
        <v>35.479999999999997</v>
      </c>
      <c r="I237" s="178"/>
      <c r="J237" s="179">
        <f>ROUND(I237*H237,2)</f>
        <v>0</v>
      </c>
      <c r="K237" s="175" t="s">
        <v>795</v>
      </c>
      <c r="L237" s="36"/>
      <c r="M237" s="180" t="s">
        <v>1</v>
      </c>
      <c r="N237" s="181" t="s">
        <v>46</v>
      </c>
      <c r="O237" s="58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AR237" s="15" t="s">
        <v>145</v>
      </c>
      <c r="AT237" s="15" t="s">
        <v>140</v>
      </c>
      <c r="AU237" s="15" t="s">
        <v>84</v>
      </c>
      <c r="AY237" s="15" t="s">
        <v>136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5" t="s">
        <v>21</v>
      </c>
      <c r="BK237" s="184">
        <f>ROUND(I237*H237,2)</f>
        <v>0</v>
      </c>
      <c r="BL237" s="15" t="s">
        <v>145</v>
      </c>
      <c r="BM237" s="15" t="s">
        <v>990</v>
      </c>
    </row>
    <row r="238" spans="2:65" s="10" customFormat="1" ht="22.9" customHeight="1">
      <c r="B238" s="157"/>
      <c r="C238" s="158"/>
      <c r="D238" s="159" t="s">
        <v>74</v>
      </c>
      <c r="E238" s="171" t="s">
        <v>145</v>
      </c>
      <c r="F238" s="171" t="s">
        <v>380</v>
      </c>
      <c r="G238" s="158"/>
      <c r="H238" s="158"/>
      <c r="I238" s="161"/>
      <c r="J238" s="172">
        <f>BK238</f>
        <v>0</v>
      </c>
      <c r="K238" s="158"/>
      <c r="L238" s="163"/>
      <c r="M238" s="164"/>
      <c r="N238" s="165"/>
      <c r="O238" s="165"/>
      <c r="P238" s="166">
        <f>SUM(P239:P252)</f>
        <v>0</v>
      </c>
      <c r="Q238" s="165"/>
      <c r="R238" s="166">
        <f>SUM(R239:R252)</f>
        <v>414.31230026999998</v>
      </c>
      <c r="S238" s="165"/>
      <c r="T238" s="167">
        <f>SUM(T239:T252)</f>
        <v>0</v>
      </c>
      <c r="AR238" s="168" t="s">
        <v>21</v>
      </c>
      <c r="AT238" s="169" t="s">
        <v>74</v>
      </c>
      <c r="AU238" s="169" t="s">
        <v>21</v>
      </c>
      <c r="AY238" s="168" t="s">
        <v>136</v>
      </c>
      <c r="BK238" s="170">
        <f>SUM(BK239:BK252)</f>
        <v>0</v>
      </c>
    </row>
    <row r="239" spans="2:65" s="1" customFormat="1" ht="16.5" customHeight="1">
      <c r="B239" s="32"/>
      <c r="C239" s="220" t="s">
        <v>307</v>
      </c>
      <c r="D239" s="220" t="s">
        <v>253</v>
      </c>
      <c r="E239" s="221" t="s">
        <v>991</v>
      </c>
      <c r="F239" s="222" t="s">
        <v>992</v>
      </c>
      <c r="G239" s="223" t="s">
        <v>143</v>
      </c>
      <c r="H239" s="224">
        <v>1429.56</v>
      </c>
      <c r="I239" s="225"/>
      <c r="J239" s="226">
        <f>ROUND(I239*H239,2)</f>
        <v>0</v>
      </c>
      <c r="K239" s="222" t="s">
        <v>800</v>
      </c>
      <c r="L239" s="227"/>
      <c r="M239" s="228" t="s">
        <v>1</v>
      </c>
      <c r="N239" s="229" t="s">
        <v>46</v>
      </c>
      <c r="O239" s="58"/>
      <c r="P239" s="182">
        <f>O239*H239</f>
        <v>0</v>
      </c>
      <c r="Q239" s="182">
        <v>2.5000000000000001E-4</v>
      </c>
      <c r="R239" s="182">
        <f>Q239*H239</f>
        <v>0.35738999999999999</v>
      </c>
      <c r="S239" s="182">
        <v>0</v>
      </c>
      <c r="T239" s="183">
        <f>S239*H239</f>
        <v>0</v>
      </c>
      <c r="AR239" s="15" t="s">
        <v>256</v>
      </c>
      <c r="AT239" s="15" t="s">
        <v>253</v>
      </c>
      <c r="AU239" s="15" t="s">
        <v>84</v>
      </c>
      <c r="AY239" s="15" t="s">
        <v>136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5" t="s">
        <v>21</v>
      </c>
      <c r="BK239" s="184">
        <f>ROUND(I239*H239,2)</f>
        <v>0</v>
      </c>
      <c r="BL239" s="15" t="s">
        <v>145</v>
      </c>
      <c r="BM239" s="15" t="s">
        <v>993</v>
      </c>
    </row>
    <row r="240" spans="2:65" s="1" customFormat="1" ht="16.5" customHeight="1">
      <c r="B240" s="32"/>
      <c r="C240" s="173" t="s">
        <v>313</v>
      </c>
      <c r="D240" s="173" t="s">
        <v>140</v>
      </c>
      <c r="E240" s="174" t="s">
        <v>994</v>
      </c>
      <c r="F240" s="175" t="s">
        <v>995</v>
      </c>
      <c r="G240" s="176" t="s">
        <v>230</v>
      </c>
      <c r="H240" s="177">
        <v>213.95099999999999</v>
      </c>
      <c r="I240" s="178"/>
      <c r="J240" s="179">
        <f>ROUND(I240*H240,2)</f>
        <v>0</v>
      </c>
      <c r="K240" s="175" t="s">
        <v>812</v>
      </c>
      <c r="L240" s="36"/>
      <c r="M240" s="180" t="s">
        <v>1</v>
      </c>
      <c r="N240" s="181" t="s">
        <v>46</v>
      </c>
      <c r="O240" s="58"/>
      <c r="P240" s="182">
        <f>O240*H240</f>
        <v>0</v>
      </c>
      <c r="Q240" s="182">
        <v>1.8907700000000001</v>
      </c>
      <c r="R240" s="182">
        <f>Q240*H240</f>
        <v>404.53213226999998</v>
      </c>
      <c r="S240" s="182">
        <v>0</v>
      </c>
      <c r="T240" s="183">
        <f>S240*H240</f>
        <v>0</v>
      </c>
      <c r="AR240" s="15" t="s">
        <v>145</v>
      </c>
      <c r="AT240" s="15" t="s">
        <v>140</v>
      </c>
      <c r="AU240" s="15" t="s">
        <v>84</v>
      </c>
      <c r="AY240" s="15" t="s">
        <v>136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5" t="s">
        <v>21</v>
      </c>
      <c r="BK240" s="184">
        <f>ROUND(I240*H240,2)</f>
        <v>0</v>
      </c>
      <c r="BL240" s="15" t="s">
        <v>145</v>
      </c>
      <c r="BM240" s="15" t="s">
        <v>996</v>
      </c>
    </row>
    <row r="241" spans="2:65" s="13" customFormat="1" ht="11.25">
      <c r="B241" s="209"/>
      <c r="C241" s="210"/>
      <c r="D241" s="185" t="s">
        <v>150</v>
      </c>
      <c r="E241" s="211" t="s">
        <v>1</v>
      </c>
      <c r="F241" s="212" t="s">
        <v>245</v>
      </c>
      <c r="G241" s="210"/>
      <c r="H241" s="213">
        <v>213.95099999999999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150</v>
      </c>
      <c r="AU241" s="219" t="s">
        <v>84</v>
      </c>
      <c r="AV241" s="13" t="s">
        <v>145</v>
      </c>
      <c r="AW241" s="13" t="s">
        <v>36</v>
      </c>
      <c r="AX241" s="13" t="s">
        <v>75</v>
      </c>
      <c r="AY241" s="219" t="s">
        <v>136</v>
      </c>
    </row>
    <row r="242" spans="2:65" s="1" customFormat="1" ht="16.5" customHeight="1">
      <c r="B242" s="32"/>
      <c r="C242" s="173" t="s">
        <v>319</v>
      </c>
      <c r="D242" s="173" t="s">
        <v>140</v>
      </c>
      <c r="E242" s="174" t="s">
        <v>997</v>
      </c>
      <c r="F242" s="175" t="s">
        <v>998</v>
      </c>
      <c r="G242" s="176" t="s">
        <v>143</v>
      </c>
      <c r="H242" s="177">
        <v>8.1999999999999993</v>
      </c>
      <c r="I242" s="178"/>
      <c r="J242" s="179">
        <f>ROUND(I242*H242,2)</f>
        <v>0</v>
      </c>
      <c r="K242" s="175" t="s">
        <v>1</v>
      </c>
      <c r="L242" s="36"/>
      <c r="M242" s="180" t="s">
        <v>1</v>
      </c>
      <c r="N242" s="181" t="s">
        <v>46</v>
      </c>
      <c r="O242" s="58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AR242" s="15" t="s">
        <v>145</v>
      </c>
      <c r="AT242" s="15" t="s">
        <v>140</v>
      </c>
      <c r="AU242" s="15" t="s">
        <v>84</v>
      </c>
      <c r="AY242" s="15" t="s">
        <v>136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5" t="s">
        <v>21</v>
      </c>
      <c r="BK242" s="184">
        <f>ROUND(I242*H242,2)</f>
        <v>0</v>
      </c>
      <c r="BL242" s="15" t="s">
        <v>145</v>
      </c>
      <c r="BM242" s="15" t="s">
        <v>999</v>
      </c>
    </row>
    <row r="243" spans="2:65" s="1" customFormat="1" ht="16.5" customHeight="1">
      <c r="B243" s="32"/>
      <c r="C243" s="173" t="s">
        <v>1000</v>
      </c>
      <c r="D243" s="173" t="s">
        <v>140</v>
      </c>
      <c r="E243" s="174" t="s">
        <v>1001</v>
      </c>
      <c r="F243" s="175" t="s">
        <v>1002</v>
      </c>
      <c r="G243" s="176" t="s">
        <v>143</v>
      </c>
      <c r="H243" s="177">
        <v>8.1999999999999993</v>
      </c>
      <c r="I243" s="178"/>
      <c r="J243" s="179">
        <f>ROUND(I243*H243,2)</f>
        <v>0</v>
      </c>
      <c r="K243" s="175" t="s">
        <v>1</v>
      </c>
      <c r="L243" s="36"/>
      <c r="M243" s="180" t="s">
        <v>1</v>
      </c>
      <c r="N243" s="181" t="s">
        <v>46</v>
      </c>
      <c r="O243" s="58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AR243" s="15" t="s">
        <v>145</v>
      </c>
      <c r="AT243" s="15" t="s">
        <v>140</v>
      </c>
      <c r="AU243" s="15" t="s">
        <v>84</v>
      </c>
      <c r="AY243" s="15" t="s">
        <v>136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5" t="s">
        <v>21</v>
      </c>
      <c r="BK243" s="184">
        <f>ROUND(I243*H243,2)</f>
        <v>0</v>
      </c>
      <c r="BL243" s="15" t="s">
        <v>145</v>
      </c>
      <c r="BM243" s="15" t="s">
        <v>1003</v>
      </c>
    </row>
    <row r="244" spans="2:65" s="1" customFormat="1" ht="16.5" customHeight="1">
      <c r="B244" s="32"/>
      <c r="C244" s="173" t="s">
        <v>347</v>
      </c>
      <c r="D244" s="173" t="s">
        <v>140</v>
      </c>
      <c r="E244" s="174" t="s">
        <v>1004</v>
      </c>
      <c r="F244" s="175" t="s">
        <v>1005</v>
      </c>
      <c r="G244" s="176" t="s">
        <v>230</v>
      </c>
      <c r="H244" s="177">
        <v>0.68</v>
      </c>
      <c r="I244" s="178"/>
      <c r="J244" s="179">
        <f>ROUND(I244*H244,2)</f>
        <v>0</v>
      </c>
      <c r="K244" s="175" t="s">
        <v>800</v>
      </c>
      <c r="L244" s="36"/>
      <c r="M244" s="180" t="s">
        <v>1</v>
      </c>
      <c r="N244" s="181" t="s">
        <v>46</v>
      </c>
      <c r="O244" s="58"/>
      <c r="P244" s="182">
        <f>O244*H244</f>
        <v>0</v>
      </c>
      <c r="Q244" s="182">
        <v>2.49255</v>
      </c>
      <c r="R244" s="182">
        <f>Q244*H244</f>
        <v>1.6949340000000002</v>
      </c>
      <c r="S244" s="182">
        <v>0</v>
      </c>
      <c r="T244" s="183">
        <f>S244*H244</f>
        <v>0</v>
      </c>
      <c r="AR244" s="15" t="s">
        <v>145</v>
      </c>
      <c r="AT244" s="15" t="s">
        <v>140</v>
      </c>
      <c r="AU244" s="15" t="s">
        <v>84</v>
      </c>
      <c r="AY244" s="15" t="s">
        <v>136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5" t="s">
        <v>21</v>
      </c>
      <c r="BK244" s="184">
        <f>ROUND(I244*H244,2)</f>
        <v>0</v>
      </c>
      <c r="BL244" s="15" t="s">
        <v>145</v>
      </c>
      <c r="BM244" s="15" t="s">
        <v>1006</v>
      </c>
    </row>
    <row r="245" spans="2:65" s="11" customFormat="1" ht="11.25">
      <c r="B245" s="188"/>
      <c r="C245" s="189"/>
      <c r="D245" s="185" t="s">
        <v>150</v>
      </c>
      <c r="E245" s="190" t="s">
        <v>1</v>
      </c>
      <c r="F245" s="191" t="s">
        <v>1007</v>
      </c>
      <c r="G245" s="189"/>
      <c r="H245" s="192">
        <v>0.44</v>
      </c>
      <c r="I245" s="193"/>
      <c r="J245" s="189"/>
      <c r="K245" s="189"/>
      <c r="L245" s="194"/>
      <c r="M245" s="195"/>
      <c r="N245" s="196"/>
      <c r="O245" s="196"/>
      <c r="P245" s="196"/>
      <c r="Q245" s="196"/>
      <c r="R245" s="196"/>
      <c r="S245" s="196"/>
      <c r="T245" s="197"/>
      <c r="AT245" s="198" t="s">
        <v>150</v>
      </c>
      <c r="AU245" s="198" t="s">
        <v>84</v>
      </c>
      <c r="AV245" s="11" t="s">
        <v>84</v>
      </c>
      <c r="AW245" s="11" t="s">
        <v>36</v>
      </c>
      <c r="AX245" s="11" t="s">
        <v>75</v>
      </c>
      <c r="AY245" s="198" t="s">
        <v>136</v>
      </c>
    </row>
    <row r="246" spans="2:65" s="11" customFormat="1" ht="11.25">
      <c r="B246" s="188"/>
      <c r="C246" s="189"/>
      <c r="D246" s="185" t="s">
        <v>150</v>
      </c>
      <c r="E246" s="190" t="s">
        <v>1</v>
      </c>
      <c r="F246" s="191" t="s">
        <v>1008</v>
      </c>
      <c r="G246" s="189"/>
      <c r="H246" s="192">
        <v>0.24</v>
      </c>
      <c r="I246" s="193"/>
      <c r="J246" s="189"/>
      <c r="K246" s="189"/>
      <c r="L246" s="194"/>
      <c r="M246" s="195"/>
      <c r="N246" s="196"/>
      <c r="O246" s="196"/>
      <c r="P246" s="196"/>
      <c r="Q246" s="196"/>
      <c r="R246" s="196"/>
      <c r="S246" s="196"/>
      <c r="T246" s="197"/>
      <c r="AT246" s="198" t="s">
        <v>150</v>
      </c>
      <c r="AU246" s="198" t="s">
        <v>84</v>
      </c>
      <c r="AV246" s="11" t="s">
        <v>84</v>
      </c>
      <c r="AW246" s="11" t="s">
        <v>36</v>
      </c>
      <c r="AX246" s="11" t="s">
        <v>75</v>
      </c>
      <c r="AY246" s="198" t="s">
        <v>136</v>
      </c>
    </row>
    <row r="247" spans="2:65" s="13" customFormat="1" ht="11.25">
      <c r="B247" s="209"/>
      <c r="C247" s="210"/>
      <c r="D247" s="185" t="s">
        <v>150</v>
      </c>
      <c r="E247" s="211" t="s">
        <v>1</v>
      </c>
      <c r="F247" s="212" t="s">
        <v>245</v>
      </c>
      <c r="G247" s="210"/>
      <c r="H247" s="213">
        <v>0.68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150</v>
      </c>
      <c r="AU247" s="219" t="s">
        <v>84</v>
      </c>
      <c r="AV247" s="13" t="s">
        <v>145</v>
      </c>
      <c r="AW247" s="13" t="s">
        <v>36</v>
      </c>
      <c r="AX247" s="13" t="s">
        <v>21</v>
      </c>
      <c r="AY247" s="219" t="s">
        <v>136</v>
      </c>
    </row>
    <row r="248" spans="2:65" s="1" customFormat="1" ht="16.5" customHeight="1">
      <c r="B248" s="32"/>
      <c r="C248" s="173" t="s">
        <v>341</v>
      </c>
      <c r="D248" s="173" t="s">
        <v>140</v>
      </c>
      <c r="E248" s="174" t="s">
        <v>1009</v>
      </c>
      <c r="F248" s="175" t="s">
        <v>1010</v>
      </c>
      <c r="G248" s="176" t="s">
        <v>143</v>
      </c>
      <c r="H248" s="177">
        <v>8.1999999999999993</v>
      </c>
      <c r="I248" s="178"/>
      <c r="J248" s="179">
        <f>ROUND(I248*H248,2)</f>
        <v>0</v>
      </c>
      <c r="K248" s="175" t="s">
        <v>800</v>
      </c>
      <c r="L248" s="36"/>
      <c r="M248" s="180" t="s">
        <v>1</v>
      </c>
      <c r="N248" s="181" t="s">
        <v>46</v>
      </c>
      <c r="O248" s="58"/>
      <c r="P248" s="182">
        <f>O248*H248</f>
        <v>0</v>
      </c>
      <c r="Q248" s="182">
        <v>0.40242</v>
      </c>
      <c r="R248" s="182">
        <f>Q248*H248</f>
        <v>3.2998439999999998</v>
      </c>
      <c r="S248" s="182">
        <v>0</v>
      </c>
      <c r="T248" s="183">
        <f>S248*H248</f>
        <v>0</v>
      </c>
      <c r="AR248" s="15" t="s">
        <v>145</v>
      </c>
      <c r="AT248" s="15" t="s">
        <v>140</v>
      </c>
      <c r="AU248" s="15" t="s">
        <v>84</v>
      </c>
      <c r="AY248" s="15" t="s">
        <v>136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5" t="s">
        <v>21</v>
      </c>
      <c r="BK248" s="184">
        <f>ROUND(I248*H248,2)</f>
        <v>0</v>
      </c>
      <c r="BL248" s="15" t="s">
        <v>145</v>
      </c>
      <c r="BM248" s="15" t="s">
        <v>1011</v>
      </c>
    </row>
    <row r="249" spans="2:65" s="11" customFormat="1" ht="11.25">
      <c r="B249" s="188"/>
      <c r="C249" s="189"/>
      <c r="D249" s="185" t="s">
        <v>150</v>
      </c>
      <c r="E249" s="190" t="s">
        <v>1</v>
      </c>
      <c r="F249" s="191" t="s">
        <v>1012</v>
      </c>
      <c r="G249" s="189"/>
      <c r="H249" s="192">
        <v>4.7</v>
      </c>
      <c r="I249" s="193"/>
      <c r="J249" s="189"/>
      <c r="K249" s="189"/>
      <c r="L249" s="194"/>
      <c r="M249" s="195"/>
      <c r="N249" s="196"/>
      <c r="O249" s="196"/>
      <c r="P249" s="196"/>
      <c r="Q249" s="196"/>
      <c r="R249" s="196"/>
      <c r="S249" s="196"/>
      <c r="T249" s="197"/>
      <c r="AT249" s="198" t="s">
        <v>150</v>
      </c>
      <c r="AU249" s="198" t="s">
        <v>84</v>
      </c>
      <c r="AV249" s="11" t="s">
        <v>84</v>
      </c>
      <c r="AW249" s="11" t="s">
        <v>36</v>
      </c>
      <c r="AX249" s="11" t="s">
        <v>75</v>
      </c>
      <c r="AY249" s="198" t="s">
        <v>136</v>
      </c>
    </row>
    <row r="250" spans="2:65" s="11" customFormat="1" ht="11.25">
      <c r="B250" s="188"/>
      <c r="C250" s="189"/>
      <c r="D250" s="185" t="s">
        <v>150</v>
      </c>
      <c r="E250" s="190" t="s">
        <v>1</v>
      </c>
      <c r="F250" s="191" t="s">
        <v>1013</v>
      </c>
      <c r="G250" s="189"/>
      <c r="H250" s="192">
        <v>3.5</v>
      </c>
      <c r="I250" s="193"/>
      <c r="J250" s="189"/>
      <c r="K250" s="189"/>
      <c r="L250" s="194"/>
      <c r="M250" s="195"/>
      <c r="N250" s="196"/>
      <c r="O250" s="196"/>
      <c r="P250" s="196"/>
      <c r="Q250" s="196"/>
      <c r="R250" s="196"/>
      <c r="S250" s="196"/>
      <c r="T250" s="197"/>
      <c r="AT250" s="198" t="s">
        <v>150</v>
      </c>
      <c r="AU250" s="198" t="s">
        <v>84</v>
      </c>
      <c r="AV250" s="11" t="s">
        <v>84</v>
      </c>
      <c r="AW250" s="11" t="s">
        <v>36</v>
      </c>
      <c r="AX250" s="11" t="s">
        <v>75</v>
      </c>
      <c r="AY250" s="198" t="s">
        <v>136</v>
      </c>
    </row>
    <row r="251" spans="2:65" s="13" customFormat="1" ht="11.25">
      <c r="B251" s="209"/>
      <c r="C251" s="210"/>
      <c r="D251" s="185" t="s">
        <v>150</v>
      </c>
      <c r="E251" s="211" t="s">
        <v>1</v>
      </c>
      <c r="F251" s="212" t="s">
        <v>245</v>
      </c>
      <c r="G251" s="210"/>
      <c r="H251" s="213">
        <v>8.1999999999999993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150</v>
      </c>
      <c r="AU251" s="219" t="s">
        <v>84</v>
      </c>
      <c r="AV251" s="13" t="s">
        <v>145</v>
      </c>
      <c r="AW251" s="13" t="s">
        <v>36</v>
      </c>
      <c r="AX251" s="13" t="s">
        <v>21</v>
      </c>
      <c r="AY251" s="219" t="s">
        <v>136</v>
      </c>
    </row>
    <row r="252" spans="2:65" s="1" customFormat="1" ht="16.5" customHeight="1">
      <c r="B252" s="32"/>
      <c r="C252" s="220" t="s">
        <v>352</v>
      </c>
      <c r="D252" s="220" t="s">
        <v>253</v>
      </c>
      <c r="E252" s="221" t="s">
        <v>1014</v>
      </c>
      <c r="F252" s="222" t="s">
        <v>1015</v>
      </c>
      <c r="G252" s="223" t="s">
        <v>143</v>
      </c>
      <c r="H252" s="224">
        <v>8.1999999999999993</v>
      </c>
      <c r="I252" s="225"/>
      <c r="J252" s="226">
        <f>ROUND(I252*H252,2)</f>
        <v>0</v>
      </c>
      <c r="K252" s="222" t="s">
        <v>800</v>
      </c>
      <c r="L252" s="227"/>
      <c r="M252" s="228" t="s">
        <v>1</v>
      </c>
      <c r="N252" s="229" t="s">
        <v>46</v>
      </c>
      <c r="O252" s="58"/>
      <c r="P252" s="182">
        <f>O252*H252</f>
        <v>0</v>
      </c>
      <c r="Q252" s="182">
        <v>0.54</v>
      </c>
      <c r="R252" s="182">
        <f>Q252*H252</f>
        <v>4.4279999999999999</v>
      </c>
      <c r="S252" s="182">
        <v>0</v>
      </c>
      <c r="T252" s="183">
        <f>S252*H252</f>
        <v>0</v>
      </c>
      <c r="AR252" s="15" t="s">
        <v>256</v>
      </c>
      <c r="AT252" s="15" t="s">
        <v>253</v>
      </c>
      <c r="AU252" s="15" t="s">
        <v>84</v>
      </c>
      <c r="AY252" s="15" t="s">
        <v>136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5" t="s">
        <v>21</v>
      </c>
      <c r="BK252" s="184">
        <f>ROUND(I252*H252,2)</f>
        <v>0</v>
      </c>
      <c r="BL252" s="15" t="s">
        <v>145</v>
      </c>
      <c r="BM252" s="15" t="s">
        <v>1016</v>
      </c>
    </row>
    <row r="253" spans="2:65" s="10" customFormat="1" ht="22.9" customHeight="1">
      <c r="B253" s="157"/>
      <c r="C253" s="158"/>
      <c r="D253" s="159" t="s">
        <v>74</v>
      </c>
      <c r="E253" s="171" t="s">
        <v>256</v>
      </c>
      <c r="F253" s="171" t="s">
        <v>556</v>
      </c>
      <c r="G253" s="158"/>
      <c r="H253" s="158"/>
      <c r="I253" s="161"/>
      <c r="J253" s="172">
        <f>BK253</f>
        <v>0</v>
      </c>
      <c r="K253" s="158"/>
      <c r="L253" s="163"/>
      <c r="M253" s="164"/>
      <c r="N253" s="165"/>
      <c r="O253" s="165"/>
      <c r="P253" s="166">
        <f>P254+SUM(P255:P258)+P284</f>
        <v>0</v>
      </c>
      <c r="Q253" s="165"/>
      <c r="R253" s="166">
        <f>R254+SUM(R255:R258)+R284</f>
        <v>4.5648770000000001</v>
      </c>
      <c r="S253" s="165"/>
      <c r="T253" s="167">
        <f>T254+SUM(T255:T258)+T284</f>
        <v>0</v>
      </c>
      <c r="AR253" s="168" t="s">
        <v>21</v>
      </c>
      <c r="AT253" s="169" t="s">
        <v>74</v>
      </c>
      <c r="AU253" s="169" t="s">
        <v>21</v>
      </c>
      <c r="AY253" s="168" t="s">
        <v>136</v>
      </c>
      <c r="BK253" s="170">
        <f>BK254+SUM(BK255:BK258)+BK284</f>
        <v>0</v>
      </c>
    </row>
    <row r="254" spans="2:65" s="1" customFormat="1" ht="16.5" customHeight="1">
      <c r="B254" s="32"/>
      <c r="C254" s="173" t="s">
        <v>357</v>
      </c>
      <c r="D254" s="173" t="s">
        <v>140</v>
      </c>
      <c r="E254" s="174" t="s">
        <v>1017</v>
      </c>
      <c r="F254" s="175" t="s">
        <v>1018</v>
      </c>
      <c r="G254" s="176" t="s">
        <v>837</v>
      </c>
      <c r="H254" s="177">
        <v>20</v>
      </c>
      <c r="I254" s="178"/>
      <c r="J254" s="179">
        <f>ROUND(I254*H254,2)</f>
        <v>0</v>
      </c>
      <c r="K254" s="175" t="s">
        <v>1</v>
      </c>
      <c r="L254" s="36"/>
      <c r="M254" s="180" t="s">
        <v>1</v>
      </c>
      <c r="N254" s="181" t="s">
        <v>46</v>
      </c>
      <c r="O254" s="58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AR254" s="15" t="s">
        <v>145</v>
      </c>
      <c r="AT254" s="15" t="s">
        <v>140</v>
      </c>
      <c r="AU254" s="15" t="s">
        <v>84</v>
      </c>
      <c r="AY254" s="15" t="s">
        <v>136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5" t="s">
        <v>21</v>
      </c>
      <c r="BK254" s="184">
        <f>ROUND(I254*H254,2)</f>
        <v>0</v>
      </c>
      <c r="BL254" s="15" t="s">
        <v>145</v>
      </c>
      <c r="BM254" s="15" t="s">
        <v>1019</v>
      </c>
    </row>
    <row r="255" spans="2:65" s="1" customFormat="1" ht="16.5" customHeight="1">
      <c r="B255" s="32"/>
      <c r="C255" s="173" t="s">
        <v>363</v>
      </c>
      <c r="D255" s="173" t="s">
        <v>140</v>
      </c>
      <c r="E255" s="174" t="s">
        <v>1020</v>
      </c>
      <c r="F255" s="175" t="s">
        <v>1021</v>
      </c>
      <c r="G255" s="176" t="s">
        <v>190</v>
      </c>
      <c r="H255" s="177">
        <v>22.3</v>
      </c>
      <c r="I255" s="178"/>
      <c r="J255" s="179">
        <f>ROUND(I255*H255,2)</f>
        <v>0</v>
      </c>
      <c r="K255" s="175" t="s">
        <v>800</v>
      </c>
      <c r="L255" s="36"/>
      <c r="M255" s="180" t="s">
        <v>1</v>
      </c>
      <c r="N255" s="181" t="s">
        <v>46</v>
      </c>
      <c r="O255" s="58"/>
      <c r="P255" s="182">
        <f>O255*H255</f>
        <v>0</v>
      </c>
      <c r="Q255" s="182">
        <v>4.2700000000000004E-3</v>
      </c>
      <c r="R255" s="182">
        <f>Q255*H255</f>
        <v>9.5221000000000014E-2</v>
      </c>
      <c r="S255" s="182">
        <v>0</v>
      </c>
      <c r="T255" s="183">
        <f>S255*H255</f>
        <v>0</v>
      </c>
      <c r="AR255" s="15" t="s">
        <v>145</v>
      </c>
      <c r="AT255" s="15" t="s">
        <v>140</v>
      </c>
      <c r="AU255" s="15" t="s">
        <v>84</v>
      </c>
      <c r="AY255" s="15" t="s">
        <v>136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5" t="s">
        <v>21</v>
      </c>
      <c r="BK255" s="184">
        <f>ROUND(I255*H255,2)</f>
        <v>0</v>
      </c>
      <c r="BL255" s="15" t="s">
        <v>145</v>
      </c>
      <c r="BM255" s="15" t="s">
        <v>1022</v>
      </c>
    </row>
    <row r="256" spans="2:65" s="1" customFormat="1" ht="16.5" customHeight="1">
      <c r="B256" s="32"/>
      <c r="C256" s="173" t="s">
        <v>1023</v>
      </c>
      <c r="D256" s="173" t="s">
        <v>140</v>
      </c>
      <c r="E256" s="174" t="s">
        <v>1024</v>
      </c>
      <c r="F256" s="175" t="s">
        <v>1025</v>
      </c>
      <c r="G256" s="176" t="s">
        <v>190</v>
      </c>
      <c r="H256" s="177">
        <v>22.6</v>
      </c>
      <c r="I256" s="178"/>
      <c r="J256" s="179">
        <f>ROUND(I256*H256,2)</f>
        <v>0</v>
      </c>
      <c r="K256" s="175" t="s">
        <v>800</v>
      </c>
      <c r="L256" s="36"/>
      <c r="M256" s="180" t="s">
        <v>1</v>
      </c>
      <c r="N256" s="181" t="s">
        <v>46</v>
      </c>
      <c r="O256" s="58"/>
      <c r="P256" s="182">
        <f>O256*H256</f>
        <v>0</v>
      </c>
      <c r="Q256" s="182">
        <v>6.3600000000000002E-3</v>
      </c>
      <c r="R256" s="182">
        <f>Q256*H256</f>
        <v>0.143736</v>
      </c>
      <c r="S256" s="182">
        <v>0</v>
      </c>
      <c r="T256" s="183">
        <f>S256*H256</f>
        <v>0</v>
      </c>
      <c r="AR256" s="15" t="s">
        <v>145</v>
      </c>
      <c r="AT256" s="15" t="s">
        <v>140</v>
      </c>
      <c r="AU256" s="15" t="s">
        <v>84</v>
      </c>
      <c r="AY256" s="15" t="s">
        <v>136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5" t="s">
        <v>21</v>
      </c>
      <c r="BK256" s="184">
        <f>ROUND(I256*H256,2)</f>
        <v>0</v>
      </c>
      <c r="BL256" s="15" t="s">
        <v>145</v>
      </c>
      <c r="BM256" s="15" t="s">
        <v>1026</v>
      </c>
    </row>
    <row r="257" spans="2:65" s="1" customFormat="1" ht="16.5" customHeight="1">
      <c r="B257" s="32"/>
      <c r="C257" s="173" t="s">
        <v>374</v>
      </c>
      <c r="D257" s="173" t="s">
        <v>140</v>
      </c>
      <c r="E257" s="174" t="s">
        <v>1027</v>
      </c>
      <c r="F257" s="175" t="s">
        <v>1028</v>
      </c>
      <c r="G257" s="176" t="s">
        <v>190</v>
      </c>
      <c r="H257" s="177">
        <v>10.8</v>
      </c>
      <c r="I257" s="178"/>
      <c r="J257" s="179">
        <f>ROUND(I257*H257,2)</f>
        <v>0</v>
      </c>
      <c r="K257" s="175" t="s">
        <v>800</v>
      </c>
      <c r="L257" s="36"/>
      <c r="M257" s="180" t="s">
        <v>1</v>
      </c>
      <c r="N257" s="181" t="s">
        <v>46</v>
      </c>
      <c r="O257" s="58"/>
      <c r="P257" s="182">
        <f>O257*H257</f>
        <v>0</v>
      </c>
      <c r="Q257" s="182">
        <v>8.0000000000000002E-3</v>
      </c>
      <c r="R257" s="182">
        <f>Q257*H257</f>
        <v>8.6400000000000005E-2</v>
      </c>
      <c r="S257" s="182">
        <v>0</v>
      </c>
      <c r="T257" s="183">
        <f>S257*H257</f>
        <v>0</v>
      </c>
      <c r="AR257" s="15" t="s">
        <v>145</v>
      </c>
      <c r="AT257" s="15" t="s">
        <v>140</v>
      </c>
      <c r="AU257" s="15" t="s">
        <v>84</v>
      </c>
      <c r="AY257" s="15" t="s">
        <v>136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5" t="s">
        <v>21</v>
      </c>
      <c r="BK257" s="184">
        <f>ROUND(I257*H257,2)</f>
        <v>0</v>
      </c>
      <c r="BL257" s="15" t="s">
        <v>145</v>
      </c>
      <c r="BM257" s="15" t="s">
        <v>1029</v>
      </c>
    </row>
    <row r="258" spans="2:65" s="10" customFormat="1" ht="20.85" customHeight="1">
      <c r="B258" s="157"/>
      <c r="C258" s="158"/>
      <c r="D258" s="159" t="s">
        <v>74</v>
      </c>
      <c r="E258" s="171" t="s">
        <v>1030</v>
      </c>
      <c r="F258" s="171" t="s">
        <v>1031</v>
      </c>
      <c r="G258" s="158"/>
      <c r="H258" s="158"/>
      <c r="I258" s="161"/>
      <c r="J258" s="172">
        <f>BK258</f>
        <v>0</v>
      </c>
      <c r="K258" s="158"/>
      <c r="L258" s="163"/>
      <c r="M258" s="164"/>
      <c r="N258" s="165"/>
      <c r="O258" s="165"/>
      <c r="P258" s="166">
        <f>SUM(P259:P283)</f>
        <v>0</v>
      </c>
      <c r="Q258" s="165"/>
      <c r="R258" s="166">
        <f>SUM(R259:R283)</f>
        <v>4.2395199999999997</v>
      </c>
      <c r="S258" s="165"/>
      <c r="T258" s="167">
        <f>SUM(T259:T283)</f>
        <v>0</v>
      </c>
      <c r="AR258" s="168" t="s">
        <v>21</v>
      </c>
      <c r="AT258" s="169" t="s">
        <v>74</v>
      </c>
      <c r="AU258" s="169" t="s">
        <v>84</v>
      </c>
      <c r="AY258" s="168" t="s">
        <v>136</v>
      </c>
      <c r="BK258" s="170">
        <f>SUM(BK259:BK283)</f>
        <v>0</v>
      </c>
    </row>
    <row r="259" spans="2:65" s="1" customFormat="1" ht="16.5" customHeight="1">
      <c r="B259" s="32"/>
      <c r="C259" s="220" t="s">
        <v>327</v>
      </c>
      <c r="D259" s="220" t="s">
        <v>253</v>
      </c>
      <c r="E259" s="221" t="s">
        <v>1032</v>
      </c>
      <c r="F259" s="222" t="s">
        <v>1033</v>
      </c>
      <c r="G259" s="223" t="s">
        <v>190</v>
      </c>
      <c r="H259" s="224">
        <v>12.5</v>
      </c>
      <c r="I259" s="225"/>
      <c r="J259" s="226">
        <f t="shared" ref="J259:J264" si="0">ROUND(I259*H259,2)</f>
        <v>0</v>
      </c>
      <c r="K259" s="222" t="s">
        <v>800</v>
      </c>
      <c r="L259" s="227"/>
      <c r="M259" s="228" t="s">
        <v>1</v>
      </c>
      <c r="N259" s="229" t="s">
        <v>46</v>
      </c>
      <c r="O259" s="58"/>
      <c r="P259" s="182">
        <f t="shared" ref="P259:P264" si="1">O259*H259</f>
        <v>0</v>
      </c>
      <c r="Q259" s="182">
        <v>5.0939999999999999E-2</v>
      </c>
      <c r="R259" s="182">
        <f t="shared" ref="R259:R264" si="2">Q259*H259</f>
        <v>0.63675000000000004</v>
      </c>
      <c r="S259" s="182">
        <v>0</v>
      </c>
      <c r="T259" s="183">
        <f t="shared" ref="T259:T264" si="3">S259*H259</f>
        <v>0</v>
      </c>
      <c r="AR259" s="15" t="s">
        <v>256</v>
      </c>
      <c r="AT259" s="15" t="s">
        <v>253</v>
      </c>
      <c r="AU259" s="15" t="s">
        <v>146</v>
      </c>
      <c r="AY259" s="15" t="s">
        <v>136</v>
      </c>
      <c r="BE259" s="184">
        <f t="shared" ref="BE259:BE264" si="4">IF(N259="základní",J259,0)</f>
        <v>0</v>
      </c>
      <c r="BF259" s="184">
        <f t="shared" ref="BF259:BF264" si="5">IF(N259="snížená",J259,0)</f>
        <v>0</v>
      </c>
      <c r="BG259" s="184">
        <f t="shared" ref="BG259:BG264" si="6">IF(N259="zákl. přenesená",J259,0)</f>
        <v>0</v>
      </c>
      <c r="BH259" s="184">
        <f t="shared" ref="BH259:BH264" si="7">IF(N259="sníž. přenesená",J259,0)</f>
        <v>0</v>
      </c>
      <c r="BI259" s="184">
        <f t="shared" ref="BI259:BI264" si="8">IF(N259="nulová",J259,0)</f>
        <v>0</v>
      </c>
      <c r="BJ259" s="15" t="s">
        <v>21</v>
      </c>
      <c r="BK259" s="184">
        <f t="shared" ref="BK259:BK264" si="9">ROUND(I259*H259,2)</f>
        <v>0</v>
      </c>
      <c r="BL259" s="15" t="s">
        <v>145</v>
      </c>
      <c r="BM259" s="15" t="s">
        <v>1034</v>
      </c>
    </row>
    <row r="260" spans="2:65" s="1" customFormat="1" ht="16.5" customHeight="1">
      <c r="B260" s="32"/>
      <c r="C260" s="173" t="s">
        <v>334</v>
      </c>
      <c r="D260" s="173" t="s">
        <v>140</v>
      </c>
      <c r="E260" s="174" t="s">
        <v>1035</v>
      </c>
      <c r="F260" s="175" t="s">
        <v>1036</v>
      </c>
      <c r="G260" s="176" t="s">
        <v>586</v>
      </c>
      <c r="H260" s="177">
        <v>26</v>
      </c>
      <c r="I260" s="178"/>
      <c r="J260" s="179">
        <f t="shared" si="0"/>
        <v>0</v>
      </c>
      <c r="K260" s="175" t="s">
        <v>800</v>
      </c>
      <c r="L260" s="36"/>
      <c r="M260" s="180" t="s">
        <v>1</v>
      </c>
      <c r="N260" s="181" t="s">
        <v>46</v>
      </c>
      <c r="O260" s="58"/>
      <c r="P260" s="182">
        <f t="shared" si="1"/>
        <v>0</v>
      </c>
      <c r="Q260" s="182">
        <v>1.7000000000000001E-4</v>
      </c>
      <c r="R260" s="182">
        <f t="shared" si="2"/>
        <v>4.4200000000000003E-3</v>
      </c>
      <c r="S260" s="182">
        <v>0</v>
      </c>
      <c r="T260" s="183">
        <f t="shared" si="3"/>
        <v>0</v>
      </c>
      <c r="AR260" s="15" t="s">
        <v>145</v>
      </c>
      <c r="AT260" s="15" t="s">
        <v>140</v>
      </c>
      <c r="AU260" s="15" t="s">
        <v>146</v>
      </c>
      <c r="AY260" s="15" t="s">
        <v>136</v>
      </c>
      <c r="BE260" s="184">
        <f t="shared" si="4"/>
        <v>0</v>
      </c>
      <c r="BF260" s="184">
        <f t="shared" si="5"/>
        <v>0</v>
      </c>
      <c r="BG260" s="184">
        <f t="shared" si="6"/>
        <v>0</v>
      </c>
      <c r="BH260" s="184">
        <f t="shared" si="7"/>
        <v>0</v>
      </c>
      <c r="BI260" s="184">
        <f t="shared" si="8"/>
        <v>0</v>
      </c>
      <c r="BJ260" s="15" t="s">
        <v>21</v>
      </c>
      <c r="BK260" s="184">
        <f t="shared" si="9"/>
        <v>0</v>
      </c>
      <c r="BL260" s="15" t="s">
        <v>145</v>
      </c>
      <c r="BM260" s="15" t="s">
        <v>1037</v>
      </c>
    </row>
    <row r="261" spans="2:65" s="1" customFormat="1" ht="16.5" customHeight="1">
      <c r="B261" s="32"/>
      <c r="C261" s="173" t="s">
        <v>381</v>
      </c>
      <c r="D261" s="173" t="s">
        <v>140</v>
      </c>
      <c r="E261" s="174" t="s">
        <v>1038</v>
      </c>
      <c r="F261" s="175" t="s">
        <v>1039</v>
      </c>
      <c r="G261" s="176" t="s">
        <v>586</v>
      </c>
      <c r="H261" s="177">
        <v>12</v>
      </c>
      <c r="I261" s="178"/>
      <c r="J261" s="179">
        <f t="shared" si="0"/>
        <v>0</v>
      </c>
      <c r="K261" s="175" t="s">
        <v>1</v>
      </c>
      <c r="L261" s="36"/>
      <c r="M261" s="180" t="s">
        <v>1</v>
      </c>
      <c r="N261" s="181" t="s">
        <v>46</v>
      </c>
      <c r="O261" s="58"/>
      <c r="P261" s="182">
        <f t="shared" si="1"/>
        <v>0</v>
      </c>
      <c r="Q261" s="182">
        <v>1.1900000000000001E-3</v>
      </c>
      <c r="R261" s="182">
        <f t="shared" si="2"/>
        <v>1.4280000000000001E-2</v>
      </c>
      <c r="S261" s="182">
        <v>0</v>
      </c>
      <c r="T261" s="183">
        <f t="shared" si="3"/>
        <v>0</v>
      </c>
      <c r="AR261" s="15" t="s">
        <v>145</v>
      </c>
      <c r="AT261" s="15" t="s">
        <v>140</v>
      </c>
      <c r="AU261" s="15" t="s">
        <v>146</v>
      </c>
      <c r="AY261" s="15" t="s">
        <v>136</v>
      </c>
      <c r="BE261" s="184">
        <f t="shared" si="4"/>
        <v>0</v>
      </c>
      <c r="BF261" s="184">
        <f t="shared" si="5"/>
        <v>0</v>
      </c>
      <c r="BG261" s="184">
        <f t="shared" si="6"/>
        <v>0</v>
      </c>
      <c r="BH261" s="184">
        <f t="shared" si="7"/>
        <v>0</v>
      </c>
      <c r="BI261" s="184">
        <f t="shared" si="8"/>
        <v>0</v>
      </c>
      <c r="BJ261" s="15" t="s">
        <v>21</v>
      </c>
      <c r="BK261" s="184">
        <f t="shared" si="9"/>
        <v>0</v>
      </c>
      <c r="BL261" s="15" t="s">
        <v>145</v>
      </c>
      <c r="BM261" s="15" t="s">
        <v>1040</v>
      </c>
    </row>
    <row r="262" spans="2:65" s="1" customFormat="1" ht="16.5" customHeight="1">
      <c r="B262" s="32"/>
      <c r="C262" s="173" t="s">
        <v>388</v>
      </c>
      <c r="D262" s="173" t="s">
        <v>140</v>
      </c>
      <c r="E262" s="174" t="s">
        <v>1041</v>
      </c>
      <c r="F262" s="175" t="s">
        <v>1042</v>
      </c>
      <c r="G262" s="176" t="s">
        <v>190</v>
      </c>
      <c r="H262" s="177">
        <v>12.5</v>
      </c>
      <c r="I262" s="178"/>
      <c r="J262" s="179">
        <f t="shared" si="0"/>
        <v>0</v>
      </c>
      <c r="K262" s="175" t="s">
        <v>800</v>
      </c>
      <c r="L262" s="36"/>
      <c r="M262" s="180" t="s">
        <v>1</v>
      </c>
      <c r="N262" s="181" t="s">
        <v>46</v>
      </c>
      <c r="O262" s="58"/>
      <c r="P262" s="182">
        <f t="shared" si="1"/>
        <v>0</v>
      </c>
      <c r="Q262" s="182">
        <v>5.8E-4</v>
      </c>
      <c r="R262" s="182">
        <f t="shared" si="2"/>
        <v>7.2500000000000004E-3</v>
      </c>
      <c r="S262" s="182">
        <v>0</v>
      </c>
      <c r="T262" s="183">
        <f t="shared" si="3"/>
        <v>0</v>
      </c>
      <c r="AR262" s="15" t="s">
        <v>145</v>
      </c>
      <c r="AT262" s="15" t="s">
        <v>140</v>
      </c>
      <c r="AU262" s="15" t="s">
        <v>146</v>
      </c>
      <c r="AY262" s="15" t="s">
        <v>136</v>
      </c>
      <c r="BE262" s="184">
        <f t="shared" si="4"/>
        <v>0</v>
      </c>
      <c r="BF262" s="184">
        <f t="shared" si="5"/>
        <v>0</v>
      </c>
      <c r="BG262" s="184">
        <f t="shared" si="6"/>
        <v>0</v>
      </c>
      <c r="BH262" s="184">
        <f t="shared" si="7"/>
        <v>0</v>
      </c>
      <c r="BI262" s="184">
        <f t="shared" si="8"/>
        <v>0</v>
      </c>
      <c r="BJ262" s="15" t="s">
        <v>21</v>
      </c>
      <c r="BK262" s="184">
        <f t="shared" si="9"/>
        <v>0</v>
      </c>
      <c r="BL262" s="15" t="s">
        <v>145</v>
      </c>
      <c r="BM262" s="15" t="s">
        <v>1043</v>
      </c>
    </row>
    <row r="263" spans="2:65" s="1" customFormat="1" ht="16.5" customHeight="1">
      <c r="B263" s="32"/>
      <c r="C263" s="173" t="s">
        <v>394</v>
      </c>
      <c r="D263" s="173" t="s">
        <v>140</v>
      </c>
      <c r="E263" s="174" t="s">
        <v>1044</v>
      </c>
      <c r="F263" s="175" t="s">
        <v>1045</v>
      </c>
      <c r="G263" s="176" t="s">
        <v>1046</v>
      </c>
      <c r="H263" s="177">
        <v>3</v>
      </c>
      <c r="I263" s="178"/>
      <c r="J263" s="179">
        <f t="shared" si="0"/>
        <v>0</v>
      </c>
      <c r="K263" s="175" t="s">
        <v>1</v>
      </c>
      <c r="L263" s="36"/>
      <c r="M263" s="180" t="s">
        <v>1</v>
      </c>
      <c r="N263" s="181" t="s">
        <v>46</v>
      </c>
      <c r="O263" s="58"/>
      <c r="P263" s="182">
        <f t="shared" si="1"/>
        <v>0</v>
      </c>
      <c r="Q263" s="182">
        <v>0</v>
      </c>
      <c r="R263" s="182">
        <f t="shared" si="2"/>
        <v>0</v>
      </c>
      <c r="S263" s="182">
        <v>0</v>
      </c>
      <c r="T263" s="183">
        <f t="shared" si="3"/>
        <v>0</v>
      </c>
      <c r="AR263" s="15" t="s">
        <v>145</v>
      </c>
      <c r="AT263" s="15" t="s">
        <v>140</v>
      </c>
      <c r="AU263" s="15" t="s">
        <v>146</v>
      </c>
      <c r="AY263" s="15" t="s">
        <v>136</v>
      </c>
      <c r="BE263" s="184">
        <f t="shared" si="4"/>
        <v>0</v>
      </c>
      <c r="BF263" s="184">
        <f t="shared" si="5"/>
        <v>0</v>
      </c>
      <c r="BG263" s="184">
        <f t="shared" si="6"/>
        <v>0</v>
      </c>
      <c r="BH263" s="184">
        <f t="shared" si="7"/>
        <v>0</v>
      </c>
      <c r="BI263" s="184">
        <f t="shared" si="8"/>
        <v>0</v>
      </c>
      <c r="BJ263" s="15" t="s">
        <v>21</v>
      </c>
      <c r="BK263" s="184">
        <f t="shared" si="9"/>
        <v>0</v>
      </c>
      <c r="BL263" s="15" t="s">
        <v>145</v>
      </c>
      <c r="BM263" s="15" t="s">
        <v>1047</v>
      </c>
    </row>
    <row r="264" spans="2:65" s="1" customFormat="1" ht="16.5" customHeight="1">
      <c r="B264" s="32"/>
      <c r="C264" s="173" t="s">
        <v>398</v>
      </c>
      <c r="D264" s="173" t="s">
        <v>140</v>
      </c>
      <c r="E264" s="174" t="s">
        <v>1048</v>
      </c>
      <c r="F264" s="175" t="s">
        <v>1049</v>
      </c>
      <c r="G264" s="176" t="s">
        <v>190</v>
      </c>
      <c r="H264" s="177">
        <v>55.7</v>
      </c>
      <c r="I264" s="178"/>
      <c r="J264" s="179">
        <f t="shared" si="0"/>
        <v>0</v>
      </c>
      <c r="K264" s="175" t="s">
        <v>795</v>
      </c>
      <c r="L264" s="36"/>
      <c r="M264" s="180" t="s">
        <v>1</v>
      </c>
      <c r="N264" s="181" t="s">
        <v>46</v>
      </c>
      <c r="O264" s="58"/>
      <c r="P264" s="182">
        <f t="shared" si="1"/>
        <v>0</v>
      </c>
      <c r="Q264" s="182">
        <v>0</v>
      </c>
      <c r="R264" s="182">
        <f t="shared" si="2"/>
        <v>0</v>
      </c>
      <c r="S264" s="182">
        <v>0</v>
      </c>
      <c r="T264" s="183">
        <f t="shared" si="3"/>
        <v>0</v>
      </c>
      <c r="AR264" s="15" t="s">
        <v>145</v>
      </c>
      <c r="AT264" s="15" t="s">
        <v>140</v>
      </c>
      <c r="AU264" s="15" t="s">
        <v>146</v>
      </c>
      <c r="AY264" s="15" t="s">
        <v>136</v>
      </c>
      <c r="BE264" s="184">
        <f t="shared" si="4"/>
        <v>0</v>
      </c>
      <c r="BF264" s="184">
        <f t="shared" si="5"/>
        <v>0</v>
      </c>
      <c r="BG264" s="184">
        <f t="shared" si="6"/>
        <v>0</v>
      </c>
      <c r="BH264" s="184">
        <f t="shared" si="7"/>
        <v>0</v>
      </c>
      <c r="BI264" s="184">
        <f t="shared" si="8"/>
        <v>0</v>
      </c>
      <c r="BJ264" s="15" t="s">
        <v>21</v>
      </c>
      <c r="BK264" s="184">
        <f t="shared" si="9"/>
        <v>0</v>
      </c>
      <c r="BL264" s="15" t="s">
        <v>145</v>
      </c>
      <c r="BM264" s="15" t="s">
        <v>1050</v>
      </c>
    </row>
    <row r="265" spans="2:65" s="11" customFormat="1" ht="11.25">
      <c r="B265" s="188"/>
      <c r="C265" s="189"/>
      <c r="D265" s="185" t="s">
        <v>150</v>
      </c>
      <c r="E265" s="190" t="s">
        <v>1</v>
      </c>
      <c r="F265" s="191" t="s">
        <v>1051</v>
      </c>
      <c r="G265" s="189"/>
      <c r="H265" s="192">
        <v>55.7</v>
      </c>
      <c r="I265" s="193"/>
      <c r="J265" s="189"/>
      <c r="K265" s="189"/>
      <c r="L265" s="194"/>
      <c r="M265" s="195"/>
      <c r="N265" s="196"/>
      <c r="O265" s="196"/>
      <c r="P265" s="196"/>
      <c r="Q265" s="196"/>
      <c r="R265" s="196"/>
      <c r="S265" s="196"/>
      <c r="T265" s="197"/>
      <c r="AT265" s="198" t="s">
        <v>150</v>
      </c>
      <c r="AU265" s="198" t="s">
        <v>146</v>
      </c>
      <c r="AV265" s="11" t="s">
        <v>84</v>
      </c>
      <c r="AW265" s="11" t="s">
        <v>36</v>
      </c>
      <c r="AX265" s="11" t="s">
        <v>75</v>
      </c>
      <c r="AY265" s="198" t="s">
        <v>136</v>
      </c>
    </row>
    <row r="266" spans="2:65" s="1" customFormat="1" ht="16.5" customHeight="1">
      <c r="B266" s="32"/>
      <c r="C266" s="173" t="s">
        <v>402</v>
      </c>
      <c r="D266" s="173" t="s">
        <v>140</v>
      </c>
      <c r="E266" s="174" t="s">
        <v>1052</v>
      </c>
      <c r="F266" s="175" t="s">
        <v>1053</v>
      </c>
      <c r="G266" s="176" t="s">
        <v>586</v>
      </c>
      <c r="H266" s="177">
        <v>2</v>
      </c>
      <c r="I266" s="178"/>
      <c r="J266" s="179">
        <f t="shared" ref="J266:J283" si="10">ROUND(I266*H266,2)</f>
        <v>0</v>
      </c>
      <c r="K266" s="175" t="s">
        <v>800</v>
      </c>
      <c r="L266" s="36"/>
      <c r="M266" s="180" t="s">
        <v>1</v>
      </c>
      <c r="N266" s="181" t="s">
        <v>46</v>
      </c>
      <c r="O266" s="58"/>
      <c r="P266" s="182">
        <f t="shared" ref="P266:P283" si="11">O266*H266</f>
        <v>0</v>
      </c>
      <c r="Q266" s="182">
        <v>0.46009</v>
      </c>
      <c r="R266" s="182">
        <f t="shared" ref="R266:R283" si="12">Q266*H266</f>
        <v>0.92018</v>
      </c>
      <c r="S266" s="182">
        <v>0</v>
      </c>
      <c r="T266" s="183">
        <f t="shared" ref="T266:T283" si="13">S266*H266</f>
        <v>0</v>
      </c>
      <c r="AR266" s="15" t="s">
        <v>145</v>
      </c>
      <c r="AT266" s="15" t="s">
        <v>140</v>
      </c>
      <c r="AU266" s="15" t="s">
        <v>146</v>
      </c>
      <c r="AY266" s="15" t="s">
        <v>136</v>
      </c>
      <c r="BE266" s="184">
        <f t="shared" ref="BE266:BE283" si="14">IF(N266="základní",J266,0)</f>
        <v>0</v>
      </c>
      <c r="BF266" s="184">
        <f t="shared" ref="BF266:BF283" si="15">IF(N266="snížená",J266,0)</f>
        <v>0</v>
      </c>
      <c r="BG266" s="184">
        <f t="shared" ref="BG266:BG283" si="16">IF(N266="zákl. přenesená",J266,0)</f>
        <v>0</v>
      </c>
      <c r="BH266" s="184">
        <f t="shared" ref="BH266:BH283" si="17">IF(N266="sníž. přenesená",J266,0)</f>
        <v>0</v>
      </c>
      <c r="BI266" s="184">
        <f t="shared" ref="BI266:BI283" si="18">IF(N266="nulová",J266,0)</f>
        <v>0</v>
      </c>
      <c r="BJ266" s="15" t="s">
        <v>21</v>
      </c>
      <c r="BK266" s="184">
        <f t="shared" ref="BK266:BK283" si="19">ROUND(I266*H266,2)</f>
        <v>0</v>
      </c>
      <c r="BL266" s="15" t="s">
        <v>145</v>
      </c>
      <c r="BM266" s="15" t="s">
        <v>1054</v>
      </c>
    </row>
    <row r="267" spans="2:65" s="1" customFormat="1" ht="16.5" customHeight="1">
      <c r="B267" s="32"/>
      <c r="C267" s="173" t="s">
        <v>406</v>
      </c>
      <c r="D267" s="173" t="s">
        <v>140</v>
      </c>
      <c r="E267" s="174" t="s">
        <v>1055</v>
      </c>
      <c r="F267" s="175" t="s">
        <v>1056</v>
      </c>
      <c r="G267" s="176" t="s">
        <v>586</v>
      </c>
      <c r="H267" s="177">
        <v>10</v>
      </c>
      <c r="I267" s="178"/>
      <c r="J267" s="179">
        <f t="shared" si="10"/>
        <v>0</v>
      </c>
      <c r="K267" s="175" t="s">
        <v>1</v>
      </c>
      <c r="L267" s="36"/>
      <c r="M267" s="180" t="s">
        <v>1</v>
      </c>
      <c r="N267" s="181" t="s">
        <v>46</v>
      </c>
      <c r="O267" s="58"/>
      <c r="P267" s="182">
        <f t="shared" si="11"/>
        <v>0</v>
      </c>
      <c r="Q267" s="182">
        <v>0</v>
      </c>
      <c r="R267" s="182">
        <f t="shared" si="12"/>
        <v>0</v>
      </c>
      <c r="S267" s="182">
        <v>0</v>
      </c>
      <c r="T267" s="183">
        <f t="shared" si="13"/>
        <v>0</v>
      </c>
      <c r="AR267" s="15" t="s">
        <v>145</v>
      </c>
      <c r="AT267" s="15" t="s">
        <v>140</v>
      </c>
      <c r="AU267" s="15" t="s">
        <v>146</v>
      </c>
      <c r="AY267" s="15" t="s">
        <v>136</v>
      </c>
      <c r="BE267" s="184">
        <f t="shared" si="14"/>
        <v>0</v>
      </c>
      <c r="BF267" s="184">
        <f t="shared" si="15"/>
        <v>0</v>
      </c>
      <c r="BG267" s="184">
        <f t="shared" si="16"/>
        <v>0</v>
      </c>
      <c r="BH267" s="184">
        <f t="shared" si="17"/>
        <v>0</v>
      </c>
      <c r="BI267" s="184">
        <f t="shared" si="18"/>
        <v>0</v>
      </c>
      <c r="BJ267" s="15" t="s">
        <v>21</v>
      </c>
      <c r="BK267" s="184">
        <f t="shared" si="19"/>
        <v>0</v>
      </c>
      <c r="BL267" s="15" t="s">
        <v>145</v>
      </c>
      <c r="BM267" s="15" t="s">
        <v>1057</v>
      </c>
    </row>
    <row r="268" spans="2:65" s="1" customFormat="1" ht="16.5" customHeight="1">
      <c r="B268" s="32"/>
      <c r="C268" s="173" t="s">
        <v>412</v>
      </c>
      <c r="D268" s="173" t="s">
        <v>140</v>
      </c>
      <c r="E268" s="174" t="s">
        <v>1058</v>
      </c>
      <c r="F268" s="175" t="s">
        <v>1059</v>
      </c>
      <c r="G268" s="176" t="s">
        <v>586</v>
      </c>
      <c r="H268" s="177">
        <v>10</v>
      </c>
      <c r="I268" s="178"/>
      <c r="J268" s="179">
        <f t="shared" si="10"/>
        <v>0</v>
      </c>
      <c r="K268" s="175" t="s">
        <v>800</v>
      </c>
      <c r="L268" s="36"/>
      <c r="M268" s="180" t="s">
        <v>1</v>
      </c>
      <c r="N268" s="181" t="s">
        <v>46</v>
      </c>
      <c r="O268" s="58"/>
      <c r="P268" s="182">
        <f t="shared" si="11"/>
        <v>0</v>
      </c>
      <c r="Q268" s="182">
        <v>0.21734000000000001</v>
      </c>
      <c r="R268" s="182">
        <f t="shared" si="12"/>
        <v>2.1734</v>
      </c>
      <c r="S268" s="182">
        <v>0</v>
      </c>
      <c r="T268" s="183">
        <f t="shared" si="13"/>
        <v>0</v>
      </c>
      <c r="AR268" s="15" t="s">
        <v>145</v>
      </c>
      <c r="AT268" s="15" t="s">
        <v>140</v>
      </c>
      <c r="AU268" s="15" t="s">
        <v>146</v>
      </c>
      <c r="AY268" s="15" t="s">
        <v>136</v>
      </c>
      <c r="BE268" s="184">
        <f t="shared" si="14"/>
        <v>0</v>
      </c>
      <c r="BF268" s="184">
        <f t="shared" si="15"/>
        <v>0</v>
      </c>
      <c r="BG268" s="184">
        <f t="shared" si="16"/>
        <v>0</v>
      </c>
      <c r="BH268" s="184">
        <f t="shared" si="17"/>
        <v>0</v>
      </c>
      <c r="BI268" s="184">
        <f t="shared" si="18"/>
        <v>0</v>
      </c>
      <c r="BJ268" s="15" t="s">
        <v>21</v>
      </c>
      <c r="BK268" s="184">
        <f t="shared" si="19"/>
        <v>0</v>
      </c>
      <c r="BL268" s="15" t="s">
        <v>145</v>
      </c>
      <c r="BM268" s="15" t="s">
        <v>1060</v>
      </c>
    </row>
    <row r="269" spans="2:65" s="1" customFormat="1" ht="16.5" customHeight="1">
      <c r="B269" s="32"/>
      <c r="C269" s="220" t="s">
        <v>416</v>
      </c>
      <c r="D269" s="220" t="s">
        <v>253</v>
      </c>
      <c r="E269" s="221" t="s">
        <v>1061</v>
      </c>
      <c r="F269" s="222" t="s">
        <v>1062</v>
      </c>
      <c r="G269" s="223" t="s">
        <v>586</v>
      </c>
      <c r="H269" s="224">
        <v>2</v>
      </c>
      <c r="I269" s="225"/>
      <c r="J269" s="226">
        <f t="shared" si="10"/>
        <v>0</v>
      </c>
      <c r="K269" s="222" t="s">
        <v>1</v>
      </c>
      <c r="L269" s="227"/>
      <c r="M269" s="228" t="s">
        <v>1</v>
      </c>
      <c r="N269" s="229" t="s">
        <v>46</v>
      </c>
      <c r="O269" s="58"/>
      <c r="P269" s="182">
        <f t="shared" si="11"/>
        <v>0</v>
      </c>
      <c r="Q269" s="182">
        <v>4.0000000000000001E-3</v>
      </c>
      <c r="R269" s="182">
        <f t="shared" si="12"/>
        <v>8.0000000000000002E-3</v>
      </c>
      <c r="S269" s="182">
        <v>0</v>
      </c>
      <c r="T269" s="183">
        <f t="shared" si="13"/>
        <v>0</v>
      </c>
      <c r="AR269" s="15" t="s">
        <v>256</v>
      </c>
      <c r="AT269" s="15" t="s">
        <v>253</v>
      </c>
      <c r="AU269" s="15" t="s">
        <v>146</v>
      </c>
      <c r="AY269" s="15" t="s">
        <v>136</v>
      </c>
      <c r="BE269" s="184">
        <f t="shared" si="14"/>
        <v>0</v>
      </c>
      <c r="BF269" s="184">
        <f t="shared" si="15"/>
        <v>0</v>
      </c>
      <c r="BG269" s="184">
        <f t="shared" si="16"/>
        <v>0</v>
      </c>
      <c r="BH269" s="184">
        <f t="shared" si="17"/>
        <v>0</v>
      </c>
      <c r="BI269" s="184">
        <f t="shared" si="18"/>
        <v>0</v>
      </c>
      <c r="BJ269" s="15" t="s">
        <v>21</v>
      </c>
      <c r="BK269" s="184">
        <f t="shared" si="19"/>
        <v>0</v>
      </c>
      <c r="BL269" s="15" t="s">
        <v>145</v>
      </c>
      <c r="BM269" s="15" t="s">
        <v>1063</v>
      </c>
    </row>
    <row r="270" spans="2:65" s="1" customFormat="1" ht="16.5" customHeight="1">
      <c r="B270" s="32"/>
      <c r="C270" s="220" t="s">
        <v>1064</v>
      </c>
      <c r="D270" s="220" t="s">
        <v>253</v>
      </c>
      <c r="E270" s="221" t="s">
        <v>1065</v>
      </c>
      <c r="F270" s="222" t="s">
        <v>1066</v>
      </c>
      <c r="G270" s="223" t="s">
        <v>586</v>
      </c>
      <c r="H270" s="224">
        <v>2</v>
      </c>
      <c r="I270" s="225"/>
      <c r="J270" s="226">
        <f t="shared" si="10"/>
        <v>0</v>
      </c>
      <c r="K270" s="222" t="s">
        <v>1</v>
      </c>
      <c r="L270" s="227"/>
      <c r="M270" s="228" t="s">
        <v>1</v>
      </c>
      <c r="N270" s="229" t="s">
        <v>46</v>
      </c>
      <c r="O270" s="58"/>
      <c r="P270" s="182">
        <f t="shared" si="11"/>
        <v>0</v>
      </c>
      <c r="Q270" s="182">
        <v>4.0000000000000001E-3</v>
      </c>
      <c r="R270" s="182">
        <f t="shared" si="12"/>
        <v>8.0000000000000002E-3</v>
      </c>
      <c r="S270" s="182">
        <v>0</v>
      </c>
      <c r="T270" s="183">
        <f t="shared" si="13"/>
        <v>0</v>
      </c>
      <c r="AR270" s="15" t="s">
        <v>256</v>
      </c>
      <c r="AT270" s="15" t="s">
        <v>253</v>
      </c>
      <c r="AU270" s="15" t="s">
        <v>146</v>
      </c>
      <c r="AY270" s="15" t="s">
        <v>136</v>
      </c>
      <c r="BE270" s="184">
        <f t="shared" si="14"/>
        <v>0</v>
      </c>
      <c r="BF270" s="184">
        <f t="shared" si="15"/>
        <v>0</v>
      </c>
      <c r="BG270" s="184">
        <f t="shared" si="16"/>
        <v>0</v>
      </c>
      <c r="BH270" s="184">
        <f t="shared" si="17"/>
        <v>0</v>
      </c>
      <c r="BI270" s="184">
        <f t="shared" si="18"/>
        <v>0</v>
      </c>
      <c r="BJ270" s="15" t="s">
        <v>21</v>
      </c>
      <c r="BK270" s="184">
        <f t="shared" si="19"/>
        <v>0</v>
      </c>
      <c r="BL270" s="15" t="s">
        <v>145</v>
      </c>
      <c r="BM270" s="15" t="s">
        <v>1067</v>
      </c>
    </row>
    <row r="271" spans="2:65" s="1" customFormat="1" ht="16.5" customHeight="1">
      <c r="B271" s="32"/>
      <c r="C271" s="220" t="s">
        <v>437</v>
      </c>
      <c r="D271" s="220" t="s">
        <v>253</v>
      </c>
      <c r="E271" s="221" t="s">
        <v>1068</v>
      </c>
      <c r="F271" s="222" t="s">
        <v>1069</v>
      </c>
      <c r="G271" s="223" t="s">
        <v>586</v>
      </c>
      <c r="H271" s="224">
        <v>4</v>
      </c>
      <c r="I271" s="225"/>
      <c r="J271" s="226">
        <f t="shared" si="10"/>
        <v>0</v>
      </c>
      <c r="K271" s="222" t="s">
        <v>1</v>
      </c>
      <c r="L271" s="227"/>
      <c r="M271" s="228" t="s">
        <v>1</v>
      </c>
      <c r="N271" s="229" t="s">
        <v>46</v>
      </c>
      <c r="O271" s="58"/>
      <c r="P271" s="182">
        <f t="shared" si="11"/>
        <v>0</v>
      </c>
      <c r="Q271" s="182">
        <v>5.0000000000000001E-3</v>
      </c>
      <c r="R271" s="182">
        <f t="shared" si="12"/>
        <v>0.02</v>
      </c>
      <c r="S271" s="182">
        <v>0</v>
      </c>
      <c r="T271" s="183">
        <f t="shared" si="13"/>
        <v>0</v>
      </c>
      <c r="AR271" s="15" t="s">
        <v>256</v>
      </c>
      <c r="AT271" s="15" t="s">
        <v>253</v>
      </c>
      <c r="AU271" s="15" t="s">
        <v>146</v>
      </c>
      <c r="AY271" s="15" t="s">
        <v>136</v>
      </c>
      <c r="BE271" s="184">
        <f t="shared" si="14"/>
        <v>0</v>
      </c>
      <c r="BF271" s="184">
        <f t="shared" si="15"/>
        <v>0</v>
      </c>
      <c r="BG271" s="184">
        <f t="shared" si="16"/>
        <v>0</v>
      </c>
      <c r="BH271" s="184">
        <f t="shared" si="17"/>
        <v>0</v>
      </c>
      <c r="BI271" s="184">
        <f t="shared" si="18"/>
        <v>0</v>
      </c>
      <c r="BJ271" s="15" t="s">
        <v>21</v>
      </c>
      <c r="BK271" s="184">
        <f t="shared" si="19"/>
        <v>0</v>
      </c>
      <c r="BL271" s="15" t="s">
        <v>145</v>
      </c>
      <c r="BM271" s="15" t="s">
        <v>1070</v>
      </c>
    </row>
    <row r="272" spans="2:65" s="1" customFormat="1" ht="16.5" customHeight="1">
      <c r="B272" s="32"/>
      <c r="C272" s="220" t="s">
        <v>443</v>
      </c>
      <c r="D272" s="220" t="s">
        <v>253</v>
      </c>
      <c r="E272" s="221" t="s">
        <v>1071</v>
      </c>
      <c r="F272" s="222" t="s">
        <v>1072</v>
      </c>
      <c r="G272" s="223" t="s">
        <v>586</v>
      </c>
      <c r="H272" s="224">
        <v>1</v>
      </c>
      <c r="I272" s="225"/>
      <c r="J272" s="226">
        <f t="shared" si="10"/>
        <v>0</v>
      </c>
      <c r="K272" s="222" t="s">
        <v>1</v>
      </c>
      <c r="L272" s="227"/>
      <c r="M272" s="228" t="s">
        <v>1</v>
      </c>
      <c r="N272" s="229" t="s">
        <v>46</v>
      </c>
      <c r="O272" s="58"/>
      <c r="P272" s="182">
        <f t="shared" si="11"/>
        <v>0</v>
      </c>
      <c r="Q272" s="182">
        <v>7.0000000000000001E-3</v>
      </c>
      <c r="R272" s="182">
        <f t="shared" si="12"/>
        <v>7.0000000000000001E-3</v>
      </c>
      <c r="S272" s="182">
        <v>0</v>
      </c>
      <c r="T272" s="183">
        <f t="shared" si="13"/>
        <v>0</v>
      </c>
      <c r="AR272" s="15" t="s">
        <v>256</v>
      </c>
      <c r="AT272" s="15" t="s">
        <v>253</v>
      </c>
      <c r="AU272" s="15" t="s">
        <v>146</v>
      </c>
      <c r="AY272" s="15" t="s">
        <v>136</v>
      </c>
      <c r="BE272" s="184">
        <f t="shared" si="14"/>
        <v>0</v>
      </c>
      <c r="BF272" s="184">
        <f t="shared" si="15"/>
        <v>0</v>
      </c>
      <c r="BG272" s="184">
        <f t="shared" si="16"/>
        <v>0</v>
      </c>
      <c r="BH272" s="184">
        <f t="shared" si="17"/>
        <v>0</v>
      </c>
      <c r="BI272" s="184">
        <f t="shared" si="18"/>
        <v>0</v>
      </c>
      <c r="BJ272" s="15" t="s">
        <v>21</v>
      </c>
      <c r="BK272" s="184">
        <f t="shared" si="19"/>
        <v>0</v>
      </c>
      <c r="BL272" s="15" t="s">
        <v>145</v>
      </c>
      <c r="BM272" s="15" t="s">
        <v>1073</v>
      </c>
    </row>
    <row r="273" spans="2:65" s="1" customFormat="1" ht="16.5" customHeight="1">
      <c r="B273" s="32"/>
      <c r="C273" s="220" t="s">
        <v>1074</v>
      </c>
      <c r="D273" s="220" t="s">
        <v>253</v>
      </c>
      <c r="E273" s="221" t="s">
        <v>1075</v>
      </c>
      <c r="F273" s="222" t="s">
        <v>1076</v>
      </c>
      <c r="G273" s="223" t="s">
        <v>586</v>
      </c>
      <c r="H273" s="224">
        <v>1</v>
      </c>
      <c r="I273" s="225"/>
      <c r="J273" s="226">
        <f t="shared" si="10"/>
        <v>0</v>
      </c>
      <c r="K273" s="222" t="s">
        <v>1</v>
      </c>
      <c r="L273" s="227"/>
      <c r="M273" s="228" t="s">
        <v>1</v>
      </c>
      <c r="N273" s="229" t="s">
        <v>46</v>
      </c>
      <c r="O273" s="58"/>
      <c r="P273" s="182">
        <f t="shared" si="11"/>
        <v>0</v>
      </c>
      <c r="Q273" s="182">
        <v>8.0000000000000002E-3</v>
      </c>
      <c r="R273" s="182">
        <f t="shared" si="12"/>
        <v>8.0000000000000002E-3</v>
      </c>
      <c r="S273" s="182">
        <v>0</v>
      </c>
      <c r="T273" s="183">
        <f t="shared" si="13"/>
        <v>0</v>
      </c>
      <c r="AR273" s="15" t="s">
        <v>256</v>
      </c>
      <c r="AT273" s="15" t="s">
        <v>253</v>
      </c>
      <c r="AU273" s="15" t="s">
        <v>146</v>
      </c>
      <c r="AY273" s="15" t="s">
        <v>136</v>
      </c>
      <c r="BE273" s="184">
        <f t="shared" si="14"/>
        <v>0</v>
      </c>
      <c r="BF273" s="184">
        <f t="shared" si="15"/>
        <v>0</v>
      </c>
      <c r="BG273" s="184">
        <f t="shared" si="16"/>
        <v>0</v>
      </c>
      <c r="BH273" s="184">
        <f t="shared" si="17"/>
        <v>0</v>
      </c>
      <c r="BI273" s="184">
        <f t="shared" si="18"/>
        <v>0</v>
      </c>
      <c r="BJ273" s="15" t="s">
        <v>21</v>
      </c>
      <c r="BK273" s="184">
        <f t="shared" si="19"/>
        <v>0</v>
      </c>
      <c r="BL273" s="15" t="s">
        <v>145</v>
      </c>
      <c r="BM273" s="15" t="s">
        <v>1077</v>
      </c>
    </row>
    <row r="274" spans="2:65" s="1" customFormat="1" ht="16.5" customHeight="1">
      <c r="B274" s="32"/>
      <c r="C274" s="220" t="s">
        <v>1078</v>
      </c>
      <c r="D274" s="220" t="s">
        <v>253</v>
      </c>
      <c r="E274" s="221" t="s">
        <v>1079</v>
      </c>
      <c r="F274" s="222" t="s">
        <v>1080</v>
      </c>
      <c r="G274" s="223" t="s">
        <v>586</v>
      </c>
      <c r="H274" s="224">
        <v>2</v>
      </c>
      <c r="I274" s="225"/>
      <c r="J274" s="226">
        <f t="shared" si="10"/>
        <v>0</v>
      </c>
      <c r="K274" s="222" t="s">
        <v>1</v>
      </c>
      <c r="L274" s="227"/>
      <c r="M274" s="228" t="s">
        <v>1</v>
      </c>
      <c r="N274" s="229" t="s">
        <v>46</v>
      </c>
      <c r="O274" s="58"/>
      <c r="P274" s="182">
        <f t="shared" si="11"/>
        <v>0</v>
      </c>
      <c r="Q274" s="182">
        <v>0</v>
      </c>
      <c r="R274" s="182">
        <f t="shared" si="12"/>
        <v>0</v>
      </c>
      <c r="S274" s="182">
        <v>0</v>
      </c>
      <c r="T274" s="183">
        <f t="shared" si="13"/>
        <v>0</v>
      </c>
      <c r="AR274" s="15" t="s">
        <v>256</v>
      </c>
      <c r="AT274" s="15" t="s">
        <v>253</v>
      </c>
      <c r="AU274" s="15" t="s">
        <v>146</v>
      </c>
      <c r="AY274" s="15" t="s">
        <v>136</v>
      </c>
      <c r="BE274" s="184">
        <f t="shared" si="14"/>
        <v>0</v>
      </c>
      <c r="BF274" s="184">
        <f t="shared" si="15"/>
        <v>0</v>
      </c>
      <c r="BG274" s="184">
        <f t="shared" si="16"/>
        <v>0</v>
      </c>
      <c r="BH274" s="184">
        <f t="shared" si="17"/>
        <v>0</v>
      </c>
      <c r="BI274" s="184">
        <f t="shared" si="18"/>
        <v>0</v>
      </c>
      <c r="BJ274" s="15" t="s">
        <v>21</v>
      </c>
      <c r="BK274" s="184">
        <f t="shared" si="19"/>
        <v>0</v>
      </c>
      <c r="BL274" s="15" t="s">
        <v>145</v>
      </c>
      <c r="BM274" s="15" t="s">
        <v>1081</v>
      </c>
    </row>
    <row r="275" spans="2:65" s="1" customFormat="1" ht="16.5" customHeight="1">
      <c r="B275" s="32"/>
      <c r="C275" s="220" t="s">
        <v>1082</v>
      </c>
      <c r="D275" s="220" t="s">
        <v>253</v>
      </c>
      <c r="E275" s="221" t="s">
        <v>1083</v>
      </c>
      <c r="F275" s="222" t="s">
        <v>1084</v>
      </c>
      <c r="G275" s="223" t="s">
        <v>586</v>
      </c>
      <c r="H275" s="224">
        <v>8</v>
      </c>
      <c r="I275" s="225"/>
      <c r="J275" s="226">
        <f t="shared" si="10"/>
        <v>0</v>
      </c>
      <c r="K275" s="222" t="s">
        <v>1</v>
      </c>
      <c r="L275" s="227"/>
      <c r="M275" s="228" t="s">
        <v>1</v>
      </c>
      <c r="N275" s="229" t="s">
        <v>46</v>
      </c>
      <c r="O275" s="58"/>
      <c r="P275" s="182">
        <f t="shared" si="11"/>
        <v>0</v>
      </c>
      <c r="Q275" s="182">
        <v>0</v>
      </c>
      <c r="R275" s="182">
        <f t="shared" si="12"/>
        <v>0</v>
      </c>
      <c r="S275" s="182">
        <v>0</v>
      </c>
      <c r="T275" s="183">
        <f t="shared" si="13"/>
        <v>0</v>
      </c>
      <c r="AR275" s="15" t="s">
        <v>256</v>
      </c>
      <c r="AT275" s="15" t="s">
        <v>253</v>
      </c>
      <c r="AU275" s="15" t="s">
        <v>146</v>
      </c>
      <c r="AY275" s="15" t="s">
        <v>136</v>
      </c>
      <c r="BE275" s="184">
        <f t="shared" si="14"/>
        <v>0</v>
      </c>
      <c r="BF275" s="184">
        <f t="shared" si="15"/>
        <v>0</v>
      </c>
      <c r="BG275" s="184">
        <f t="shared" si="16"/>
        <v>0</v>
      </c>
      <c r="BH275" s="184">
        <f t="shared" si="17"/>
        <v>0</v>
      </c>
      <c r="BI275" s="184">
        <f t="shared" si="18"/>
        <v>0</v>
      </c>
      <c r="BJ275" s="15" t="s">
        <v>21</v>
      </c>
      <c r="BK275" s="184">
        <f t="shared" si="19"/>
        <v>0</v>
      </c>
      <c r="BL275" s="15" t="s">
        <v>145</v>
      </c>
      <c r="BM275" s="15" t="s">
        <v>1085</v>
      </c>
    </row>
    <row r="276" spans="2:65" s="1" customFormat="1" ht="16.5" customHeight="1">
      <c r="B276" s="32"/>
      <c r="C276" s="220" t="s">
        <v>1086</v>
      </c>
      <c r="D276" s="220" t="s">
        <v>253</v>
      </c>
      <c r="E276" s="221" t="s">
        <v>1087</v>
      </c>
      <c r="F276" s="222" t="s">
        <v>1088</v>
      </c>
      <c r="G276" s="223" t="s">
        <v>586</v>
      </c>
      <c r="H276" s="224">
        <v>2</v>
      </c>
      <c r="I276" s="225"/>
      <c r="J276" s="226">
        <f t="shared" si="10"/>
        <v>0</v>
      </c>
      <c r="K276" s="222" t="s">
        <v>1</v>
      </c>
      <c r="L276" s="227"/>
      <c r="M276" s="228" t="s">
        <v>1</v>
      </c>
      <c r="N276" s="229" t="s">
        <v>46</v>
      </c>
      <c r="O276" s="58"/>
      <c r="P276" s="182">
        <f t="shared" si="11"/>
        <v>0</v>
      </c>
      <c r="Q276" s="182">
        <v>0</v>
      </c>
      <c r="R276" s="182">
        <f t="shared" si="12"/>
        <v>0</v>
      </c>
      <c r="S276" s="182">
        <v>0</v>
      </c>
      <c r="T276" s="183">
        <f t="shared" si="13"/>
        <v>0</v>
      </c>
      <c r="AR276" s="15" t="s">
        <v>256</v>
      </c>
      <c r="AT276" s="15" t="s">
        <v>253</v>
      </c>
      <c r="AU276" s="15" t="s">
        <v>146</v>
      </c>
      <c r="AY276" s="15" t="s">
        <v>136</v>
      </c>
      <c r="BE276" s="184">
        <f t="shared" si="14"/>
        <v>0</v>
      </c>
      <c r="BF276" s="184">
        <f t="shared" si="15"/>
        <v>0</v>
      </c>
      <c r="BG276" s="184">
        <f t="shared" si="16"/>
        <v>0</v>
      </c>
      <c r="BH276" s="184">
        <f t="shared" si="17"/>
        <v>0</v>
      </c>
      <c r="BI276" s="184">
        <f t="shared" si="18"/>
        <v>0</v>
      </c>
      <c r="BJ276" s="15" t="s">
        <v>21</v>
      </c>
      <c r="BK276" s="184">
        <f t="shared" si="19"/>
        <v>0</v>
      </c>
      <c r="BL276" s="15" t="s">
        <v>145</v>
      </c>
      <c r="BM276" s="15" t="s">
        <v>1089</v>
      </c>
    </row>
    <row r="277" spans="2:65" s="1" customFormat="1" ht="16.5" customHeight="1">
      <c r="B277" s="32"/>
      <c r="C277" s="220" t="s">
        <v>1090</v>
      </c>
      <c r="D277" s="220" t="s">
        <v>253</v>
      </c>
      <c r="E277" s="221" t="s">
        <v>1091</v>
      </c>
      <c r="F277" s="222" t="s">
        <v>1092</v>
      </c>
      <c r="G277" s="223" t="s">
        <v>586</v>
      </c>
      <c r="H277" s="224">
        <v>1</v>
      </c>
      <c r="I277" s="225"/>
      <c r="J277" s="226">
        <f t="shared" si="10"/>
        <v>0</v>
      </c>
      <c r="K277" s="222" t="s">
        <v>1</v>
      </c>
      <c r="L277" s="227"/>
      <c r="M277" s="228" t="s">
        <v>1</v>
      </c>
      <c r="N277" s="229" t="s">
        <v>46</v>
      </c>
      <c r="O277" s="58"/>
      <c r="P277" s="182">
        <f t="shared" si="11"/>
        <v>0</v>
      </c>
      <c r="Q277" s="182">
        <v>0</v>
      </c>
      <c r="R277" s="182">
        <f t="shared" si="12"/>
        <v>0</v>
      </c>
      <c r="S277" s="182">
        <v>0</v>
      </c>
      <c r="T277" s="183">
        <f t="shared" si="13"/>
        <v>0</v>
      </c>
      <c r="AR277" s="15" t="s">
        <v>256</v>
      </c>
      <c r="AT277" s="15" t="s">
        <v>253</v>
      </c>
      <c r="AU277" s="15" t="s">
        <v>146</v>
      </c>
      <c r="AY277" s="15" t="s">
        <v>136</v>
      </c>
      <c r="BE277" s="184">
        <f t="shared" si="14"/>
        <v>0</v>
      </c>
      <c r="BF277" s="184">
        <f t="shared" si="15"/>
        <v>0</v>
      </c>
      <c r="BG277" s="184">
        <f t="shared" si="16"/>
        <v>0</v>
      </c>
      <c r="BH277" s="184">
        <f t="shared" si="17"/>
        <v>0</v>
      </c>
      <c r="BI277" s="184">
        <f t="shared" si="18"/>
        <v>0</v>
      </c>
      <c r="BJ277" s="15" t="s">
        <v>21</v>
      </c>
      <c r="BK277" s="184">
        <f t="shared" si="19"/>
        <v>0</v>
      </c>
      <c r="BL277" s="15" t="s">
        <v>145</v>
      </c>
      <c r="BM277" s="15" t="s">
        <v>1093</v>
      </c>
    </row>
    <row r="278" spans="2:65" s="1" customFormat="1" ht="16.5" customHeight="1">
      <c r="B278" s="32"/>
      <c r="C278" s="220" t="s">
        <v>1094</v>
      </c>
      <c r="D278" s="220" t="s">
        <v>253</v>
      </c>
      <c r="E278" s="221" t="s">
        <v>1095</v>
      </c>
      <c r="F278" s="222" t="s">
        <v>1096</v>
      </c>
      <c r="G278" s="223" t="s">
        <v>586</v>
      </c>
      <c r="H278" s="224">
        <v>1</v>
      </c>
      <c r="I278" s="225"/>
      <c r="J278" s="226">
        <f t="shared" si="10"/>
        <v>0</v>
      </c>
      <c r="K278" s="222" t="s">
        <v>1</v>
      </c>
      <c r="L278" s="227"/>
      <c r="M278" s="228" t="s">
        <v>1</v>
      </c>
      <c r="N278" s="229" t="s">
        <v>46</v>
      </c>
      <c r="O278" s="58"/>
      <c r="P278" s="182">
        <f t="shared" si="11"/>
        <v>0</v>
      </c>
      <c r="Q278" s="182">
        <v>0</v>
      </c>
      <c r="R278" s="182">
        <f t="shared" si="12"/>
        <v>0</v>
      </c>
      <c r="S278" s="182">
        <v>0</v>
      </c>
      <c r="T278" s="183">
        <f t="shared" si="13"/>
        <v>0</v>
      </c>
      <c r="AR278" s="15" t="s">
        <v>256</v>
      </c>
      <c r="AT278" s="15" t="s">
        <v>253</v>
      </c>
      <c r="AU278" s="15" t="s">
        <v>146</v>
      </c>
      <c r="AY278" s="15" t="s">
        <v>136</v>
      </c>
      <c r="BE278" s="184">
        <f t="shared" si="14"/>
        <v>0</v>
      </c>
      <c r="BF278" s="184">
        <f t="shared" si="15"/>
        <v>0</v>
      </c>
      <c r="BG278" s="184">
        <f t="shared" si="16"/>
        <v>0</v>
      </c>
      <c r="BH278" s="184">
        <f t="shared" si="17"/>
        <v>0</v>
      </c>
      <c r="BI278" s="184">
        <f t="shared" si="18"/>
        <v>0</v>
      </c>
      <c r="BJ278" s="15" t="s">
        <v>21</v>
      </c>
      <c r="BK278" s="184">
        <f t="shared" si="19"/>
        <v>0</v>
      </c>
      <c r="BL278" s="15" t="s">
        <v>145</v>
      </c>
      <c r="BM278" s="15" t="s">
        <v>1097</v>
      </c>
    </row>
    <row r="279" spans="2:65" s="1" customFormat="1" ht="16.5" customHeight="1">
      <c r="B279" s="32"/>
      <c r="C279" s="220" t="s">
        <v>1098</v>
      </c>
      <c r="D279" s="220" t="s">
        <v>253</v>
      </c>
      <c r="E279" s="221" t="s">
        <v>1099</v>
      </c>
      <c r="F279" s="222" t="s">
        <v>1100</v>
      </c>
      <c r="G279" s="223" t="s">
        <v>586</v>
      </c>
      <c r="H279" s="224">
        <v>10</v>
      </c>
      <c r="I279" s="225"/>
      <c r="J279" s="226">
        <f t="shared" si="10"/>
        <v>0</v>
      </c>
      <c r="K279" s="222" t="s">
        <v>1</v>
      </c>
      <c r="L279" s="227"/>
      <c r="M279" s="228" t="s">
        <v>1</v>
      </c>
      <c r="N279" s="229" t="s">
        <v>46</v>
      </c>
      <c r="O279" s="58"/>
      <c r="P279" s="182">
        <f t="shared" si="11"/>
        <v>0</v>
      </c>
      <c r="Q279" s="182">
        <v>0</v>
      </c>
      <c r="R279" s="182">
        <f t="shared" si="12"/>
        <v>0</v>
      </c>
      <c r="S279" s="182">
        <v>0</v>
      </c>
      <c r="T279" s="183">
        <f t="shared" si="13"/>
        <v>0</v>
      </c>
      <c r="AR279" s="15" t="s">
        <v>256</v>
      </c>
      <c r="AT279" s="15" t="s">
        <v>253</v>
      </c>
      <c r="AU279" s="15" t="s">
        <v>146</v>
      </c>
      <c r="AY279" s="15" t="s">
        <v>136</v>
      </c>
      <c r="BE279" s="184">
        <f t="shared" si="14"/>
        <v>0</v>
      </c>
      <c r="BF279" s="184">
        <f t="shared" si="15"/>
        <v>0</v>
      </c>
      <c r="BG279" s="184">
        <f t="shared" si="16"/>
        <v>0</v>
      </c>
      <c r="BH279" s="184">
        <f t="shared" si="17"/>
        <v>0</v>
      </c>
      <c r="BI279" s="184">
        <f t="shared" si="18"/>
        <v>0</v>
      </c>
      <c r="BJ279" s="15" t="s">
        <v>21</v>
      </c>
      <c r="BK279" s="184">
        <f t="shared" si="19"/>
        <v>0</v>
      </c>
      <c r="BL279" s="15" t="s">
        <v>145</v>
      </c>
      <c r="BM279" s="15" t="s">
        <v>1101</v>
      </c>
    </row>
    <row r="280" spans="2:65" s="1" customFormat="1" ht="16.5" customHeight="1">
      <c r="B280" s="32"/>
      <c r="C280" s="220" t="s">
        <v>1102</v>
      </c>
      <c r="D280" s="220" t="s">
        <v>253</v>
      </c>
      <c r="E280" s="221" t="s">
        <v>1103</v>
      </c>
      <c r="F280" s="222" t="s">
        <v>1104</v>
      </c>
      <c r="G280" s="223" t="s">
        <v>586</v>
      </c>
      <c r="H280" s="224">
        <v>10</v>
      </c>
      <c r="I280" s="225"/>
      <c r="J280" s="226">
        <f t="shared" si="10"/>
        <v>0</v>
      </c>
      <c r="K280" s="222" t="s">
        <v>1</v>
      </c>
      <c r="L280" s="227"/>
      <c r="M280" s="228" t="s">
        <v>1</v>
      </c>
      <c r="N280" s="229" t="s">
        <v>46</v>
      </c>
      <c r="O280" s="58"/>
      <c r="P280" s="182">
        <f t="shared" si="11"/>
        <v>0</v>
      </c>
      <c r="Q280" s="182">
        <v>0</v>
      </c>
      <c r="R280" s="182">
        <f t="shared" si="12"/>
        <v>0</v>
      </c>
      <c r="S280" s="182">
        <v>0</v>
      </c>
      <c r="T280" s="183">
        <f t="shared" si="13"/>
        <v>0</v>
      </c>
      <c r="AR280" s="15" t="s">
        <v>256</v>
      </c>
      <c r="AT280" s="15" t="s">
        <v>253</v>
      </c>
      <c r="AU280" s="15" t="s">
        <v>146</v>
      </c>
      <c r="AY280" s="15" t="s">
        <v>136</v>
      </c>
      <c r="BE280" s="184">
        <f t="shared" si="14"/>
        <v>0</v>
      </c>
      <c r="BF280" s="184">
        <f t="shared" si="15"/>
        <v>0</v>
      </c>
      <c r="BG280" s="184">
        <f t="shared" si="16"/>
        <v>0</v>
      </c>
      <c r="BH280" s="184">
        <f t="shared" si="17"/>
        <v>0</v>
      </c>
      <c r="BI280" s="184">
        <f t="shared" si="18"/>
        <v>0</v>
      </c>
      <c r="BJ280" s="15" t="s">
        <v>21</v>
      </c>
      <c r="BK280" s="184">
        <f t="shared" si="19"/>
        <v>0</v>
      </c>
      <c r="BL280" s="15" t="s">
        <v>145</v>
      </c>
      <c r="BM280" s="15" t="s">
        <v>1105</v>
      </c>
    </row>
    <row r="281" spans="2:65" s="1" customFormat="1" ht="16.5" customHeight="1">
      <c r="B281" s="32"/>
      <c r="C281" s="220" t="s">
        <v>1106</v>
      </c>
      <c r="D281" s="220" t="s">
        <v>253</v>
      </c>
      <c r="E281" s="221" t="s">
        <v>1107</v>
      </c>
      <c r="F281" s="222" t="s">
        <v>1108</v>
      </c>
      <c r="G281" s="223" t="s">
        <v>586</v>
      </c>
      <c r="H281" s="224">
        <v>10</v>
      </c>
      <c r="I281" s="225"/>
      <c r="J281" s="226">
        <f t="shared" si="10"/>
        <v>0</v>
      </c>
      <c r="K281" s="222" t="s">
        <v>1</v>
      </c>
      <c r="L281" s="227"/>
      <c r="M281" s="228" t="s">
        <v>1</v>
      </c>
      <c r="N281" s="229" t="s">
        <v>46</v>
      </c>
      <c r="O281" s="58"/>
      <c r="P281" s="182">
        <f t="shared" si="11"/>
        <v>0</v>
      </c>
      <c r="Q281" s="182">
        <v>0</v>
      </c>
      <c r="R281" s="182">
        <f t="shared" si="12"/>
        <v>0</v>
      </c>
      <c r="S281" s="182">
        <v>0</v>
      </c>
      <c r="T281" s="183">
        <f t="shared" si="13"/>
        <v>0</v>
      </c>
      <c r="AR281" s="15" t="s">
        <v>256</v>
      </c>
      <c r="AT281" s="15" t="s">
        <v>253</v>
      </c>
      <c r="AU281" s="15" t="s">
        <v>146</v>
      </c>
      <c r="AY281" s="15" t="s">
        <v>136</v>
      </c>
      <c r="BE281" s="184">
        <f t="shared" si="14"/>
        <v>0</v>
      </c>
      <c r="BF281" s="184">
        <f t="shared" si="15"/>
        <v>0</v>
      </c>
      <c r="BG281" s="184">
        <f t="shared" si="16"/>
        <v>0</v>
      </c>
      <c r="BH281" s="184">
        <f t="shared" si="17"/>
        <v>0</v>
      </c>
      <c r="BI281" s="184">
        <f t="shared" si="18"/>
        <v>0</v>
      </c>
      <c r="BJ281" s="15" t="s">
        <v>21</v>
      </c>
      <c r="BK281" s="184">
        <f t="shared" si="19"/>
        <v>0</v>
      </c>
      <c r="BL281" s="15" t="s">
        <v>145</v>
      </c>
      <c r="BM281" s="15" t="s">
        <v>1109</v>
      </c>
    </row>
    <row r="282" spans="2:65" s="1" customFormat="1" ht="16.5" customHeight="1">
      <c r="B282" s="32"/>
      <c r="C282" s="220" t="s">
        <v>1110</v>
      </c>
      <c r="D282" s="220" t="s">
        <v>253</v>
      </c>
      <c r="E282" s="221" t="s">
        <v>1111</v>
      </c>
      <c r="F282" s="222" t="s">
        <v>1112</v>
      </c>
      <c r="G282" s="223" t="s">
        <v>586</v>
      </c>
      <c r="H282" s="224">
        <v>4</v>
      </c>
      <c r="I282" s="225"/>
      <c r="J282" s="226">
        <f t="shared" si="10"/>
        <v>0</v>
      </c>
      <c r="K282" s="222" t="s">
        <v>1</v>
      </c>
      <c r="L282" s="227"/>
      <c r="M282" s="228" t="s">
        <v>1</v>
      </c>
      <c r="N282" s="229" t="s">
        <v>46</v>
      </c>
      <c r="O282" s="58"/>
      <c r="P282" s="182">
        <f t="shared" si="11"/>
        <v>0</v>
      </c>
      <c r="Q282" s="182">
        <v>8.0599999999999995E-3</v>
      </c>
      <c r="R282" s="182">
        <f t="shared" si="12"/>
        <v>3.2239999999999998E-2</v>
      </c>
      <c r="S282" s="182">
        <v>0</v>
      </c>
      <c r="T282" s="183">
        <f t="shared" si="13"/>
        <v>0</v>
      </c>
      <c r="AR282" s="15" t="s">
        <v>256</v>
      </c>
      <c r="AT282" s="15" t="s">
        <v>253</v>
      </c>
      <c r="AU282" s="15" t="s">
        <v>146</v>
      </c>
      <c r="AY282" s="15" t="s">
        <v>136</v>
      </c>
      <c r="BE282" s="184">
        <f t="shared" si="14"/>
        <v>0</v>
      </c>
      <c r="BF282" s="184">
        <f t="shared" si="15"/>
        <v>0</v>
      </c>
      <c r="BG282" s="184">
        <f t="shared" si="16"/>
        <v>0</v>
      </c>
      <c r="BH282" s="184">
        <f t="shared" si="17"/>
        <v>0</v>
      </c>
      <c r="BI282" s="184">
        <f t="shared" si="18"/>
        <v>0</v>
      </c>
      <c r="BJ282" s="15" t="s">
        <v>21</v>
      </c>
      <c r="BK282" s="184">
        <f t="shared" si="19"/>
        <v>0</v>
      </c>
      <c r="BL282" s="15" t="s">
        <v>145</v>
      </c>
      <c r="BM282" s="15" t="s">
        <v>1113</v>
      </c>
    </row>
    <row r="283" spans="2:65" s="1" customFormat="1" ht="16.5" customHeight="1">
      <c r="B283" s="32"/>
      <c r="C283" s="220" t="s">
        <v>1114</v>
      </c>
      <c r="D283" s="220" t="s">
        <v>253</v>
      </c>
      <c r="E283" s="221" t="s">
        <v>1115</v>
      </c>
      <c r="F283" s="222" t="s">
        <v>1116</v>
      </c>
      <c r="G283" s="223" t="s">
        <v>586</v>
      </c>
      <c r="H283" s="224">
        <v>10</v>
      </c>
      <c r="I283" s="225"/>
      <c r="J283" s="226">
        <f t="shared" si="10"/>
        <v>0</v>
      </c>
      <c r="K283" s="222" t="s">
        <v>1</v>
      </c>
      <c r="L283" s="227"/>
      <c r="M283" s="228" t="s">
        <v>1</v>
      </c>
      <c r="N283" s="229" t="s">
        <v>46</v>
      </c>
      <c r="O283" s="58"/>
      <c r="P283" s="182">
        <f t="shared" si="11"/>
        <v>0</v>
      </c>
      <c r="Q283" s="182">
        <v>0.04</v>
      </c>
      <c r="R283" s="182">
        <f t="shared" si="12"/>
        <v>0.4</v>
      </c>
      <c r="S283" s="182">
        <v>0</v>
      </c>
      <c r="T283" s="183">
        <f t="shared" si="13"/>
        <v>0</v>
      </c>
      <c r="AR283" s="15" t="s">
        <v>256</v>
      </c>
      <c r="AT283" s="15" t="s">
        <v>253</v>
      </c>
      <c r="AU283" s="15" t="s">
        <v>146</v>
      </c>
      <c r="AY283" s="15" t="s">
        <v>136</v>
      </c>
      <c r="BE283" s="184">
        <f t="shared" si="14"/>
        <v>0</v>
      </c>
      <c r="BF283" s="184">
        <f t="shared" si="15"/>
        <v>0</v>
      </c>
      <c r="BG283" s="184">
        <f t="shared" si="16"/>
        <v>0</v>
      </c>
      <c r="BH283" s="184">
        <f t="shared" si="17"/>
        <v>0</v>
      </c>
      <c r="BI283" s="184">
        <f t="shared" si="18"/>
        <v>0</v>
      </c>
      <c r="BJ283" s="15" t="s">
        <v>21</v>
      </c>
      <c r="BK283" s="184">
        <f t="shared" si="19"/>
        <v>0</v>
      </c>
      <c r="BL283" s="15" t="s">
        <v>145</v>
      </c>
      <c r="BM283" s="15" t="s">
        <v>1117</v>
      </c>
    </row>
    <row r="284" spans="2:65" s="10" customFormat="1" ht="20.85" customHeight="1">
      <c r="B284" s="157"/>
      <c r="C284" s="158"/>
      <c r="D284" s="159" t="s">
        <v>74</v>
      </c>
      <c r="E284" s="171" t="s">
        <v>583</v>
      </c>
      <c r="F284" s="171" t="s">
        <v>1118</v>
      </c>
      <c r="G284" s="158"/>
      <c r="H284" s="158"/>
      <c r="I284" s="161"/>
      <c r="J284" s="172">
        <f>BK284</f>
        <v>0</v>
      </c>
      <c r="K284" s="158"/>
      <c r="L284" s="163"/>
      <c r="M284" s="164"/>
      <c r="N284" s="165"/>
      <c r="O284" s="165"/>
      <c r="P284" s="166">
        <f>SUM(P285:P293)</f>
        <v>0</v>
      </c>
      <c r="Q284" s="165"/>
      <c r="R284" s="166">
        <f>SUM(R285:R293)</f>
        <v>0</v>
      </c>
      <c r="S284" s="165"/>
      <c r="T284" s="167">
        <f>SUM(T285:T293)</f>
        <v>0</v>
      </c>
      <c r="AR284" s="168" t="s">
        <v>21</v>
      </c>
      <c r="AT284" s="169" t="s">
        <v>74</v>
      </c>
      <c r="AU284" s="169" t="s">
        <v>84</v>
      </c>
      <c r="AY284" s="168" t="s">
        <v>136</v>
      </c>
      <c r="BK284" s="170">
        <f>SUM(BK285:BK293)</f>
        <v>0</v>
      </c>
    </row>
    <row r="285" spans="2:65" s="1" customFormat="1" ht="16.5" customHeight="1">
      <c r="B285" s="32"/>
      <c r="C285" s="173" t="s">
        <v>1119</v>
      </c>
      <c r="D285" s="173" t="s">
        <v>140</v>
      </c>
      <c r="E285" s="174" t="s">
        <v>1120</v>
      </c>
      <c r="F285" s="175" t="s">
        <v>1121</v>
      </c>
      <c r="G285" s="176" t="s">
        <v>206</v>
      </c>
      <c r="H285" s="177">
        <v>713.76599999999996</v>
      </c>
      <c r="I285" s="178"/>
      <c r="J285" s="179">
        <f>ROUND(I285*H285,2)</f>
        <v>0</v>
      </c>
      <c r="K285" s="175" t="s">
        <v>812</v>
      </c>
      <c r="L285" s="36"/>
      <c r="M285" s="180" t="s">
        <v>1</v>
      </c>
      <c r="N285" s="181" t="s">
        <v>46</v>
      </c>
      <c r="O285" s="58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AR285" s="15" t="s">
        <v>145</v>
      </c>
      <c r="AT285" s="15" t="s">
        <v>140</v>
      </c>
      <c r="AU285" s="15" t="s">
        <v>146</v>
      </c>
      <c r="AY285" s="15" t="s">
        <v>136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5" t="s">
        <v>21</v>
      </c>
      <c r="BK285" s="184">
        <f>ROUND(I285*H285,2)</f>
        <v>0</v>
      </c>
      <c r="BL285" s="15" t="s">
        <v>145</v>
      </c>
      <c r="BM285" s="15" t="s">
        <v>1122</v>
      </c>
    </row>
    <row r="286" spans="2:65" s="1" customFormat="1" ht="16.5" customHeight="1">
      <c r="B286" s="32"/>
      <c r="C286" s="173" t="s">
        <v>480</v>
      </c>
      <c r="D286" s="173" t="s">
        <v>140</v>
      </c>
      <c r="E286" s="174" t="s">
        <v>1123</v>
      </c>
      <c r="F286" s="175" t="s">
        <v>1124</v>
      </c>
      <c r="G286" s="176" t="s">
        <v>206</v>
      </c>
      <c r="H286" s="177">
        <v>3.15</v>
      </c>
      <c r="I286" s="178"/>
      <c r="J286" s="179">
        <f>ROUND(I286*H286,2)</f>
        <v>0</v>
      </c>
      <c r="K286" s="175" t="s">
        <v>1</v>
      </c>
      <c r="L286" s="36"/>
      <c r="M286" s="180" t="s">
        <v>1</v>
      </c>
      <c r="N286" s="181" t="s">
        <v>46</v>
      </c>
      <c r="O286" s="58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AR286" s="15" t="s">
        <v>145</v>
      </c>
      <c r="AT286" s="15" t="s">
        <v>140</v>
      </c>
      <c r="AU286" s="15" t="s">
        <v>146</v>
      </c>
      <c r="AY286" s="15" t="s">
        <v>136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5" t="s">
        <v>21</v>
      </c>
      <c r="BK286" s="184">
        <f>ROUND(I286*H286,2)</f>
        <v>0</v>
      </c>
      <c r="BL286" s="15" t="s">
        <v>145</v>
      </c>
      <c r="BM286" s="15" t="s">
        <v>1125</v>
      </c>
    </row>
    <row r="287" spans="2:65" s="11" customFormat="1" ht="11.25">
      <c r="B287" s="188"/>
      <c r="C287" s="189"/>
      <c r="D287" s="185" t="s">
        <v>150</v>
      </c>
      <c r="E287" s="190" t="s">
        <v>1</v>
      </c>
      <c r="F287" s="191" t="s">
        <v>1126</v>
      </c>
      <c r="G287" s="189"/>
      <c r="H287" s="192">
        <v>3.15</v>
      </c>
      <c r="I287" s="193"/>
      <c r="J287" s="189"/>
      <c r="K287" s="189"/>
      <c r="L287" s="194"/>
      <c r="M287" s="195"/>
      <c r="N287" s="196"/>
      <c r="O287" s="196"/>
      <c r="P287" s="196"/>
      <c r="Q287" s="196"/>
      <c r="R287" s="196"/>
      <c r="S287" s="196"/>
      <c r="T287" s="197"/>
      <c r="AT287" s="198" t="s">
        <v>150</v>
      </c>
      <c r="AU287" s="198" t="s">
        <v>146</v>
      </c>
      <c r="AV287" s="11" t="s">
        <v>84</v>
      </c>
      <c r="AW287" s="11" t="s">
        <v>36</v>
      </c>
      <c r="AX287" s="11" t="s">
        <v>75</v>
      </c>
      <c r="AY287" s="198" t="s">
        <v>136</v>
      </c>
    </row>
    <row r="288" spans="2:65" s="13" customFormat="1" ht="11.25">
      <c r="B288" s="209"/>
      <c r="C288" s="210"/>
      <c r="D288" s="185" t="s">
        <v>150</v>
      </c>
      <c r="E288" s="211" t="s">
        <v>1</v>
      </c>
      <c r="F288" s="212" t="s">
        <v>245</v>
      </c>
      <c r="G288" s="210"/>
      <c r="H288" s="213">
        <v>3.15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150</v>
      </c>
      <c r="AU288" s="219" t="s">
        <v>146</v>
      </c>
      <c r="AV288" s="13" t="s">
        <v>145</v>
      </c>
      <c r="AW288" s="13" t="s">
        <v>36</v>
      </c>
      <c r="AX288" s="13" t="s">
        <v>21</v>
      </c>
      <c r="AY288" s="219" t="s">
        <v>136</v>
      </c>
    </row>
    <row r="289" spans="2:65" s="1" customFormat="1" ht="16.5" customHeight="1">
      <c r="B289" s="32"/>
      <c r="C289" s="173" t="s">
        <v>482</v>
      </c>
      <c r="D289" s="173" t="s">
        <v>140</v>
      </c>
      <c r="E289" s="174" t="s">
        <v>1127</v>
      </c>
      <c r="F289" s="175" t="s">
        <v>1128</v>
      </c>
      <c r="G289" s="176" t="s">
        <v>206</v>
      </c>
      <c r="H289" s="177">
        <v>15.75</v>
      </c>
      <c r="I289" s="178"/>
      <c r="J289" s="179">
        <f>ROUND(I289*H289,2)</f>
        <v>0</v>
      </c>
      <c r="K289" s="175" t="s">
        <v>1</v>
      </c>
      <c r="L289" s="36"/>
      <c r="M289" s="180" t="s">
        <v>1</v>
      </c>
      <c r="N289" s="181" t="s">
        <v>46</v>
      </c>
      <c r="O289" s="58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AR289" s="15" t="s">
        <v>145</v>
      </c>
      <c r="AT289" s="15" t="s">
        <v>140</v>
      </c>
      <c r="AU289" s="15" t="s">
        <v>146</v>
      </c>
      <c r="AY289" s="15" t="s">
        <v>136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5" t="s">
        <v>21</v>
      </c>
      <c r="BK289" s="184">
        <f>ROUND(I289*H289,2)</f>
        <v>0</v>
      </c>
      <c r="BL289" s="15" t="s">
        <v>145</v>
      </c>
      <c r="BM289" s="15" t="s">
        <v>1129</v>
      </c>
    </row>
    <row r="290" spans="2:65" s="12" customFormat="1" ht="11.25">
      <c r="B290" s="199"/>
      <c r="C290" s="200"/>
      <c r="D290" s="185" t="s">
        <v>150</v>
      </c>
      <c r="E290" s="201" t="s">
        <v>1</v>
      </c>
      <c r="F290" s="202" t="s">
        <v>1130</v>
      </c>
      <c r="G290" s="200"/>
      <c r="H290" s="201" t="s">
        <v>1</v>
      </c>
      <c r="I290" s="203"/>
      <c r="J290" s="200"/>
      <c r="K290" s="200"/>
      <c r="L290" s="204"/>
      <c r="M290" s="205"/>
      <c r="N290" s="206"/>
      <c r="O290" s="206"/>
      <c r="P290" s="206"/>
      <c r="Q290" s="206"/>
      <c r="R290" s="206"/>
      <c r="S290" s="206"/>
      <c r="T290" s="207"/>
      <c r="AT290" s="208" t="s">
        <v>150</v>
      </c>
      <c r="AU290" s="208" t="s">
        <v>146</v>
      </c>
      <c r="AV290" s="12" t="s">
        <v>21</v>
      </c>
      <c r="AW290" s="12" t="s">
        <v>36</v>
      </c>
      <c r="AX290" s="12" t="s">
        <v>75</v>
      </c>
      <c r="AY290" s="208" t="s">
        <v>136</v>
      </c>
    </row>
    <row r="291" spans="2:65" s="11" customFormat="1" ht="11.25">
      <c r="B291" s="188"/>
      <c r="C291" s="189"/>
      <c r="D291" s="185" t="s">
        <v>150</v>
      </c>
      <c r="E291" s="190" t="s">
        <v>1</v>
      </c>
      <c r="F291" s="191" t="s">
        <v>1131</v>
      </c>
      <c r="G291" s="189"/>
      <c r="H291" s="192">
        <v>15.75</v>
      </c>
      <c r="I291" s="193"/>
      <c r="J291" s="189"/>
      <c r="K291" s="189"/>
      <c r="L291" s="194"/>
      <c r="M291" s="195"/>
      <c r="N291" s="196"/>
      <c r="O291" s="196"/>
      <c r="P291" s="196"/>
      <c r="Q291" s="196"/>
      <c r="R291" s="196"/>
      <c r="S291" s="196"/>
      <c r="T291" s="197"/>
      <c r="AT291" s="198" t="s">
        <v>150</v>
      </c>
      <c r="AU291" s="198" t="s">
        <v>146</v>
      </c>
      <c r="AV291" s="11" t="s">
        <v>84</v>
      </c>
      <c r="AW291" s="11" t="s">
        <v>36</v>
      </c>
      <c r="AX291" s="11" t="s">
        <v>21</v>
      </c>
      <c r="AY291" s="198" t="s">
        <v>136</v>
      </c>
    </row>
    <row r="292" spans="2:65" s="13" customFormat="1" ht="11.25">
      <c r="B292" s="209"/>
      <c r="C292" s="210"/>
      <c r="D292" s="185" t="s">
        <v>150</v>
      </c>
      <c r="E292" s="211" t="s">
        <v>1</v>
      </c>
      <c r="F292" s="212" t="s">
        <v>245</v>
      </c>
      <c r="G292" s="210"/>
      <c r="H292" s="213">
        <v>15.75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150</v>
      </c>
      <c r="AU292" s="219" t="s">
        <v>146</v>
      </c>
      <c r="AV292" s="13" t="s">
        <v>145</v>
      </c>
      <c r="AW292" s="13" t="s">
        <v>36</v>
      </c>
      <c r="AX292" s="13" t="s">
        <v>75</v>
      </c>
      <c r="AY292" s="219" t="s">
        <v>136</v>
      </c>
    </row>
    <row r="293" spans="2:65" s="1" customFormat="1" ht="16.5" customHeight="1">
      <c r="B293" s="32"/>
      <c r="C293" s="173" t="s">
        <v>1132</v>
      </c>
      <c r="D293" s="173" t="s">
        <v>140</v>
      </c>
      <c r="E293" s="174" t="s">
        <v>1133</v>
      </c>
      <c r="F293" s="175" t="s">
        <v>1134</v>
      </c>
      <c r="G293" s="176" t="s">
        <v>206</v>
      </c>
      <c r="H293" s="177">
        <v>3.15</v>
      </c>
      <c r="I293" s="178"/>
      <c r="J293" s="179">
        <f>ROUND(I293*H293,2)</f>
        <v>0</v>
      </c>
      <c r="K293" s="175" t="s">
        <v>1</v>
      </c>
      <c r="L293" s="36"/>
      <c r="M293" s="233" t="s">
        <v>1</v>
      </c>
      <c r="N293" s="234" t="s">
        <v>46</v>
      </c>
      <c r="O293" s="235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AR293" s="15" t="s">
        <v>145</v>
      </c>
      <c r="AT293" s="15" t="s">
        <v>140</v>
      </c>
      <c r="AU293" s="15" t="s">
        <v>146</v>
      </c>
      <c r="AY293" s="15" t="s">
        <v>136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5" t="s">
        <v>21</v>
      </c>
      <c r="BK293" s="184">
        <f>ROUND(I293*H293,2)</f>
        <v>0</v>
      </c>
      <c r="BL293" s="15" t="s">
        <v>145</v>
      </c>
      <c r="BM293" s="15" t="s">
        <v>1135</v>
      </c>
    </row>
    <row r="294" spans="2:65" s="1" customFormat="1" ht="6.95" customHeight="1">
      <c r="B294" s="44"/>
      <c r="C294" s="45"/>
      <c r="D294" s="45"/>
      <c r="E294" s="45"/>
      <c r="F294" s="45"/>
      <c r="G294" s="45"/>
      <c r="H294" s="45"/>
      <c r="I294" s="123"/>
      <c r="J294" s="45"/>
      <c r="K294" s="45"/>
      <c r="L294" s="36"/>
    </row>
  </sheetData>
  <sheetProtection algorithmName="SHA-512" hashValue="2MqPRIumJugaOPIb13iaLqqz5LnGvGHyyr/rHEawn+Xf4gsqj29MDa4PfLv+EL3++OTO6MlyJ7N3PiLo+001Bg==" saltValue="xsJQpc3DVRTqpiK3QuTnqECDVaUqBQ2OYFtXC6/vNG4MRBhtooTouKMjo++/yEkg58KV5UTh1DdG8kMr6gTfXg==" spinCount="100000" sheet="1" objects="1" scenarios="1" formatColumns="0" formatRows="0" autoFilter="0"/>
  <autoFilter ref="C85:K293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90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84</v>
      </c>
    </row>
    <row r="4" spans="2:46" ht="24.95" customHeight="1">
      <c r="B4" s="18"/>
      <c r="D4" s="99" t="s">
        <v>98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0" t="str">
        <f>'Rekapitulace stavby'!K6</f>
        <v>Regenerace panelového sídliště Nádražní, I. ETAPA</v>
      </c>
      <c r="F7" s="281"/>
      <c r="G7" s="281"/>
      <c r="H7" s="281"/>
      <c r="L7" s="18"/>
    </row>
    <row r="8" spans="2:46" s="1" customFormat="1" ht="12" customHeight="1">
      <c r="B8" s="36"/>
      <c r="D8" s="100" t="s">
        <v>99</v>
      </c>
      <c r="I8" s="101"/>
      <c r="L8" s="36"/>
    </row>
    <row r="9" spans="2:46" s="1" customFormat="1" ht="36.950000000000003" customHeight="1">
      <c r="B9" s="36"/>
      <c r="E9" s="282" t="s">
        <v>1136</v>
      </c>
      <c r="F9" s="283"/>
      <c r="G9" s="283"/>
      <c r="H9" s="283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19</v>
      </c>
      <c r="F11" s="15" t="s">
        <v>1</v>
      </c>
      <c r="I11" s="102" t="s">
        <v>20</v>
      </c>
      <c r="J11" s="15" t="s">
        <v>1</v>
      </c>
      <c r="L11" s="36"/>
    </row>
    <row r="12" spans="2:46" s="1" customFormat="1" ht="12" customHeight="1">
      <c r="B12" s="36"/>
      <c r="D12" s="100" t="s">
        <v>22</v>
      </c>
      <c r="F12" s="15" t="s">
        <v>1137</v>
      </c>
      <c r="I12" s="102" t="s">
        <v>24</v>
      </c>
      <c r="J12" s="103" t="str">
        <f>'Rekapitulace stavby'!AN8</f>
        <v>18. 2. 2019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28</v>
      </c>
      <c r="I14" s="102" t="s">
        <v>29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>Městský úřad Šternberk</v>
      </c>
      <c r="I15" s="102" t="s">
        <v>31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32</v>
      </c>
      <c r="I17" s="102" t="s">
        <v>29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4" t="str">
        <f>'Rekapitulace stavby'!E14</f>
        <v>Vyplň údaj</v>
      </c>
      <c r="F18" s="285"/>
      <c r="G18" s="285"/>
      <c r="H18" s="285"/>
      <c r="I18" s="102" t="s">
        <v>31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34</v>
      </c>
      <c r="I20" s="102" t="s">
        <v>29</v>
      </c>
      <c r="J20" s="15" t="s">
        <v>1</v>
      </c>
      <c r="L20" s="36"/>
    </row>
    <row r="21" spans="2:12" s="1" customFormat="1" ht="18" customHeight="1">
      <c r="B21" s="36"/>
      <c r="E21" s="15" t="s">
        <v>35</v>
      </c>
      <c r="I21" s="102" t="s">
        <v>31</v>
      </c>
      <c r="J21" s="15" t="s">
        <v>1</v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37</v>
      </c>
      <c r="I23" s="102" t="s">
        <v>29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>ing. Zetocha</v>
      </c>
      <c r="I24" s="102" t="s">
        <v>31</v>
      </c>
      <c r="J24" s="15" t="str">
        <f>IF('Rekapitulace stavby'!AN20="","",'Rekapitulace stavby'!AN20)</f>
        <v/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39</v>
      </c>
      <c r="I26" s="101"/>
      <c r="L26" s="36"/>
    </row>
    <row r="27" spans="2:12" s="6" customFormat="1" ht="16.5" customHeight="1">
      <c r="B27" s="104"/>
      <c r="E27" s="286" t="s">
        <v>1</v>
      </c>
      <c r="F27" s="286"/>
      <c r="G27" s="286"/>
      <c r="H27" s="286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41</v>
      </c>
      <c r="I30" s="101"/>
      <c r="J30" s="108">
        <f>ROUND(J83,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43</v>
      </c>
      <c r="I32" s="110" t="s">
        <v>42</v>
      </c>
      <c r="J32" s="109" t="s">
        <v>44</v>
      </c>
      <c r="L32" s="36"/>
    </row>
    <row r="33" spans="2:12" s="1" customFormat="1" ht="14.45" customHeight="1">
      <c r="B33" s="36"/>
      <c r="D33" s="100" t="s">
        <v>45</v>
      </c>
      <c r="E33" s="100" t="s">
        <v>46</v>
      </c>
      <c r="F33" s="111">
        <f>ROUND((SUM(BE83:BE155)),  2)</f>
        <v>0</v>
      </c>
      <c r="I33" s="112">
        <v>0.21</v>
      </c>
      <c r="J33" s="111">
        <f>ROUND(((SUM(BE83:BE155))*I33),  2)</f>
        <v>0</v>
      </c>
      <c r="L33" s="36"/>
    </row>
    <row r="34" spans="2:12" s="1" customFormat="1" ht="14.45" customHeight="1">
      <c r="B34" s="36"/>
      <c r="E34" s="100" t="s">
        <v>47</v>
      </c>
      <c r="F34" s="111">
        <f>ROUND((SUM(BF83:BF155)),  2)</f>
        <v>0</v>
      </c>
      <c r="I34" s="112">
        <v>0.15</v>
      </c>
      <c r="J34" s="111">
        <f>ROUND(((SUM(BF83:BF155))*I34),  2)</f>
        <v>0</v>
      </c>
      <c r="L34" s="36"/>
    </row>
    <row r="35" spans="2:12" s="1" customFormat="1" ht="14.45" hidden="1" customHeight="1">
      <c r="B35" s="36"/>
      <c r="E35" s="100" t="s">
        <v>48</v>
      </c>
      <c r="F35" s="111">
        <f>ROUND((SUM(BG83:BG155)),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49</v>
      </c>
      <c r="F36" s="111">
        <f>ROUND((SUM(BH83:BH155)),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50</v>
      </c>
      <c r="F37" s="111">
        <f>ROUND((SUM(BI83:BI155)),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51</v>
      </c>
      <c r="E39" s="115"/>
      <c r="F39" s="115"/>
      <c r="G39" s="116" t="s">
        <v>52</v>
      </c>
      <c r="H39" s="117" t="s">
        <v>53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101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7" t="str">
        <f>E7</f>
        <v>Regenerace panelového sídliště Nádražní, I. ETAPA</v>
      </c>
      <c r="F48" s="288"/>
      <c r="G48" s="288"/>
      <c r="H48" s="288"/>
      <c r="I48" s="101"/>
      <c r="J48" s="33"/>
      <c r="K48" s="33"/>
      <c r="L48" s="36"/>
    </row>
    <row r="49" spans="2:47" s="1" customFormat="1" ht="12" customHeight="1">
      <c r="B49" s="32"/>
      <c r="C49" s="27" t="s">
        <v>99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9" t="str">
        <f>E9</f>
        <v>SO 06 - VEŘEJNÉ OSVĚTLENÍ</v>
      </c>
      <c r="F50" s="258"/>
      <c r="G50" s="258"/>
      <c r="H50" s="258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22</v>
      </c>
      <c r="D52" s="33"/>
      <c r="E52" s="33"/>
      <c r="F52" s="25" t="str">
        <f>F12</f>
        <v>Šternberk, ul. Nádražní</v>
      </c>
      <c r="G52" s="33"/>
      <c r="H52" s="33"/>
      <c r="I52" s="102" t="s">
        <v>24</v>
      </c>
      <c r="J52" s="53" t="str">
        <f>IF(J12="","",J12)</f>
        <v>18. 2. 2019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28</v>
      </c>
      <c r="D54" s="33"/>
      <c r="E54" s="33"/>
      <c r="F54" s="25" t="str">
        <f>E15</f>
        <v>Městský úřad Šternberk</v>
      </c>
      <c r="G54" s="33"/>
      <c r="H54" s="33"/>
      <c r="I54" s="102" t="s">
        <v>34</v>
      </c>
      <c r="J54" s="30" t="str">
        <f>E21</f>
        <v>Alfaprojekt Olomouc a.s.</v>
      </c>
      <c r="K54" s="33"/>
      <c r="L54" s="36"/>
    </row>
    <row r="55" spans="2:47" s="1" customFormat="1" ht="13.7" customHeight="1">
      <c r="B55" s="32"/>
      <c r="C55" s="27" t="s">
        <v>32</v>
      </c>
      <c r="D55" s="33"/>
      <c r="E55" s="33"/>
      <c r="F55" s="25" t="str">
        <f>IF(E18="","",E18)</f>
        <v>Vyplň údaj</v>
      </c>
      <c r="G55" s="33"/>
      <c r="H55" s="33"/>
      <c r="I55" s="102" t="s">
        <v>37</v>
      </c>
      <c r="J55" s="30" t="str">
        <f>E24</f>
        <v>ing. Zetocha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102</v>
      </c>
      <c r="D57" s="128"/>
      <c r="E57" s="128"/>
      <c r="F57" s="128"/>
      <c r="G57" s="128"/>
      <c r="H57" s="128"/>
      <c r="I57" s="129"/>
      <c r="J57" s="130" t="s">
        <v>103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104</v>
      </c>
      <c r="D59" s="33"/>
      <c r="E59" s="33"/>
      <c r="F59" s="33"/>
      <c r="G59" s="33"/>
      <c r="H59" s="33"/>
      <c r="I59" s="101"/>
      <c r="J59" s="71">
        <f>J83</f>
        <v>0</v>
      </c>
      <c r="K59" s="33"/>
      <c r="L59" s="36"/>
      <c r="AU59" s="15" t="s">
        <v>105</v>
      </c>
    </row>
    <row r="60" spans="2:47" s="7" customFormat="1" ht="24.95" customHeight="1">
      <c r="B60" s="132"/>
      <c r="C60" s="133"/>
      <c r="D60" s="134" t="s">
        <v>1138</v>
      </c>
      <c r="E60" s="135"/>
      <c r="F60" s="135"/>
      <c r="G60" s="135"/>
      <c r="H60" s="135"/>
      <c r="I60" s="136"/>
      <c r="J60" s="137">
        <f>J84</f>
        <v>0</v>
      </c>
      <c r="K60" s="133"/>
      <c r="L60" s="138"/>
    </row>
    <row r="61" spans="2:47" s="7" customFormat="1" ht="24.95" customHeight="1">
      <c r="B61" s="132"/>
      <c r="C61" s="133"/>
      <c r="D61" s="134" t="s">
        <v>1139</v>
      </c>
      <c r="E61" s="135"/>
      <c r="F61" s="135"/>
      <c r="G61" s="135"/>
      <c r="H61" s="135"/>
      <c r="I61" s="136"/>
      <c r="J61" s="137">
        <f>J91</f>
        <v>0</v>
      </c>
      <c r="K61" s="133"/>
      <c r="L61" s="138"/>
    </row>
    <row r="62" spans="2:47" s="7" customFormat="1" ht="24.95" customHeight="1">
      <c r="B62" s="132"/>
      <c r="C62" s="133"/>
      <c r="D62" s="134" t="s">
        <v>1140</v>
      </c>
      <c r="E62" s="135"/>
      <c r="F62" s="135"/>
      <c r="G62" s="135"/>
      <c r="H62" s="135"/>
      <c r="I62" s="136"/>
      <c r="J62" s="137">
        <f>J127</f>
        <v>0</v>
      </c>
      <c r="K62" s="133"/>
      <c r="L62" s="138"/>
    </row>
    <row r="63" spans="2:47" s="7" customFormat="1" ht="24.95" customHeight="1">
      <c r="B63" s="132"/>
      <c r="C63" s="133"/>
      <c r="D63" s="134" t="s">
        <v>1141</v>
      </c>
      <c r="E63" s="135"/>
      <c r="F63" s="135"/>
      <c r="G63" s="135"/>
      <c r="H63" s="135"/>
      <c r="I63" s="136"/>
      <c r="J63" s="137">
        <f>J151</f>
        <v>0</v>
      </c>
      <c r="K63" s="133"/>
      <c r="L63" s="138"/>
    </row>
    <row r="64" spans="2:47" s="1" customFormat="1" ht="21.75" customHeight="1">
      <c r="B64" s="32"/>
      <c r="C64" s="33"/>
      <c r="D64" s="33"/>
      <c r="E64" s="33"/>
      <c r="F64" s="33"/>
      <c r="G64" s="33"/>
      <c r="H64" s="33"/>
      <c r="I64" s="101"/>
      <c r="J64" s="33"/>
      <c r="K64" s="33"/>
      <c r="L64" s="36"/>
    </row>
    <row r="65" spans="2:12" s="1" customFormat="1" ht="6.95" customHeight="1">
      <c r="B65" s="44"/>
      <c r="C65" s="45"/>
      <c r="D65" s="45"/>
      <c r="E65" s="45"/>
      <c r="F65" s="45"/>
      <c r="G65" s="45"/>
      <c r="H65" s="45"/>
      <c r="I65" s="123"/>
      <c r="J65" s="45"/>
      <c r="K65" s="45"/>
      <c r="L65" s="36"/>
    </row>
    <row r="69" spans="2:12" s="1" customFormat="1" ht="6.95" customHeight="1">
      <c r="B69" s="46"/>
      <c r="C69" s="47"/>
      <c r="D69" s="47"/>
      <c r="E69" s="47"/>
      <c r="F69" s="47"/>
      <c r="G69" s="47"/>
      <c r="H69" s="47"/>
      <c r="I69" s="126"/>
      <c r="J69" s="47"/>
      <c r="K69" s="47"/>
      <c r="L69" s="36"/>
    </row>
    <row r="70" spans="2:12" s="1" customFormat="1" ht="24.95" customHeight="1">
      <c r="B70" s="32"/>
      <c r="C70" s="21" t="s">
        <v>121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12" s="1" customFormat="1" ht="6.95" customHeight="1">
      <c r="B71" s="32"/>
      <c r="C71" s="33"/>
      <c r="D71" s="33"/>
      <c r="E71" s="33"/>
      <c r="F71" s="33"/>
      <c r="G71" s="33"/>
      <c r="H71" s="33"/>
      <c r="I71" s="101"/>
      <c r="J71" s="33"/>
      <c r="K71" s="33"/>
      <c r="L71" s="36"/>
    </row>
    <row r="72" spans="2:12" s="1" customFormat="1" ht="12" customHeight="1">
      <c r="B72" s="32"/>
      <c r="C72" s="27" t="s">
        <v>16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16.5" customHeight="1">
      <c r="B73" s="32"/>
      <c r="C73" s="33"/>
      <c r="D73" s="33"/>
      <c r="E73" s="287" t="str">
        <f>E7</f>
        <v>Regenerace panelového sídliště Nádražní, I. ETAPA</v>
      </c>
      <c r="F73" s="288"/>
      <c r="G73" s="288"/>
      <c r="H73" s="288"/>
      <c r="I73" s="101"/>
      <c r="J73" s="33"/>
      <c r="K73" s="33"/>
      <c r="L73" s="36"/>
    </row>
    <row r="74" spans="2:12" s="1" customFormat="1" ht="12" customHeight="1">
      <c r="B74" s="32"/>
      <c r="C74" s="27" t="s">
        <v>99</v>
      </c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6.5" customHeight="1">
      <c r="B75" s="32"/>
      <c r="C75" s="33"/>
      <c r="D75" s="33"/>
      <c r="E75" s="259" t="str">
        <f>E9</f>
        <v>SO 06 - VEŘEJNÉ OSVĚTLENÍ</v>
      </c>
      <c r="F75" s="258"/>
      <c r="G75" s="258"/>
      <c r="H75" s="258"/>
      <c r="I75" s="101"/>
      <c r="J75" s="33"/>
      <c r="K75" s="33"/>
      <c r="L75" s="36"/>
    </row>
    <row r="76" spans="2:12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2" customHeight="1">
      <c r="B77" s="32"/>
      <c r="C77" s="27" t="s">
        <v>22</v>
      </c>
      <c r="D77" s="33"/>
      <c r="E77" s="33"/>
      <c r="F77" s="25" t="str">
        <f>F12</f>
        <v>Šternberk, ul. Nádražní</v>
      </c>
      <c r="G77" s="33"/>
      <c r="H77" s="33"/>
      <c r="I77" s="102" t="s">
        <v>24</v>
      </c>
      <c r="J77" s="53" t="str">
        <f>IF(J12="","",J12)</f>
        <v>18. 2. 2019</v>
      </c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3.7" customHeight="1">
      <c r="B79" s="32"/>
      <c r="C79" s="27" t="s">
        <v>28</v>
      </c>
      <c r="D79" s="33"/>
      <c r="E79" s="33"/>
      <c r="F79" s="25" t="str">
        <f>E15</f>
        <v>Městský úřad Šternberk</v>
      </c>
      <c r="G79" s="33"/>
      <c r="H79" s="33"/>
      <c r="I79" s="102" t="s">
        <v>34</v>
      </c>
      <c r="J79" s="30" t="str">
        <f>E21</f>
        <v>Alfaprojekt Olomouc a.s.</v>
      </c>
      <c r="K79" s="33"/>
      <c r="L79" s="36"/>
    </row>
    <row r="80" spans="2:12" s="1" customFormat="1" ht="13.7" customHeight="1">
      <c r="B80" s="32"/>
      <c r="C80" s="27" t="s">
        <v>32</v>
      </c>
      <c r="D80" s="33"/>
      <c r="E80" s="33"/>
      <c r="F80" s="25" t="str">
        <f>IF(E18="","",E18)</f>
        <v>Vyplň údaj</v>
      </c>
      <c r="G80" s="33"/>
      <c r="H80" s="33"/>
      <c r="I80" s="102" t="s">
        <v>37</v>
      </c>
      <c r="J80" s="30" t="str">
        <f>E24</f>
        <v>ing. Zetocha</v>
      </c>
      <c r="K80" s="33"/>
      <c r="L80" s="36"/>
    </row>
    <row r="81" spans="2:65" s="1" customFormat="1" ht="10.3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9" customFormat="1" ht="29.25" customHeight="1">
      <c r="B82" s="146"/>
      <c r="C82" s="147" t="s">
        <v>122</v>
      </c>
      <c r="D82" s="148" t="s">
        <v>60</v>
      </c>
      <c r="E82" s="148" t="s">
        <v>56</v>
      </c>
      <c r="F82" s="148" t="s">
        <v>57</v>
      </c>
      <c r="G82" s="148" t="s">
        <v>123</v>
      </c>
      <c r="H82" s="148" t="s">
        <v>124</v>
      </c>
      <c r="I82" s="149" t="s">
        <v>125</v>
      </c>
      <c r="J82" s="150" t="s">
        <v>103</v>
      </c>
      <c r="K82" s="151" t="s">
        <v>126</v>
      </c>
      <c r="L82" s="152"/>
      <c r="M82" s="62" t="s">
        <v>1</v>
      </c>
      <c r="N82" s="63" t="s">
        <v>45</v>
      </c>
      <c r="O82" s="63" t="s">
        <v>127</v>
      </c>
      <c r="P82" s="63" t="s">
        <v>128</v>
      </c>
      <c r="Q82" s="63" t="s">
        <v>129</v>
      </c>
      <c r="R82" s="63" t="s">
        <v>130</v>
      </c>
      <c r="S82" s="63" t="s">
        <v>131</v>
      </c>
      <c r="T82" s="64" t="s">
        <v>132</v>
      </c>
    </row>
    <row r="83" spans="2:65" s="1" customFormat="1" ht="22.9" customHeight="1">
      <c r="B83" s="32"/>
      <c r="C83" s="69" t="s">
        <v>133</v>
      </c>
      <c r="D83" s="33"/>
      <c r="E83" s="33"/>
      <c r="F83" s="33"/>
      <c r="G83" s="33"/>
      <c r="H83" s="33"/>
      <c r="I83" s="101"/>
      <c r="J83" s="153">
        <f>BK83</f>
        <v>0</v>
      </c>
      <c r="K83" s="33"/>
      <c r="L83" s="36"/>
      <c r="M83" s="65"/>
      <c r="N83" s="66"/>
      <c r="O83" s="66"/>
      <c r="P83" s="154">
        <f>P84+P91+P127+P151</f>
        <v>0</v>
      </c>
      <c r="Q83" s="66"/>
      <c r="R83" s="154">
        <f>R84+R91+R127+R151</f>
        <v>72.499740099999997</v>
      </c>
      <c r="S83" s="66"/>
      <c r="T83" s="155">
        <f>T84+T91+T127+T151</f>
        <v>0</v>
      </c>
      <c r="AT83" s="15" t="s">
        <v>74</v>
      </c>
      <c r="AU83" s="15" t="s">
        <v>105</v>
      </c>
      <c r="BK83" s="156">
        <f>BK84+BK91+BK127+BK151</f>
        <v>0</v>
      </c>
    </row>
    <row r="84" spans="2:65" s="10" customFormat="1" ht="25.9" customHeight="1">
      <c r="B84" s="157"/>
      <c r="C84" s="158"/>
      <c r="D84" s="159" t="s">
        <v>74</v>
      </c>
      <c r="E84" s="160" t="s">
        <v>1142</v>
      </c>
      <c r="F84" s="160" t="s">
        <v>1143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SUM(P85:P90)</f>
        <v>0</v>
      </c>
      <c r="Q84" s="165"/>
      <c r="R84" s="166">
        <f>SUM(R85:R90)</f>
        <v>15.794379999999999</v>
      </c>
      <c r="S84" s="165"/>
      <c r="T84" s="167">
        <f>SUM(T85:T90)</f>
        <v>0</v>
      </c>
      <c r="AR84" s="168" t="s">
        <v>146</v>
      </c>
      <c r="AT84" s="169" t="s">
        <v>74</v>
      </c>
      <c r="AU84" s="169" t="s">
        <v>75</v>
      </c>
      <c r="AY84" s="168" t="s">
        <v>136</v>
      </c>
      <c r="BK84" s="170">
        <f>SUM(BK85:BK90)</f>
        <v>0</v>
      </c>
    </row>
    <row r="85" spans="2:65" s="1" customFormat="1" ht="16.5" customHeight="1">
      <c r="B85" s="32"/>
      <c r="C85" s="173" t="s">
        <v>21</v>
      </c>
      <c r="D85" s="173" t="s">
        <v>140</v>
      </c>
      <c r="E85" s="174" t="s">
        <v>1144</v>
      </c>
      <c r="F85" s="175" t="s">
        <v>1145</v>
      </c>
      <c r="G85" s="176" t="s">
        <v>586</v>
      </c>
      <c r="H85" s="177">
        <v>7</v>
      </c>
      <c r="I85" s="178"/>
      <c r="J85" s="179">
        <f t="shared" ref="J85:J90" si="0">ROUND(I85*H85,2)</f>
        <v>0</v>
      </c>
      <c r="K85" s="175" t="s">
        <v>800</v>
      </c>
      <c r="L85" s="36"/>
      <c r="M85" s="180" t="s">
        <v>1</v>
      </c>
      <c r="N85" s="181" t="s">
        <v>46</v>
      </c>
      <c r="O85" s="58"/>
      <c r="P85" s="182">
        <f t="shared" ref="P85:P90" si="1">O85*H85</f>
        <v>0</v>
      </c>
      <c r="Q85" s="182">
        <v>0</v>
      </c>
      <c r="R85" s="182">
        <f t="shared" ref="R85:R90" si="2">Q85*H85</f>
        <v>0</v>
      </c>
      <c r="S85" s="182">
        <v>0</v>
      </c>
      <c r="T85" s="183">
        <f t="shared" ref="T85:T90" si="3">S85*H85</f>
        <v>0</v>
      </c>
      <c r="AR85" s="15" t="s">
        <v>1102</v>
      </c>
      <c r="AT85" s="15" t="s">
        <v>140</v>
      </c>
      <c r="AU85" s="15" t="s">
        <v>21</v>
      </c>
      <c r="AY85" s="15" t="s">
        <v>136</v>
      </c>
      <c r="BE85" s="184">
        <f t="shared" ref="BE85:BE90" si="4">IF(N85="základní",J85,0)</f>
        <v>0</v>
      </c>
      <c r="BF85" s="184">
        <f t="shared" ref="BF85:BF90" si="5">IF(N85="snížená",J85,0)</f>
        <v>0</v>
      </c>
      <c r="BG85" s="184">
        <f t="shared" ref="BG85:BG90" si="6">IF(N85="zákl. přenesená",J85,0)</f>
        <v>0</v>
      </c>
      <c r="BH85" s="184">
        <f t="shared" ref="BH85:BH90" si="7">IF(N85="sníž. přenesená",J85,0)</f>
        <v>0</v>
      </c>
      <c r="BI85" s="184">
        <f t="shared" ref="BI85:BI90" si="8">IF(N85="nulová",J85,0)</f>
        <v>0</v>
      </c>
      <c r="BJ85" s="15" t="s">
        <v>21</v>
      </c>
      <c r="BK85" s="184">
        <f t="shared" ref="BK85:BK90" si="9">ROUND(I85*H85,2)</f>
        <v>0</v>
      </c>
      <c r="BL85" s="15" t="s">
        <v>1102</v>
      </c>
      <c r="BM85" s="15" t="s">
        <v>1146</v>
      </c>
    </row>
    <row r="86" spans="2:65" s="1" customFormat="1" ht="16.5" customHeight="1">
      <c r="B86" s="32"/>
      <c r="C86" s="173" t="s">
        <v>84</v>
      </c>
      <c r="D86" s="173" t="s">
        <v>140</v>
      </c>
      <c r="E86" s="174" t="s">
        <v>1147</v>
      </c>
      <c r="F86" s="175" t="s">
        <v>1148</v>
      </c>
      <c r="G86" s="176" t="s">
        <v>586</v>
      </c>
      <c r="H86" s="177">
        <v>7</v>
      </c>
      <c r="I86" s="178"/>
      <c r="J86" s="179">
        <f t="shared" si="0"/>
        <v>0</v>
      </c>
      <c r="K86" s="175" t="s">
        <v>800</v>
      </c>
      <c r="L86" s="36"/>
      <c r="M86" s="180" t="s">
        <v>1</v>
      </c>
      <c r="N86" s="181" t="s">
        <v>46</v>
      </c>
      <c r="O86" s="58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AR86" s="15" t="s">
        <v>1102</v>
      </c>
      <c r="AT86" s="15" t="s">
        <v>140</v>
      </c>
      <c r="AU86" s="15" t="s">
        <v>21</v>
      </c>
      <c r="AY86" s="15" t="s">
        <v>136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15" t="s">
        <v>21</v>
      </c>
      <c r="BK86" s="184">
        <f t="shared" si="9"/>
        <v>0</v>
      </c>
      <c r="BL86" s="15" t="s">
        <v>1102</v>
      </c>
      <c r="BM86" s="15" t="s">
        <v>1149</v>
      </c>
    </row>
    <row r="87" spans="2:65" s="1" customFormat="1" ht="16.5" customHeight="1">
      <c r="B87" s="32"/>
      <c r="C87" s="173" t="s">
        <v>146</v>
      </c>
      <c r="D87" s="173" t="s">
        <v>140</v>
      </c>
      <c r="E87" s="174" t="s">
        <v>1150</v>
      </c>
      <c r="F87" s="175" t="s">
        <v>1151</v>
      </c>
      <c r="G87" s="176" t="s">
        <v>190</v>
      </c>
      <c r="H87" s="177">
        <v>340</v>
      </c>
      <c r="I87" s="178"/>
      <c r="J87" s="179">
        <f t="shared" si="0"/>
        <v>0</v>
      </c>
      <c r="K87" s="175" t="s">
        <v>1</v>
      </c>
      <c r="L87" s="36"/>
      <c r="M87" s="180" t="s">
        <v>1</v>
      </c>
      <c r="N87" s="181" t="s">
        <v>46</v>
      </c>
      <c r="O87" s="58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AR87" s="15" t="s">
        <v>1102</v>
      </c>
      <c r="AT87" s="15" t="s">
        <v>140</v>
      </c>
      <c r="AU87" s="15" t="s">
        <v>21</v>
      </c>
      <c r="AY87" s="15" t="s">
        <v>136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15" t="s">
        <v>21</v>
      </c>
      <c r="BK87" s="184">
        <f t="shared" si="9"/>
        <v>0</v>
      </c>
      <c r="BL87" s="15" t="s">
        <v>1102</v>
      </c>
      <c r="BM87" s="15" t="s">
        <v>1152</v>
      </c>
    </row>
    <row r="88" spans="2:65" s="1" customFormat="1" ht="16.5" customHeight="1">
      <c r="B88" s="32"/>
      <c r="C88" s="173" t="s">
        <v>145</v>
      </c>
      <c r="D88" s="173" t="s">
        <v>140</v>
      </c>
      <c r="E88" s="174" t="s">
        <v>1153</v>
      </c>
      <c r="F88" s="175" t="s">
        <v>1154</v>
      </c>
      <c r="G88" s="176" t="s">
        <v>230</v>
      </c>
      <c r="H88" s="177">
        <v>7</v>
      </c>
      <c r="I88" s="178"/>
      <c r="J88" s="179">
        <f t="shared" si="0"/>
        <v>0</v>
      </c>
      <c r="K88" s="175" t="s">
        <v>1</v>
      </c>
      <c r="L88" s="36"/>
      <c r="M88" s="180" t="s">
        <v>1</v>
      </c>
      <c r="N88" s="181" t="s">
        <v>46</v>
      </c>
      <c r="O88" s="58"/>
      <c r="P88" s="182">
        <f t="shared" si="1"/>
        <v>0</v>
      </c>
      <c r="Q88" s="182">
        <v>2.2563399999999998</v>
      </c>
      <c r="R88" s="182">
        <f t="shared" si="2"/>
        <v>15.794379999999999</v>
      </c>
      <c r="S88" s="182">
        <v>0</v>
      </c>
      <c r="T88" s="183">
        <f t="shared" si="3"/>
        <v>0</v>
      </c>
      <c r="AR88" s="15" t="s">
        <v>1102</v>
      </c>
      <c r="AT88" s="15" t="s">
        <v>140</v>
      </c>
      <c r="AU88" s="15" t="s">
        <v>21</v>
      </c>
      <c r="AY88" s="15" t="s">
        <v>136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15" t="s">
        <v>21</v>
      </c>
      <c r="BK88" s="184">
        <f t="shared" si="9"/>
        <v>0</v>
      </c>
      <c r="BL88" s="15" t="s">
        <v>1102</v>
      </c>
      <c r="BM88" s="15" t="s">
        <v>1155</v>
      </c>
    </row>
    <row r="89" spans="2:65" s="1" customFormat="1" ht="16.5" customHeight="1">
      <c r="B89" s="32"/>
      <c r="C89" s="173" t="s">
        <v>166</v>
      </c>
      <c r="D89" s="173" t="s">
        <v>140</v>
      </c>
      <c r="E89" s="174" t="s">
        <v>1156</v>
      </c>
      <c r="F89" s="175" t="s">
        <v>1157</v>
      </c>
      <c r="G89" s="176" t="s">
        <v>586</v>
      </c>
      <c r="H89" s="177">
        <v>7</v>
      </c>
      <c r="I89" s="178"/>
      <c r="J89" s="179">
        <f t="shared" si="0"/>
        <v>0</v>
      </c>
      <c r="K89" s="175" t="s">
        <v>800</v>
      </c>
      <c r="L89" s="36"/>
      <c r="M89" s="180" t="s">
        <v>1</v>
      </c>
      <c r="N89" s="181" t="s">
        <v>46</v>
      </c>
      <c r="O89" s="58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AR89" s="15" t="s">
        <v>1102</v>
      </c>
      <c r="AT89" s="15" t="s">
        <v>140</v>
      </c>
      <c r="AU89" s="15" t="s">
        <v>21</v>
      </c>
      <c r="AY89" s="15" t="s">
        <v>136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15" t="s">
        <v>21</v>
      </c>
      <c r="BK89" s="184">
        <f t="shared" si="9"/>
        <v>0</v>
      </c>
      <c r="BL89" s="15" t="s">
        <v>1102</v>
      </c>
      <c r="BM89" s="15" t="s">
        <v>1158</v>
      </c>
    </row>
    <row r="90" spans="2:65" s="1" customFormat="1" ht="16.5" customHeight="1">
      <c r="B90" s="32"/>
      <c r="C90" s="173" t="s">
        <v>834</v>
      </c>
      <c r="D90" s="173" t="s">
        <v>140</v>
      </c>
      <c r="E90" s="174" t="s">
        <v>1159</v>
      </c>
      <c r="F90" s="175" t="s">
        <v>1160</v>
      </c>
      <c r="G90" s="176" t="s">
        <v>586</v>
      </c>
      <c r="H90" s="177">
        <v>7</v>
      </c>
      <c r="I90" s="178"/>
      <c r="J90" s="179">
        <f t="shared" si="0"/>
        <v>0</v>
      </c>
      <c r="K90" s="175" t="s">
        <v>144</v>
      </c>
      <c r="L90" s="36"/>
      <c r="M90" s="180" t="s">
        <v>1</v>
      </c>
      <c r="N90" s="181" t="s">
        <v>46</v>
      </c>
      <c r="O90" s="58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AR90" s="15" t="s">
        <v>1102</v>
      </c>
      <c r="AT90" s="15" t="s">
        <v>140</v>
      </c>
      <c r="AU90" s="15" t="s">
        <v>21</v>
      </c>
      <c r="AY90" s="15" t="s">
        <v>136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15" t="s">
        <v>21</v>
      </c>
      <c r="BK90" s="184">
        <f t="shared" si="9"/>
        <v>0</v>
      </c>
      <c r="BL90" s="15" t="s">
        <v>1102</v>
      </c>
      <c r="BM90" s="15" t="s">
        <v>1161</v>
      </c>
    </row>
    <row r="91" spans="2:65" s="10" customFormat="1" ht="25.9" customHeight="1">
      <c r="B91" s="157"/>
      <c r="C91" s="158"/>
      <c r="D91" s="159" t="s">
        <v>74</v>
      </c>
      <c r="E91" s="160" t="s">
        <v>253</v>
      </c>
      <c r="F91" s="160" t="s">
        <v>1162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SUM(P92:P126)</f>
        <v>0</v>
      </c>
      <c r="Q91" s="165"/>
      <c r="R91" s="166">
        <f>SUM(R92:R126)</f>
        <v>2.4993569999999998</v>
      </c>
      <c r="S91" s="165"/>
      <c r="T91" s="167">
        <f>SUM(T92:T126)</f>
        <v>0</v>
      </c>
      <c r="AR91" s="168" t="s">
        <v>146</v>
      </c>
      <c r="AT91" s="169" t="s">
        <v>74</v>
      </c>
      <c r="AU91" s="169" t="s">
        <v>75</v>
      </c>
      <c r="AY91" s="168" t="s">
        <v>136</v>
      </c>
      <c r="BK91" s="170">
        <f>SUM(BK92:BK126)</f>
        <v>0</v>
      </c>
    </row>
    <row r="92" spans="2:65" s="1" customFormat="1" ht="16.5" customHeight="1">
      <c r="B92" s="32"/>
      <c r="C92" s="173" t="s">
        <v>256</v>
      </c>
      <c r="D92" s="173" t="s">
        <v>140</v>
      </c>
      <c r="E92" s="174" t="s">
        <v>1163</v>
      </c>
      <c r="F92" s="175" t="s">
        <v>1164</v>
      </c>
      <c r="G92" s="176" t="s">
        <v>586</v>
      </c>
      <c r="H92" s="177">
        <v>17</v>
      </c>
      <c r="I92" s="178"/>
      <c r="J92" s="179">
        <f t="shared" ref="J92:J98" si="10">ROUND(I92*H92,2)</f>
        <v>0</v>
      </c>
      <c r="K92" s="175" t="s">
        <v>800</v>
      </c>
      <c r="L92" s="36"/>
      <c r="M92" s="180" t="s">
        <v>1</v>
      </c>
      <c r="N92" s="181" t="s">
        <v>46</v>
      </c>
      <c r="O92" s="58"/>
      <c r="P92" s="182">
        <f t="shared" ref="P92:P98" si="11">O92*H92</f>
        <v>0</v>
      </c>
      <c r="Q92" s="182">
        <v>0</v>
      </c>
      <c r="R92" s="182">
        <f t="shared" ref="R92:R98" si="12">Q92*H92</f>
        <v>0</v>
      </c>
      <c r="S92" s="182">
        <v>0</v>
      </c>
      <c r="T92" s="183">
        <f t="shared" ref="T92:T98" si="13">S92*H92</f>
        <v>0</v>
      </c>
      <c r="AR92" s="15" t="s">
        <v>1102</v>
      </c>
      <c r="AT92" s="15" t="s">
        <v>140</v>
      </c>
      <c r="AU92" s="15" t="s">
        <v>21</v>
      </c>
      <c r="AY92" s="15" t="s">
        <v>136</v>
      </c>
      <c r="BE92" s="184">
        <f t="shared" ref="BE92:BE98" si="14">IF(N92="základní",J92,0)</f>
        <v>0</v>
      </c>
      <c r="BF92" s="184">
        <f t="shared" ref="BF92:BF98" si="15">IF(N92="snížená",J92,0)</f>
        <v>0</v>
      </c>
      <c r="BG92" s="184">
        <f t="shared" ref="BG92:BG98" si="16">IF(N92="zákl. přenesená",J92,0)</f>
        <v>0</v>
      </c>
      <c r="BH92" s="184">
        <f t="shared" ref="BH92:BH98" si="17">IF(N92="sníž. přenesená",J92,0)</f>
        <v>0</v>
      </c>
      <c r="BI92" s="184">
        <f t="shared" ref="BI92:BI98" si="18">IF(N92="nulová",J92,0)</f>
        <v>0</v>
      </c>
      <c r="BJ92" s="15" t="s">
        <v>21</v>
      </c>
      <c r="BK92" s="184">
        <f t="shared" ref="BK92:BK98" si="19">ROUND(I92*H92,2)</f>
        <v>0</v>
      </c>
      <c r="BL92" s="15" t="s">
        <v>1102</v>
      </c>
      <c r="BM92" s="15" t="s">
        <v>1165</v>
      </c>
    </row>
    <row r="93" spans="2:65" s="1" customFormat="1" ht="16.5" customHeight="1">
      <c r="B93" s="32"/>
      <c r="C93" s="220" t="s">
        <v>187</v>
      </c>
      <c r="D93" s="220" t="s">
        <v>253</v>
      </c>
      <c r="E93" s="221" t="s">
        <v>1166</v>
      </c>
      <c r="F93" s="222" t="s">
        <v>1167</v>
      </c>
      <c r="G93" s="223" t="s">
        <v>586</v>
      </c>
      <c r="H93" s="224">
        <v>14</v>
      </c>
      <c r="I93" s="225"/>
      <c r="J93" s="226">
        <f t="shared" si="10"/>
        <v>0</v>
      </c>
      <c r="K93" s="222" t="s">
        <v>1</v>
      </c>
      <c r="L93" s="227"/>
      <c r="M93" s="228" t="s">
        <v>1</v>
      </c>
      <c r="N93" s="229" t="s">
        <v>46</v>
      </c>
      <c r="O93" s="58"/>
      <c r="P93" s="182">
        <f t="shared" si="11"/>
        <v>0</v>
      </c>
      <c r="Q93" s="182">
        <v>6.2E-2</v>
      </c>
      <c r="R93" s="182">
        <f t="shared" si="12"/>
        <v>0.86799999999999999</v>
      </c>
      <c r="S93" s="182">
        <v>0</v>
      </c>
      <c r="T93" s="183">
        <f t="shared" si="13"/>
        <v>0</v>
      </c>
      <c r="AR93" s="15" t="s">
        <v>1168</v>
      </c>
      <c r="AT93" s="15" t="s">
        <v>253</v>
      </c>
      <c r="AU93" s="15" t="s">
        <v>21</v>
      </c>
      <c r="AY93" s="15" t="s">
        <v>136</v>
      </c>
      <c r="BE93" s="184">
        <f t="shared" si="14"/>
        <v>0</v>
      </c>
      <c r="BF93" s="184">
        <f t="shared" si="15"/>
        <v>0</v>
      </c>
      <c r="BG93" s="184">
        <f t="shared" si="16"/>
        <v>0</v>
      </c>
      <c r="BH93" s="184">
        <f t="shared" si="17"/>
        <v>0</v>
      </c>
      <c r="BI93" s="184">
        <f t="shared" si="18"/>
        <v>0</v>
      </c>
      <c r="BJ93" s="15" t="s">
        <v>21</v>
      </c>
      <c r="BK93" s="184">
        <f t="shared" si="19"/>
        <v>0</v>
      </c>
      <c r="BL93" s="15" t="s">
        <v>1168</v>
      </c>
      <c r="BM93" s="15" t="s">
        <v>1169</v>
      </c>
    </row>
    <row r="94" spans="2:65" s="1" customFormat="1" ht="16.5" customHeight="1">
      <c r="B94" s="32"/>
      <c r="C94" s="220" t="s">
        <v>26</v>
      </c>
      <c r="D94" s="220" t="s">
        <v>253</v>
      </c>
      <c r="E94" s="221" t="s">
        <v>1170</v>
      </c>
      <c r="F94" s="222" t="s">
        <v>1171</v>
      </c>
      <c r="G94" s="223" t="s">
        <v>586</v>
      </c>
      <c r="H94" s="224">
        <v>3</v>
      </c>
      <c r="I94" s="225"/>
      <c r="J94" s="226">
        <f t="shared" si="10"/>
        <v>0</v>
      </c>
      <c r="K94" s="222" t="s">
        <v>1</v>
      </c>
      <c r="L94" s="227"/>
      <c r="M94" s="228" t="s">
        <v>1</v>
      </c>
      <c r="N94" s="229" t="s">
        <v>46</v>
      </c>
      <c r="O94" s="58"/>
      <c r="P94" s="182">
        <f t="shared" si="11"/>
        <v>0</v>
      </c>
      <c r="Q94" s="182">
        <v>6.2E-2</v>
      </c>
      <c r="R94" s="182">
        <f t="shared" si="12"/>
        <v>0.186</v>
      </c>
      <c r="S94" s="182">
        <v>0</v>
      </c>
      <c r="T94" s="183">
        <f t="shared" si="13"/>
        <v>0</v>
      </c>
      <c r="AR94" s="15" t="s">
        <v>1168</v>
      </c>
      <c r="AT94" s="15" t="s">
        <v>253</v>
      </c>
      <c r="AU94" s="15" t="s">
        <v>21</v>
      </c>
      <c r="AY94" s="15" t="s">
        <v>136</v>
      </c>
      <c r="BE94" s="184">
        <f t="shared" si="14"/>
        <v>0</v>
      </c>
      <c r="BF94" s="184">
        <f t="shared" si="15"/>
        <v>0</v>
      </c>
      <c r="BG94" s="184">
        <f t="shared" si="16"/>
        <v>0</v>
      </c>
      <c r="BH94" s="184">
        <f t="shared" si="17"/>
        <v>0</v>
      </c>
      <c r="BI94" s="184">
        <f t="shared" si="18"/>
        <v>0</v>
      </c>
      <c r="BJ94" s="15" t="s">
        <v>21</v>
      </c>
      <c r="BK94" s="184">
        <f t="shared" si="19"/>
        <v>0</v>
      </c>
      <c r="BL94" s="15" t="s">
        <v>1168</v>
      </c>
      <c r="BM94" s="15" t="s">
        <v>1172</v>
      </c>
    </row>
    <row r="95" spans="2:65" s="1" customFormat="1" ht="16.5" customHeight="1">
      <c r="B95" s="32"/>
      <c r="C95" s="173" t="s">
        <v>138</v>
      </c>
      <c r="D95" s="173" t="s">
        <v>140</v>
      </c>
      <c r="E95" s="174" t="s">
        <v>1173</v>
      </c>
      <c r="F95" s="175" t="s">
        <v>1174</v>
      </c>
      <c r="G95" s="176" t="s">
        <v>586</v>
      </c>
      <c r="H95" s="177">
        <v>17</v>
      </c>
      <c r="I95" s="178"/>
      <c r="J95" s="179">
        <f t="shared" si="10"/>
        <v>0</v>
      </c>
      <c r="K95" s="175" t="s">
        <v>144</v>
      </c>
      <c r="L95" s="36"/>
      <c r="M95" s="180" t="s">
        <v>1</v>
      </c>
      <c r="N95" s="181" t="s">
        <v>46</v>
      </c>
      <c r="O95" s="58"/>
      <c r="P95" s="182">
        <f t="shared" si="11"/>
        <v>0</v>
      </c>
      <c r="Q95" s="182">
        <v>0</v>
      </c>
      <c r="R95" s="182">
        <f t="shared" si="12"/>
        <v>0</v>
      </c>
      <c r="S95" s="182">
        <v>0</v>
      </c>
      <c r="T95" s="183">
        <f t="shared" si="13"/>
        <v>0</v>
      </c>
      <c r="AR95" s="15" t="s">
        <v>1102</v>
      </c>
      <c r="AT95" s="15" t="s">
        <v>140</v>
      </c>
      <c r="AU95" s="15" t="s">
        <v>21</v>
      </c>
      <c r="AY95" s="15" t="s">
        <v>136</v>
      </c>
      <c r="BE95" s="184">
        <f t="shared" si="14"/>
        <v>0</v>
      </c>
      <c r="BF95" s="184">
        <f t="shared" si="15"/>
        <v>0</v>
      </c>
      <c r="BG95" s="184">
        <f t="shared" si="16"/>
        <v>0</v>
      </c>
      <c r="BH95" s="184">
        <f t="shared" si="17"/>
        <v>0</v>
      </c>
      <c r="BI95" s="184">
        <f t="shared" si="18"/>
        <v>0</v>
      </c>
      <c r="BJ95" s="15" t="s">
        <v>21</v>
      </c>
      <c r="BK95" s="184">
        <f t="shared" si="19"/>
        <v>0</v>
      </c>
      <c r="BL95" s="15" t="s">
        <v>1102</v>
      </c>
      <c r="BM95" s="15" t="s">
        <v>1175</v>
      </c>
    </row>
    <row r="96" spans="2:65" s="1" customFormat="1" ht="16.5" customHeight="1">
      <c r="B96" s="32"/>
      <c r="C96" s="220" t="s">
        <v>282</v>
      </c>
      <c r="D96" s="220" t="s">
        <v>253</v>
      </c>
      <c r="E96" s="221" t="s">
        <v>1176</v>
      </c>
      <c r="F96" s="222" t="s">
        <v>1177</v>
      </c>
      <c r="G96" s="223" t="s">
        <v>1178</v>
      </c>
      <c r="H96" s="224">
        <v>17</v>
      </c>
      <c r="I96" s="225"/>
      <c r="J96" s="226">
        <f t="shared" si="10"/>
        <v>0</v>
      </c>
      <c r="K96" s="222" t="s">
        <v>1</v>
      </c>
      <c r="L96" s="227"/>
      <c r="M96" s="228" t="s">
        <v>1</v>
      </c>
      <c r="N96" s="229" t="s">
        <v>46</v>
      </c>
      <c r="O96" s="58"/>
      <c r="P96" s="182">
        <f t="shared" si="11"/>
        <v>0</v>
      </c>
      <c r="Q96" s="182">
        <v>0</v>
      </c>
      <c r="R96" s="182">
        <f t="shared" si="12"/>
        <v>0</v>
      </c>
      <c r="S96" s="182">
        <v>0</v>
      </c>
      <c r="T96" s="183">
        <f t="shared" si="13"/>
        <v>0</v>
      </c>
      <c r="AR96" s="15" t="s">
        <v>1168</v>
      </c>
      <c r="AT96" s="15" t="s">
        <v>253</v>
      </c>
      <c r="AU96" s="15" t="s">
        <v>21</v>
      </c>
      <c r="AY96" s="15" t="s">
        <v>136</v>
      </c>
      <c r="BE96" s="184">
        <f t="shared" si="14"/>
        <v>0</v>
      </c>
      <c r="BF96" s="184">
        <f t="shared" si="15"/>
        <v>0</v>
      </c>
      <c r="BG96" s="184">
        <f t="shared" si="16"/>
        <v>0</v>
      </c>
      <c r="BH96" s="184">
        <f t="shared" si="17"/>
        <v>0</v>
      </c>
      <c r="BI96" s="184">
        <f t="shared" si="18"/>
        <v>0</v>
      </c>
      <c r="BJ96" s="15" t="s">
        <v>21</v>
      </c>
      <c r="BK96" s="184">
        <f t="shared" si="19"/>
        <v>0</v>
      </c>
      <c r="BL96" s="15" t="s">
        <v>1168</v>
      </c>
      <c r="BM96" s="15" t="s">
        <v>1179</v>
      </c>
    </row>
    <row r="97" spans="2:65" s="1" customFormat="1" ht="16.5" customHeight="1">
      <c r="B97" s="32"/>
      <c r="C97" s="173" t="s">
        <v>203</v>
      </c>
      <c r="D97" s="173" t="s">
        <v>140</v>
      </c>
      <c r="E97" s="174" t="s">
        <v>1180</v>
      </c>
      <c r="F97" s="175" t="s">
        <v>1181</v>
      </c>
      <c r="G97" s="176" t="s">
        <v>190</v>
      </c>
      <c r="H97" s="177">
        <v>778</v>
      </c>
      <c r="I97" s="178"/>
      <c r="J97" s="179">
        <f t="shared" si="10"/>
        <v>0</v>
      </c>
      <c r="K97" s="175" t="s">
        <v>800</v>
      </c>
      <c r="L97" s="36"/>
      <c r="M97" s="180" t="s">
        <v>1</v>
      </c>
      <c r="N97" s="181" t="s">
        <v>46</v>
      </c>
      <c r="O97" s="58"/>
      <c r="P97" s="182">
        <f t="shared" si="11"/>
        <v>0</v>
      </c>
      <c r="Q97" s="182">
        <v>0</v>
      </c>
      <c r="R97" s="182">
        <f t="shared" si="12"/>
        <v>0</v>
      </c>
      <c r="S97" s="182">
        <v>0</v>
      </c>
      <c r="T97" s="183">
        <f t="shared" si="13"/>
        <v>0</v>
      </c>
      <c r="AR97" s="15" t="s">
        <v>1102</v>
      </c>
      <c r="AT97" s="15" t="s">
        <v>140</v>
      </c>
      <c r="AU97" s="15" t="s">
        <v>21</v>
      </c>
      <c r="AY97" s="15" t="s">
        <v>136</v>
      </c>
      <c r="BE97" s="184">
        <f t="shared" si="14"/>
        <v>0</v>
      </c>
      <c r="BF97" s="184">
        <f t="shared" si="15"/>
        <v>0</v>
      </c>
      <c r="BG97" s="184">
        <f t="shared" si="16"/>
        <v>0</v>
      </c>
      <c r="BH97" s="184">
        <f t="shared" si="17"/>
        <v>0</v>
      </c>
      <c r="BI97" s="184">
        <f t="shared" si="18"/>
        <v>0</v>
      </c>
      <c r="BJ97" s="15" t="s">
        <v>21</v>
      </c>
      <c r="BK97" s="184">
        <f t="shared" si="19"/>
        <v>0</v>
      </c>
      <c r="BL97" s="15" t="s">
        <v>1102</v>
      </c>
      <c r="BM97" s="15" t="s">
        <v>1182</v>
      </c>
    </row>
    <row r="98" spans="2:65" s="1" customFormat="1" ht="16.5" customHeight="1">
      <c r="B98" s="32"/>
      <c r="C98" s="220" t="s">
        <v>209</v>
      </c>
      <c r="D98" s="220" t="s">
        <v>253</v>
      </c>
      <c r="E98" s="221" t="s">
        <v>1183</v>
      </c>
      <c r="F98" s="222" t="s">
        <v>1184</v>
      </c>
      <c r="G98" s="223" t="s">
        <v>190</v>
      </c>
      <c r="H98" s="224">
        <v>816.9</v>
      </c>
      <c r="I98" s="225"/>
      <c r="J98" s="226">
        <f t="shared" si="10"/>
        <v>0</v>
      </c>
      <c r="K98" s="222" t="s">
        <v>595</v>
      </c>
      <c r="L98" s="227"/>
      <c r="M98" s="228" t="s">
        <v>1</v>
      </c>
      <c r="N98" s="229" t="s">
        <v>46</v>
      </c>
      <c r="O98" s="58"/>
      <c r="P98" s="182">
        <f t="shared" si="11"/>
        <v>0</v>
      </c>
      <c r="Q98" s="182">
        <v>8.9999999999999998E-4</v>
      </c>
      <c r="R98" s="182">
        <f t="shared" si="12"/>
        <v>0.73520999999999992</v>
      </c>
      <c r="S98" s="182">
        <v>0</v>
      </c>
      <c r="T98" s="183">
        <f t="shared" si="13"/>
        <v>0</v>
      </c>
      <c r="AR98" s="15" t="s">
        <v>1168</v>
      </c>
      <c r="AT98" s="15" t="s">
        <v>253</v>
      </c>
      <c r="AU98" s="15" t="s">
        <v>21</v>
      </c>
      <c r="AY98" s="15" t="s">
        <v>136</v>
      </c>
      <c r="BE98" s="184">
        <f t="shared" si="14"/>
        <v>0</v>
      </c>
      <c r="BF98" s="184">
        <f t="shared" si="15"/>
        <v>0</v>
      </c>
      <c r="BG98" s="184">
        <f t="shared" si="16"/>
        <v>0</v>
      </c>
      <c r="BH98" s="184">
        <f t="shared" si="17"/>
        <v>0</v>
      </c>
      <c r="BI98" s="184">
        <f t="shared" si="18"/>
        <v>0</v>
      </c>
      <c r="BJ98" s="15" t="s">
        <v>21</v>
      </c>
      <c r="BK98" s="184">
        <f t="shared" si="19"/>
        <v>0</v>
      </c>
      <c r="BL98" s="15" t="s">
        <v>1168</v>
      </c>
      <c r="BM98" s="15" t="s">
        <v>1185</v>
      </c>
    </row>
    <row r="99" spans="2:65" s="11" customFormat="1" ht="11.25">
      <c r="B99" s="188"/>
      <c r="C99" s="189"/>
      <c r="D99" s="185" t="s">
        <v>150</v>
      </c>
      <c r="E99" s="189"/>
      <c r="F99" s="191" t="s">
        <v>1186</v>
      </c>
      <c r="G99" s="189"/>
      <c r="H99" s="192">
        <v>816.9</v>
      </c>
      <c r="I99" s="193"/>
      <c r="J99" s="189"/>
      <c r="K99" s="189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150</v>
      </c>
      <c r="AU99" s="198" t="s">
        <v>21</v>
      </c>
      <c r="AV99" s="11" t="s">
        <v>84</v>
      </c>
      <c r="AW99" s="11" t="s">
        <v>4</v>
      </c>
      <c r="AX99" s="11" t="s">
        <v>21</v>
      </c>
      <c r="AY99" s="198" t="s">
        <v>136</v>
      </c>
    </row>
    <row r="100" spans="2:65" s="1" customFormat="1" ht="16.5" customHeight="1">
      <c r="B100" s="32"/>
      <c r="C100" s="173" t="s">
        <v>8</v>
      </c>
      <c r="D100" s="173" t="s">
        <v>140</v>
      </c>
      <c r="E100" s="174" t="s">
        <v>1187</v>
      </c>
      <c r="F100" s="175" t="s">
        <v>1188</v>
      </c>
      <c r="G100" s="176" t="s">
        <v>586</v>
      </c>
      <c r="H100" s="177">
        <v>7</v>
      </c>
      <c r="I100" s="178"/>
      <c r="J100" s="179">
        <f>ROUND(I100*H100,2)</f>
        <v>0</v>
      </c>
      <c r="K100" s="175" t="s">
        <v>144</v>
      </c>
      <c r="L100" s="36"/>
      <c r="M100" s="180" t="s">
        <v>1</v>
      </c>
      <c r="N100" s="181" t="s">
        <v>46</v>
      </c>
      <c r="O100" s="58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15" t="s">
        <v>1102</v>
      </c>
      <c r="AT100" s="15" t="s">
        <v>140</v>
      </c>
      <c r="AU100" s="15" t="s">
        <v>21</v>
      </c>
      <c r="AY100" s="15" t="s">
        <v>136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21</v>
      </c>
      <c r="BK100" s="184">
        <f>ROUND(I100*H100,2)</f>
        <v>0</v>
      </c>
      <c r="BL100" s="15" t="s">
        <v>1102</v>
      </c>
      <c r="BM100" s="15" t="s">
        <v>1189</v>
      </c>
    </row>
    <row r="101" spans="2:65" s="1" customFormat="1" ht="16.5" customHeight="1">
      <c r="B101" s="32"/>
      <c r="C101" s="173" t="s">
        <v>325</v>
      </c>
      <c r="D101" s="173" t="s">
        <v>140</v>
      </c>
      <c r="E101" s="174" t="s">
        <v>1190</v>
      </c>
      <c r="F101" s="175" t="s">
        <v>1191</v>
      </c>
      <c r="G101" s="176" t="s">
        <v>190</v>
      </c>
      <c r="H101" s="177">
        <v>51</v>
      </c>
      <c r="I101" s="178"/>
      <c r="J101" s="179">
        <f>ROUND(I101*H101,2)</f>
        <v>0</v>
      </c>
      <c r="K101" s="175" t="s">
        <v>1</v>
      </c>
      <c r="L101" s="36"/>
      <c r="M101" s="180" t="s">
        <v>1</v>
      </c>
      <c r="N101" s="181" t="s">
        <v>46</v>
      </c>
      <c r="O101" s="58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5" t="s">
        <v>1102</v>
      </c>
      <c r="AT101" s="15" t="s">
        <v>140</v>
      </c>
      <c r="AU101" s="15" t="s">
        <v>21</v>
      </c>
      <c r="AY101" s="15" t="s">
        <v>136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5" t="s">
        <v>21</v>
      </c>
      <c r="BK101" s="184">
        <f>ROUND(I101*H101,2)</f>
        <v>0</v>
      </c>
      <c r="BL101" s="15" t="s">
        <v>1102</v>
      </c>
      <c r="BM101" s="15" t="s">
        <v>1192</v>
      </c>
    </row>
    <row r="102" spans="2:65" s="1" customFormat="1" ht="16.5" customHeight="1">
      <c r="B102" s="32"/>
      <c r="C102" s="220" t="s">
        <v>339</v>
      </c>
      <c r="D102" s="220" t="s">
        <v>253</v>
      </c>
      <c r="E102" s="221" t="s">
        <v>1193</v>
      </c>
      <c r="F102" s="222" t="s">
        <v>1194</v>
      </c>
      <c r="G102" s="223" t="s">
        <v>190</v>
      </c>
      <c r="H102" s="224">
        <v>53.55</v>
      </c>
      <c r="I102" s="225"/>
      <c r="J102" s="226">
        <f>ROUND(I102*H102,2)</f>
        <v>0</v>
      </c>
      <c r="K102" s="222" t="s">
        <v>1</v>
      </c>
      <c r="L102" s="227"/>
      <c r="M102" s="228" t="s">
        <v>1</v>
      </c>
      <c r="N102" s="229" t="s">
        <v>46</v>
      </c>
      <c r="O102" s="58"/>
      <c r="P102" s="182">
        <f>O102*H102</f>
        <v>0</v>
      </c>
      <c r="Q102" s="182">
        <v>2.0000000000000001E-4</v>
      </c>
      <c r="R102" s="182">
        <f>Q102*H102</f>
        <v>1.0710000000000001E-2</v>
      </c>
      <c r="S102" s="182">
        <v>0</v>
      </c>
      <c r="T102" s="183">
        <f>S102*H102</f>
        <v>0</v>
      </c>
      <c r="AR102" s="15" t="s">
        <v>1168</v>
      </c>
      <c r="AT102" s="15" t="s">
        <v>253</v>
      </c>
      <c r="AU102" s="15" t="s">
        <v>21</v>
      </c>
      <c r="AY102" s="15" t="s">
        <v>136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21</v>
      </c>
      <c r="BK102" s="184">
        <f>ROUND(I102*H102,2)</f>
        <v>0</v>
      </c>
      <c r="BL102" s="15" t="s">
        <v>1168</v>
      </c>
      <c r="BM102" s="15" t="s">
        <v>1195</v>
      </c>
    </row>
    <row r="103" spans="2:65" s="11" customFormat="1" ht="11.25">
      <c r="B103" s="188"/>
      <c r="C103" s="189"/>
      <c r="D103" s="185" t="s">
        <v>150</v>
      </c>
      <c r="E103" s="189"/>
      <c r="F103" s="191" t="s">
        <v>1196</v>
      </c>
      <c r="G103" s="189"/>
      <c r="H103" s="192">
        <v>53.55</v>
      </c>
      <c r="I103" s="193"/>
      <c r="J103" s="189"/>
      <c r="K103" s="189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150</v>
      </c>
      <c r="AU103" s="198" t="s">
        <v>21</v>
      </c>
      <c r="AV103" s="11" t="s">
        <v>84</v>
      </c>
      <c r="AW103" s="11" t="s">
        <v>4</v>
      </c>
      <c r="AX103" s="11" t="s">
        <v>21</v>
      </c>
      <c r="AY103" s="198" t="s">
        <v>136</v>
      </c>
    </row>
    <row r="104" spans="2:65" s="1" customFormat="1" ht="16.5" customHeight="1">
      <c r="B104" s="32"/>
      <c r="C104" s="173" t="s">
        <v>350</v>
      </c>
      <c r="D104" s="173" t="s">
        <v>140</v>
      </c>
      <c r="E104" s="174" t="s">
        <v>1197</v>
      </c>
      <c r="F104" s="175" t="s">
        <v>1198</v>
      </c>
      <c r="G104" s="176" t="s">
        <v>190</v>
      </c>
      <c r="H104" s="177">
        <v>722</v>
      </c>
      <c r="I104" s="178"/>
      <c r="J104" s="179">
        <f>ROUND(I104*H104,2)</f>
        <v>0</v>
      </c>
      <c r="K104" s="175" t="s">
        <v>144</v>
      </c>
      <c r="L104" s="36"/>
      <c r="M104" s="180" t="s">
        <v>1</v>
      </c>
      <c r="N104" s="181" t="s">
        <v>46</v>
      </c>
      <c r="O104" s="58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5" t="s">
        <v>1102</v>
      </c>
      <c r="AT104" s="15" t="s">
        <v>140</v>
      </c>
      <c r="AU104" s="15" t="s">
        <v>21</v>
      </c>
      <c r="AY104" s="15" t="s">
        <v>136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21</v>
      </c>
      <c r="BK104" s="184">
        <f>ROUND(I104*H104,2)</f>
        <v>0</v>
      </c>
      <c r="BL104" s="15" t="s">
        <v>1102</v>
      </c>
      <c r="BM104" s="15" t="s">
        <v>1199</v>
      </c>
    </row>
    <row r="105" spans="2:65" s="1" customFormat="1" ht="16.5" customHeight="1">
      <c r="B105" s="32"/>
      <c r="C105" s="220" t="s">
        <v>220</v>
      </c>
      <c r="D105" s="220" t="s">
        <v>253</v>
      </c>
      <c r="E105" s="221" t="s">
        <v>1200</v>
      </c>
      <c r="F105" s="222" t="s">
        <v>1201</v>
      </c>
      <c r="G105" s="223" t="s">
        <v>190</v>
      </c>
      <c r="H105" s="224">
        <v>758.1</v>
      </c>
      <c r="I105" s="225"/>
      <c r="J105" s="226">
        <f>ROUND(I105*H105,2)</f>
        <v>0</v>
      </c>
      <c r="K105" s="222" t="s">
        <v>144</v>
      </c>
      <c r="L105" s="227"/>
      <c r="M105" s="228" t="s">
        <v>1</v>
      </c>
      <c r="N105" s="229" t="s">
        <v>46</v>
      </c>
      <c r="O105" s="58"/>
      <c r="P105" s="182">
        <f>O105*H105</f>
        <v>0</v>
      </c>
      <c r="Q105" s="182">
        <v>4.2999999999999999E-4</v>
      </c>
      <c r="R105" s="182">
        <f>Q105*H105</f>
        <v>0.32598300000000002</v>
      </c>
      <c r="S105" s="182">
        <v>0</v>
      </c>
      <c r="T105" s="183">
        <f>S105*H105</f>
        <v>0</v>
      </c>
      <c r="AR105" s="15" t="s">
        <v>1168</v>
      </c>
      <c r="AT105" s="15" t="s">
        <v>253</v>
      </c>
      <c r="AU105" s="15" t="s">
        <v>21</v>
      </c>
      <c r="AY105" s="15" t="s">
        <v>136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21</v>
      </c>
      <c r="BK105" s="184">
        <f>ROUND(I105*H105,2)</f>
        <v>0</v>
      </c>
      <c r="BL105" s="15" t="s">
        <v>1168</v>
      </c>
      <c r="BM105" s="15" t="s">
        <v>1202</v>
      </c>
    </row>
    <row r="106" spans="2:65" s="11" customFormat="1" ht="11.25">
      <c r="B106" s="188"/>
      <c r="C106" s="189"/>
      <c r="D106" s="185" t="s">
        <v>150</v>
      </c>
      <c r="E106" s="189"/>
      <c r="F106" s="191" t="s">
        <v>1203</v>
      </c>
      <c r="G106" s="189"/>
      <c r="H106" s="192">
        <v>758.1</v>
      </c>
      <c r="I106" s="193"/>
      <c r="J106" s="189"/>
      <c r="K106" s="189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150</v>
      </c>
      <c r="AU106" s="198" t="s">
        <v>21</v>
      </c>
      <c r="AV106" s="11" t="s">
        <v>84</v>
      </c>
      <c r="AW106" s="11" t="s">
        <v>4</v>
      </c>
      <c r="AX106" s="11" t="s">
        <v>21</v>
      </c>
      <c r="AY106" s="198" t="s">
        <v>136</v>
      </c>
    </row>
    <row r="107" spans="2:65" s="1" customFormat="1" ht="16.5" customHeight="1">
      <c r="B107" s="32"/>
      <c r="C107" s="173" t="s">
        <v>157</v>
      </c>
      <c r="D107" s="173" t="s">
        <v>140</v>
      </c>
      <c r="E107" s="174" t="s">
        <v>1204</v>
      </c>
      <c r="F107" s="175" t="s">
        <v>1205</v>
      </c>
      <c r="G107" s="176" t="s">
        <v>190</v>
      </c>
      <c r="H107" s="177">
        <v>336</v>
      </c>
      <c r="I107" s="178"/>
      <c r="J107" s="179">
        <f>ROUND(I107*H107,2)</f>
        <v>0</v>
      </c>
      <c r="K107" s="175" t="s">
        <v>144</v>
      </c>
      <c r="L107" s="36"/>
      <c r="M107" s="180" t="s">
        <v>1</v>
      </c>
      <c r="N107" s="181" t="s">
        <v>46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1102</v>
      </c>
      <c r="AT107" s="15" t="s">
        <v>140</v>
      </c>
      <c r="AU107" s="15" t="s">
        <v>21</v>
      </c>
      <c r="AY107" s="15" t="s">
        <v>136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21</v>
      </c>
      <c r="BK107" s="184">
        <f>ROUND(I107*H107,2)</f>
        <v>0</v>
      </c>
      <c r="BL107" s="15" t="s">
        <v>1102</v>
      </c>
      <c r="BM107" s="15" t="s">
        <v>1206</v>
      </c>
    </row>
    <row r="108" spans="2:65" s="1" customFormat="1" ht="16.5" customHeight="1">
      <c r="B108" s="32"/>
      <c r="C108" s="220" t="s">
        <v>7</v>
      </c>
      <c r="D108" s="220" t="s">
        <v>253</v>
      </c>
      <c r="E108" s="221" t="s">
        <v>1207</v>
      </c>
      <c r="F108" s="222" t="s">
        <v>1208</v>
      </c>
      <c r="G108" s="223" t="s">
        <v>377</v>
      </c>
      <c r="H108" s="224">
        <v>336</v>
      </c>
      <c r="I108" s="225"/>
      <c r="J108" s="226">
        <f>ROUND(I108*H108,2)</f>
        <v>0</v>
      </c>
      <c r="K108" s="222" t="s">
        <v>1</v>
      </c>
      <c r="L108" s="227"/>
      <c r="M108" s="228" t="s">
        <v>1</v>
      </c>
      <c r="N108" s="229" t="s">
        <v>46</v>
      </c>
      <c r="O108" s="58"/>
      <c r="P108" s="182">
        <f>O108*H108</f>
        <v>0</v>
      </c>
      <c r="Q108" s="182">
        <v>1E-3</v>
      </c>
      <c r="R108" s="182">
        <f>Q108*H108</f>
        <v>0.33600000000000002</v>
      </c>
      <c r="S108" s="182">
        <v>0</v>
      </c>
      <c r="T108" s="183">
        <f>S108*H108</f>
        <v>0</v>
      </c>
      <c r="AR108" s="15" t="s">
        <v>1168</v>
      </c>
      <c r="AT108" s="15" t="s">
        <v>253</v>
      </c>
      <c r="AU108" s="15" t="s">
        <v>21</v>
      </c>
      <c r="AY108" s="15" t="s">
        <v>136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21</v>
      </c>
      <c r="BK108" s="184">
        <f>ROUND(I108*H108,2)</f>
        <v>0</v>
      </c>
      <c r="BL108" s="15" t="s">
        <v>1168</v>
      </c>
      <c r="BM108" s="15" t="s">
        <v>1209</v>
      </c>
    </row>
    <row r="109" spans="2:65" s="1" customFormat="1" ht="16.5" customHeight="1">
      <c r="B109" s="32"/>
      <c r="C109" s="173" t="s">
        <v>176</v>
      </c>
      <c r="D109" s="173" t="s">
        <v>140</v>
      </c>
      <c r="E109" s="174" t="s">
        <v>1210</v>
      </c>
      <c r="F109" s="175" t="s">
        <v>1211</v>
      </c>
      <c r="G109" s="176" t="s">
        <v>190</v>
      </c>
      <c r="H109" s="177">
        <v>25.5</v>
      </c>
      <c r="I109" s="178"/>
      <c r="J109" s="179">
        <f>ROUND(I109*H109,2)</f>
        <v>0</v>
      </c>
      <c r="K109" s="175" t="s">
        <v>144</v>
      </c>
      <c r="L109" s="36"/>
      <c r="M109" s="180" t="s">
        <v>1</v>
      </c>
      <c r="N109" s="181" t="s">
        <v>46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1102</v>
      </c>
      <c r="AT109" s="15" t="s">
        <v>140</v>
      </c>
      <c r="AU109" s="15" t="s">
        <v>21</v>
      </c>
      <c r="AY109" s="15" t="s">
        <v>136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21</v>
      </c>
      <c r="BK109" s="184">
        <f>ROUND(I109*H109,2)</f>
        <v>0</v>
      </c>
      <c r="BL109" s="15" t="s">
        <v>1102</v>
      </c>
      <c r="BM109" s="15" t="s">
        <v>1212</v>
      </c>
    </row>
    <row r="110" spans="2:65" s="1" customFormat="1" ht="16.5" customHeight="1">
      <c r="B110" s="32"/>
      <c r="C110" s="220" t="s">
        <v>932</v>
      </c>
      <c r="D110" s="220" t="s">
        <v>253</v>
      </c>
      <c r="E110" s="221" t="s">
        <v>1213</v>
      </c>
      <c r="F110" s="222" t="s">
        <v>1214</v>
      </c>
      <c r="G110" s="223" t="s">
        <v>377</v>
      </c>
      <c r="H110" s="224">
        <v>15.81</v>
      </c>
      <c r="I110" s="225"/>
      <c r="J110" s="226">
        <f>ROUND(I110*H110,2)</f>
        <v>0</v>
      </c>
      <c r="K110" s="222" t="s">
        <v>1</v>
      </c>
      <c r="L110" s="227"/>
      <c r="M110" s="228" t="s">
        <v>1</v>
      </c>
      <c r="N110" s="229" t="s">
        <v>46</v>
      </c>
      <c r="O110" s="58"/>
      <c r="P110" s="182">
        <f>O110*H110</f>
        <v>0</v>
      </c>
      <c r="Q110" s="182">
        <v>1E-3</v>
      </c>
      <c r="R110" s="182">
        <f>Q110*H110</f>
        <v>1.5810000000000001E-2</v>
      </c>
      <c r="S110" s="182">
        <v>0</v>
      </c>
      <c r="T110" s="183">
        <f>S110*H110</f>
        <v>0</v>
      </c>
      <c r="AR110" s="15" t="s">
        <v>1168</v>
      </c>
      <c r="AT110" s="15" t="s">
        <v>253</v>
      </c>
      <c r="AU110" s="15" t="s">
        <v>21</v>
      </c>
      <c r="AY110" s="15" t="s">
        <v>136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21</v>
      </c>
      <c r="BK110" s="184">
        <f>ROUND(I110*H110,2)</f>
        <v>0</v>
      </c>
      <c r="BL110" s="15" t="s">
        <v>1168</v>
      </c>
      <c r="BM110" s="15" t="s">
        <v>1215</v>
      </c>
    </row>
    <row r="111" spans="2:65" s="11" customFormat="1" ht="11.25">
      <c r="B111" s="188"/>
      <c r="C111" s="189"/>
      <c r="D111" s="185" t="s">
        <v>150</v>
      </c>
      <c r="E111" s="189"/>
      <c r="F111" s="191" t="s">
        <v>1216</v>
      </c>
      <c r="G111" s="189"/>
      <c r="H111" s="192">
        <v>15.81</v>
      </c>
      <c r="I111" s="193"/>
      <c r="J111" s="189"/>
      <c r="K111" s="189"/>
      <c r="L111" s="194"/>
      <c r="M111" s="195"/>
      <c r="N111" s="196"/>
      <c r="O111" s="196"/>
      <c r="P111" s="196"/>
      <c r="Q111" s="196"/>
      <c r="R111" s="196"/>
      <c r="S111" s="196"/>
      <c r="T111" s="197"/>
      <c r="AT111" s="198" t="s">
        <v>150</v>
      </c>
      <c r="AU111" s="198" t="s">
        <v>21</v>
      </c>
      <c r="AV111" s="11" t="s">
        <v>84</v>
      </c>
      <c r="AW111" s="11" t="s">
        <v>4</v>
      </c>
      <c r="AX111" s="11" t="s">
        <v>21</v>
      </c>
      <c r="AY111" s="198" t="s">
        <v>136</v>
      </c>
    </row>
    <row r="112" spans="2:65" s="1" customFormat="1" ht="16.5" customHeight="1">
      <c r="B112" s="32"/>
      <c r="C112" s="173" t="s">
        <v>936</v>
      </c>
      <c r="D112" s="173" t="s">
        <v>140</v>
      </c>
      <c r="E112" s="174" t="s">
        <v>1217</v>
      </c>
      <c r="F112" s="175" t="s">
        <v>1218</v>
      </c>
      <c r="G112" s="176" t="s">
        <v>586</v>
      </c>
      <c r="H112" s="177">
        <v>17</v>
      </c>
      <c r="I112" s="178"/>
      <c r="J112" s="179">
        <f t="shared" ref="J112:J117" si="20">ROUND(I112*H112,2)</f>
        <v>0</v>
      </c>
      <c r="K112" s="175" t="s">
        <v>144</v>
      </c>
      <c r="L112" s="36"/>
      <c r="M112" s="180" t="s">
        <v>1</v>
      </c>
      <c r="N112" s="181" t="s">
        <v>46</v>
      </c>
      <c r="O112" s="58"/>
      <c r="P112" s="182">
        <f t="shared" ref="P112:P117" si="21">O112*H112</f>
        <v>0</v>
      </c>
      <c r="Q112" s="182">
        <v>0</v>
      </c>
      <c r="R112" s="182">
        <f t="shared" ref="R112:R117" si="22">Q112*H112</f>
        <v>0</v>
      </c>
      <c r="S112" s="182">
        <v>0</v>
      </c>
      <c r="T112" s="183">
        <f t="shared" ref="T112:T117" si="23">S112*H112</f>
        <v>0</v>
      </c>
      <c r="AR112" s="15" t="s">
        <v>1102</v>
      </c>
      <c r="AT112" s="15" t="s">
        <v>140</v>
      </c>
      <c r="AU112" s="15" t="s">
        <v>21</v>
      </c>
      <c r="AY112" s="15" t="s">
        <v>136</v>
      </c>
      <c r="BE112" s="184">
        <f t="shared" ref="BE112:BE117" si="24">IF(N112="základní",J112,0)</f>
        <v>0</v>
      </c>
      <c r="BF112" s="184">
        <f t="shared" ref="BF112:BF117" si="25">IF(N112="snížená",J112,0)</f>
        <v>0</v>
      </c>
      <c r="BG112" s="184">
        <f t="shared" ref="BG112:BG117" si="26">IF(N112="zákl. přenesená",J112,0)</f>
        <v>0</v>
      </c>
      <c r="BH112" s="184">
        <f t="shared" ref="BH112:BH117" si="27">IF(N112="sníž. přenesená",J112,0)</f>
        <v>0</v>
      </c>
      <c r="BI112" s="184">
        <f t="shared" ref="BI112:BI117" si="28">IF(N112="nulová",J112,0)</f>
        <v>0</v>
      </c>
      <c r="BJ112" s="15" t="s">
        <v>21</v>
      </c>
      <c r="BK112" s="184">
        <f t="shared" ref="BK112:BK117" si="29">ROUND(I112*H112,2)</f>
        <v>0</v>
      </c>
      <c r="BL112" s="15" t="s">
        <v>1102</v>
      </c>
      <c r="BM112" s="15" t="s">
        <v>1219</v>
      </c>
    </row>
    <row r="113" spans="2:65" s="1" customFormat="1" ht="16.5" customHeight="1">
      <c r="B113" s="32"/>
      <c r="C113" s="220" t="s">
        <v>941</v>
      </c>
      <c r="D113" s="220" t="s">
        <v>253</v>
      </c>
      <c r="E113" s="221" t="s">
        <v>1220</v>
      </c>
      <c r="F113" s="222" t="s">
        <v>1221</v>
      </c>
      <c r="G113" s="223" t="s">
        <v>586</v>
      </c>
      <c r="H113" s="224">
        <v>17</v>
      </c>
      <c r="I113" s="225"/>
      <c r="J113" s="226">
        <f t="shared" si="20"/>
        <v>0</v>
      </c>
      <c r="K113" s="222" t="s">
        <v>1</v>
      </c>
      <c r="L113" s="227"/>
      <c r="M113" s="228" t="s">
        <v>1</v>
      </c>
      <c r="N113" s="229" t="s">
        <v>46</v>
      </c>
      <c r="O113" s="58"/>
      <c r="P113" s="182">
        <f t="shared" si="21"/>
        <v>0</v>
      </c>
      <c r="Q113" s="182">
        <v>1.6000000000000001E-4</v>
      </c>
      <c r="R113" s="182">
        <f t="shared" si="22"/>
        <v>2.7200000000000002E-3</v>
      </c>
      <c r="S113" s="182">
        <v>0</v>
      </c>
      <c r="T113" s="183">
        <f t="shared" si="23"/>
        <v>0</v>
      </c>
      <c r="AR113" s="15" t="s">
        <v>1168</v>
      </c>
      <c r="AT113" s="15" t="s">
        <v>253</v>
      </c>
      <c r="AU113" s="15" t="s">
        <v>21</v>
      </c>
      <c r="AY113" s="15" t="s">
        <v>136</v>
      </c>
      <c r="BE113" s="184">
        <f t="shared" si="24"/>
        <v>0</v>
      </c>
      <c r="BF113" s="184">
        <f t="shared" si="25"/>
        <v>0</v>
      </c>
      <c r="BG113" s="184">
        <f t="shared" si="26"/>
        <v>0</v>
      </c>
      <c r="BH113" s="184">
        <f t="shared" si="27"/>
        <v>0</v>
      </c>
      <c r="BI113" s="184">
        <f t="shared" si="28"/>
        <v>0</v>
      </c>
      <c r="BJ113" s="15" t="s">
        <v>21</v>
      </c>
      <c r="BK113" s="184">
        <f t="shared" si="29"/>
        <v>0</v>
      </c>
      <c r="BL113" s="15" t="s">
        <v>1168</v>
      </c>
      <c r="BM113" s="15" t="s">
        <v>1222</v>
      </c>
    </row>
    <row r="114" spans="2:65" s="1" customFormat="1" ht="16.5" customHeight="1">
      <c r="B114" s="32"/>
      <c r="C114" s="173" t="s">
        <v>946</v>
      </c>
      <c r="D114" s="173" t="s">
        <v>140</v>
      </c>
      <c r="E114" s="174" t="s">
        <v>1223</v>
      </c>
      <c r="F114" s="175" t="s">
        <v>1224</v>
      </c>
      <c r="G114" s="176" t="s">
        <v>586</v>
      </c>
      <c r="H114" s="177">
        <v>35</v>
      </c>
      <c r="I114" s="178"/>
      <c r="J114" s="179">
        <f t="shared" si="20"/>
        <v>0</v>
      </c>
      <c r="K114" s="175" t="s">
        <v>144</v>
      </c>
      <c r="L114" s="36"/>
      <c r="M114" s="180" t="s">
        <v>1</v>
      </c>
      <c r="N114" s="181" t="s">
        <v>46</v>
      </c>
      <c r="O114" s="58"/>
      <c r="P114" s="182">
        <f t="shared" si="21"/>
        <v>0</v>
      </c>
      <c r="Q114" s="182">
        <v>0</v>
      </c>
      <c r="R114" s="182">
        <f t="shared" si="22"/>
        <v>0</v>
      </c>
      <c r="S114" s="182">
        <v>0</v>
      </c>
      <c r="T114" s="183">
        <f t="shared" si="23"/>
        <v>0</v>
      </c>
      <c r="AR114" s="15" t="s">
        <v>1102</v>
      </c>
      <c r="AT114" s="15" t="s">
        <v>140</v>
      </c>
      <c r="AU114" s="15" t="s">
        <v>21</v>
      </c>
      <c r="AY114" s="15" t="s">
        <v>136</v>
      </c>
      <c r="BE114" s="184">
        <f t="shared" si="24"/>
        <v>0</v>
      </c>
      <c r="BF114" s="184">
        <f t="shared" si="25"/>
        <v>0</v>
      </c>
      <c r="BG114" s="184">
        <f t="shared" si="26"/>
        <v>0</v>
      </c>
      <c r="BH114" s="184">
        <f t="shared" si="27"/>
        <v>0</v>
      </c>
      <c r="BI114" s="184">
        <f t="shared" si="28"/>
        <v>0</v>
      </c>
      <c r="BJ114" s="15" t="s">
        <v>21</v>
      </c>
      <c r="BK114" s="184">
        <f t="shared" si="29"/>
        <v>0</v>
      </c>
      <c r="BL114" s="15" t="s">
        <v>1102</v>
      </c>
      <c r="BM114" s="15" t="s">
        <v>1225</v>
      </c>
    </row>
    <row r="115" spans="2:65" s="1" customFormat="1" ht="16.5" customHeight="1">
      <c r="B115" s="32"/>
      <c r="C115" s="220" t="s">
        <v>950</v>
      </c>
      <c r="D115" s="220" t="s">
        <v>253</v>
      </c>
      <c r="E115" s="221" t="s">
        <v>1226</v>
      </c>
      <c r="F115" s="222" t="s">
        <v>1227</v>
      </c>
      <c r="G115" s="223" t="s">
        <v>586</v>
      </c>
      <c r="H115" s="224">
        <v>35</v>
      </c>
      <c r="I115" s="225"/>
      <c r="J115" s="226">
        <f t="shared" si="20"/>
        <v>0</v>
      </c>
      <c r="K115" s="222" t="s">
        <v>1</v>
      </c>
      <c r="L115" s="227"/>
      <c r="M115" s="228" t="s">
        <v>1</v>
      </c>
      <c r="N115" s="229" t="s">
        <v>46</v>
      </c>
      <c r="O115" s="58"/>
      <c r="P115" s="182">
        <f t="shared" si="21"/>
        <v>0</v>
      </c>
      <c r="Q115" s="182">
        <v>1.6000000000000001E-4</v>
      </c>
      <c r="R115" s="182">
        <f t="shared" si="22"/>
        <v>5.6000000000000008E-3</v>
      </c>
      <c r="S115" s="182">
        <v>0</v>
      </c>
      <c r="T115" s="183">
        <f t="shared" si="23"/>
        <v>0</v>
      </c>
      <c r="AR115" s="15" t="s">
        <v>1168</v>
      </c>
      <c r="AT115" s="15" t="s">
        <v>253</v>
      </c>
      <c r="AU115" s="15" t="s">
        <v>21</v>
      </c>
      <c r="AY115" s="15" t="s">
        <v>136</v>
      </c>
      <c r="BE115" s="184">
        <f t="shared" si="24"/>
        <v>0</v>
      </c>
      <c r="BF115" s="184">
        <f t="shared" si="25"/>
        <v>0</v>
      </c>
      <c r="BG115" s="184">
        <f t="shared" si="26"/>
        <v>0</v>
      </c>
      <c r="BH115" s="184">
        <f t="shared" si="27"/>
        <v>0</v>
      </c>
      <c r="BI115" s="184">
        <f t="shared" si="28"/>
        <v>0</v>
      </c>
      <c r="BJ115" s="15" t="s">
        <v>21</v>
      </c>
      <c r="BK115" s="184">
        <f t="shared" si="29"/>
        <v>0</v>
      </c>
      <c r="BL115" s="15" t="s">
        <v>1168</v>
      </c>
      <c r="BM115" s="15" t="s">
        <v>1228</v>
      </c>
    </row>
    <row r="116" spans="2:65" s="1" customFormat="1" ht="16.5" customHeight="1">
      <c r="B116" s="32"/>
      <c r="C116" s="173" t="s">
        <v>954</v>
      </c>
      <c r="D116" s="173" t="s">
        <v>140</v>
      </c>
      <c r="E116" s="174" t="s">
        <v>1229</v>
      </c>
      <c r="F116" s="175" t="s">
        <v>1230</v>
      </c>
      <c r="G116" s="176" t="s">
        <v>190</v>
      </c>
      <c r="H116" s="177">
        <v>99</v>
      </c>
      <c r="I116" s="178"/>
      <c r="J116" s="179">
        <f t="shared" si="20"/>
        <v>0</v>
      </c>
      <c r="K116" s="175" t="s">
        <v>144</v>
      </c>
      <c r="L116" s="36"/>
      <c r="M116" s="180" t="s">
        <v>1</v>
      </c>
      <c r="N116" s="181" t="s">
        <v>46</v>
      </c>
      <c r="O116" s="58"/>
      <c r="P116" s="182">
        <f t="shared" si="21"/>
        <v>0</v>
      </c>
      <c r="Q116" s="182">
        <v>0</v>
      </c>
      <c r="R116" s="182">
        <f t="shared" si="22"/>
        <v>0</v>
      </c>
      <c r="S116" s="182">
        <v>0</v>
      </c>
      <c r="T116" s="183">
        <f t="shared" si="23"/>
        <v>0</v>
      </c>
      <c r="AR116" s="15" t="s">
        <v>1102</v>
      </c>
      <c r="AT116" s="15" t="s">
        <v>140</v>
      </c>
      <c r="AU116" s="15" t="s">
        <v>21</v>
      </c>
      <c r="AY116" s="15" t="s">
        <v>136</v>
      </c>
      <c r="BE116" s="184">
        <f t="shared" si="24"/>
        <v>0</v>
      </c>
      <c r="BF116" s="184">
        <f t="shared" si="25"/>
        <v>0</v>
      </c>
      <c r="BG116" s="184">
        <f t="shared" si="26"/>
        <v>0</v>
      </c>
      <c r="BH116" s="184">
        <f t="shared" si="27"/>
        <v>0</v>
      </c>
      <c r="BI116" s="184">
        <f t="shared" si="28"/>
        <v>0</v>
      </c>
      <c r="BJ116" s="15" t="s">
        <v>21</v>
      </c>
      <c r="BK116" s="184">
        <f t="shared" si="29"/>
        <v>0</v>
      </c>
      <c r="BL116" s="15" t="s">
        <v>1102</v>
      </c>
      <c r="BM116" s="15" t="s">
        <v>1231</v>
      </c>
    </row>
    <row r="117" spans="2:65" s="1" customFormat="1" ht="16.5" customHeight="1">
      <c r="B117" s="32"/>
      <c r="C117" s="220" t="s">
        <v>959</v>
      </c>
      <c r="D117" s="220" t="s">
        <v>253</v>
      </c>
      <c r="E117" s="221" t="s">
        <v>1232</v>
      </c>
      <c r="F117" s="222" t="s">
        <v>1233</v>
      </c>
      <c r="G117" s="223" t="s">
        <v>190</v>
      </c>
      <c r="H117" s="224">
        <v>103.95</v>
      </c>
      <c r="I117" s="225"/>
      <c r="J117" s="226">
        <f t="shared" si="20"/>
        <v>0</v>
      </c>
      <c r="K117" s="222" t="s">
        <v>1</v>
      </c>
      <c r="L117" s="227"/>
      <c r="M117" s="228" t="s">
        <v>1</v>
      </c>
      <c r="N117" s="229" t="s">
        <v>46</v>
      </c>
      <c r="O117" s="58"/>
      <c r="P117" s="182">
        <f t="shared" si="21"/>
        <v>0</v>
      </c>
      <c r="Q117" s="182">
        <v>1.2E-4</v>
      </c>
      <c r="R117" s="182">
        <f t="shared" si="22"/>
        <v>1.2474000000000001E-2</v>
      </c>
      <c r="S117" s="182">
        <v>0</v>
      </c>
      <c r="T117" s="183">
        <f t="shared" si="23"/>
        <v>0</v>
      </c>
      <c r="AR117" s="15" t="s">
        <v>1168</v>
      </c>
      <c r="AT117" s="15" t="s">
        <v>253</v>
      </c>
      <c r="AU117" s="15" t="s">
        <v>21</v>
      </c>
      <c r="AY117" s="15" t="s">
        <v>136</v>
      </c>
      <c r="BE117" s="184">
        <f t="shared" si="24"/>
        <v>0</v>
      </c>
      <c r="BF117" s="184">
        <f t="shared" si="25"/>
        <v>0</v>
      </c>
      <c r="BG117" s="184">
        <f t="shared" si="26"/>
        <v>0</v>
      </c>
      <c r="BH117" s="184">
        <f t="shared" si="27"/>
        <v>0</v>
      </c>
      <c r="BI117" s="184">
        <f t="shared" si="28"/>
        <v>0</v>
      </c>
      <c r="BJ117" s="15" t="s">
        <v>21</v>
      </c>
      <c r="BK117" s="184">
        <f t="shared" si="29"/>
        <v>0</v>
      </c>
      <c r="BL117" s="15" t="s">
        <v>1168</v>
      </c>
      <c r="BM117" s="15" t="s">
        <v>1234</v>
      </c>
    </row>
    <row r="118" spans="2:65" s="11" customFormat="1" ht="11.25">
      <c r="B118" s="188"/>
      <c r="C118" s="189"/>
      <c r="D118" s="185" t="s">
        <v>150</v>
      </c>
      <c r="E118" s="189"/>
      <c r="F118" s="191" t="s">
        <v>1235</v>
      </c>
      <c r="G118" s="189"/>
      <c r="H118" s="192">
        <v>103.95</v>
      </c>
      <c r="I118" s="193"/>
      <c r="J118" s="189"/>
      <c r="K118" s="189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150</v>
      </c>
      <c r="AU118" s="198" t="s">
        <v>21</v>
      </c>
      <c r="AV118" s="11" t="s">
        <v>84</v>
      </c>
      <c r="AW118" s="11" t="s">
        <v>4</v>
      </c>
      <c r="AX118" s="11" t="s">
        <v>21</v>
      </c>
      <c r="AY118" s="198" t="s">
        <v>136</v>
      </c>
    </row>
    <row r="119" spans="2:65" s="1" customFormat="1" ht="16.5" customHeight="1">
      <c r="B119" s="32"/>
      <c r="C119" s="173" t="s">
        <v>970</v>
      </c>
      <c r="D119" s="173" t="s">
        <v>140</v>
      </c>
      <c r="E119" s="174" t="s">
        <v>1236</v>
      </c>
      <c r="F119" s="175" t="s">
        <v>1237</v>
      </c>
      <c r="G119" s="176" t="s">
        <v>586</v>
      </c>
      <c r="H119" s="177">
        <v>17</v>
      </c>
      <c r="I119" s="178"/>
      <c r="J119" s="179">
        <f t="shared" ref="J119:J126" si="30">ROUND(I119*H119,2)</f>
        <v>0</v>
      </c>
      <c r="K119" s="175" t="s">
        <v>144</v>
      </c>
      <c r="L119" s="36"/>
      <c r="M119" s="180" t="s">
        <v>1</v>
      </c>
      <c r="N119" s="181" t="s">
        <v>46</v>
      </c>
      <c r="O119" s="58"/>
      <c r="P119" s="182">
        <f t="shared" ref="P119:P126" si="31">O119*H119</f>
        <v>0</v>
      </c>
      <c r="Q119" s="182">
        <v>0</v>
      </c>
      <c r="R119" s="182">
        <f t="shared" ref="R119:R126" si="32">Q119*H119</f>
        <v>0</v>
      </c>
      <c r="S119" s="182">
        <v>0</v>
      </c>
      <c r="T119" s="183">
        <f t="shared" ref="T119:T126" si="33">S119*H119</f>
        <v>0</v>
      </c>
      <c r="AR119" s="15" t="s">
        <v>1102</v>
      </c>
      <c r="AT119" s="15" t="s">
        <v>140</v>
      </c>
      <c r="AU119" s="15" t="s">
        <v>21</v>
      </c>
      <c r="AY119" s="15" t="s">
        <v>136</v>
      </c>
      <c r="BE119" s="184">
        <f t="shared" ref="BE119:BE126" si="34">IF(N119="základní",J119,0)</f>
        <v>0</v>
      </c>
      <c r="BF119" s="184">
        <f t="shared" ref="BF119:BF126" si="35">IF(N119="snížená",J119,0)</f>
        <v>0</v>
      </c>
      <c r="BG119" s="184">
        <f t="shared" ref="BG119:BG126" si="36">IF(N119="zákl. přenesená",J119,0)</f>
        <v>0</v>
      </c>
      <c r="BH119" s="184">
        <f t="shared" ref="BH119:BH126" si="37">IF(N119="sníž. přenesená",J119,0)</f>
        <v>0</v>
      </c>
      <c r="BI119" s="184">
        <f t="shared" ref="BI119:BI126" si="38">IF(N119="nulová",J119,0)</f>
        <v>0</v>
      </c>
      <c r="BJ119" s="15" t="s">
        <v>21</v>
      </c>
      <c r="BK119" s="184">
        <f t="shared" ref="BK119:BK126" si="39">ROUND(I119*H119,2)</f>
        <v>0</v>
      </c>
      <c r="BL119" s="15" t="s">
        <v>1102</v>
      </c>
      <c r="BM119" s="15" t="s">
        <v>1238</v>
      </c>
    </row>
    <row r="120" spans="2:65" s="1" customFormat="1" ht="16.5" customHeight="1">
      <c r="B120" s="32"/>
      <c r="C120" s="220" t="s">
        <v>284</v>
      </c>
      <c r="D120" s="220" t="s">
        <v>253</v>
      </c>
      <c r="E120" s="221" t="s">
        <v>1239</v>
      </c>
      <c r="F120" s="222" t="s">
        <v>1240</v>
      </c>
      <c r="G120" s="223" t="s">
        <v>586</v>
      </c>
      <c r="H120" s="224">
        <v>17</v>
      </c>
      <c r="I120" s="225"/>
      <c r="J120" s="226">
        <f t="shared" si="30"/>
        <v>0</v>
      </c>
      <c r="K120" s="222" t="s">
        <v>1</v>
      </c>
      <c r="L120" s="227"/>
      <c r="M120" s="228" t="s">
        <v>1</v>
      </c>
      <c r="N120" s="229" t="s">
        <v>46</v>
      </c>
      <c r="O120" s="58"/>
      <c r="P120" s="182">
        <f t="shared" si="31"/>
        <v>0</v>
      </c>
      <c r="Q120" s="182">
        <v>3.0000000000000001E-5</v>
      </c>
      <c r="R120" s="182">
        <f t="shared" si="32"/>
        <v>5.1000000000000004E-4</v>
      </c>
      <c r="S120" s="182">
        <v>0</v>
      </c>
      <c r="T120" s="183">
        <f t="shared" si="33"/>
        <v>0</v>
      </c>
      <c r="AR120" s="15" t="s">
        <v>1168</v>
      </c>
      <c r="AT120" s="15" t="s">
        <v>253</v>
      </c>
      <c r="AU120" s="15" t="s">
        <v>21</v>
      </c>
      <c r="AY120" s="15" t="s">
        <v>136</v>
      </c>
      <c r="BE120" s="184">
        <f t="shared" si="34"/>
        <v>0</v>
      </c>
      <c r="BF120" s="184">
        <f t="shared" si="35"/>
        <v>0</v>
      </c>
      <c r="BG120" s="184">
        <f t="shared" si="36"/>
        <v>0</v>
      </c>
      <c r="BH120" s="184">
        <f t="shared" si="37"/>
        <v>0</v>
      </c>
      <c r="BI120" s="184">
        <f t="shared" si="38"/>
        <v>0</v>
      </c>
      <c r="BJ120" s="15" t="s">
        <v>21</v>
      </c>
      <c r="BK120" s="184">
        <f t="shared" si="39"/>
        <v>0</v>
      </c>
      <c r="BL120" s="15" t="s">
        <v>1168</v>
      </c>
      <c r="BM120" s="15" t="s">
        <v>1241</v>
      </c>
    </row>
    <row r="121" spans="2:65" s="1" customFormat="1" ht="16.5" customHeight="1">
      <c r="B121" s="32"/>
      <c r="C121" s="220" t="s">
        <v>290</v>
      </c>
      <c r="D121" s="220" t="s">
        <v>253</v>
      </c>
      <c r="E121" s="221" t="s">
        <v>1242</v>
      </c>
      <c r="F121" s="222" t="s">
        <v>1243</v>
      </c>
      <c r="G121" s="223" t="s">
        <v>586</v>
      </c>
      <c r="H121" s="224">
        <v>17</v>
      </c>
      <c r="I121" s="225"/>
      <c r="J121" s="226">
        <f t="shared" si="30"/>
        <v>0</v>
      </c>
      <c r="K121" s="222" t="s">
        <v>1</v>
      </c>
      <c r="L121" s="227"/>
      <c r="M121" s="228" t="s">
        <v>1</v>
      </c>
      <c r="N121" s="229" t="s">
        <v>46</v>
      </c>
      <c r="O121" s="58"/>
      <c r="P121" s="182">
        <f t="shared" si="31"/>
        <v>0</v>
      </c>
      <c r="Q121" s="182">
        <v>2.0000000000000002E-5</v>
      </c>
      <c r="R121" s="182">
        <f t="shared" si="32"/>
        <v>3.4000000000000002E-4</v>
      </c>
      <c r="S121" s="182">
        <v>0</v>
      </c>
      <c r="T121" s="183">
        <f t="shared" si="33"/>
        <v>0</v>
      </c>
      <c r="AR121" s="15" t="s">
        <v>1168</v>
      </c>
      <c r="AT121" s="15" t="s">
        <v>253</v>
      </c>
      <c r="AU121" s="15" t="s">
        <v>21</v>
      </c>
      <c r="AY121" s="15" t="s">
        <v>136</v>
      </c>
      <c r="BE121" s="184">
        <f t="shared" si="34"/>
        <v>0</v>
      </c>
      <c r="BF121" s="184">
        <f t="shared" si="35"/>
        <v>0</v>
      </c>
      <c r="BG121" s="184">
        <f t="shared" si="36"/>
        <v>0</v>
      </c>
      <c r="BH121" s="184">
        <f t="shared" si="37"/>
        <v>0</v>
      </c>
      <c r="BI121" s="184">
        <f t="shared" si="38"/>
        <v>0</v>
      </c>
      <c r="BJ121" s="15" t="s">
        <v>21</v>
      </c>
      <c r="BK121" s="184">
        <f t="shared" si="39"/>
        <v>0</v>
      </c>
      <c r="BL121" s="15" t="s">
        <v>1168</v>
      </c>
      <c r="BM121" s="15" t="s">
        <v>1244</v>
      </c>
    </row>
    <row r="122" spans="2:65" s="1" customFormat="1" ht="16.5" customHeight="1">
      <c r="B122" s="32"/>
      <c r="C122" s="173" t="s">
        <v>307</v>
      </c>
      <c r="D122" s="173" t="s">
        <v>140</v>
      </c>
      <c r="E122" s="174" t="s">
        <v>1245</v>
      </c>
      <c r="F122" s="175" t="s">
        <v>1246</v>
      </c>
      <c r="G122" s="176" t="s">
        <v>586</v>
      </c>
      <c r="H122" s="177">
        <v>17</v>
      </c>
      <c r="I122" s="178"/>
      <c r="J122" s="179">
        <f t="shared" si="30"/>
        <v>0</v>
      </c>
      <c r="K122" s="175" t="s">
        <v>1</v>
      </c>
      <c r="L122" s="36"/>
      <c r="M122" s="180" t="s">
        <v>1</v>
      </c>
      <c r="N122" s="181" t="s">
        <v>46</v>
      </c>
      <c r="O122" s="58"/>
      <c r="P122" s="182">
        <f t="shared" si="31"/>
        <v>0</v>
      </c>
      <c r="Q122" s="182">
        <v>0</v>
      </c>
      <c r="R122" s="182">
        <f t="shared" si="32"/>
        <v>0</v>
      </c>
      <c r="S122" s="182">
        <v>0</v>
      </c>
      <c r="T122" s="183">
        <f t="shared" si="33"/>
        <v>0</v>
      </c>
      <c r="AR122" s="15" t="s">
        <v>1102</v>
      </c>
      <c r="AT122" s="15" t="s">
        <v>140</v>
      </c>
      <c r="AU122" s="15" t="s">
        <v>21</v>
      </c>
      <c r="AY122" s="15" t="s">
        <v>136</v>
      </c>
      <c r="BE122" s="184">
        <f t="shared" si="34"/>
        <v>0</v>
      </c>
      <c r="BF122" s="184">
        <f t="shared" si="35"/>
        <v>0</v>
      </c>
      <c r="BG122" s="184">
        <f t="shared" si="36"/>
        <v>0</v>
      </c>
      <c r="BH122" s="184">
        <f t="shared" si="37"/>
        <v>0</v>
      </c>
      <c r="BI122" s="184">
        <f t="shared" si="38"/>
        <v>0</v>
      </c>
      <c r="BJ122" s="15" t="s">
        <v>21</v>
      </c>
      <c r="BK122" s="184">
        <f t="shared" si="39"/>
        <v>0</v>
      </c>
      <c r="BL122" s="15" t="s">
        <v>1102</v>
      </c>
      <c r="BM122" s="15" t="s">
        <v>1247</v>
      </c>
    </row>
    <row r="123" spans="2:65" s="1" customFormat="1" ht="16.5" customHeight="1">
      <c r="B123" s="32"/>
      <c r="C123" s="220" t="s">
        <v>313</v>
      </c>
      <c r="D123" s="220" t="s">
        <v>253</v>
      </c>
      <c r="E123" s="221" t="s">
        <v>1248</v>
      </c>
      <c r="F123" s="222" t="s">
        <v>1249</v>
      </c>
      <c r="G123" s="223" t="s">
        <v>1178</v>
      </c>
      <c r="H123" s="224">
        <v>7</v>
      </c>
      <c r="I123" s="225"/>
      <c r="J123" s="226">
        <f t="shared" si="30"/>
        <v>0</v>
      </c>
      <c r="K123" s="222" t="s">
        <v>1</v>
      </c>
      <c r="L123" s="227"/>
      <c r="M123" s="228" t="s">
        <v>1</v>
      </c>
      <c r="N123" s="229" t="s">
        <v>46</v>
      </c>
      <c r="O123" s="58"/>
      <c r="P123" s="182">
        <f t="shared" si="31"/>
        <v>0</v>
      </c>
      <c r="Q123" s="182">
        <v>0</v>
      </c>
      <c r="R123" s="182">
        <f t="shared" si="32"/>
        <v>0</v>
      </c>
      <c r="S123" s="182">
        <v>0</v>
      </c>
      <c r="T123" s="183">
        <f t="shared" si="33"/>
        <v>0</v>
      </c>
      <c r="AR123" s="15" t="s">
        <v>1168</v>
      </c>
      <c r="AT123" s="15" t="s">
        <v>253</v>
      </c>
      <c r="AU123" s="15" t="s">
        <v>21</v>
      </c>
      <c r="AY123" s="15" t="s">
        <v>136</v>
      </c>
      <c r="BE123" s="184">
        <f t="shared" si="34"/>
        <v>0</v>
      </c>
      <c r="BF123" s="184">
        <f t="shared" si="35"/>
        <v>0</v>
      </c>
      <c r="BG123" s="184">
        <f t="shared" si="36"/>
        <v>0</v>
      </c>
      <c r="BH123" s="184">
        <f t="shared" si="37"/>
        <v>0</v>
      </c>
      <c r="BI123" s="184">
        <f t="shared" si="38"/>
        <v>0</v>
      </c>
      <c r="BJ123" s="15" t="s">
        <v>21</v>
      </c>
      <c r="BK123" s="184">
        <f t="shared" si="39"/>
        <v>0</v>
      </c>
      <c r="BL123" s="15" t="s">
        <v>1168</v>
      </c>
      <c r="BM123" s="15" t="s">
        <v>1250</v>
      </c>
    </row>
    <row r="124" spans="2:65" s="1" customFormat="1" ht="16.5" customHeight="1">
      <c r="B124" s="32"/>
      <c r="C124" s="220" t="s">
        <v>319</v>
      </c>
      <c r="D124" s="220" t="s">
        <v>253</v>
      </c>
      <c r="E124" s="221" t="s">
        <v>1251</v>
      </c>
      <c r="F124" s="222" t="s">
        <v>1252</v>
      </c>
      <c r="G124" s="223" t="s">
        <v>1178</v>
      </c>
      <c r="H124" s="224">
        <v>7</v>
      </c>
      <c r="I124" s="225"/>
      <c r="J124" s="226">
        <f t="shared" si="30"/>
        <v>0</v>
      </c>
      <c r="K124" s="222" t="s">
        <v>1</v>
      </c>
      <c r="L124" s="227"/>
      <c r="M124" s="228" t="s">
        <v>1</v>
      </c>
      <c r="N124" s="229" t="s">
        <v>46</v>
      </c>
      <c r="O124" s="58"/>
      <c r="P124" s="182">
        <f t="shared" si="31"/>
        <v>0</v>
      </c>
      <c r="Q124" s="182">
        <v>0</v>
      </c>
      <c r="R124" s="182">
        <f t="shared" si="32"/>
        <v>0</v>
      </c>
      <c r="S124" s="182">
        <v>0</v>
      </c>
      <c r="T124" s="183">
        <f t="shared" si="33"/>
        <v>0</v>
      </c>
      <c r="AR124" s="15" t="s">
        <v>1168</v>
      </c>
      <c r="AT124" s="15" t="s">
        <v>253</v>
      </c>
      <c r="AU124" s="15" t="s">
        <v>21</v>
      </c>
      <c r="AY124" s="15" t="s">
        <v>136</v>
      </c>
      <c r="BE124" s="184">
        <f t="shared" si="34"/>
        <v>0</v>
      </c>
      <c r="BF124" s="184">
        <f t="shared" si="35"/>
        <v>0</v>
      </c>
      <c r="BG124" s="184">
        <f t="shared" si="36"/>
        <v>0</v>
      </c>
      <c r="BH124" s="184">
        <f t="shared" si="37"/>
        <v>0</v>
      </c>
      <c r="BI124" s="184">
        <f t="shared" si="38"/>
        <v>0</v>
      </c>
      <c r="BJ124" s="15" t="s">
        <v>21</v>
      </c>
      <c r="BK124" s="184">
        <f t="shared" si="39"/>
        <v>0</v>
      </c>
      <c r="BL124" s="15" t="s">
        <v>1168</v>
      </c>
      <c r="BM124" s="15" t="s">
        <v>1253</v>
      </c>
    </row>
    <row r="125" spans="2:65" s="1" customFormat="1" ht="16.5" customHeight="1">
      <c r="B125" s="32"/>
      <c r="C125" s="220" t="s">
        <v>1000</v>
      </c>
      <c r="D125" s="220" t="s">
        <v>253</v>
      </c>
      <c r="E125" s="221" t="s">
        <v>1254</v>
      </c>
      <c r="F125" s="222" t="s">
        <v>1255</v>
      </c>
      <c r="G125" s="223" t="s">
        <v>1178</v>
      </c>
      <c r="H125" s="224">
        <v>3</v>
      </c>
      <c r="I125" s="225"/>
      <c r="J125" s="226">
        <f t="shared" si="30"/>
        <v>0</v>
      </c>
      <c r="K125" s="222" t="s">
        <v>1</v>
      </c>
      <c r="L125" s="227"/>
      <c r="M125" s="228" t="s">
        <v>1</v>
      </c>
      <c r="N125" s="229" t="s">
        <v>46</v>
      </c>
      <c r="O125" s="58"/>
      <c r="P125" s="182">
        <f t="shared" si="31"/>
        <v>0</v>
      </c>
      <c r="Q125" s="182">
        <v>0</v>
      </c>
      <c r="R125" s="182">
        <f t="shared" si="32"/>
        <v>0</v>
      </c>
      <c r="S125" s="182">
        <v>0</v>
      </c>
      <c r="T125" s="183">
        <f t="shared" si="33"/>
        <v>0</v>
      </c>
      <c r="AR125" s="15" t="s">
        <v>1168</v>
      </c>
      <c r="AT125" s="15" t="s">
        <v>253</v>
      </c>
      <c r="AU125" s="15" t="s">
        <v>21</v>
      </c>
      <c r="AY125" s="15" t="s">
        <v>136</v>
      </c>
      <c r="BE125" s="184">
        <f t="shared" si="34"/>
        <v>0</v>
      </c>
      <c r="BF125" s="184">
        <f t="shared" si="35"/>
        <v>0</v>
      </c>
      <c r="BG125" s="184">
        <f t="shared" si="36"/>
        <v>0</v>
      </c>
      <c r="BH125" s="184">
        <f t="shared" si="37"/>
        <v>0</v>
      </c>
      <c r="BI125" s="184">
        <f t="shared" si="38"/>
        <v>0</v>
      </c>
      <c r="BJ125" s="15" t="s">
        <v>21</v>
      </c>
      <c r="BK125" s="184">
        <f t="shared" si="39"/>
        <v>0</v>
      </c>
      <c r="BL125" s="15" t="s">
        <v>1168</v>
      </c>
      <c r="BM125" s="15" t="s">
        <v>1256</v>
      </c>
    </row>
    <row r="126" spans="2:65" s="1" customFormat="1" ht="16.5" customHeight="1">
      <c r="B126" s="32"/>
      <c r="C126" s="173" t="s">
        <v>347</v>
      </c>
      <c r="D126" s="173" t="s">
        <v>140</v>
      </c>
      <c r="E126" s="174" t="s">
        <v>1257</v>
      </c>
      <c r="F126" s="175" t="s">
        <v>1258</v>
      </c>
      <c r="G126" s="176" t="s">
        <v>586</v>
      </c>
      <c r="H126" s="177">
        <v>17</v>
      </c>
      <c r="I126" s="178"/>
      <c r="J126" s="179">
        <f t="shared" si="30"/>
        <v>0</v>
      </c>
      <c r="K126" s="175" t="s">
        <v>1</v>
      </c>
      <c r="L126" s="36"/>
      <c r="M126" s="180" t="s">
        <v>1</v>
      </c>
      <c r="N126" s="181" t="s">
        <v>46</v>
      </c>
      <c r="O126" s="58"/>
      <c r="P126" s="182">
        <f t="shared" si="31"/>
        <v>0</v>
      </c>
      <c r="Q126" s="182">
        <v>0</v>
      </c>
      <c r="R126" s="182">
        <f t="shared" si="32"/>
        <v>0</v>
      </c>
      <c r="S126" s="182">
        <v>0</v>
      </c>
      <c r="T126" s="183">
        <f t="shared" si="33"/>
        <v>0</v>
      </c>
      <c r="AR126" s="15" t="s">
        <v>1102</v>
      </c>
      <c r="AT126" s="15" t="s">
        <v>140</v>
      </c>
      <c r="AU126" s="15" t="s">
        <v>21</v>
      </c>
      <c r="AY126" s="15" t="s">
        <v>136</v>
      </c>
      <c r="BE126" s="184">
        <f t="shared" si="34"/>
        <v>0</v>
      </c>
      <c r="BF126" s="184">
        <f t="shared" si="35"/>
        <v>0</v>
      </c>
      <c r="BG126" s="184">
        <f t="shared" si="36"/>
        <v>0</v>
      </c>
      <c r="BH126" s="184">
        <f t="shared" si="37"/>
        <v>0</v>
      </c>
      <c r="BI126" s="184">
        <f t="shared" si="38"/>
        <v>0</v>
      </c>
      <c r="BJ126" s="15" t="s">
        <v>21</v>
      </c>
      <c r="BK126" s="184">
        <f t="shared" si="39"/>
        <v>0</v>
      </c>
      <c r="BL126" s="15" t="s">
        <v>1102</v>
      </c>
      <c r="BM126" s="15" t="s">
        <v>1259</v>
      </c>
    </row>
    <row r="127" spans="2:65" s="10" customFormat="1" ht="25.9" customHeight="1">
      <c r="B127" s="157"/>
      <c r="C127" s="158"/>
      <c r="D127" s="159" t="s">
        <v>74</v>
      </c>
      <c r="E127" s="160" t="s">
        <v>1260</v>
      </c>
      <c r="F127" s="160" t="s">
        <v>137</v>
      </c>
      <c r="G127" s="158"/>
      <c r="H127" s="158"/>
      <c r="I127" s="161"/>
      <c r="J127" s="162">
        <f>BK127</f>
        <v>0</v>
      </c>
      <c r="K127" s="158"/>
      <c r="L127" s="163"/>
      <c r="M127" s="164"/>
      <c r="N127" s="165"/>
      <c r="O127" s="165"/>
      <c r="P127" s="166">
        <f>SUM(P128:P150)</f>
        <v>0</v>
      </c>
      <c r="Q127" s="165"/>
      <c r="R127" s="166">
        <f>SUM(R128:R150)</f>
        <v>54.206003099999997</v>
      </c>
      <c r="S127" s="165"/>
      <c r="T127" s="167">
        <f>SUM(T128:T150)</f>
        <v>0</v>
      </c>
      <c r="AR127" s="168" t="s">
        <v>146</v>
      </c>
      <c r="AT127" s="169" t="s">
        <v>74</v>
      </c>
      <c r="AU127" s="169" t="s">
        <v>75</v>
      </c>
      <c r="AY127" s="168" t="s">
        <v>136</v>
      </c>
      <c r="BK127" s="170">
        <f>SUM(BK128:BK150)</f>
        <v>0</v>
      </c>
    </row>
    <row r="128" spans="2:65" s="1" customFormat="1" ht="16.5" customHeight="1">
      <c r="B128" s="32"/>
      <c r="C128" s="173" t="s">
        <v>357</v>
      </c>
      <c r="D128" s="173" t="s">
        <v>140</v>
      </c>
      <c r="E128" s="174" t="s">
        <v>1261</v>
      </c>
      <c r="F128" s="175" t="s">
        <v>1262</v>
      </c>
      <c r="G128" s="176" t="s">
        <v>1263</v>
      </c>
      <c r="H128" s="177">
        <v>0.72199999999999998</v>
      </c>
      <c r="I128" s="178"/>
      <c r="J128" s="179">
        <f t="shared" ref="J128:J150" si="40">ROUND(I128*H128,2)</f>
        <v>0</v>
      </c>
      <c r="K128" s="175" t="s">
        <v>595</v>
      </c>
      <c r="L128" s="36"/>
      <c r="M128" s="180" t="s">
        <v>1</v>
      </c>
      <c r="N128" s="181" t="s">
        <v>46</v>
      </c>
      <c r="O128" s="58"/>
      <c r="P128" s="182">
        <f t="shared" ref="P128:P150" si="41">O128*H128</f>
        <v>0</v>
      </c>
      <c r="Q128" s="182">
        <v>8.8000000000000005E-3</v>
      </c>
      <c r="R128" s="182">
        <f t="shared" ref="R128:R150" si="42">Q128*H128</f>
        <v>6.3536E-3</v>
      </c>
      <c r="S128" s="182">
        <v>0</v>
      </c>
      <c r="T128" s="183">
        <f t="shared" ref="T128:T150" si="43">S128*H128</f>
        <v>0</v>
      </c>
      <c r="AR128" s="15" t="s">
        <v>1102</v>
      </c>
      <c r="AT128" s="15" t="s">
        <v>140</v>
      </c>
      <c r="AU128" s="15" t="s">
        <v>21</v>
      </c>
      <c r="AY128" s="15" t="s">
        <v>136</v>
      </c>
      <c r="BE128" s="184">
        <f t="shared" ref="BE128:BE150" si="44">IF(N128="základní",J128,0)</f>
        <v>0</v>
      </c>
      <c r="BF128" s="184">
        <f t="shared" ref="BF128:BF150" si="45">IF(N128="snížená",J128,0)</f>
        <v>0</v>
      </c>
      <c r="BG128" s="184">
        <f t="shared" ref="BG128:BG150" si="46">IF(N128="zákl. přenesená",J128,0)</f>
        <v>0</v>
      </c>
      <c r="BH128" s="184">
        <f t="shared" ref="BH128:BH150" si="47">IF(N128="sníž. přenesená",J128,0)</f>
        <v>0</v>
      </c>
      <c r="BI128" s="184">
        <f t="shared" ref="BI128:BI150" si="48">IF(N128="nulová",J128,0)</f>
        <v>0</v>
      </c>
      <c r="BJ128" s="15" t="s">
        <v>21</v>
      </c>
      <c r="BK128" s="184">
        <f t="shared" ref="BK128:BK150" si="49">ROUND(I128*H128,2)</f>
        <v>0</v>
      </c>
      <c r="BL128" s="15" t="s">
        <v>1102</v>
      </c>
      <c r="BM128" s="15" t="s">
        <v>1264</v>
      </c>
    </row>
    <row r="129" spans="2:65" s="1" customFormat="1" ht="16.5" customHeight="1">
      <c r="B129" s="32"/>
      <c r="C129" s="173" t="s">
        <v>363</v>
      </c>
      <c r="D129" s="173" t="s">
        <v>140</v>
      </c>
      <c r="E129" s="174" t="s">
        <v>1265</v>
      </c>
      <c r="F129" s="175" t="s">
        <v>1266</v>
      </c>
      <c r="G129" s="176" t="s">
        <v>586</v>
      </c>
      <c r="H129" s="177">
        <v>17</v>
      </c>
      <c r="I129" s="178"/>
      <c r="J129" s="179">
        <f t="shared" si="40"/>
        <v>0</v>
      </c>
      <c r="K129" s="175" t="s">
        <v>1</v>
      </c>
      <c r="L129" s="36"/>
      <c r="M129" s="180" t="s">
        <v>1</v>
      </c>
      <c r="N129" s="181" t="s">
        <v>46</v>
      </c>
      <c r="O129" s="58"/>
      <c r="P129" s="182">
        <f t="shared" si="41"/>
        <v>0</v>
      </c>
      <c r="Q129" s="182">
        <v>0</v>
      </c>
      <c r="R129" s="182">
        <f t="shared" si="42"/>
        <v>0</v>
      </c>
      <c r="S129" s="182">
        <v>0</v>
      </c>
      <c r="T129" s="183">
        <f t="shared" si="43"/>
        <v>0</v>
      </c>
      <c r="AR129" s="15" t="s">
        <v>1102</v>
      </c>
      <c r="AT129" s="15" t="s">
        <v>140</v>
      </c>
      <c r="AU129" s="15" t="s">
        <v>21</v>
      </c>
      <c r="AY129" s="15" t="s">
        <v>136</v>
      </c>
      <c r="BE129" s="184">
        <f t="shared" si="44"/>
        <v>0</v>
      </c>
      <c r="BF129" s="184">
        <f t="shared" si="45"/>
        <v>0</v>
      </c>
      <c r="BG129" s="184">
        <f t="shared" si="46"/>
        <v>0</v>
      </c>
      <c r="BH129" s="184">
        <f t="shared" si="47"/>
        <v>0</v>
      </c>
      <c r="BI129" s="184">
        <f t="shared" si="48"/>
        <v>0</v>
      </c>
      <c r="BJ129" s="15" t="s">
        <v>21</v>
      </c>
      <c r="BK129" s="184">
        <f t="shared" si="49"/>
        <v>0</v>
      </c>
      <c r="BL129" s="15" t="s">
        <v>1102</v>
      </c>
      <c r="BM129" s="15" t="s">
        <v>1267</v>
      </c>
    </row>
    <row r="130" spans="2:65" s="1" customFormat="1" ht="16.5" customHeight="1">
      <c r="B130" s="32"/>
      <c r="C130" s="173" t="s">
        <v>1023</v>
      </c>
      <c r="D130" s="173" t="s">
        <v>140</v>
      </c>
      <c r="E130" s="174" t="s">
        <v>1268</v>
      </c>
      <c r="F130" s="175" t="s">
        <v>1269</v>
      </c>
      <c r="G130" s="176" t="s">
        <v>1178</v>
      </c>
      <c r="H130" s="177">
        <v>17</v>
      </c>
      <c r="I130" s="178"/>
      <c r="J130" s="179">
        <f t="shared" si="40"/>
        <v>0</v>
      </c>
      <c r="K130" s="175" t="s">
        <v>1</v>
      </c>
      <c r="L130" s="36"/>
      <c r="M130" s="180" t="s">
        <v>1</v>
      </c>
      <c r="N130" s="181" t="s">
        <v>46</v>
      </c>
      <c r="O130" s="58"/>
      <c r="P130" s="182">
        <f t="shared" si="41"/>
        <v>0</v>
      </c>
      <c r="Q130" s="182">
        <v>2.2563399999999998</v>
      </c>
      <c r="R130" s="182">
        <f t="shared" si="42"/>
        <v>38.357779999999998</v>
      </c>
      <c r="S130" s="182">
        <v>0</v>
      </c>
      <c r="T130" s="183">
        <f t="shared" si="43"/>
        <v>0</v>
      </c>
      <c r="AR130" s="15" t="s">
        <v>1102</v>
      </c>
      <c r="AT130" s="15" t="s">
        <v>140</v>
      </c>
      <c r="AU130" s="15" t="s">
        <v>21</v>
      </c>
      <c r="AY130" s="15" t="s">
        <v>136</v>
      </c>
      <c r="BE130" s="184">
        <f t="shared" si="44"/>
        <v>0</v>
      </c>
      <c r="BF130" s="184">
        <f t="shared" si="45"/>
        <v>0</v>
      </c>
      <c r="BG130" s="184">
        <f t="shared" si="46"/>
        <v>0</v>
      </c>
      <c r="BH130" s="184">
        <f t="shared" si="47"/>
        <v>0</v>
      </c>
      <c r="BI130" s="184">
        <f t="shared" si="48"/>
        <v>0</v>
      </c>
      <c r="BJ130" s="15" t="s">
        <v>21</v>
      </c>
      <c r="BK130" s="184">
        <f t="shared" si="49"/>
        <v>0</v>
      </c>
      <c r="BL130" s="15" t="s">
        <v>1102</v>
      </c>
      <c r="BM130" s="15" t="s">
        <v>1270</v>
      </c>
    </row>
    <row r="131" spans="2:65" s="1" customFormat="1" ht="16.5" customHeight="1">
      <c r="B131" s="32"/>
      <c r="C131" s="173" t="s">
        <v>374</v>
      </c>
      <c r="D131" s="173" t="s">
        <v>140</v>
      </c>
      <c r="E131" s="174" t="s">
        <v>1271</v>
      </c>
      <c r="F131" s="175" t="s">
        <v>1272</v>
      </c>
      <c r="G131" s="176" t="s">
        <v>190</v>
      </c>
      <c r="H131" s="177">
        <v>428</v>
      </c>
      <c r="I131" s="178"/>
      <c r="J131" s="179">
        <f t="shared" si="40"/>
        <v>0</v>
      </c>
      <c r="K131" s="175" t="s">
        <v>144</v>
      </c>
      <c r="L131" s="36"/>
      <c r="M131" s="180" t="s">
        <v>1</v>
      </c>
      <c r="N131" s="181" t="s">
        <v>46</v>
      </c>
      <c r="O131" s="58"/>
      <c r="P131" s="182">
        <f t="shared" si="41"/>
        <v>0</v>
      </c>
      <c r="Q131" s="182">
        <v>0</v>
      </c>
      <c r="R131" s="182">
        <f t="shared" si="42"/>
        <v>0</v>
      </c>
      <c r="S131" s="182">
        <v>0</v>
      </c>
      <c r="T131" s="183">
        <f t="shared" si="43"/>
        <v>0</v>
      </c>
      <c r="AR131" s="15" t="s">
        <v>1102</v>
      </c>
      <c r="AT131" s="15" t="s">
        <v>140</v>
      </c>
      <c r="AU131" s="15" t="s">
        <v>21</v>
      </c>
      <c r="AY131" s="15" t="s">
        <v>136</v>
      </c>
      <c r="BE131" s="184">
        <f t="shared" si="44"/>
        <v>0</v>
      </c>
      <c r="BF131" s="184">
        <f t="shared" si="45"/>
        <v>0</v>
      </c>
      <c r="BG131" s="184">
        <f t="shared" si="46"/>
        <v>0</v>
      </c>
      <c r="BH131" s="184">
        <f t="shared" si="47"/>
        <v>0</v>
      </c>
      <c r="BI131" s="184">
        <f t="shared" si="48"/>
        <v>0</v>
      </c>
      <c r="BJ131" s="15" t="s">
        <v>21</v>
      </c>
      <c r="BK131" s="184">
        <f t="shared" si="49"/>
        <v>0</v>
      </c>
      <c r="BL131" s="15" t="s">
        <v>1102</v>
      </c>
      <c r="BM131" s="15" t="s">
        <v>1273</v>
      </c>
    </row>
    <row r="132" spans="2:65" s="1" customFormat="1" ht="16.5" customHeight="1">
      <c r="B132" s="32"/>
      <c r="C132" s="173" t="s">
        <v>327</v>
      </c>
      <c r="D132" s="173" t="s">
        <v>140</v>
      </c>
      <c r="E132" s="174" t="s">
        <v>1274</v>
      </c>
      <c r="F132" s="175" t="s">
        <v>1275</v>
      </c>
      <c r="G132" s="176" t="s">
        <v>190</v>
      </c>
      <c r="H132" s="177">
        <v>52</v>
      </c>
      <c r="I132" s="178"/>
      <c r="J132" s="179">
        <f t="shared" si="40"/>
        <v>0</v>
      </c>
      <c r="K132" s="175" t="s">
        <v>144</v>
      </c>
      <c r="L132" s="36"/>
      <c r="M132" s="180" t="s">
        <v>1</v>
      </c>
      <c r="N132" s="181" t="s">
        <v>46</v>
      </c>
      <c r="O132" s="58"/>
      <c r="P132" s="182">
        <f t="shared" si="41"/>
        <v>0</v>
      </c>
      <c r="Q132" s="182">
        <v>0</v>
      </c>
      <c r="R132" s="182">
        <f t="shared" si="42"/>
        <v>0</v>
      </c>
      <c r="S132" s="182">
        <v>0</v>
      </c>
      <c r="T132" s="183">
        <f t="shared" si="43"/>
        <v>0</v>
      </c>
      <c r="AR132" s="15" t="s">
        <v>1102</v>
      </c>
      <c r="AT132" s="15" t="s">
        <v>140</v>
      </c>
      <c r="AU132" s="15" t="s">
        <v>21</v>
      </c>
      <c r="AY132" s="15" t="s">
        <v>136</v>
      </c>
      <c r="BE132" s="184">
        <f t="shared" si="44"/>
        <v>0</v>
      </c>
      <c r="BF132" s="184">
        <f t="shared" si="45"/>
        <v>0</v>
      </c>
      <c r="BG132" s="184">
        <f t="shared" si="46"/>
        <v>0</v>
      </c>
      <c r="BH132" s="184">
        <f t="shared" si="47"/>
        <v>0</v>
      </c>
      <c r="BI132" s="184">
        <f t="shared" si="48"/>
        <v>0</v>
      </c>
      <c r="BJ132" s="15" t="s">
        <v>21</v>
      </c>
      <c r="BK132" s="184">
        <f t="shared" si="49"/>
        <v>0</v>
      </c>
      <c r="BL132" s="15" t="s">
        <v>1102</v>
      </c>
      <c r="BM132" s="15" t="s">
        <v>1276</v>
      </c>
    </row>
    <row r="133" spans="2:65" s="1" customFormat="1" ht="16.5" customHeight="1">
      <c r="B133" s="32"/>
      <c r="C133" s="173" t="s">
        <v>334</v>
      </c>
      <c r="D133" s="173" t="s">
        <v>140</v>
      </c>
      <c r="E133" s="174" t="s">
        <v>1277</v>
      </c>
      <c r="F133" s="175" t="s">
        <v>1278</v>
      </c>
      <c r="G133" s="176" t="s">
        <v>190</v>
      </c>
      <c r="H133" s="177">
        <v>428</v>
      </c>
      <c r="I133" s="178"/>
      <c r="J133" s="179">
        <f t="shared" si="40"/>
        <v>0</v>
      </c>
      <c r="K133" s="175" t="s">
        <v>144</v>
      </c>
      <c r="L133" s="36"/>
      <c r="M133" s="180" t="s">
        <v>1</v>
      </c>
      <c r="N133" s="181" t="s">
        <v>46</v>
      </c>
      <c r="O133" s="58"/>
      <c r="P133" s="182">
        <f t="shared" si="41"/>
        <v>0</v>
      </c>
      <c r="Q133" s="182">
        <v>0</v>
      </c>
      <c r="R133" s="182">
        <f t="shared" si="42"/>
        <v>0</v>
      </c>
      <c r="S133" s="182">
        <v>0</v>
      </c>
      <c r="T133" s="183">
        <f t="shared" si="43"/>
        <v>0</v>
      </c>
      <c r="AR133" s="15" t="s">
        <v>1102</v>
      </c>
      <c r="AT133" s="15" t="s">
        <v>140</v>
      </c>
      <c r="AU133" s="15" t="s">
        <v>21</v>
      </c>
      <c r="AY133" s="15" t="s">
        <v>136</v>
      </c>
      <c r="BE133" s="184">
        <f t="shared" si="44"/>
        <v>0</v>
      </c>
      <c r="BF133" s="184">
        <f t="shared" si="45"/>
        <v>0</v>
      </c>
      <c r="BG133" s="184">
        <f t="shared" si="46"/>
        <v>0</v>
      </c>
      <c r="BH133" s="184">
        <f t="shared" si="47"/>
        <v>0</v>
      </c>
      <c r="BI133" s="184">
        <f t="shared" si="48"/>
        <v>0</v>
      </c>
      <c r="BJ133" s="15" t="s">
        <v>21</v>
      </c>
      <c r="BK133" s="184">
        <f t="shared" si="49"/>
        <v>0</v>
      </c>
      <c r="BL133" s="15" t="s">
        <v>1102</v>
      </c>
      <c r="BM133" s="15" t="s">
        <v>1279</v>
      </c>
    </row>
    <row r="134" spans="2:65" s="1" customFormat="1" ht="16.5" customHeight="1">
      <c r="B134" s="32"/>
      <c r="C134" s="173" t="s">
        <v>381</v>
      </c>
      <c r="D134" s="173" t="s">
        <v>140</v>
      </c>
      <c r="E134" s="174" t="s">
        <v>1280</v>
      </c>
      <c r="F134" s="175" t="s">
        <v>1281</v>
      </c>
      <c r="G134" s="176" t="s">
        <v>190</v>
      </c>
      <c r="H134" s="177">
        <v>52</v>
      </c>
      <c r="I134" s="178"/>
      <c r="J134" s="179">
        <f t="shared" si="40"/>
        <v>0</v>
      </c>
      <c r="K134" s="175" t="s">
        <v>144</v>
      </c>
      <c r="L134" s="36"/>
      <c r="M134" s="180" t="s">
        <v>1</v>
      </c>
      <c r="N134" s="181" t="s">
        <v>46</v>
      </c>
      <c r="O134" s="58"/>
      <c r="P134" s="182">
        <f t="shared" si="41"/>
        <v>0</v>
      </c>
      <c r="Q134" s="182">
        <v>0</v>
      </c>
      <c r="R134" s="182">
        <f t="shared" si="42"/>
        <v>0</v>
      </c>
      <c r="S134" s="182">
        <v>0</v>
      </c>
      <c r="T134" s="183">
        <f t="shared" si="43"/>
        <v>0</v>
      </c>
      <c r="AR134" s="15" t="s">
        <v>1102</v>
      </c>
      <c r="AT134" s="15" t="s">
        <v>140</v>
      </c>
      <c r="AU134" s="15" t="s">
        <v>21</v>
      </c>
      <c r="AY134" s="15" t="s">
        <v>136</v>
      </c>
      <c r="BE134" s="184">
        <f t="shared" si="44"/>
        <v>0</v>
      </c>
      <c r="BF134" s="184">
        <f t="shared" si="45"/>
        <v>0</v>
      </c>
      <c r="BG134" s="184">
        <f t="shared" si="46"/>
        <v>0</v>
      </c>
      <c r="BH134" s="184">
        <f t="shared" si="47"/>
        <v>0</v>
      </c>
      <c r="BI134" s="184">
        <f t="shared" si="48"/>
        <v>0</v>
      </c>
      <c r="BJ134" s="15" t="s">
        <v>21</v>
      </c>
      <c r="BK134" s="184">
        <f t="shared" si="49"/>
        <v>0</v>
      </c>
      <c r="BL134" s="15" t="s">
        <v>1102</v>
      </c>
      <c r="BM134" s="15" t="s">
        <v>1282</v>
      </c>
    </row>
    <row r="135" spans="2:65" s="1" customFormat="1" ht="16.5" customHeight="1">
      <c r="B135" s="32"/>
      <c r="C135" s="173" t="s">
        <v>388</v>
      </c>
      <c r="D135" s="173" t="s">
        <v>140</v>
      </c>
      <c r="E135" s="174" t="s">
        <v>1283</v>
      </c>
      <c r="F135" s="175" t="s">
        <v>1284</v>
      </c>
      <c r="G135" s="176" t="s">
        <v>143</v>
      </c>
      <c r="H135" s="177">
        <v>1.1499999999999999</v>
      </c>
      <c r="I135" s="178"/>
      <c r="J135" s="179">
        <f t="shared" si="40"/>
        <v>0</v>
      </c>
      <c r="K135" s="175" t="s">
        <v>144</v>
      </c>
      <c r="L135" s="36"/>
      <c r="M135" s="180" t="s">
        <v>1</v>
      </c>
      <c r="N135" s="181" t="s">
        <v>46</v>
      </c>
      <c r="O135" s="58"/>
      <c r="P135" s="182">
        <f t="shared" si="41"/>
        <v>0</v>
      </c>
      <c r="Q135" s="182">
        <v>0</v>
      </c>
      <c r="R135" s="182">
        <f t="shared" si="42"/>
        <v>0</v>
      </c>
      <c r="S135" s="182">
        <v>0</v>
      </c>
      <c r="T135" s="183">
        <f t="shared" si="43"/>
        <v>0</v>
      </c>
      <c r="AR135" s="15" t="s">
        <v>1102</v>
      </c>
      <c r="AT135" s="15" t="s">
        <v>140</v>
      </c>
      <c r="AU135" s="15" t="s">
        <v>21</v>
      </c>
      <c r="AY135" s="15" t="s">
        <v>136</v>
      </c>
      <c r="BE135" s="184">
        <f t="shared" si="44"/>
        <v>0</v>
      </c>
      <c r="BF135" s="184">
        <f t="shared" si="45"/>
        <v>0</v>
      </c>
      <c r="BG135" s="184">
        <f t="shared" si="46"/>
        <v>0</v>
      </c>
      <c r="BH135" s="184">
        <f t="shared" si="47"/>
        <v>0</v>
      </c>
      <c r="BI135" s="184">
        <f t="shared" si="48"/>
        <v>0</v>
      </c>
      <c r="BJ135" s="15" t="s">
        <v>21</v>
      </c>
      <c r="BK135" s="184">
        <f t="shared" si="49"/>
        <v>0</v>
      </c>
      <c r="BL135" s="15" t="s">
        <v>1102</v>
      </c>
      <c r="BM135" s="15" t="s">
        <v>1285</v>
      </c>
    </row>
    <row r="136" spans="2:65" s="1" customFormat="1" ht="16.5" customHeight="1">
      <c r="B136" s="32"/>
      <c r="C136" s="173" t="s">
        <v>394</v>
      </c>
      <c r="D136" s="173" t="s">
        <v>140</v>
      </c>
      <c r="E136" s="174" t="s">
        <v>1286</v>
      </c>
      <c r="F136" s="175" t="s">
        <v>1287</v>
      </c>
      <c r="G136" s="176" t="s">
        <v>143</v>
      </c>
      <c r="H136" s="177">
        <v>1.1499999999999999</v>
      </c>
      <c r="I136" s="178"/>
      <c r="J136" s="179">
        <f t="shared" si="40"/>
        <v>0</v>
      </c>
      <c r="K136" s="175" t="s">
        <v>144</v>
      </c>
      <c r="L136" s="36"/>
      <c r="M136" s="180" t="s">
        <v>1</v>
      </c>
      <c r="N136" s="181" t="s">
        <v>46</v>
      </c>
      <c r="O136" s="58"/>
      <c r="P136" s="182">
        <f t="shared" si="41"/>
        <v>0</v>
      </c>
      <c r="Q136" s="182">
        <v>0.30360999999999999</v>
      </c>
      <c r="R136" s="182">
        <f t="shared" si="42"/>
        <v>0.34915149999999995</v>
      </c>
      <c r="S136" s="182">
        <v>0</v>
      </c>
      <c r="T136" s="183">
        <f t="shared" si="43"/>
        <v>0</v>
      </c>
      <c r="AR136" s="15" t="s">
        <v>1102</v>
      </c>
      <c r="AT136" s="15" t="s">
        <v>140</v>
      </c>
      <c r="AU136" s="15" t="s">
        <v>21</v>
      </c>
      <c r="AY136" s="15" t="s">
        <v>136</v>
      </c>
      <c r="BE136" s="184">
        <f t="shared" si="44"/>
        <v>0</v>
      </c>
      <c r="BF136" s="184">
        <f t="shared" si="45"/>
        <v>0</v>
      </c>
      <c r="BG136" s="184">
        <f t="shared" si="46"/>
        <v>0</v>
      </c>
      <c r="BH136" s="184">
        <f t="shared" si="47"/>
        <v>0</v>
      </c>
      <c r="BI136" s="184">
        <f t="shared" si="48"/>
        <v>0</v>
      </c>
      <c r="BJ136" s="15" t="s">
        <v>21</v>
      </c>
      <c r="BK136" s="184">
        <f t="shared" si="49"/>
        <v>0</v>
      </c>
      <c r="BL136" s="15" t="s">
        <v>1102</v>
      </c>
      <c r="BM136" s="15" t="s">
        <v>1288</v>
      </c>
    </row>
    <row r="137" spans="2:65" s="1" customFormat="1" ht="16.5" customHeight="1">
      <c r="B137" s="32"/>
      <c r="C137" s="173" t="s">
        <v>398</v>
      </c>
      <c r="D137" s="173" t="s">
        <v>140</v>
      </c>
      <c r="E137" s="174" t="s">
        <v>1289</v>
      </c>
      <c r="F137" s="175" t="s">
        <v>1290</v>
      </c>
      <c r="G137" s="176" t="s">
        <v>143</v>
      </c>
      <c r="H137" s="177">
        <v>1.1499999999999999</v>
      </c>
      <c r="I137" s="178"/>
      <c r="J137" s="179">
        <f t="shared" si="40"/>
        <v>0</v>
      </c>
      <c r="K137" s="175" t="s">
        <v>144</v>
      </c>
      <c r="L137" s="36"/>
      <c r="M137" s="180" t="s">
        <v>1</v>
      </c>
      <c r="N137" s="181" t="s">
        <v>46</v>
      </c>
      <c r="O137" s="58"/>
      <c r="P137" s="182">
        <f t="shared" si="41"/>
        <v>0</v>
      </c>
      <c r="Q137" s="182">
        <v>8.4250000000000005E-2</v>
      </c>
      <c r="R137" s="182">
        <f t="shared" si="42"/>
        <v>9.6887500000000001E-2</v>
      </c>
      <c r="S137" s="182">
        <v>0</v>
      </c>
      <c r="T137" s="183">
        <f t="shared" si="43"/>
        <v>0</v>
      </c>
      <c r="AR137" s="15" t="s">
        <v>1102</v>
      </c>
      <c r="AT137" s="15" t="s">
        <v>140</v>
      </c>
      <c r="AU137" s="15" t="s">
        <v>21</v>
      </c>
      <c r="AY137" s="15" t="s">
        <v>136</v>
      </c>
      <c r="BE137" s="184">
        <f t="shared" si="44"/>
        <v>0</v>
      </c>
      <c r="BF137" s="184">
        <f t="shared" si="45"/>
        <v>0</v>
      </c>
      <c r="BG137" s="184">
        <f t="shared" si="46"/>
        <v>0</v>
      </c>
      <c r="BH137" s="184">
        <f t="shared" si="47"/>
        <v>0</v>
      </c>
      <c r="BI137" s="184">
        <f t="shared" si="48"/>
        <v>0</v>
      </c>
      <c r="BJ137" s="15" t="s">
        <v>21</v>
      </c>
      <c r="BK137" s="184">
        <f t="shared" si="49"/>
        <v>0</v>
      </c>
      <c r="BL137" s="15" t="s">
        <v>1102</v>
      </c>
      <c r="BM137" s="15" t="s">
        <v>1291</v>
      </c>
    </row>
    <row r="138" spans="2:65" s="1" customFormat="1" ht="16.5" customHeight="1">
      <c r="B138" s="32"/>
      <c r="C138" s="173" t="s">
        <v>402</v>
      </c>
      <c r="D138" s="173" t="s">
        <v>140</v>
      </c>
      <c r="E138" s="174" t="s">
        <v>1292</v>
      </c>
      <c r="F138" s="175" t="s">
        <v>1293</v>
      </c>
      <c r="G138" s="176" t="s">
        <v>190</v>
      </c>
      <c r="H138" s="177">
        <v>11.75</v>
      </c>
      <c r="I138" s="178"/>
      <c r="J138" s="179">
        <f t="shared" si="40"/>
        <v>0</v>
      </c>
      <c r="K138" s="175" t="s">
        <v>144</v>
      </c>
      <c r="L138" s="36"/>
      <c r="M138" s="180" t="s">
        <v>1</v>
      </c>
      <c r="N138" s="181" t="s">
        <v>46</v>
      </c>
      <c r="O138" s="58"/>
      <c r="P138" s="182">
        <f t="shared" si="41"/>
        <v>0</v>
      </c>
      <c r="Q138" s="182">
        <v>0</v>
      </c>
      <c r="R138" s="182">
        <f t="shared" si="42"/>
        <v>0</v>
      </c>
      <c r="S138" s="182">
        <v>0</v>
      </c>
      <c r="T138" s="183">
        <f t="shared" si="43"/>
        <v>0</v>
      </c>
      <c r="AR138" s="15" t="s">
        <v>1102</v>
      </c>
      <c r="AT138" s="15" t="s">
        <v>140</v>
      </c>
      <c r="AU138" s="15" t="s">
        <v>21</v>
      </c>
      <c r="AY138" s="15" t="s">
        <v>136</v>
      </c>
      <c r="BE138" s="184">
        <f t="shared" si="44"/>
        <v>0</v>
      </c>
      <c r="BF138" s="184">
        <f t="shared" si="45"/>
        <v>0</v>
      </c>
      <c r="BG138" s="184">
        <f t="shared" si="46"/>
        <v>0</v>
      </c>
      <c r="BH138" s="184">
        <f t="shared" si="47"/>
        <v>0</v>
      </c>
      <c r="BI138" s="184">
        <f t="shared" si="48"/>
        <v>0</v>
      </c>
      <c r="BJ138" s="15" t="s">
        <v>21</v>
      </c>
      <c r="BK138" s="184">
        <f t="shared" si="49"/>
        <v>0</v>
      </c>
      <c r="BL138" s="15" t="s">
        <v>1102</v>
      </c>
      <c r="BM138" s="15" t="s">
        <v>1294</v>
      </c>
    </row>
    <row r="139" spans="2:65" s="1" customFormat="1" ht="16.5" customHeight="1">
      <c r="B139" s="32"/>
      <c r="C139" s="173" t="s">
        <v>406</v>
      </c>
      <c r="D139" s="173" t="s">
        <v>140</v>
      </c>
      <c r="E139" s="174" t="s">
        <v>1295</v>
      </c>
      <c r="F139" s="175" t="s">
        <v>1296</v>
      </c>
      <c r="G139" s="176" t="s">
        <v>143</v>
      </c>
      <c r="H139" s="177">
        <v>1.75</v>
      </c>
      <c r="I139" s="178"/>
      <c r="J139" s="179">
        <f t="shared" si="40"/>
        <v>0</v>
      </c>
      <c r="K139" s="175" t="s">
        <v>144</v>
      </c>
      <c r="L139" s="36"/>
      <c r="M139" s="180" t="s">
        <v>1</v>
      </c>
      <c r="N139" s="181" t="s">
        <v>46</v>
      </c>
      <c r="O139" s="58"/>
      <c r="P139" s="182">
        <f t="shared" si="41"/>
        <v>0</v>
      </c>
      <c r="Q139" s="182">
        <v>0</v>
      </c>
      <c r="R139" s="182">
        <f t="shared" si="42"/>
        <v>0</v>
      </c>
      <c r="S139" s="182">
        <v>0</v>
      </c>
      <c r="T139" s="183">
        <f t="shared" si="43"/>
        <v>0</v>
      </c>
      <c r="AR139" s="15" t="s">
        <v>1102</v>
      </c>
      <c r="AT139" s="15" t="s">
        <v>140</v>
      </c>
      <c r="AU139" s="15" t="s">
        <v>21</v>
      </c>
      <c r="AY139" s="15" t="s">
        <v>136</v>
      </c>
      <c r="BE139" s="184">
        <f t="shared" si="44"/>
        <v>0</v>
      </c>
      <c r="BF139" s="184">
        <f t="shared" si="45"/>
        <v>0</v>
      </c>
      <c r="BG139" s="184">
        <f t="shared" si="46"/>
        <v>0</v>
      </c>
      <c r="BH139" s="184">
        <f t="shared" si="47"/>
        <v>0</v>
      </c>
      <c r="BI139" s="184">
        <f t="shared" si="48"/>
        <v>0</v>
      </c>
      <c r="BJ139" s="15" t="s">
        <v>21</v>
      </c>
      <c r="BK139" s="184">
        <f t="shared" si="49"/>
        <v>0</v>
      </c>
      <c r="BL139" s="15" t="s">
        <v>1102</v>
      </c>
      <c r="BM139" s="15" t="s">
        <v>1297</v>
      </c>
    </row>
    <row r="140" spans="2:65" s="1" customFormat="1" ht="16.5" customHeight="1">
      <c r="B140" s="32"/>
      <c r="C140" s="173" t="s">
        <v>412</v>
      </c>
      <c r="D140" s="173" t="s">
        <v>140</v>
      </c>
      <c r="E140" s="174" t="s">
        <v>1298</v>
      </c>
      <c r="F140" s="175" t="s">
        <v>1299</v>
      </c>
      <c r="G140" s="176" t="s">
        <v>190</v>
      </c>
      <c r="H140" s="177">
        <v>4</v>
      </c>
      <c r="I140" s="178"/>
      <c r="J140" s="179">
        <f t="shared" si="40"/>
        <v>0</v>
      </c>
      <c r="K140" s="175" t="s">
        <v>144</v>
      </c>
      <c r="L140" s="36"/>
      <c r="M140" s="180" t="s">
        <v>1</v>
      </c>
      <c r="N140" s="181" t="s">
        <v>46</v>
      </c>
      <c r="O140" s="58"/>
      <c r="P140" s="182">
        <f t="shared" si="41"/>
        <v>0</v>
      </c>
      <c r="Q140" s="182">
        <v>0</v>
      </c>
      <c r="R140" s="182">
        <f t="shared" si="42"/>
        <v>0</v>
      </c>
      <c r="S140" s="182">
        <v>0</v>
      </c>
      <c r="T140" s="183">
        <f t="shared" si="43"/>
        <v>0</v>
      </c>
      <c r="AR140" s="15" t="s">
        <v>1102</v>
      </c>
      <c r="AT140" s="15" t="s">
        <v>140</v>
      </c>
      <c r="AU140" s="15" t="s">
        <v>21</v>
      </c>
      <c r="AY140" s="15" t="s">
        <v>136</v>
      </c>
      <c r="BE140" s="184">
        <f t="shared" si="44"/>
        <v>0</v>
      </c>
      <c r="BF140" s="184">
        <f t="shared" si="45"/>
        <v>0</v>
      </c>
      <c r="BG140" s="184">
        <f t="shared" si="46"/>
        <v>0</v>
      </c>
      <c r="BH140" s="184">
        <f t="shared" si="47"/>
        <v>0</v>
      </c>
      <c r="BI140" s="184">
        <f t="shared" si="48"/>
        <v>0</v>
      </c>
      <c r="BJ140" s="15" t="s">
        <v>21</v>
      </c>
      <c r="BK140" s="184">
        <f t="shared" si="49"/>
        <v>0</v>
      </c>
      <c r="BL140" s="15" t="s">
        <v>1102</v>
      </c>
      <c r="BM140" s="15" t="s">
        <v>1300</v>
      </c>
    </row>
    <row r="141" spans="2:65" s="1" customFormat="1" ht="16.5" customHeight="1">
      <c r="B141" s="32"/>
      <c r="C141" s="173" t="s">
        <v>416</v>
      </c>
      <c r="D141" s="173" t="s">
        <v>140</v>
      </c>
      <c r="E141" s="174" t="s">
        <v>1301</v>
      </c>
      <c r="F141" s="175" t="s">
        <v>1302</v>
      </c>
      <c r="G141" s="176" t="s">
        <v>190</v>
      </c>
      <c r="H141" s="177">
        <v>4</v>
      </c>
      <c r="I141" s="178"/>
      <c r="J141" s="179">
        <f t="shared" si="40"/>
        <v>0</v>
      </c>
      <c r="K141" s="175" t="s">
        <v>144</v>
      </c>
      <c r="L141" s="36"/>
      <c r="M141" s="180" t="s">
        <v>1</v>
      </c>
      <c r="N141" s="181" t="s">
        <v>46</v>
      </c>
      <c r="O141" s="58"/>
      <c r="P141" s="182">
        <f t="shared" si="41"/>
        <v>0</v>
      </c>
      <c r="Q141" s="182">
        <v>0.11934</v>
      </c>
      <c r="R141" s="182">
        <f t="shared" si="42"/>
        <v>0.47736000000000001</v>
      </c>
      <c r="S141" s="182">
        <v>0</v>
      </c>
      <c r="T141" s="183">
        <f t="shared" si="43"/>
        <v>0</v>
      </c>
      <c r="AR141" s="15" t="s">
        <v>1102</v>
      </c>
      <c r="AT141" s="15" t="s">
        <v>140</v>
      </c>
      <c r="AU141" s="15" t="s">
        <v>21</v>
      </c>
      <c r="AY141" s="15" t="s">
        <v>136</v>
      </c>
      <c r="BE141" s="184">
        <f t="shared" si="44"/>
        <v>0</v>
      </c>
      <c r="BF141" s="184">
        <f t="shared" si="45"/>
        <v>0</v>
      </c>
      <c r="BG141" s="184">
        <f t="shared" si="46"/>
        <v>0</v>
      </c>
      <c r="BH141" s="184">
        <f t="shared" si="47"/>
        <v>0</v>
      </c>
      <c r="BI141" s="184">
        <f t="shared" si="48"/>
        <v>0</v>
      </c>
      <c r="BJ141" s="15" t="s">
        <v>21</v>
      </c>
      <c r="BK141" s="184">
        <f t="shared" si="49"/>
        <v>0</v>
      </c>
      <c r="BL141" s="15" t="s">
        <v>1102</v>
      </c>
      <c r="BM141" s="15" t="s">
        <v>1303</v>
      </c>
    </row>
    <row r="142" spans="2:65" s="1" customFormat="1" ht="16.5" customHeight="1">
      <c r="B142" s="32"/>
      <c r="C142" s="173" t="s">
        <v>1064</v>
      </c>
      <c r="D142" s="173" t="s">
        <v>140</v>
      </c>
      <c r="E142" s="174" t="s">
        <v>1304</v>
      </c>
      <c r="F142" s="175" t="s">
        <v>1305</v>
      </c>
      <c r="G142" s="176" t="s">
        <v>143</v>
      </c>
      <c r="H142" s="177">
        <v>1.75</v>
      </c>
      <c r="I142" s="178"/>
      <c r="J142" s="179">
        <f t="shared" si="40"/>
        <v>0</v>
      </c>
      <c r="K142" s="175" t="s">
        <v>144</v>
      </c>
      <c r="L142" s="36"/>
      <c r="M142" s="180" t="s">
        <v>1</v>
      </c>
      <c r="N142" s="181" t="s">
        <v>46</v>
      </c>
      <c r="O142" s="58"/>
      <c r="P142" s="182">
        <f t="shared" si="41"/>
        <v>0</v>
      </c>
      <c r="Q142" s="182">
        <v>0.46166000000000001</v>
      </c>
      <c r="R142" s="182">
        <f t="shared" si="42"/>
        <v>0.80790499999999998</v>
      </c>
      <c r="S142" s="182">
        <v>0</v>
      </c>
      <c r="T142" s="183">
        <f t="shared" si="43"/>
        <v>0</v>
      </c>
      <c r="AR142" s="15" t="s">
        <v>1102</v>
      </c>
      <c r="AT142" s="15" t="s">
        <v>140</v>
      </c>
      <c r="AU142" s="15" t="s">
        <v>21</v>
      </c>
      <c r="AY142" s="15" t="s">
        <v>136</v>
      </c>
      <c r="BE142" s="184">
        <f t="shared" si="44"/>
        <v>0</v>
      </c>
      <c r="BF142" s="184">
        <f t="shared" si="45"/>
        <v>0</v>
      </c>
      <c r="BG142" s="184">
        <f t="shared" si="46"/>
        <v>0</v>
      </c>
      <c r="BH142" s="184">
        <f t="shared" si="47"/>
        <v>0</v>
      </c>
      <c r="BI142" s="184">
        <f t="shared" si="48"/>
        <v>0</v>
      </c>
      <c r="BJ142" s="15" t="s">
        <v>21</v>
      </c>
      <c r="BK142" s="184">
        <f t="shared" si="49"/>
        <v>0</v>
      </c>
      <c r="BL142" s="15" t="s">
        <v>1102</v>
      </c>
      <c r="BM142" s="15" t="s">
        <v>1306</v>
      </c>
    </row>
    <row r="143" spans="2:65" s="1" customFormat="1" ht="16.5" customHeight="1">
      <c r="B143" s="32"/>
      <c r="C143" s="173" t="s">
        <v>437</v>
      </c>
      <c r="D143" s="173" t="s">
        <v>140</v>
      </c>
      <c r="E143" s="174" t="s">
        <v>1307</v>
      </c>
      <c r="F143" s="175" t="s">
        <v>1308</v>
      </c>
      <c r="G143" s="176" t="s">
        <v>143</v>
      </c>
      <c r="H143" s="177">
        <v>1.75</v>
      </c>
      <c r="I143" s="178"/>
      <c r="J143" s="179">
        <f t="shared" si="40"/>
        <v>0</v>
      </c>
      <c r="K143" s="175" t="s">
        <v>144</v>
      </c>
      <c r="L143" s="36"/>
      <c r="M143" s="180" t="s">
        <v>1</v>
      </c>
      <c r="N143" s="181" t="s">
        <v>46</v>
      </c>
      <c r="O143" s="58"/>
      <c r="P143" s="182">
        <f t="shared" si="41"/>
        <v>0</v>
      </c>
      <c r="Q143" s="182">
        <v>0.25319999999999998</v>
      </c>
      <c r="R143" s="182">
        <f t="shared" si="42"/>
        <v>0.44309999999999994</v>
      </c>
      <c r="S143" s="182">
        <v>0</v>
      </c>
      <c r="T143" s="183">
        <f t="shared" si="43"/>
        <v>0</v>
      </c>
      <c r="AR143" s="15" t="s">
        <v>1102</v>
      </c>
      <c r="AT143" s="15" t="s">
        <v>140</v>
      </c>
      <c r="AU143" s="15" t="s">
        <v>21</v>
      </c>
      <c r="AY143" s="15" t="s">
        <v>136</v>
      </c>
      <c r="BE143" s="184">
        <f t="shared" si="44"/>
        <v>0</v>
      </c>
      <c r="BF143" s="184">
        <f t="shared" si="45"/>
        <v>0</v>
      </c>
      <c r="BG143" s="184">
        <f t="shared" si="46"/>
        <v>0</v>
      </c>
      <c r="BH143" s="184">
        <f t="shared" si="47"/>
        <v>0</v>
      </c>
      <c r="BI143" s="184">
        <f t="shared" si="48"/>
        <v>0</v>
      </c>
      <c r="BJ143" s="15" t="s">
        <v>21</v>
      </c>
      <c r="BK143" s="184">
        <f t="shared" si="49"/>
        <v>0</v>
      </c>
      <c r="BL143" s="15" t="s">
        <v>1102</v>
      </c>
      <c r="BM143" s="15" t="s">
        <v>1309</v>
      </c>
    </row>
    <row r="144" spans="2:65" s="1" customFormat="1" ht="16.5" customHeight="1">
      <c r="B144" s="32"/>
      <c r="C144" s="173" t="s">
        <v>443</v>
      </c>
      <c r="D144" s="173" t="s">
        <v>140</v>
      </c>
      <c r="E144" s="174" t="s">
        <v>1310</v>
      </c>
      <c r="F144" s="175" t="s">
        <v>1311</v>
      </c>
      <c r="G144" s="176" t="s">
        <v>143</v>
      </c>
      <c r="H144" s="177">
        <v>1.75</v>
      </c>
      <c r="I144" s="178"/>
      <c r="J144" s="179">
        <f t="shared" si="40"/>
        <v>0</v>
      </c>
      <c r="K144" s="175" t="s">
        <v>144</v>
      </c>
      <c r="L144" s="36"/>
      <c r="M144" s="180" t="s">
        <v>1</v>
      </c>
      <c r="N144" s="181" t="s">
        <v>46</v>
      </c>
      <c r="O144" s="58"/>
      <c r="P144" s="182">
        <f t="shared" si="41"/>
        <v>0</v>
      </c>
      <c r="Q144" s="182">
        <v>9.0130000000000002E-2</v>
      </c>
      <c r="R144" s="182">
        <f t="shared" si="42"/>
        <v>0.15772749999999999</v>
      </c>
      <c r="S144" s="182">
        <v>0</v>
      </c>
      <c r="T144" s="183">
        <f t="shared" si="43"/>
        <v>0</v>
      </c>
      <c r="AR144" s="15" t="s">
        <v>1102</v>
      </c>
      <c r="AT144" s="15" t="s">
        <v>140</v>
      </c>
      <c r="AU144" s="15" t="s">
        <v>21</v>
      </c>
      <c r="AY144" s="15" t="s">
        <v>136</v>
      </c>
      <c r="BE144" s="184">
        <f t="shared" si="44"/>
        <v>0</v>
      </c>
      <c r="BF144" s="184">
        <f t="shared" si="45"/>
        <v>0</v>
      </c>
      <c r="BG144" s="184">
        <f t="shared" si="46"/>
        <v>0</v>
      </c>
      <c r="BH144" s="184">
        <f t="shared" si="47"/>
        <v>0</v>
      </c>
      <c r="BI144" s="184">
        <f t="shared" si="48"/>
        <v>0</v>
      </c>
      <c r="BJ144" s="15" t="s">
        <v>21</v>
      </c>
      <c r="BK144" s="184">
        <f t="shared" si="49"/>
        <v>0</v>
      </c>
      <c r="BL144" s="15" t="s">
        <v>1102</v>
      </c>
      <c r="BM144" s="15" t="s">
        <v>1312</v>
      </c>
    </row>
    <row r="145" spans="2:65" s="1" customFormat="1" ht="16.5" customHeight="1">
      <c r="B145" s="32"/>
      <c r="C145" s="173" t="s">
        <v>1074</v>
      </c>
      <c r="D145" s="173" t="s">
        <v>140</v>
      </c>
      <c r="E145" s="174" t="s">
        <v>1313</v>
      </c>
      <c r="F145" s="175" t="s">
        <v>1314</v>
      </c>
      <c r="G145" s="176" t="s">
        <v>143</v>
      </c>
      <c r="H145" s="177">
        <v>42.3</v>
      </c>
      <c r="I145" s="178"/>
      <c r="J145" s="179">
        <f t="shared" si="40"/>
        <v>0</v>
      </c>
      <c r="K145" s="175" t="s">
        <v>144</v>
      </c>
      <c r="L145" s="36"/>
      <c r="M145" s="180" t="s">
        <v>1</v>
      </c>
      <c r="N145" s="181" t="s">
        <v>46</v>
      </c>
      <c r="O145" s="58"/>
      <c r="P145" s="182">
        <f t="shared" si="41"/>
        <v>0</v>
      </c>
      <c r="Q145" s="182">
        <v>0</v>
      </c>
      <c r="R145" s="182">
        <f t="shared" si="42"/>
        <v>0</v>
      </c>
      <c r="S145" s="182">
        <v>0</v>
      </c>
      <c r="T145" s="183">
        <f t="shared" si="43"/>
        <v>0</v>
      </c>
      <c r="AR145" s="15" t="s">
        <v>1102</v>
      </c>
      <c r="AT145" s="15" t="s">
        <v>140</v>
      </c>
      <c r="AU145" s="15" t="s">
        <v>21</v>
      </c>
      <c r="AY145" s="15" t="s">
        <v>136</v>
      </c>
      <c r="BE145" s="184">
        <f t="shared" si="44"/>
        <v>0</v>
      </c>
      <c r="BF145" s="184">
        <f t="shared" si="45"/>
        <v>0</v>
      </c>
      <c r="BG145" s="184">
        <f t="shared" si="46"/>
        <v>0</v>
      </c>
      <c r="BH145" s="184">
        <f t="shared" si="47"/>
        <v>0</v>
      </c>
      <c r="BI145" s="184">
        <f t="shared" si="48"/>
        <v>0</v>
      </c>
      <c r="BJ145" s="15" t="s">
        <v>21</v>
      </c>
      <c r="BK145" s="184">
        <f t="shared" si="49"/>
        <v>0</v>
      </c>
      <c r="BL145" s="15" t="s">
        <v>1102</v>
      </c>
      <c r="BM145" s="15" t="s">
        <v>1315</v>
      </c>
    </row>
    <row r="146" spans="2:65" s="1" customFormat="1" ht="16.5" customHeight="1">
      <c r="B146" s="32"/>
      <c r="C146" s="173" t="s">
        <v>1078</v>
      </c>
      <c r="D146" s="173" t="s">
        <v>140</v>
      </c>
      <c r="E146" s="174" t="s">
        <v>1316</v>
      </c>
      <c r="F146" s="175" t="s">
        <v>1317</v>
      </c>
      <c r="G146" s="176" t="s">
        <v>143</v>
      </c>
      <c r="H146" s="177">
        <v>42.3</v>
      </c>
      <c r="I146" s="178"/>
      <c r="J146" s="179">
        <f t="shared" si="40"/>
        <v>0</v>
      </c>
      <c r="K146" s="175" t="s">
        <v>144</v>
      </c>
      <c r="L146" s="36"/>
      <c r="M146" s="180" t="s">
        <v>1</v>
      </c>
      <c r="N146" s="181" t="s">
        <v>46</v>
      </c>
      <c r="O146" s="58"/>
      <c r="P146" s="182">
        <f t="shared" si="41"/>
        <v>0</v>
      </c>
      <c r="Q146" s="182">
        <v>0</v>
      </c>
      <c r="R146" s="182">
        <f t="shared" si="42"/>
        <v>0</v>
      </c>
      <c r="S146" s="182">
        <v>0</v>
      </c>
      <c r="T146" s="183">
        <f t="shared" si="43"/>
        <v>0</v>
      </c>
      <c r="AR146" s="15" t="s">
        <v>1102</v>
      </c>
      <c r="AT146" s="15" t="s">
        <v>140</v>
      </c>
      <c r="AU146" s="15" t="s">
        <v>21</v>
      </c>
      <c r="AY146" s="15" t="s">
        <v>136</v>
      </c>
      <c r="BE146" s="184">
        <f t="shared" si="44"/>
        <v>0</v>
      </c>
      <c r="BF146" s="184">
        <f t="shared" si="45"/>
        <v>0</v>
      </c>
      <c r="BG146" s="184">
        <f t="shared" si="46"/>
        <v>0</v>
      </c>
      <c r="BH146" s="184">
        <f t="shared" si="47"/>
        <v>0</v>
      </c>
      <c r="BI146" s="184">
        <f t="shared" si="48"/>
        <v>0</v>
      </c>
      <c r="BJ146" s="15" t="s">
        <v>21</v>
      </c>
      <c r="BK146" s="184">
        <f t="shared" si="49"/>
        <v>0</v>
      </c>
      <c r="BL146" s="15" t="s">
        <v>1102</v>
      </c>
      <c r="BM146" s="15" t="s">
        <v>1318</v>
      </c>
    </row>
    <row r="147" spans="2:65" s="1" customFormat="1" ht="16.5" customHeight="1">
      <c r="B147" s="32"/>
      <c r="C147" s="173" t="s">
        <v>1082</v>
      </c>
      <c r="D147" s="173" t="s">
        <v>140</v>
      </c>
      <c r="E147" s="174" t="s">
        <v>1319</v>
      </c>
      <c r="F147" s="175" t="s">
        <v>1320</v>
      </c>
      <c r="G147" s="176" t="s">
        <v>143</v>
      </c>
      <c r="H147" s="177">
        <v>84.6</v>
      </c>
      <c r="I147" s="178"/>
      <c r="J147" s="179">
        <f t="shared" si="40"/>
        <v>0</v>
      </c>
      <c r="K147" s="175" t="s">
        <v>144</v>
      </c>
      <c r="L147" s="36"/>
      <c r="M147" s="180" t="s">
        <v>1</v>
      </c>
      <c r="N147" s="181" t="s">
        <v>46</v>
      </c>
      <c r="O147" s="58"/>
      <c r="P147" s="182">
        <f t="shared" si="41"/>
        <v>0</v>
      </c>
      <c r="Q147" s="182">
        <v>3.0000000000000001E-5</v>
      </c>
      <c r="R147" s="182">
        <f t="shared" si="42"/>
        <v>2.5379999999999999E-3</v>
      </c>
      <c r="S147" s="182">
        <v>0</v>
      </c>
      <c r="T147" s="183">
        <f t="shared" si="43"/>
        <v>0</v>
      </c>
      <c r="AR147" s="15" t="s">
        <v>1102</v>
      </c>
      <c r="AT147" s="15" t="s">
        <v>140</v>
      </c>
      <c r="AU147" s="15" t="s">
        <v>21</v>
      </c>
      <c r="AY147" s="15" t="s">
        <v>136</v>
      </c>
      <c r="BE147" s="184">
        <f t="shared" si="44"/>
        <v>0</v>
      </c>
      <c r="BF147" s="184">
        <f t="shared" si="45"/>
        <v>0</v>
      </c>
      <c r="BG147" s="184">
        <f t="shared" si="46"/>
        <v>0</v>
      </c>
      <c r="BH147" s="184">
        <f t="shared" si="47"/>
        <v>0</v>
      </c>
      <c r="BI147" s="184">
        <f t="shared" si="48"/>
        <v>0</v>
      </c>
      <c r="BJ147" s="15" t="s">
        <v>21</v>
      </c>
      <c r="BK147" s="184">
        <f t="shared" si="49"/>
        <v>0</v>
      </c>
      <c r="BL147" s="15" t="s">
        <v>1102</v>
      </c>
      <c r="BM147" s="15" t="s">
        <v>1321</v>
      </c>
    </row>
    <row r="148" spans="2:65" s="1" customFormat="1" ht="16.5" customHeight="1">
      <c r="B148" s="32"/>
      <c r="C148" s="173" t="s">
        <v>1086</v>
      </c>
      <c r="D148" s="173" t="s">
        <v>140</v>
      </c>
      <c r="E148" s="174" t="s">
        <v>1322</v>
      </c>
      <c r="F148" s="175" t="s">
        <v>1323</v>
      </c>
      <c r="G148" s="176" t="s">
        <v>190</v>
      </c>
      <c r="H148" s="177">
        <v>480</v>
      </c>
      <c r="I148" s="178"/>
      <c r="J148" s="179">
        <f t="shared" si="40"/>
        <v>0</v>
      </c>
      <c r="K148" s="175" t="s">
        <v>1</v>
      </c>
      <c r="L148" s="36"/>
      <c r="M148" s="180" t="s">
        <v>1</v>
      </c>
      <c r="N148" s="181" t="s">
        <v>46</v>
      </c>
      <c r="O148" s="58"/>
      <c r="P148" s="182">
        <f t="shared" si="41"/>
        <v>0</v>
      </c>
      <c r="Q148" s="182">
        <v>2.8070000000000001E-2</v>
      </c>
      <c r="R148" s="182">
        <f t="shared" si="42"/>
        <v>13.473600000000001</v>
      </c>
      <c r="S148" s="182">
        <v>0</v>
      </c>
      <c r="T148" s="183">
        <f t="shared" si="43"/>
        <v>0</v>
      </c>
      <c r="AR148" s="15" t="s">
        <v>1102</v>
      </c>
      <c r="AT148" s="15" t="s">
        <v>140</v>
      </c>
      <c r="AU148" s="15" t="s">
        <v>21</v>
      </c>
      <c r="AY148" s="15" t="s">
        <v>136</v>
      </c>
      <c r="BE148" s="184">
        <f t="shared" si="44"/>
        <v>0</v>
      </c>
      <c r="BF148" s="184">
        <f t="shared" si="45"/>
        <v>0</v>
      </c>
      <c r="BG148" s="184">
        <f t="shared" si="46"/>
        <v>0</v>
      </c>
      <c r="BH148" s="184">
        <f t="shared" si="47"/>
        <v>0</v>
      </c>
      <c r="BI148" s="184">
        <f t="shared" si="48"/>
        <v>0</v>
      </c>
      <c r="BJ148" s="15" t="s">
        <v>21</v>
      </c>
      <c r="BK148" s="184">
        <f t="shared" si="49"/>
        <v>0</v>
      </c>
      <c r="BL148" s="15" t="s">
        <v>1102</v>
      </c>
      <c r="BM148" s="15" t="s">
        <v>1324</v>
      </c>
    </row>
    <row r="149" spans="2:65" s="1" customFormat="1" ht="16.5" customHeight="1">
      <c r="B149" s="32"/>
      <c r="C149" s="220" t="s">
        <v>1090</v>
      </c>
      <c r="D149" s="220" t="s">
        <v>253</v>
      </c>
      <c r="E149" s="221" t="s">
        <v>1325</v>
      </c>
      <c r="F149" s="222" t="s">
        <v>1326</v>
      </c>
      <c r="G149" s="223" t="s">
        <v>190</v>
      </c>
      <c r="H149" s="224">
        <v>480</v>
      </c>
      <c r="I149" s="225"/>
      <c r="J149" s="226">
        <f t="shared" si="40"/>
        <v>0</v>
      </c>
      <c r="K149" s="222" t="s">
        <v>1</v>
      </c>
      <c r="L149" s="227"/>
      <c r="M149" s="228" t="s">
        <v>1</v>
      </c>
      <c r="N149" s="229" t="s">
        <v>46</v>
      </c>
      <c r="O149" s="58"/>
      <c r="P149" s="182">
        <f t="shared" si="41"/>
        <v>0</v>
      </c>
      <c r="Q149" s="182">
        <v>6.9999999999999994E-5</v>
      </c>
      <c r="R149" s="182">
        <f t="shared" si="42"/>
        <v>3.3599999999999998E-2</v>
      </c>
      <c r="S149" s="182">
        <v>0</v>
      </c>
      <c r="T149" s="183">
        <f t="shared" si="43"/>
        <v>0</v>
      </c>
      <c r="AR149" s="15" t="s">
        <v>1168</v>
      </c>
      <c r="AT149" s="15" t="s">
        <v>253</v>
      </c>
      <c r="AU149" s="15" t="s">
        <v>21</v>
      </c>
      <c r="AY149" s="15" t="s">
        <v>136</v>
      </c>
      <c r="BE149" s="184">
        <f t="shared" si="44"/>
        <v>0</v>
      </c>
      <c r="BF149" s="184">
        <f t="shared" si="45"/>
        <v>0</v>
      </c>
      <c r="BG149" s="184">
        <f t="shared" si="46"/>
        <v>0</v>
      </c>
      <c r="BH149" s="184">
        <f t="shared" si="47"/>
        <v>0</v>
      </c>
      <c r="BI149" s="184">
        <f t="shared" si="48"/>
        <v>0</v>
      </c>
      <c r="BJ149" s="15" t="s">
        <v>21</v>
      </c>
      <c r="BK149" s="184">
        <f t="shared" si="49"/>
        <v>0</v>
      </c>
      <c r="BL149" s="15" t="s">
        <v>1168</v>
      </c>
      <c r="BM149" s="15" t="s">
        <v>1327</v>
      </c>
    </row>
    <row r="150" spans="2:65" s="1" customFormat="1" ht="16.5" customHeight="1">
      <c r="B150" s="32"/>
      <c r="C150" s="173" t="s">
        <v>1094</v>
      </c>
      <c r="D150" s="173" t="s">
        <v>140</v>
      </c>
      <c r="E150" s="174" t="s">
        <v>1328</v>
      </c>
      <c r="F150" s="175" t="s">
        <v>1329</v>
      </c>
      <c r="G150" s="176" t="s">
        <v>143</v>
      </c>
      <c r="H150" s="177">
        <v>449.4</v>
      </c>
      <c r="I150" s="178"/>
      <c r="J150" s="179">
        <f t="shared" si="40"/>
        <v>0</v>
      </c>
      <c r="K150" s="175" t="s">
        <v>1</v>
      </c>
      <c r="L150" s="36"/>
      <c r="M150" s="180" t="s">
        <v>1</v>
      </c>
      <c r="N150" s="181" t="s">
        <v>46</v>
      </c>
      <c r="O150" s="58"/>
      <c r="P150" s="182">
        <f t="shared" si="41"/>
        <v>0</v>
      </c>
      <c r="Q150" s="182">
        <v>0</v>
      </c>
      <c r="R150" s="182">
        <f t="shared" si="42"/>
        <v>0</v>
      </c>
      <c r="S150" s="182">
        <v>0</v>
      </c>
      <c r="T150" s="183">
        <f t="shared" si="43"/>
        <v>0</v>
      </c>
      <c r="AR150" s="15" t="s">
        <v>1102</v>
      </c>
      <c r="AT150" s="15" t="s">
        <v>140</v>
      </c>
      <c r="AU150" s="15" t="s">
        <v>21</v>
      </c>
      <c r="AY150" s="15" t="s">
        <v>136</v>
      </c>
      <c r="BE150" s="184">
        <f t="shared" si="44"/>
        <v>0</v>
      </c>
      <c r="BF150" s="184">
        <f t="shared" si="45"/>
        <v>0</v>
      </c>
      <c r="BG150" s="184">
        <f t="shared" si="46"/>
        <v>0</v>
      </c>
      <c r="BH150" s="184">
        <f t="shared" si="47"/>
        <v>0</v>
      </c>
      <c r="BI150" s="184">
        <f t="shared" si="48"/>
        <v>0</v>
      </c>
      <c r="BJ150" s="15" t="s">
        <v>21</v>
      </c>
      <c r="BK150" s="184">
        <f t="shared" si="49"/>
        <v>0</v>
      </c>
      <c r="BL150" s="15" t="s">
        <v>1102</v>
      </c>
      <c r="BM150" s="15" t="s">
        <v>1330</v>
      </c>
    </row>
    <row r="151" spans="2:65" s="10" customFormat="1" ht="25.9" customHeight="1">
      <c r="B151" s="157"/>
      <c r="C151" s="158"/>
      <c r="D151" s="159" t="s">
        <v>74</v>
      </c>
      <c r="E151" s="160" t="s">
        <v>1331</v>
      </c>
      <c r="F151" s="160" t="s">
        <v>1332</v>
      </c>
      <c r="G151" s="158"/>
      <c r="H151" s="158"/>
      <c r="I151" s="161"/>
      <c r="J151" s="162">
        <f>BK151</f>
        <v>0</v>
      </c>
      <c r="K151" s="158"/>
      <c r="L151" s="163"/>
      <c r="M151" s="164"/>
      <c r="N151" s="165"/>
      <c r="O151" s="165"/>
      <c r="P151" s="166">
        <f>SUM(P152:P155)</f>
        <v>0</v>
      </c>
      <c r="Q151" s="165"/>
      <c r="R151" s="166">
        <f>SUM(R152:R155)</f>
        <v>0</v>
      </c>
      <c r="S151" s="165"/>
      <c r="T151" s="167">
        <f>SUM(T152:T155)</f>
        <v>0</v>
      </c>
      <c r="AR151" s="168" t="s">
        <v>84</v>
      </c>
      <c r="AT151" s="169" t="s">
        <v>74</v>
      </c>
      <c r="AU151" s="169" t="s">
        <v>75</v>
      </c>
      <c r="AY151" s="168" t="s">
        <v>136</v>
      </c>
      <c r="BK151" s="170">
        <f>SUM(BK152:BK155)</f>
        <v>0</v>
      </c>
    </row>
    <row r="152" spans="2:65" s="1" customFormat="1" ht="16.5" customHeight="1">
      <c r="B152" s="32"/>
      <c r="C152" s="173" t="s">
        <v>1102</v>
      </c>
      <c r="D152" s="173" t="s">
        <v>140</v>
      </c>
      <c r="E152" s="174" t="s">
        <v>1333</v>
      </c>
      <c r="F152" s="175" t="s">
        <v>1334</v>
      </c>
      <c r="G152" s="176" t="s">
        <v>1335</v>
      </c>
      <c r="H152" s="177">
        <v>8</v>
      </c>
      <c r="I152" s="178"/>
      <c r="J152" s="179">
        <f>ROUND(I152*H152,2)</f>
        <v>0</v>
      </c>
      <c r="K152" s="175" t="s">
        <v>1</v>
      </c>
      <c r="L152" s="36"/>
      <c r="M152" s="180" t="s">
        <v>1</v>
      </c>
      <c r="N152" s="181" t="s">
        <v>46</v>
      </c>
      <c r="O152" s="58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AR152" s="15" t="s">
        <v>1336</v>
      </c>
      <c r="AT152" s="15" t="s">
        <v>140</v>
      </c>
      <c r="AU152" s="15" t="s">
        <v>21</v>
      </c>
      <c r="AY152" s="15" t="s">
        <v>136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5" t="s">
        <v>21</v>
      </c>
      <c r="BK152" s="184">
        <f>ROUND(I152*H152,2)</f>
        <v>0</v>
      </c>
      <c r="BL152" s="15" t="s">
        <v>1336</v>
      </c>
      <c r="BM152" s="15" t="s">
        <v>1337</v>
      </c>
    </row>
    <row r="153" spans="2:65" s="1" customFormat="1" ht="16.5" customHeight="1">
      <c r="B153" s="32"/>
      <c r="C153" s="173" t="s">
        <v>1106</v>
      </c>
      <c r="D153" s="173" t="s">
        <v>140</v>
      </c>
      <c r="E153" s="174" t="s">
        <v>1338</v>
      </c>
      <c r="F153" s="175" t="s">
        <v>1339</v>
      </c>
      <c r="G153" s="176" t="s">
        <v>1335</v>
      </c>
      <c r="H153" s="177">
        <v>16</v>
      </c>
      <c r="I153" s="178"/>
      <c r="J153" s="179">
        <f>ROUND(I153*H153,2)</f>
        <v>0</v>
      </c>
      <c r="K153" s="175" t="s">
        <v>1</v>
      </c>
      <c r="L153" s="36"/>
      <c r="M153" s="180" t="s">
        <v>1</v>
      </c>
      <c r="N153" s="181" t="s">
        <v>46</v>
      </c>
      <c r="O153" s="58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AR153" s="15" t="s">
        <v>1336</v>
      </c>
      <c r="AT153" s="15" t="s">
        <v>140</v>
      </c>
      <c r="AU153" s="15" t="s">
        <v>21</v>
      </c>
      <c r="AY153" s="15" t="s">
        <v>136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5" t="s">
        <v>21</v>
      </c>
      <c r="BK153" s="184">
        <f>ROUND(I153*H153,2)</f>
        <v>0</v>
      </c>
      <c r="BL153" s="15" t="s">
        <v>1336</v>
      </c>
      <c r="BM153" s="15" t="s">
        <v>1340</v>
      </c>
    </row>
    <row r="154" spans="2:65" s="1" customFormat="1" ht="16.5" customHeight="1">
      <c r="B154" s="32"/>
      <c r="C154" s="173" t="s">
        <v>1110</v>
      </c>
      <c r="D154" s="173" t="s">
        <v>140</v>
      </c>
      <c r="E154" s="174" t="s">
        <v>1341</v>
      </c>
      <c r="F154" s="175" t="s">
        <v>1342</v>
      </c>
      <c r="G154" s="176" t="s">
        <v>1335</v>
      </c>
      <c r="H154" s="177">
        <v>10</v>
      </c>
      <c r="I154" s="178"/>
      <c r="J154" s="179">
        <f>ROUND(I154*H154,2)</f>
        <v>0</v>
      </c>
      <c r="K154" s="175" t="s">
        <v>1</v>
      </c>
      <c r="L154" s="36"/>
      <c r="M154" s="180" t="s">
        <v>1</v>
      </c>
      <c r="N154" s="181" t="s">
        <v>46</v>
      </c>
      <c r="O154" s="58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AR154" s="15" t="s">
        <v>1336</v>
      </c>
      <c r="AT154" s="15" t="s">
        <v>140</v>
      </c>
      <c r="AU154" s="15" t="s">
        <v>21</v>
      </c>
      <c r="AY154" s="15" t="s">
        <v>136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21</v>
      </c>
      <c r="BK154" s="184">
        <f>ROUND(I154*H154,2)</f>
        <v>0</v>
      </c>
      <c r="BL154" s="15" t="s">
        <v>1336</v>
      </c>
      <c r="BM154" s="15" t="s">
        <v>1343</v>
      </c>
    </row>
    <row r="155" spans="2:65" s="1" customFormat="1" ht="16.5" customHeight="1">
      <c r="B155" s="32"/>
      <c r="C155" s="173" t="s">
        <v>1114</v>
      </c>
      <c r="D155" s="173" t="s">
        <v>140</v>
      </c>
      <c r="E155" s="174" t="s">
        <v>1344</v>
      </c>
      <c r="F155" s="175" t="s">
        <v>1345</v>
      </c>
      <c r="G155" s="176" t="s">
        <v>1335</v>
      </c>
      <c r="H155" s="177">
        <v>12</v>
      </c>
      <c r="I155" s="178"/>
      <c r="J155" s="179">
        <f>ROUND(I155*H155,2)</f>
        <v>0</v>
      </c>
      <c r="K155" s="175" t="s">
        <v>1</v>
      </c>
      <c r="L155" s="36"/>
      <c r="M155" s="233" t="s">
        <v>1</v>
      </c>
      <c r="N155" s="234" t="s">
        <v>46</v>
      </c>
      <c r="O155" s="235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AR155" s="15" t="s">
        <v>1346</v>
      </c>
      <c r="AT155" s="15" t="s">
        <v>140</v>
      </c>
      <c r="AU155" s="15" t="s">
        <v>21</v>
      </c>
      <c r="AY155" s="15" t="s">
        <v>136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5" t="s">
        <v>21</v>
      </c>
      <c r="BK155" s="184">
        <f>ROUND(I155*H155,2)</f>
        <v>0</v>
      </c>
      <c r="BL155" s="15" t="s">
        <v>1346</v>
      </c>
      <c r="BM155" s="15" t="s">
        <v>1347</v>
      </c>
    </row>
    <row r="156" spans="2:65" s="1" customFormat="1" ht="6.95" customHeight="1">
      <c r="B156" s="44"/>
      <c r="C156" s="45"/>
      <c r="D156" s="45"/>
      <c r="E156" s="45"/>
      <c r="F156" s="45"/>
      <c r="G156" s="45"/>
      <c r="H156" s="45"/>
      <c r="I156" s="123"/>
      <c r="J156" s="45"/>
      <c r="K156" s="45"/>
      <c r="L156" s="36"/>
    </row>
  </sheetData>
  <sheetProtection algorithmName="SHA-512" hashValue="DpKS7PqsGB6PmYuMPfT3uS8Gk1BL6JC2kHfHrTsh5+6jBaKETSybgtLpRKRLc68OY3WY/nm6Ab9fCvWqeYmVYQ==" saltValue="GXzfzoYT84AbB5CPCo7eXSlIeaBYb6KIjS2b2wVwNnMwJzdmRM0eRmAVpIY2qZwuyxoNLcH6akV+b2cwrVFSOw==" spinCount="100000" sheet="1" objects="1" scenarios="1" formatColumns="0" formatRows="0" autoFilter="0"/>
  <autoFilter ref="C82:K15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93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84</v>
      </c>
    </row>
    <row r="4" spans="2:46" ht="24.95" customHeight="1">
      <c r="B4" s="18"/>
      <c r="D4" s="99" t="s">
        <v>98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0" t="str">
        <f>'Rekapitulace stavby'!K6</f>
        <v>Regenerace panelového sídliště Nádražní, I. ETAPA</v>
      </c>
      <c r="F7" s="281"/>
      <c r="G7" s="281"/>
      <c r="H7" s="281"/>
      <c r="L7" s="18"/>
    </row>
    <row r="8" spans="2:46" s="1" customFormat="1" ht="12" customHeight="1">
      <c r="B8" s="36"/>
      <c r="D8" s="100" t="s">
        <v>99</v>
      </c>
      <c r="I8" s="101"/>
      <c r="L8" s="36"/>
    </row>
    <row r="9" spans="2:46" s="1" customFormat="1" ht="36.950000000000003" customHeight="1">
      <c r="B9" s="36"/>
      <c r="E9" s="282" t="s">
        <v>1348</v>
      </c>
      <c r="F9" s="283"/>
      <c r="G9" s="283"/>
      <c r="H9" s="283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19</v>
      </c>
      <c r="F11" s="15" t="s">
        <v>1</v>
      </c>
      <c r="I11" s="102" t="s">
        <v>20</v>
      </c>
      <c r="J11" s="15" t="s">
        <v>1</v>
      </c>
      <c r="L11" s="36"/>
    </row>
    <row r="12" spans="2:46" s="1" customFormat="1" ht="12" customHeight="1">
      <c r="B12" s="36"/>
      <c r="D12" s="100" t="s">
        <v>22</v>
      </c>
      <c r="F12" s="15" t="s">
        <v>786</v>
      </c>
      <c r="I12" s="102" t="s">
        <v>24</v>
      </c>
      <c r="J12" s="103" t="str">
        <f>'Rekapitulace stavby'!AN8</f>
        <v>18. 2. 2019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28</v>
      </c>
      <c r="I14" s="102" t="s">
        <v>29</v>
      </c>
      <c r="J14" s="15" t="s">
        <v>1</v>
      </c>
      <c r="L14" s="36"/>
    </row>
    <row r="15" spans="2:46" s="1" customFormat="1" ht="18" customHeight="1">
      <c r="B15" s="36"/>
      <c r="E15" s="15" t="s">
        <v>30</v>
      </c>
      <c r="I15" s="102" t="s">
        <v>31</v>
      </c>
      <c r="J15" s="15" t="s">
        <v>1</v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32</v>
      </c>
      <c r="I17" s="102" t="s">
        <v>29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4" t="str">
        <f>'Rekapitulace stavby'!E14</f>
        <v>Vyplň údaj</v>
      </c>
      <c r="F18" s="285"/>
      <c r="G18" s="285"/>
      <c r="H18" s="285"/>
      <c r="I18" s="102" t="s">
        <v>31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34</v>
      </c>
      <c r="I20" s="102" t="s">
        <v>29</v>
      </c>
      <c r="J20" s="15" t="s">
        <v>1</v>
      </c>
      <c r="L20" s="36"/>
    </row>
    <row r="21" spans="2:12" s="1" customFormat="1" ht="18" customHeight="1">
      <c r="B21" s="36"/>
      <c r="E21" s="15" t="s">
        <v>787</v>
      </c>
      <c r="I21" s="102" t="s">
        <v>31</v>
      </c>
      <c r="J21" s="15" t="s">
        <v>1</v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37</v>
      </c>
      <c r="I23" s="102" t="s">
        <v>29</v>
      </c>
      <c r="J23" s="15" t="s">
        <v>1</v>
      </c>
      <c r="L23" s="36"/>
    </row>
    <row r="24" spans="2:12" s="1" customFormat="1" ht="18" customHeight="1">
      <c r="B24" s="36"/>
      <c r="E24" s="15" t="s">
        <v>788</v>
      </c>
      <c r="I24" s="102" t="s">
        <v>31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39</v>
      </c>
      <c r="I26" s="101"/>
      <c r="L26" s="36"/>
    </row>
    <row r="27" spans="2:12" s="6" customFormat="1" ht="16.5" customHeight="1">
      <c r="B27" s="104"/>
      <c r="E27" s="286" t="s">
        <v>1</v>
      </c>
      <c r="F27" s="286"/>
      <c r="G27" s="286"/>
      <c r="H27" s="286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41</v>
      </c>
      <c r="I30" s="101"/>
      <c r="J30" s="108">
        <f>ROUND(J88,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43</v>
      </c>
      <c r="I32" s="110" t="s">
        <v>42</v>
      </c>
      <c r="J32" s="109" t="s">
        <v>44</v>
      </c>
      <c r="L32" s="36"/>
    </row>
    <row r="33" spans="2:12" s="1" customFormat="1" ht="14.45" customHeight="1">
      <c r="B33" s="36"/>
      <c r="D33" s="100" t="s">
        <v>45</v>
      </c>
      <c r="E33" s="100" t="s">
        <v>46</v>
      </c>
      <c r="F33" s="111">
        <f>ROUND((SUM(BE88:BE170)),  2)</f>
        <v>0</v>
      </c>
      <c r="I33" s="112">
        <v>0.21</v>
      </c>
      <c r="J33" s="111">
        <f>ROUND(((SUM(BE88:BE170))*I33),  2)</f>
        <v>0</v>
      </c>
      <c r="L33" s="36"/>
    </row>
    <row r="34" spans="2:12" s="1" customFormat="1" ht="14.45" customHeight="1">
      <c r="B34" s="36"/>
      <c r="E34" s="100" t="s">
        <v>47</v>
      </c>
      <c r="F34" s="111">
        <f>ROUND((SUM(BF88:BF170)),  2)</f>
        <v>0</v>
      </c>
      <c r="I34" s="112">
        <v>0.15</v>
      </c>
      <c r="J34" s="111">
        <f>ROUND(((SUM(BF88:BF170))*I34),  2)</f>
        <v>0</v>
      </c>
      <c r="L34" s="36"/>
    </row>
    <row r="35" spans="2:12" s="1" customFormat="1" ht="14.45" hidden="1" customHeight="1">
      <c r="B35" s="36"/>
      <c r="E35" s="100" t="s">
        <v>48</v>
      </c>
      <c r="F35" s="111">
        <f>ROUND((SUM(BG88:BG170)),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49</v>
      </c>
      <c r="F36" s="111">
        <f>ROUND((SUM(BH88:BH170)),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50</v>
      </c>
      <c r="F37" s="111">
        <f>ROUND((SUM(BI88:BI170)),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51</v>
      </c>
      <c r="E39" s="115"/>
      <c r="F39" s="115"/>
      <c r="G39" s="116" t="s">
        <v>52</v>
      </c>
      <c r="H39" s="117" t="s">
        <v>53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101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7" t="str">
        <f>E7</f>
        <v>Regenerace panelového sídliště Nádražní, I. ETAPA</v>
      </c>
      <c r="F48" s="288"/>
      <c r="G48" s="288"/>
      <c r="H48" s="288"/>
      <c r="I48" s="101"/>
      <c r="J48" s="33"/>
      <c r="K48" s="33"/>
      <c r="L48" s="36"/>
    </row>
    <row r="49" spans="2:47" s="1" customFormat="1" ht="12" customHeight="1">
      <c r="B49" s="32"/>
      <c r="C49" s="27" t="s">
        <v>99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9" t="str">
        <f>E9</f>
        <v>SO 07 - ÚPRAVA NA VODOVODU</v>
      </c>
      <c r="F50" s="258"/>
      <c r="G50" s="258"/>
      <c r="H50" s="258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22</v>
      </c>
      <c r="D52" s="33"/>
      <c r="E52" s="33"/>
      <c r="F52" s="25" t="str">
        <f>F12</f>
        <v>Šternberk</v>
      </c>
      <c r="G52" s="33"/>
      <c r="H52" s="33"/>
      <c r="I52" s="102" t="s">
        <v>24</v>
      </c>
      <c r="J52" s="53" t="str">
        <f>IF(J12="","",J12)</f>
        <v>18. 2. 2019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28</v>
      </c>
      <c r="D54" s="33"/>
      <c r="E54" s="33"/>
      <c r="F54" s="25" t="str">
        <f>E15</f>
        <v>Městský úřad Šternberk</v>
      </c>
      <c r="G54" s="33"/>
      <c r="H54" s="33"/>
      <c r="I54" s="102" t="s">
        <v>34</v>
      </c>
      <c r="J54" s="30" t="str">
        <f>E21</f>
        <v>Ing. Dagmar Stratilová</v>
      </c>
      <c r="K54" s="33"/>
      <c r="L54" s="36"/>
    </row>
    <row r="55" spans="2:47" s="1" customFormat="1" ht="24.95" customHeight="1">
      <c r="B55" s="32"/>
      <c r="C55" s="27" t="s">
        <v>32</v>
      </c>
      <c r="D55" s="33"/>
      <c r="E55" s="33"/>
      <c r="F55" s="25" t="str">
        <f>IF(E18="","",E18)</f>
        <v>Vyplň údaj</v>
      </c>
      <c r="G55" s="33"/>
      <c r="H55" s="33"/>
      <c r="I55" s="102" t="s">
        <v>37</v>
      </c>
      <c r="J55" s="30" t="str">
        <f>E24</f>
        <v>ALFAPROJEKT OLOMOUC, a.s.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102</v>
      </c>
      <c r="D57" s="128"/>
      <c r="E57" s="128"/>
      <c r="F57" s="128"/>
      <c r="G57" s="128"/>
      <c r="H57" s="128"/>
      <c r="I57" s="129"/>
      <c r="J57" s="130" t="s">
        <v>103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104</v>
      </c>
      <c r="D59" s="33"/>
      <c r="E59" s="33"/>
      <c r="F59" s="33"/>
      <c r="G59" s="33"/>
      <c r="H59" s="33"/>
      <c r="I59" s="101"/>
      <c r="J59" s="71">
        <f>J88</f>
        <v>0</v>
      </c>
      <c r="K59" s="33"/>
      <c r="L59" s="36"/>
      <c r="AU59" s="15" t="s">
        <v>105</v>
      </c>
    </row>
    <row r="60" spans="2:47" s="7" customFormat="1" ht="24.95" customHeight="1">
      <c r="B60" s="132"/>
      <c r="C60" s="133"/>
      <c r="D60" s="134" t="s">
        <v>106</v>
      </c>
      <c r="E60" s="135"/>
      <c r="F60" s="135"/>
      <c r="G60" s="135"/>
      <c r="H60" s="135"/>
      <c r="I60" s="136"/>
      <c r="J60" s="137">
        <f>J89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107</v>
      </c>
      <c r="E61" s="142"/>
      <c r="F61" s="142"/>
      <c r="G61" s="142"/>
      <c r="H61" s="142"/>
      <c r="I61" s="143"/>
      <c r="J61" s="144">
        <f>J90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790</v>
      </c>
      <c r="E62" s="142"/>
      <c r="F62" s="142"/>
      <c r="G62" s="142"/>
      <c r="H62" s="142"/>
      <c r="I62" s="143"/>
      <c r="J62" s="144">
        <f>J123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115</v>
      </c>
      <c r="E63" s="142"/>
      <c r="F63" s="142"/>
      <c r="G63" s="142"/>
      <c r="H63" s="142"/>
      <c r="I63" s="143"/>
      <c r="J63" s="144">
        <f>J127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117</v>
      </c>
      <c r="E64" s="142"/>
      <c r="F64" s="142"/>
      <c r="G64" s="142"/>
      <c r="H64" s="142"/>
      <c r="I64" s="143"/>
      <c r="J64" s="144">
        <f>J132</f>
        <v>0</v>
      </c>
      <c r="K64" s="140"/>
      <c r="L64" s="145"/>
    </row>
    <row r="65" spans="2:12" s="8" customFormat="1" ht="14.85" customHeight="1">
      <c r="B65" s="139"/>
      <c r="C65" s="140"/>
      <c r="D65" s="141" t="s">
        <v>1349</v>
      </c>
      <c r="E65" s="142"/>
      <c r="F65" s="142"/>
      <c r="G65" s="142"/>
      <c r="H65" s="142"/>
      <c r="I65" s="143"/>
      <c r="J65" s="144">
        <f>J144</f>
        <v>0</v>
      </c>
      <c r="K65" s="140"/>
      <c r="L65" s="145"/>
    </row>
    <row r="66" spans="2:12" s="8" customFormat="1" ht="19.899999999999999" customHeight="1">
      <c r="B66" s="139"/>
      <c r="C66" s="140"/>
      <c r="D66" s="141" t="s">
        <v>1350</v>
      </c>
      <c r="E66" s="142"/>
      <c r="F66" s="142"/>
      <c r="G66" s="142"/>
      <c r="H66" s="142"/>
      <c r="I66" s="143"/>
      <c r="J66" s="144">
        <f>J164</f>
        <v>0</v>
      </c>
      <c r="K66" s="140"/>
      <c r="L66" s="145"/>
    </row>
    <row r="67" spans="2:12" s="8" customFormat="1" ht="19.899999999999999" customHeight="1">
      <c r="B67" s="139"/>
      <c r="C67" s="140"/>
      <c r="D67" s="141" t="s">
        <v>1351</v>
      </c>
      <c r="E67" s="142"/>
      <c r="F67" s="142"/>
      <c r="G67" s="142"/>
      <c r="H67" s="142"/>
      <c r="I67" s="143"/>
      <c r="J67" s="144">
        <f>J166</f>
        <v>0</v>
      </c>
      <c r="K67" s="140"/>
      <c r="L67" s="145"/>
    </row>
    <row r="68" spans="2:12" s="8" customFormat="1" ht="14.85" customHeight="1">
      <c r="B68" s="139"/>
      <c r="C68" s="140"/>
      <c r="D68" s="141" t="s">
        <v>1352</v>
      </c>
      <c r="E68" s="142"/>
      <c r="F68" s="142"/>
      <c r="G68" s="142"/>
      <c r="H68" s="142"/>
      <c r="I68" s="143"/>
      <c r="J68" s="144">
        <f>J167</f>
        <v>0</v>
      </c>
      <c r="K68" s="140"/>
      <c r="L68" s="145"/>
    </row>
    <row r="69" spans="2:12" s="1" customFormat="1" ht="21.75" customHeight="1">
      <c r="B69" s="32"/>
      <c r="C69" s="33"/>
      <c r="D69" s="33"/>
      <c r="E69" s="33"/>
      <c r="F69" s="33"/>
      <c r="G69" s="33"/>
      <c r="H69" s="33"/>
      <c r="I69" s="101"/>
      <c r="J69" s="33"/>
      <c r="K69" s="33"/>
      <c r="L69" s="36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123"/>
      <c r="J70" s="45"/>
      <c r="K70" s="45"/>
      <c r="L70" s="36"/>
    </row>
    <row r="74" spans="2:12" s="1" customFormat="1" ht="6.95" customHeight="1">
      <c r="B74" s="46"/>
      <c r="C74" s="47"/>
      <c r="D74" s="47"/>
      <c r="E74" s="47"/>
      <c r="F74" s="47"/>
      <c r="G74" s="47"/>
      <c r="H74" s="47"/>
      <c r="I74" s="126"/>
      <c r="J74" s="47"/>
      <c r="K74" s="47"/>
      <c r="L74" s="36"/>
    </row>
    <row r="75" spans="2:12" s="1" customFormat="1" ht="24.95" customHeight="1">
      <c r="B75" s="32"/>
      <c r="C75" s="21" t="s">
        <v>121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2" customHeight="1">
      <c r="B77" s="32"/>
      <c r="C77" s="27" t="s">
        <v>16</v>
      </c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6.5" customHeight="1">
      <c r="B78" s="32"/>
      <c r="C78" s="33"/>
      <c r="D78" s="33"/>
      <c r="E78" s="287" t="str">
        <f>E7</f>
        <v>Regenerace panelového sídliště Nádražní, I. ETAPA</v>
      </c>
      <c r="F78" s="288"/>
      <c r="G78" s="288"/>
      <c r="H78" s="288"/>
      <c r="I78" s="101"/>
      <c r="J78" s="33"/>
      <c r="K78" s="33"/>
      <c r="L78" s="36"/>
    </row>
    <row r="79" spans="2:12" s="1" customFormat="1" ht="12" customHeight="1">
      <c r="B79" s="32"/>
      <c r="C79" s="27" t="s">
        <v>99</v>
      </c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6.5" customHeight="1">
      <c r="B80" s="32"/>
      <c r="C80" s="33"/>
      <c r="D80" s="33"/>
      <c r="E80" s="259" t="str">
        <f>E9</f>
        <v>SO 07 - ÚPRAVA NA VODOVODU</v>
      </c>
      <c r="F80" s="258"/>
      <c r="G80" s="258"/>
      <c r="H80" s="258"/>
      <c r="I80" s="101"/>
      <c r="J80" s="33"/>
      <c r="K80" s="33"/>
      <c r="L80" s="36"/>
    </row>
    <row r="81" spans="2:65" s="1" customFormat="1" ht="6.9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1" customFormat="1" ht="12" customHeight="1">
      <c r="B82" s="32"/>
      <c r="C82" s="27" t="s">
        <v>22</v>
      </c>
      <c r="D82" s="33"/>
      <c r="E82" s="33"/>
      <c r="F82" s="25" t="str">
        <f>F12</f>
        <v>Šternberk</v>
      </c>
      <c r="G82" s="33"/>
      <c r="H82" s="33"/>
      <c r="I82" s="102" t="s">
        <v>24</v>
      </c>
      <c r="J82" s="53" t="str">
        <f>IF(J12="","",J12)</f>
        <v>18. 2. 2019</v>
      </c>
      <c r="K82" s="33"/>
      <c r="L82" s="36"/>
    </row>
    <row r="83" spans="2:65" s="1" customFormat="1" ht="6.95" customHeight="1"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36"/>
    </row>
    <row r="84" spans="2:65" s="1" customFormat="1" ht="13.7" customHeight="1">
      <c r="B84" s="32"/>
      <c r="C84" s="27" t="s">
        <v>28</v>
      </c>
      <c r="D84" s="33"/>
      <c r="E84" s="33"/>
      <c r="F84" s="25" t="str">
        <f>E15</f>
        <v>Městský úřad Šternberk</v>
      </c>
      <c r="G84" s="33"/>
      <c r="H84" s="33"/>
      <c r="I84" s="102" t="s">
        <v>34</v>
      </c>
      <c r="J84" s="30" t="str">
        <f>E21</f>
        <v>Ing. Dagmar Stratilová</v>
      </c>
      <c r="K84" s="33"/>
      <c r="L84" s="36"/>
    </row>
    <row r="85" spans="2:65" s="1" customFormat="1" ht="24.95" customHeight="1">
      <c r="B85" s="32"/>
      <c r="C85" s="27" t="s">
        <v>32</v>
      </c>
      <c r="D85" s="33"/>
      <c r="E85" s="33"/>
      <c r="F85" s="25" t="str">
        <f>IF(E18="","",E18)</f>
        <v>Vyplň údaj</v>
      </c>
      <c r="G85" s="33"/>
      <c r="H85" s="33"/>
      <c r="I85" s="102" t="s">
        <v>37</v>
      </c>
      <c r="J85" s="30" t="str">
        <f>E24</f>
        <v>ALFAPROJEKT OLOMOUC, a.s.</v>
      </c>
      <c r="K85" s="33"/>
      <c r="L85" s="36"/>
    </row>
    <row r="86" spans="2:65" s="1" customFormat="1" ht="10.35" customHeight="1">
      <c r="B86" s="32"/>
      <c r="C86" s="33"/>
      <c r="D86" s="33"/>
      <c r="E86" s="33"/>
      <c r="F86" s="33"/>
      <c r="G86" s="33"/>
      <c r="H86" s="33"/>
      <c r="I86" s="101"/>
      <c r="J86" s="33"/>
      <c r="K86" s="33"/>
      <c r="L86" s="36"/>
    </row>
    <row r="87" spans="2:65" s="9" customFormat="1" ht="29.25" customHeight="1">
      <c r="B87" s="146"/>
      <c r="C87" s="147" t="s">
        <v>122</v>
      </c>
      <c r="D87" s="148" t="s">
        <v>60</v>
      </c>
      <c r="E87" s="148" t="s">
        <v>56</v>
      </c>
      <c r="F87" s="148" t="s">
        <v>57</v>
      </c>
      <c r="G87" s="148" t="s">
        <v>123</v>
      </c>
      <c r="H87" s="148" t="s">
        <v>124</v>
      </c>
      <c r="I87" s="149" t="s">
        <v>125</v>
      </c>
      <c r="J87" s="150" t="s">
        <v>103</v>
      </c>
      <c r="K87" s="151" t="s">
        <v>126</v>
      </c>
      <c r="L87" s="152"/>
      <c r="M87" s="62" t="s">
        <v>1</v>
      </c>
      <c r="N87" s="63" t="s">
        <v>45</v>
      </c>
      <c r="O87" s="63" t="s">
        <v>127</v>
      </c>
      <c r="P87" s="63" t="s">
        <v>128</v>
      </c>
      <c r="Q87" s="63" t="s">
        <v>129</v>
      </c>
      <c r="R87" s="63" t="s">
        <v>130</v>
      </c>
      <c r="S87" s="63" t="s">
        <v>131</v>
      </c>
      <c r="T87" s="64" t="s">
        <v>132</v>
      </c>
    </row>
    <row r="88" spans="2:65" s="1" customFormat="1" ht="22.9" customHeight="1">
      <c r="B88" s="32"/>
      <c r="C88" s="69" t="s">
        <v>133</v>
      </c>
      <c r="D88" s="33"/>
      <c r="E88" s="33"/>
      <c r="F88" s="33"/>
      <c r="G88" s="33"/>
      <c r="H88" s="33"/>
      <c r="I88" s="101"/>
      <c r="J88" s="153">
        <f>BK88</f>
        <v>0</v>
      </c>
      <c r="K88" s="33"/>
      <c r="L88" s="36"/>
      <c r="M88" s="65"/>
      <c r="N88" s="66"/>
      <c r="O88" s="66"/>
      <c r="P88" s="154">
        <f>P89</f>
        <v>0</v>
      </c>
      <c r="Q88" s="66"/>
      <c r="R88" s="154">
        <f>R89</f>
        <v>53.364102319999994</v>
      </c>
      <c r="S88" s="66"/>
      <c r="T88" s="155">
        <f>T89</f>
        <v>0.4</v>
      </c>
      <c r="AT88" s="15" t="s">
        <v>74</v>
      </c>
      <c r="AU88" s="15" t="s">
        <v>105</v>
      </c>
      <c r="BK88" s="156">
        <f>BK89</f>
        <v>0</v>
      </c>
    </row>
    <row r="89" spans="2:65" s="10" customFormat="1" ht="25.9" customHeight="1">
      <c r="B89" s="157"/>
      <c r="C89" s="158"/>
      <c r="D89" s="159" t="s">
        <v>74</v>
      </c>
      <c r="E89" s="160" t="s">
        <v>134</v>
      </c>
      <c r="F89" s="160" t="s">
        <v>135</v>
      </c>
      <c r="G89" s="158"/>
      <c r="H89" s="158"/>
      <c r="I89" s="161"/>
      <c r="J89" s="162">
        <f>BK89</f>
        <v>0</v>
      </c>
      <c r="K89" s="158"/>
      <c r="L89" s="163"/>
      <c r="M89" s="164"/>
      <c r="N89" s="165"/>
      <c r="O89" s="165"/>
      <c r="P89" s="166">
        <f>P90+P123+P127+P132+P164+P166</f>
        <v>0</v>
      </c>
      <c r="Q89" s="165"/>
      <c r="R89" s="166">
        <f>R90+R123+R127+R132+R164+R166</f>
        <v>53.364102319999994</v>
      </c>
      <c r="S89" s="165"/>
      <c r="T89" s="167">
        <f>T90+T123+T127+T132+T164+T166</f>
        <v>0.4</v>
      </c>
      <c r="AR89" s="168" t="s">
        <v>21</v>
      </c>
      <c r="AT89" s="169" t="s">
        <v>74</v>
      </c>
      <c r="AU89" s="169" t="s">
        <v>75</v>
      </c>
      <c r="AY89" s="168" t="s">
        <v>136</v>
      </c>
      <c r="BK89" s="170">
        <f>BK90+BK123+BK127+BK132+BK164+BK166</f>
        <v>0</v>
      </c>
    </row>
    <row r="90" spans="2:65" s="10" customFormat="1" ht="22.9" customHeight="1">
      <c r="B90" s="157"/>
      <c r="C90" s="158"/>
      <c r="D90" s="159" t="s">
        <v>74</v>
      </c>
      <c r="E90" s="171" t="s">
        <v>21</v>
      </c>
      <c r="F90" s="171" t="s">
        <v>137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SUM(P91:P122)</f>
        <v>0</v>
      </c>
      <c r="Q90" s="165"/>
      <c r="R90" s="166">
        <f>SUM(R91:R122)</f>
        <v>0.11827200000000002</v>
      </c>
      <c r="S90" s="165"/>
      <c r="T90" s="167">
        <f>SUM(T91:T122)</f>
        <v>0</v>
      </c>
      <c r="AR90" s="168" t="s">
        <v>21</v>
      </c>
      <c r="AT90" s="169" t="s">
        <v>74</v>
      </c>
      <c r="AU90" s="169" t="s">
        <v>21</v>
      </c>
      <c r="AY90" s="168" t="s">
        <v>136</v>
      </c>
      <c r="BK90" s="170">
        <f>SUM(BK91:BK122)</f>
        <v>0</v>
      </c>
    </row>
    <row r="91" spans="2:65" s="1" customFormat="1" ht="16.5" customHeight="1">
      <c r="B91" s="32"/>
      <c r="C91" s="173" t="s">
        <v>21</v>
      </c>
      <c r="D91" s="173" t="s">
        <v>140</v>
      </c>
      <c r="E91" s="174" t="s">
        <v>1353</v>
      </c>
      <c r="F91" s="175" t="s">
        <v>1354</v>
      </c>
      <c r="G91" s="176" t="s">
        <v>230</v>
      </c>
      <c r="H91" s="177">
        <v>11.16</v>
      </c>
      <c r="I91" s="178"/>
      <c r="J91" s="179">
        <f>ROUND(I91*H91,2)</f>
        <v>0</v>
      </c>
      <c r="K91" s="175" t="s">
        <v>1355</v>
      </c>
      <c r="L91" s="36"/>
      <c r="M91" s="180" t="s">
        <v>1</v>
      </c>
      <c r="N91" s="181" t="s">
        <v>46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145</v>
      </c>
      <c r="AT91" s="15" t="s">
        <v>140</v>
      </c>
      <c r="AU91" s="15" t="s">
        <v>84</v>
      </c>
      <c r="AY91" s="15" t="s">
        <v>136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21</v>
      </c>
      <c r="BK91" s="184">
        <f>ROUND(I91*H91,2)</f>
        <v>0</v>
      </c>
      <c r="BL91" s="15" t="s">
        <v>145</v>
      </c>
      <c r="BM91" s="15" t="s">
        <v>1356</v>
      </c>
    </row>
    <row r="92" spans="2:65" s="12" customFormat="1" ht="11.25">
      <c r="B92" s="199"/>
      <c r="C92" s="200"/>
      <c r="D92" s="185" t="s">
        <v>150</v>
      </c>
      <c r="E92" s="201" t="s">
        <v>1</v>
      </c>
      <c r="F92" s="202" t="s">
        <v>1357</v>
      </c>
      <c r="G92" s="200"/>
      <c r="H92" s="201" t="s">
        <v>1</v>
      </c>
      <c r="I92" s="203"/>
      <c r="J92" s="200"/>
      <c r="K92" s="200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150</v>
      </c>
      <c r="AU92" s="208" t="s">
        <v>84</v>
      </c>
      <c r="AV92" s="12" t="s">
        <v>21</v>
      </c>
      <c r="AW92" s="12" t="s">
        <v>36</v>
      </c>
      <c r="AX92" s="12" t="s">
        <v>75</v>
      </c>
      <c r="AY92" s="208" t="s">
        <v>136</v>
      </c>
    </row>
    <row r="93" spans="2:65" s="12" customFormat="1" ht="11.25">
      <c r="B93" s="199"/>
      <c r="C93" s="200"/>
      <c r="D93" s="185" t="s">
        <v>150</v>
      </c>
      <c r="E93" s="201" t="s">
        <v>1</v>
      </c>
      <c r="F93" s="202" t="s">
        <v>1358</v>
      </c>
      <c r="G93" s="200"/>
      <c r="H93" s="201" t="s">
        <v>1</v>
      </c>
      <c r="I93" s="203"/>
      <c r="J93" s="200"/>
      <c r="K93" s="200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150</v>
      </c>
      <c r="AU93" s="208" t="s">
        <v>84</v>
      </c>
      <c r="AV93" s="12" t="s">
        <v>21</v>
      </c>
      <c r="AW93" s="12" t="s">
        <v>36</v>
      </c>
      <c r="AX93" s="12" t="s">
        <v>75</v>
      </c>
      <c r="AY93" s="208" t="s">
        <v>136</v>
      </c>
    </row>
    <row r="94" spans="2:65" s="11" customFormat="1" ht="11.25">
      <c r="B94" s="188"/>
      <c r="C94" s="189"/>
      <c r="D94" s="185" t="s">
        <v>150</v>
      </c>
      <c r="E94" s="190" t="s">
        <v>1</v>
      </c>
      <c r="F94" s="191" t="s">
        <v>1359</v>
      </c>
      <c r="G94" s="189"/>
      <c r="H94" s="192">
        <v>9</v>
      </c>
      <c r="I94" s="193"/>
      <c r="J94" s="189"/>
      <c r="K94" s="189"/>
      <c r="L94" s="194"/>
      <c r="M94" s="195"/>
      <c r="N94" s="196"/>
      <c r="O94" s="196"/>
      <c r="P94" s="196"/>
      <c r="Q94" s="196"/>
      <c r="R94" s="196"/>
      <c r="S94" s="196"/>
      <c r="T94" s="197"/>
      <c r="AT94" s="198" t="s">
        <v>150</v>
      </c>
      <c r="AU94" s="198" t="s">
        <v>84</v>
      </c>
      <c r="AV94" s="11" t="s">
        <v>84</v>
      </c>
      <c r="AW94" s="11" t="s">
        <v>36</v>
      </c>
      <c r="AX94" s="11" t="s">
        <v>75</v>
      </c>
      <c r="AY94" s="198" t="s">
        <v>136</v>
      </c>
    </row>
    <row r="95" spans="2:65" s="11" customFormat="1" ht="11.25">
      <c r="B95" s="188"/>
      <c r="C95" s="189"/>
      <c r="D95" s="185" t="s">
        <v>150</v>
      </c>
      <c r="E95" s="190" t="s">
        <v>1</v>
      </c>
      <c r="F95" s="191" t="s">
        <v>1360</v>
      </c>
      <c r="G95" s="189"/>
      <c r="H95" s="192">
        <v>2.16</v>
      </c>
      <c r="I95" s="193"/>
      <c r="J95" s="189"/>
      <c r="K95" s="189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150</v>
      </c>
      <c r="AU95" s="198" t="s">
        <v>84</v>
      </c>
      <c r="AV95" s="11" t="s">
        <v>84</v>
      </c>
      <c r="AW95" s="11" t="s">
        <v>36</v>
      </c>
      <c r="AX95" s="11" t="s">
        <v>75</v>
      </c>
      <c r="AY95" s="198" t="s">
        <v>136</v>
      </c>
    </row>
    <row r="96" spans="2:65" s="13" customFormat="1" ht="11.25">
      <c r="B96" s="209"/>
      <c r="C96" s="210"/>
      <c r="D96" s="185" t="s">
        <v>150</v>
      </c>
      <c r="E96" s="211" t="s">
        <v>1</v>
      </c>
      <c r="F96" s="212" t="s">
        <v>245</v>
      </c>
      <c r="G96" s="210"/>
      <c r="H96" s="213">
        <v>11.16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150</v>
      </c>
      <c r="AU96" s="219" t="s">
        <v>84</v>
      </c>
      <c r="AV96" s="13" t="s">
        <v>145</v>
      </c>
      <c r="AW96" s="13" t="s">
        <v>36</v>
      </c>
      <c r="AX96" s="13" t="s">
        <v>21</v>
      </c>
      <c r="AY96" s="219" t="s">
        <v>136</v>
      </c>
    </row>
    <row r="97" spans="2:65" s="1" customFormat="1" ht="16.5" customHeight="1">
      <c r="B97" s="32"/>
      <c r="C97" s="173" t="s">
        <v>84</v>
      </c>
      <c r="D97" s="173" t="s">
        <v>140</v>
      </c>
      <c r="E97" s="174" t="s">
        <v>1361</v>
      </c>
      <c r="F97" s="175" t="s">
        <v>1362</v>
      </c>
      <c r="G97" s="176" t="s">
        <v>230</v>
      </c>
      <c r="H97" s="177">
        <v>38.880000000000003</v>
      </c>
      <c r="I97" s="178"/>
      <c r="J97" s="179">
        <f>ROUND(I97*H97,2)</f>
        <v>0</v>
      </c>
      <c r="K97" s="175" t="s">
        <v>812</v>
      </c>
      <c r="L97" s="36"/>
      <c r="M97" s="180" t="s">
        <v>1</v>
      </c>
      <c r="N97" s="181" t="s">
        <v>46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145</v>
      </c>
      <c r="AT97" s="15" t="s">
        <v>140</v>
      </c>
      <c r="AU97" s="15" t="s">
        <v>84</v>
      </c>
      <c r="AY97" s="15" t="s">
        <v>136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21</v>
      </c>
      <c r="BK97" s="184">
        <f>ROUND(I97*H97,2)</f>
        <v>0</v>
      </c>
      <c r="BL97" s="15" t="s">
        <v>145</v>
      </c>
      <c r="BM97" s="15" t="s">
        <v>1363</v>
      </c>
    </row>
    <row r="98" spans="2:65" s="12" customFormat="1" ht="11.25">
      <c r="B98" s="199"/>
      <c r="C98" s="200"/>
      <c r="D98" s="185" t="s">
        <v>150</v>
      </c>
      <c r="E98" s="201" t="s">
        <v>1</v>
      </c>
      <c r="F98" s="202" t="s">
        <v>1364</v>
      </c>
      <c r="G98" s="200"/>
      <c r="H98" s="201" t="s">
        <v>1</v>
      </c>
      <c r="I98" s="203"/>
      <c r="J98" s="200"/>
      <c r="K98" s="200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150</v>
      </c>
      <c r="AU98" s="208" t="s">
        <v>84</v>
      </c>
      <c r="AV98" s="12" t="s">
        <v>21</v>
      </c>
      <c r="AW98" s="12" t="s">
        <v>36</v>
      </c>
      <c r="AX98" s="12" t="s">
        <v>75</v>
      </c>
      <c r="AY98" s="208" t="s">
        <v>136</v>
      </c>
    </row>
    <row r="99" spans="2:65" s="11" customFormat="1" ht="11.25">
      <c r="B99" s="188"/>
      <c r="C99" s="189"/>
      <c r="D99" s="185" t="s">
        <v>150</v>
      </c>
      <c r="E99" s="190" t="s">
        <v>1</v>
      </c>
      <c r="F99" s="191" t="s">
        <v>1365</v>
      </c>
      <c r="G99" s="189"/>
      <c r="H99" s="192">
        <v>18.72</v>
      </c>
      <c r="I99" s="193"/>
      <c r="J99" s="189"/>
      <c r="K99" s="189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150</v>
      </c>
      <c r="AU99" s="198" t="s">
        <v>84</v>
      </c>
      <c r="AV99" s="11" t="s">
        <v>84</v>
      </c>
      <c r="AW99" s="11" t="s">
        <v>36</v>
      </c>
      <c r="AX99" s="11" t="s">
        <v>75</v>
      </c>
      <c r="AY99" s="198" t="s">
        <v>136</v>
      </c>
    </row>
    <row r="100" spans="2:65" s="11" customFormat="1" ht="11.25">
      <c r="B100" s="188"/>
      <c r="C100" s="189"/>
      <c r="D100" s="185" t="s">
        <v>150</v>
      </c>
      <c r="E100" s="190" t="s">
        <v>1</v>
      </c>
      <c r="F100" s="191" t="s">
        <v>1366</v>
      </c>
      <c r="G100" s="189"/>
      <c r="H100" s="192">
        <v>20.16</v>
      </c>
      <c r="I100" s="193"/>
      <c r="J100" s="189"/>
      <c r="K100" s="189"/>
      <c r="L100" s="194"/>
      <c r="M100" s="195"/>
      <c r="N100" s="196"/>
      <c r="O100" s="196"/>
      <c r="P100" s="196"/>
      <c r="Q100" s="196"/>
      <c r="R100" s="196"/>
      <c r="S100" s="196"/>
      <c r="T100" s="197"/>
      <c r="AT100" s="198" t="s">
        <v>150</v>
      </c>
      <c r="AU100" s="198" t="s">
        <v>84</v>
      </c>
      <c r="AV100" s="11" t="s">
        <v>84</v>
      </c>
      <c r="AW100" s="11" t="s">
        <v>36</v>
      </c>
      <c r="AX100" s="11" t="s">
        <v>75</v>
      </c>
      <c r="AY100" s="198" t="s">
        <v>136</v>
      </c>
    </row>
    <row r="101" spans="2:65" s="13" customFormat="1" ht="11.25">
      <c r="B101" s="209"/>
      <c r="C101" s="210"/>
      <c r="D101" s="185" t="s">
        <v>150</v>
      </c>
      <c r="E101" s="211" t="s">
        <v>1</v>
      </c>
      <c r="F101" s="212" t="s">
        <v>245</v>
      </c>
      <c r="G101" s="210"/>
      <c r="H101" s="213">
        <v>38.880000000000003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150</v>
      </c>
      <c r="AU101" s="219" t="s">
        <v>84</v>
      </c>
      <c r="AV101" s="13" t="s">
        <v>145</v>
      </c>
      <c r="AW101" s="13" t="s">
        <v>36</v>
      </c>
      <c r="AX101" s="13" t="s">
        <v>21</v>
      </c>
      <c r="AY101" s="219" t="s">
        <v>136</v>
      </c>
    </row>
    <row r="102" spans="2:65" s="1" customFormat="1" ht="16.5" customHeight="1">
      <c r="B102" s="32"/>
      <c r="C102" s="173" t="s">
        <v>146</v>
      </c>
      <c r="D102" s="173" t="s">
        <v>140</v>
      </c>
      <c r="E102" s="174" t="s">
        <v>858</v>
      </c>
      <c r="F102" s="175" t="s">
        <v>859</v>
      </c>
      <c r="G102" s="176" t="s">
        <v>143</v>
      </c>
      <c r="H102" s="177">
        <v>140.80000000000001</v>
      </c>
      <c r="I102" s="178"/>
      <c r="J102" s="179">
        <f>ROUND(I102*H102,2)</f>
        <v>0</v>
      </c>
      <c r="K102" s="175" t="s">
        <v>812</v>
      </c>
      <c r="L102" s="36"/>
      <c r="M102" s="180" t="s">
        <v>1</v>
      </c>
      <c r="N102" s="181" t="s">
        <v>46</v>
      </c>
      <c r="O102" s="58"/>
      <c r="P102" s="182">
        <f>O102*H102</f>
        <v>0</v>
      </c>
      <c r="Q102" s="182">
        <v>8.4000000000000003E-4</v>
      </c>
      <c r="R102" s="182">
        <f>Q102*H102</f>
        <v>0.11827200000000002</v>
      </c>
      <c r="S102" s="182">
        <v>0</v>
      </c>
      <c r="T102" s="183">
        <f>S102*H102</f>
        <v>0</v>
      </c>
      <c r="AR102" s="15" t="s">
        <v>145</v>
      </c>
      <c r="AT102" s="15" t="s">
        <v>140</v>
      </c>
      <c r="AU102" s="15" t="s">
        <v>84</v>
      </c>
      <c r="AY102" s="15" t="s">
        <v>136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21</v>
      </c>
      <c r="BK102" s="184">
        <f>ROUND(I102*H102,2)</f>
        <v>0</v>
      </c>
      <c r="BL102" s="15" t="s">
        <v>145</v>
      </c>
      <c r="BM102" s="15" t="s">
        <v>1367</v>
      </c>
    </row>
    <row r="103" spans="2:65" s="11" customFormat="1" ht="11.25">
      <c r="B103" s="188"/>
      <c r="C103" s="189"/>
      <c r="D103" s="185" t="s">
        <v>150</v>
      </c>
      <c r="E103" s="190" t="s">
        <v>1</v>
      </c>
      <c r="F103" s="191" t="s">
        <v>1368</v>
      </c>
      <c r="G103" s="189"/>
      <c r="H103" s="192">
        <v>112</v>
      </c>
      <c r="I103" s="193"/>
      <c r="J103" s="189"/>
      <c r="K103" s="189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150</v>
      </c>
      <c r="AU103" s="198" t="s">
        <v>84</v>
      </c>
      <c r="AV103" s="11" t="s">
        <v>84</v>
      </c>
      <c r="AW103" s="11" t="s">
        <v>36</v>
      </c>
      <c r="AX103" s="11" t="s">
        <v>75</v>
      </c>
      <c r="AY103" s="198" t="s">
        <v>136</v>
      </c>
    </row>
    <row r="104" spans="2:65" s="11" customFormat="1" ht="11.25">
      <c r="B104" s="188"/>
      <c r="C104" s="189"/>
      <c r="D104" s="185" t="s">
        <v>150</v>
      </c>
      <c r="E104" s="190" t="s">
        <v>1</v>
      </c>
      <c r="F104" s="191" t="s">
        <v>1369</v>
      </c>
      <c r="G104" s="189"/>
      <c r="H104" s="192">
        <v>18</v>
      </c>
      <c r="I104" s="193"/>
      <c r="J104" s="189"/>
      <c r="K104" s="189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150</v>
      </c>
      <c r="AU104" s="198" t="s">
        <v>84</v>
      </c>
      <c r="AV104" s="11" t="s">
        <v>84</v>
      </c>
      <c r="AW104" s="11" t="s">
        <v>36</v>
      </c>
      <c r="AX104" s="11" t="s">
        <v>75</v>
      </c>
      <c r="AY104" s="198" t="s">
        <v>136</v>
      </c>
    </row>
    <row r="105" spans="2:65" s="11" customFormat="1" ht="11.25">
      <c r="B105" s="188"/>
      <c r="C105" s="189"/>
      <c r="D105" s="185" t="s">
        <v>150</v>
      </c>
      <c r="E105" s="190" t="s">
        <v>1</v>
      </c>
      <c r="F105" s="191" t="s">
        <v>1370</v>
      </c>
      <c r="G105" s="189"/>
      <c r="H105" s="192">
        <v>10.8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150</v>
      </c>
      <c r="AU105" s="198" t="s">
        <v>84</v>
      </c>
      <c r="AV105" s="11" t="s">
        <v>84</v>
      </c>
      <c r="AW105" s="11" t="s">
        <v>36</v>
      </c>
      <c r="AX105" s="11" t="s">
        <v>75</v>
      </c>
      <c r="AY105" s="198" t="s">
        <v>136</v>
      </c>
    </row>
    <row r="106" spans="2:65" s="13" customFormat="1" ht="11.25">
      <c r="B106" s="209"/>
      <c r="C106" s="210"/>
      <c r="D106" s="185" t="s">
        <v>150</v>
      </c>
      <c r="E106" s="211" t="s">
        <v>1</v>
      </c>
      <c r="F106" s="212" t="s">
        <v>245</v>
      </c>
      <c r="G106" s="210"/>
      <c r="H106" s="213">
        <v>140.80000000000001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150</v>
      </c>
      <c r="AU106" s="219" t="s">
        <v>84</v>
      </c>
      <c r="AV106" s="13" t="s">
        <v>145</v>
      </c>
      <c r="AW106" s="13" t="s">
        <v>36</v>
      </c>
      <c r="AX106" s="13" t="s">
        <v>21</v>
      </c>
      <c r="AY106" s="219" t="s">
        <v>136</v>
      </c>
    </row>
    <row r="107" spans="2:65" s="1" customFormat="1" ht="16.5" customHeight="1">
      <c r="B107" s="32"/>
      <c r="C107" s="173" t="s">
        <v>145</v>
      </c>
      <c r="D107" s="173" t="s">
        <v>140</v>
      </c>
      <c r="E107" s="174" t="s">
        <v>871</v>
      </c>
      <c r="F107" s="175" t="s">
        <v>872</v>
      </c>
      <c r="G107" s="176" t="s">
        <v>143</v>
      </c>
      <c r="H107" s="177">
        <v>140.80000000000001</v>
      </c>
      <c r="I107" s="178"/>
      <c r="J107" s="179">
        <f>ROUND(I107*H107,2)</f>
        <v>0</v>
      </c>
      <c r="K107" s="175" t="s">
        <v>812</v>
      </c>
      <c r="L107" s="36"/>
      <c r="M107" s="180" t="s">
        <v>1</v>
      </c>
      <c r="N107" s="181" t="s">
        <v>46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145</v>
      </c>
      <c r="AT107" s="15" t="s">
        <v>140</v>
      </c>
      <c r="AU107" s="15" t="s">
        <v>84</v>
      </c>
      <c r="AY107" s="15" t="s">
        <v>136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21</v>
      </c>
      <c r="BK107" s="184">
        <f>ROUND(I107*H107,2)</f>
        <v>0</v>
      </c>
      <c r="BL107" s="15" t="s">
        <v>145</v>
      </c>
      <c r="BM107" s="15" t="s">
        <v>1371</v>
      </c>
    </row>
    <row r="108" spans="2:65" s="1" customFormat="1" ht="16.5" customHeight="1">
      <c r="B108" s="32"/>
      <c r="C108" s="173" t="s">
        <v>166</v>
      </c>
      <c r="D108" s="173" t="s">
        <v>140</v>
      </c>
      <c r="E108" s="174" t="s">
        <v>881</v>
      </c>
      <c r="F108" s="175" t="s">
        <v>882</v>
      </c>
      <c r="G108" s="176" t="s">
        <v>230</v>
      </c>
      <c r="H108" s="177">
        <v>50.04</v>
      </c>
      <c r="I108" s="178"/>
      <c r="J108" s="179">
        <f>ROUND(I108*H108,2)</f>
        <v>0</v>
      </c>
      <c r="K108" s="175" t="s">
        <v>812</v>
      </c>
      <c r="L108" s="36"/>
      <c r="M108" s="180" t="s">
        <v>1</v>
      </c>
      <c r="N108" s="181" t="s">
        <v>46</v>
      </c>
      <c r="O108" s="58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5" t="s">
        <v>145</v>
      </c>
      <c r="AT108" s="15" t="s">
        <v>140</v>
      </c>
      <c r="AU108" s="15" t="s">
        <v>84</v>
      </c>
      <c r="AY108" s="15" t="s">
        <v>136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21</v>
      </c>
      <c r="BK108" s="184">
        <f>ROUND(I108*H108,2)</f>
        <v>0</v>
      </c>
      <c r="BL108" s="15" t="s">
        <v>145</v>
      </c>
      <c r="BM108" s="15" t="s">
        <v>1372</v>
      </c>
    </row>
    <row r="109" spans="2:65" s="11" customFormat="1" ht="11.25">
      <c r="B109" s="188"/>
      <c r="C109" s="189"/>
      <c r="D109" s="185" t="s">
        <v>150</v>
      </c>
      <c r="E109" s="190" t="s">
        <v>1</v>
      </c>
      <c r="F109" s="191" t="s">
        <v>1373</v>
      </c>
      <c r="G109" s="189"/>
      <c r="H109" s="192">
        <v>50.04</v>
      </c>
      <c r="I109" s="193"/>
      <c r="J109" s="189"/>
      <c r="K109" s="189"/>
      <c r="L109" s="194"/>
      <c r="M109" s="195"/>
      <c r="N109" s="196"/>
      <c r="O109" s="196"/>
      <c r="P109" s="196"/>
      <c r="Q109" s="196"/>
      <c r="R109" s="196"/>
      <c r="S109" s="196"/>
      <c r="T109" s="197"/>
      <c r="AT109" s="198" t="s">
        <v>150</v>
      </c>
      <c r="AU109" s="198" t="s">
        <v>84</v>
      </c>
      <c r="AV109" s="11" t="s">
        <v>84</v>
      </c>
      <c r="AW109" s="11" t="s">
        <v>36</v>
      </c>
      <c r="AX109" s="11" t="s">
        <v>75</v>
      </c>
      <c r="AY109" s="198" t="s">
        <v>136</v>
      </c>
    </row>
    <row r="110" spans="2:65" s="13" customFormat="1" ht="11.25">
      <c r="B110" s="209"/>
      <c r="C110" s="210"/>
      <c r="D110" s="185" t="s">
        <v>150</v>
      </c>
      <c r="E110" s="211" t="s">
        <v>1</v>
      </c>
      <c r="F110" s="212" t="s">
        <v>245</v>
      </c>
      <c r="G110" s="210"/>
      <c r="H110" s="213">
        <v>50.04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150</v>
      </c>
      <c r="AU110" s="219" t="s">
        <v>84</v>
      </c>
      <c r="AV110" s="13" t="s">
        <v>145</v>
      </c>
      <c r="AW110" s="13" t="s">
        <v>36</v>
      </c>
      <c r="AX110" s="13" t="s">
        <v>21</v>
      </c>
      <c r="AY110" s="219" t="s">
        <v>136</v>
      </c>
    </row>
    <row r="111" spans="2:65" s="1" customFormat="1" ht="16.5" customHeight="1">
      <c r="B111" s="32"/>
      <c r="C111" s="173" t="s">
        <v>834</v>
      </c>
      <c r="D111" s="173" t="s">
        <v>140</v>
      </c>
      <c r="E111" s="174" t="s">
        <v>358</v>
      </c>
      <c r="F111" s="175" t="s">
        <v>359</v>
      </c>
      <c r="G111" s="176" t="s">
        <v>230</v>
      </c>
      <c r="H111" s="177">
        <v>11.16</v>
      </c>
      <c r="I111" s="178"/>
      <c r="J111" s="179">
        <f>ROUND(I111*H111,2)</f>
        <v>0</v>
      </c>
      <c r="K111" s="175" t="s">
        <v>795</v>
      </c>
      <c r="L111" s="36"/>
      <c r="M111" s="180" t="s">
        <v>1</v>
      </c>
      <c r="N111" s="181" t="s">
        <v>46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145</v>
      </c>
      <c r="AT111" s="15" t="s">
        <v>140</v>
      </c>
      <c r="AU111" s="15" t="s">
        <v>84</v>
      </c>
      <c r="AY111" s="15" t="s">
        <v>136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21</v>
      </c>
      <c r="BK111" s="184">
        <f>ROUND(I111*H111,2)</f>
        <v>0</v>
      </c>
      <c r="BL111" s="15" t="s">
        <v>145</v>
      </c>
      <c r="BM111" s="15" t="s">
        <v>1374</v>
      </c>
    </row>
    <row r="112" spans="2:65" s="1" customFormat="1" ht="16.5" customHeight="1">
      <c r="B112" s="32"/>
      <c r="C112" s="173" t="s">
        <v>839</v>
      </c>
      <c r="D112" s="173" t="s">
        <v>140</v>
      </c>
      <c r="E112" s="174" t="s">
        <v>267</v>
      </c>
      <c r="F112" s="175" t="s">
        <v>268</v>
      </c>
      <c r="G112" s="176" t="s">
        <v>230</v>
      </c>
      <c r="H112" s="177">
        <v>15.84</v>
      </c>
      <c r="I112" s="178"/>
      <c r="J112" s="179">
        <f>ROUND(I112*H112,2)</f>
        <v>0</v>
      </c>
      <c r="K112" s="175" t="s">
        <v>812</v>
      </c>
      <c r="L112" s="36"/>
      <c r="M112" s="180" t="s">
        <v>1</v>
      </c>
      <c r="N112" s="181" t="s">
        <v>46</v>
      </c>
      <c r="O112" s="58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15" t="s">
        <v>145</v>
      </c>
      <c r="AT112" s="15" t="s">
        <v>140</v>
      </c>
      <c r="AU112" s="15" t="s">
        <v>84</v>
      </c>
      <c r="AY112" s="15" t="s">
        <v>136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5" t="s">
        <v>21</v>
      </c>
      <c r="BK112" s="184">
        <f>ROUND(I112*H112,2)</f>
        <v>0</v>
      </c>
      <c r="BL112" s="15" t="s">
        <v>145</v>
      </c>
      <c r="BM112" s="15" t="s">
        <v>1375</v>
      </c>
    </row>
    <row r="113" spans="2:65" s="12" customFormat="1" ht="11.25">
      <c r="B113" s="199"/>
      <c r="C113" s="200"/>
      <c r="D113" s="185" t="s">
        <v>150</v>
      </c>
      <c r="E113" s="201" t="s">
        <v>1</v>
      </c>
      <c r="F113" s="202" t="s">
        <v>1376</v>
      </c>
      <c r="G113" s="200"/>
      <c r="H113" s="201" t="s">
        <v>1</v>
      </c>
      <c r="I113" s="203"/>
      <c r="J113" s="200"/>
      <c r="K113" s="200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150</v>
      </c>
      <c r="AU113" s="208" t="s">
        <v>84</v>
      </c>
      <c r="AV113" s="12" t="s">
        <v>21</v>
      </c>
      <c r="AW113" s="12" t="s">
        <v>36</v>
      </c>
      <c r="AX113" s="12" t="s">
        <v>75</v>
      </c>
      <c r="AY113" s="208" t="s">
        <v>136</v>
      </c>
    </row>
    <row r="114" spans="2:65" s="11" customFormat="1" ht="11.25">
      <c r="B114" s="188"/>
      <c r="C114" s="189"/>
      <c r="D114" s="185" t="s">
        <v>150</v>
      </c>
      <c r="E114" s="190" t="s">
        <v>1</v>
      </c>
      <c r="F114" s="191" t="s">
        <v>1377</v>
      </c>
      <c r="G114" s="189"/>
      <c r="H114" s="192">
        <v>15.84</v>
      </c>
      <c r="I114" s="193"/>
      <c r="J114" s="189"/>
      <c r="K114" s="189"/>
      <c r="L114" s="194"/>
      <c r="M114" s="195"/>
      <c r="N114" s="196"/>
      <c r="O114" s="196"/>
      <c r="P114" s="196"/>
      <c r="Q114" s="196"/>
      <c r="R114" s="196"/>
      <c r="S114" s="196"/>
      <c r="T114" s="197"/>
      <c r="AT114" s="198" t="s">
        <v>150</v>
      </c>
      <c r="AU114" s="198" t="s">
        <v>84</v>
      </c>
      <c r="AV114" s="11" t="s">
        <v>84</v>
      </c>
      <c r="AW114" s="11" t="s">
        <v>36</v>
      </c>
      <c r="AX114" s="11" t="s">
        <v>21</v>
      </c>
      <c r="AY114" s="198" t="s">
        <v>136</v>
      </c>
    </row>
    <row r="115" spans="2:65" s="1" customFormat="1" ht="16.5" customHeight="1">
      <c r="B115" s="32"/>
      <c r="C115" s="173" t="s">
        <v>256</v>
      </c>
      <c r="D115" s="173" t="s">
        <v>140</v>
      </c>
      <c r="E115" s="174" t="s">
        <v>272</v>
      </c>
      <c r="F115" s="175" t="s">
        <v>273</v>
      </c>
      <c r="G115" s="176" t="s">
        <v>230</v>
      </c>
      <c r="H115" s="177">
        <v>158.4</v>
      </c>
      <c r="I115" s="178"/>
      <c r="J115" s="179">
        <f>ROUND(I115*H115,2)</f>
        <v>0</v>
      </c>
      <c r="K115" s="175" t="s">
        <v>800</v>
      </c>
      <c r="L115" s="36"/>
      <c r="M115" s="180" t="s">
        <v>1</v>
      </c>
      <c r="N115" s="181" t="s">
        <v>46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145</v>
      </c>
      <c r="AT115" s="15" t="s">
        <v>140</v>
      </c>
      <c r="AU115" s="15" t="s">
        <v>84</v>
      </c>
      <c r="AY115" s="15" t="s">
        <v>136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21</v>
      </c>
      <c r="BK115" s="184">
        <f>ROUND(I115*H115,2)</f>
        <v>0</v>
      </c>
      <c r="BL115" s="15" t="s">
        <v>145</v>
      </c>
      <c r="BM115" s="15" t="s">
        <v>1378</v>
      </c>
    </row>
    <row r="116" spans="2:65" s="11" customFormat="1" ht="11.25">
      <c r="B116" s="188"/>
      <c r="C116" s="189"/>
      <c r="D116" s="185" t="s">
        <v>150</v>
      </c>
      <c r="E116" s="190" t="s">
        <v>1</v>
      </c>
      <c r="F116" s="191" t="s">
        <v>1379</v>
      </c>
      <c r="G116" s="189"/>
      <c r="H116" s="192">
        <v>158.4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150</v>
      </c>
      <c r="AU116" s="198" t="s">
        <v>84</v>
      </c>
      <c r="AV116" s="11" t="s">
        <v>84</v>
      </c>
      <c r="AW116" s="11" t="s">
        <v>36</v>
      </c>
      <c r="AX116" s="11" t="s">
        <v>21</v>
      </c>
      <c r="AY116" s="198" t="s">
        <v>136</v>
      </c>
    </row>
    <row r="117" spans="2:65" s="1" customFormat="1" ht="16.5" customHeight="1">
      <c r="B117" s="32"/>
      <c r="C117" s="173" t="s">
        <v>187</v>
      </c>
      <c r="D117" s="173" t="s">
        <v>140</v>
      </c>
      <c r="E117" s="174" t="s">
        <v>884</v>
      </c>
      <c r="F117" s="175" t="s">
        <v>1380</v>
      </c>
      <c r="G117" s="176" t="s">
        <v>230</v>
      </c>
      <c r="H117" s="177">
        <v>11.16</v>
      </c>
      <c r="I117" s="178"/>
      <c r="J117" s="179">
        <f>ROUND(I117*H117,2)</f>
        <v>0</v>
      </c>
      <c r="K117" s="175" t="s">
        <v>1</v>
      </c>
      <c r="L117" s="36"/>
      <c r="M117" s="180" t="s">
        <v>1</v>
      </c>
      <c r="N117" s="181" t="s">
        <v>46</v>
      </c>
      <c r="O117" s="58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5" t="s">
        <v>145</v>
      </c>
      <c r="AT117" s="15" t="s">
        <v>140</v>
      </c>
      <c r="AU117" s="15" t="s">
        <v>84</v>
      </c>
      <c r="AY117" s="15" t="s">
        <v>136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21</v>
      </c>
      <c r="BK117" s="184">
        <f>ROUND(I117*H117,2)</f>
        <v>0</v>
      </c>
      <c r="BL117" s="15" t="s">
        <v>145</v>
      </c>
      <c r="BM117" s="15" t="s">
        <v>1381</v>
      </c>
    </row>
    <row r="118" spans="2:65" s="1" customFormat="1" ht="16.5" customHeight="1">
      <c r="B118" s="32"/>
      <c r="C118" s="173" t="s">
        <v>26</v>
      </c>
      <c r="D118" s="173" t="s">
        <v>140</v>
      </c>
      <c r="E118" s="174" t="s">
        <v>924</v>
      </c>
      <c r="F118" s="175" t="s">
        <v>925</v>
      </c>
      <c r="G118" s="176" t="s">
        <v>206</v>
      </c>
      <c r="H118" s="177">
        <v>28.512</v>
      </c>
      <c r="I118" s="178"/>
      <c r="J118" s="179">
        <f>ROUND(I118*H118,2)</f>
        <v>0</v>
      </c>
      <c r="K118" s="175" t="s">
        <v>1</v>
      </c>
      <c r="L118" s="36"/>
      <c r="M118" s="180" t="s">
        <v>1</v>
      </c>
      <c r="N118" s="181" t="s">
        <v>46</v>
      </c>
      <c r="O118" s="58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15" t="s">
        <v>145</v>
      </c>
      <c r="AT118" s="15" t="s">
        <v>140</v>
      </c>
      <c r="AU118" s="15" t="s">
        <v>84</v>
      </c>
      <c r="AY118" s="15" t="s">
        <v>136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21</v>
      </c>
      <c r="BK118" s="184">
        <f>ROUND(I118*H118,2)</f>
        <v>0</v>
      </c>
      <c r="BL118" s="15" t="s">
        <v>145</v>
      </c>
      <c r="BM118" s="15" t="s">
        <v>1382</v>
      </c>
    </row>
    <row r="119" spans="2:65" s="11" customFormat="1" ht="11.25">
      <c r="B119" s="188"/>
      <c r="C119" s="189"/>
      <c r="D119" s="185" t="s">
        <v>150</v>
      </c>
      <c r="E119" s="190" t="s">
        <v>1</v>
      </c>
      <c r="F119" s="191" t="s">
        <v>1383</v>
      </c>
      <c r="G119" s="189"/>
      <c r="H119" s="192">
        <v>28.512</v>
      </c>
      <c r="I119" s="193"/>
      <c r="J119" s="189"/>
      <c r="K119" s="189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150</v>
      </c>
      <c r="AU119" s="198" t="s">
        <v>84</v>
      </c>
      <c r="AV119" s="11" t="s">
        <v>84</v>
      </c>
      <c r="AW119" s="11" t="s">
        <v>36</v>
      </c>
      <c r="AX119" s="11" t="s">
        <v>21</v>
      </c>
      <c r="AY119" s="198" t="s">
        <v>136</v>
      </c>
    </row>
    <row r="120" spans="2:65" s="1" customFormat="1" ht="16.5" customHeight="1">
      <c r="B120" s="32"/>
      <c r="C120" s="173" t="s">
        <v>138</v>
      </c>
      <c r="D120" s="173" t="s">
        <v>140</v>
      </c>
      <c r="E120" s="174" t="s">
        <v>928</v>
      </c>
      <c r="F120" s="175" t="s">
        <v>929</v>
      </c>
      <c r="G120" s="176" t="s">
        <v>230</v>
      </c>
      <c r="H120" s="177">
        <v>11.16</v>
      </c>
      <c r="I120" s="178"/>
      <c r="J120" s="179">
        <f>ROUND(I120*H120,2)</f>
        <v>0</v>
      </c>
      <c r="K120" s="175" t="s">
        <v>812</v>
      </c>
      <c r="L120" s="36"/>
      <c r="M120" s="180" t="s">
        <v>1</v>
      </c>
      <c r="N120" s="181" t="s">
        <v>46</v>
      </c>
      <c r="O120" s="58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5" t="s">
        <v>145</v>
      </c>
      <c r="AT120" s="15" t="s">
        <v>140</v>
      </c>
      <c r="AU120" s="15" t="s">
        <v>84</v>
      </c>
      <c r="AY120" s="15" t="s">
        <v>136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21</v>
      </c>
      <c r="BK120" s="184">
        <f>ROUND(I120*H120,2)</f>
        <v>0</v>
      </c>
      <c r="BL120" s="15" t="s">
        <v>145</v>
      </c>
      <c r="BM120" s="15" t="s">
        <v>1384</v>
      </c>
    </row>
    <row r="121" spans="2:65" s="1" customFormat="1" ht="16.5" customHeight="1">
      <c r="B121" s="32"/>
      <c r="C121" s="173" t="s">
        <v>282</v>
      </c>
      <c r="D121" s="173" t="s">
        <v>140</v>
      </c>
      <c r="E121" s="174" t="s">
        <v>320</v>
      </c>
      <c r="F121" s="175" t="s">
        <v>321</v>
      </c>
      <c r="G121" s="176" t="s">
        <v>230</v>
      </c>
      <c r="H121" s="177">
        <v>23.04</v>
      </c>
      <c r="I121" s="178"/>
      <c r="J121" s="179">
        <f>ROUND(I121*H121,2)</f>
        <v>0</v>
      </c>
      <c r="K121" s="175" t="s">
        <v>812</v>
      </c>
      <c r="L121" s="36"/>
      <c r="M121" s="180" t="s">
        <v>1</v>
      </c>
      <c r="N121" s="181" t="s">
        <v>46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145</v>
      </c>
      <c r="AT121" s="15" t="s">
        <v>140</v>
      </c>
      <c r="AU121" s="15" t="s">
        <v>84</v>
      </c>
      <c r="AY121" s="15" t="s">
        <v>136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21</v>
      </c>
      <c r="BK121" s="184">
        <f>ROUND(I121*H121,2)</f>
        <v>0</v>
      </c>
      <c r="BL121" s="15" t="s">
        <v>145</v>
      </c>
      <c r="BM121" s="15" t="s">
        <v>1385</v>
      </c>
    </row>
    <row r="122" spans="2:65" s="11" customFormat="1" ht="11.25">
      <c r="B122" s="188"/>
      <c r="C122" s="189"/>
      <c r="D122" s="185" t="s">
        <v>150</v>
      </c>
      <c r="E122" s="190" t="s">
        <v>1</v>
      </c>
      <c r="F122" s="191" t="s">
        <v>1386</v>
      </c>
      <c r="G122" s="189"/>
      <c r="H122" s="192">
        <v>23.04</v>
      </c>
      <c r="I122" s="193"/>
      <c r="J122" s="189"/>
      <c r="K122" s="189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150</v>
      </c>
      <c r="AU122" s="198" t="s">
        <v>84</v>
      </c>
      <c r="AV122" s="11" t="s">
        <v>84</v>
      </c>
      <c r="AW122" s="11" t="s">
        <v>36</v>
      </c>
      <c r="AX122" s="11" t="s">
        <v>21</v>
      </c>
      <c r="AY122" s="198" t="s">
        <v>136</v>
      </c>
    </row>
    <row r="123" spans="2:65" s="10" customFormat="1" ht="22.9" customHeight="1">
      <c r="B123" s="157"/>
      <c r="C123" s="158"/>
      <c r="D123" s="159" t="s">
        <v>74</v>
      </c>
      <c r="E123" s="171" t="s">
        <v>84</v>
      </c>
      <c r="F123" s="171" t="s">
        <v>940</v>
      </c>
      <c r="G123" s="158"/>
      <c r="H123" s="158"/>
      <c r="I123" s="161"/>
      <c r="J123" s="172">
        <f>BK123</f>
        <v>0</v>
      </c>
      <c r="K123" s="158"/>
      <c r="L123" s="163"/>
      <c r="M123" s="164"/>
      <c r="N123" s="165"/>
      <c r="O123" s="165"/>
      <c r="P123" s="166">
        <f>SUM(P124:P126)</f>
        <v>0</v>
      </c>
      <c r="Q123" s="165"/>
      <c r="R123" s="166">
        <f>SUM(R124:R126)</f>
        <v>20.956319999999998</v>
      </c>
      <c r="S123" s="165"/>
      <c r="T123" s="167">
        <f>SUM(T124:T126)</f>
        <v>0</v>
      </c>
      <c r="AR123" s="168" t="s">
        <v>21</v>
      </c>
      <c r="AT123" s="169" t="s">
        <v>74</v>
      </c>
      <c r="AU123" s="169" t="s">
        <v>21</v>
      </c>
      <c r="AY123" s="168" t="s">
        <v>136</v>
      </c>
      <c r="BK123" s="170">
        <f>SUM(BK124:BK126)</f>
        <v>0</v>
      </c>
    </row>
    <row r="124" spans="2:65" s="1" customFormat="1" ht="16.5" customHeight="1">
      <c r="B124" s="32"/>
      <c r="C124" s="173" t="s">
        <v>203</v>
      </c>
      <c r="D124" s="173" t="s">
        <v>140</v>
      </c>
      <c r="E124" s="174" t="s">
        <v>942</v>
      </c>
      <c r="F124" s="175" t="s">
        <v>943</v>
      </c>
      <c r="G124" s="176" t="s">
        <v>230</v>
      </c>
      <c r="H124" s="177">
        <v>10.584</v>
      </c>
      <c r="I124" s="178"/>
      <c r="J124" s="179">
        <f>ROUND(I124*H124,2)</f>
        <v>0</v>
      </c>
      <c r="K124" s="175" t="s">
        <v>795</v>
      </c>
      <c r="L124" s="36"/>
      <c r="M124" s="180" t="s">
        <v>1</v>
      </c>
      <c r="N124" s="181" t="s">
        <v>46</v>
      </c>
      <c r="O124" s="58"/>
      <c r="P124" s="182">
        <f>O124*H124</f>
        <v>0</v>
      </c>
      <c r="Q124" s="182">
        <v>1.98</v>
      </c>
      <c r="R124" s="182">
        <f>Q124*H124</f>
        <v>20.956319999999998</v>
      </c>
      <c r="S124" s="182">
        <v>0</v>
      </c>
      <c r="T124" s="183">
        <f>S124*H124</f>
        <v>0</v>
      </c>
      <c r="AR124" s="15" t="s">
        <v>145</v>
      </c>
      <c r="AT124" s="15" t="s">
        <v>140</v>
      </c>
      <c r="AU124" s="15" t="s">
        <v>84</v>
      </c>
      <c r="AY124" s="15" t="s">
        <v>136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21</v>
      </c>
      <c r="BK124" s="184">
        <f>ROUND(I124*H124,2)</f>
        <v>0</v>
      </c>
      <c r="BL124" s="15" t="s">
        <v>145</v>
      </c>
      <c r="BM124" s="15" t="s">
        <v>1387</v>
      </c>
    </row>
    <row r="125" spans="2:65" s="12" customFormat="1" ht="11.25">
      <c r="B125" s="199"/>
      <c r="C125" s="200"/>
      <c r="D125" s="185" t="s">
        <v>150</v>
      </c>
      <c r="E125" s="201" t="s">
        <v>1</v>
      </c>
      <c r="F125" s="202" t="s">
        <v>1388</v>
      </c>
      <c r="G125" s="200"/>
      <c r="H125" s="201" t="s">
        <v>1</v>
      </c>
      <c r="I125" s="203"/>
      <c r="J125" s="200"/>
      <c r="K125" s="200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150</v>
      </c>
      <c r="AU125" s="208" t="s">
        <v>84</v>
      </c>
      <c r="AV125" s="12" t="s">
        <v>21</v>
      </c>
      <c r="AW125" s="12" t="s">
        <v>36</v>
      </c>
      <c r="AX125" s="12" t="s">
        <v>75</v>
      </c>
      <c r="AY125" s="208" t="s">
        <v>136</v>
      </c>
    </row>
    <row r="126" spans="2:65" s="11" customFormat="1" ht="11.25">
      <c r="B126" s="188"/>
      <c r="C126" s="189"/>
      <c r="D126" s="185" t="s">
        <v>150</v>
      </c>
      <c r="E126" s="190" t="s">
        <v>1</v>
      </c>
      <c r="F126" s="191" t="s">
        <v>1389</v>
      </c>
      <c r="G126" s="189"/>
      <c r="H126" s="192">
        <v>10.584</v>
      </c>
      <c r="I126" s="193"/>
      <c r="J126" s="189"/>
      <c r="K126" s="189"/>
      <c r="L126" s="194"/>
      <c r="M126" s="195"/>
      <c r="N126" s="196"/>
      <c r="O126" s="196"/>
      <c r="P126" s="196"/>
      <c r="Q126" s="196"/>
      <c r="R126" s="196"/>
      <c r="S126" s="196"/>
      <c r="T126" s="197"/>
      <c r="AT126" s="198" t="s">
        <v>150</v>
      </c>
      <c r="AU126" s="198" t="s">
        <v>84</v>
      </c>
      <c r="AV126" s="11" t="s">
        <v>84</v>
      </c>
      <c r="AW126" s="11" t="s">
        <v>36</v>
      </c>
      <c r="AX126" s="11" t="s">
        <v>21</v>
      </c>
      <c r="AY126" s="198" t="s">
        <v>136</v>
      </c>
    </row>
    <row r="127" spans="2:65" s="10" customFormat="1" ht="22.9" customHeight="1">
      <c r="B127" s="157"/>
      <c r="C127" s="158"/>
      <c r="D127" s="159" t="s">
        <v>74</v>
      </c>
      <c r="E127" s="171" t="s">
        <v>145</v>
      </c>
      <c r="F127" s="171" t="s">
        <v>380</v>
      </c>
      <c r="G127" s="158"/>
      <c r="H127" s="158"/>
      <c r="I127" s="161"/>
      <c r="J127" s="172">
        <f>BK127</f>
        <v>0</v>
      </c>
      <c r="K127" s="158"/>
      <c r="L127" s="163"/>
      <c r="M127" s="164"/>
      <c r="N127" s="165"/>
      <c r="O127" s="165"/>
      <c r="P127" s="166">
        <f>SUM(P128:P131)</f>
        <v>0</v>
      </c>
      <c r="Q127" s="165"/>
      <c r="R127" s="166">
        <f>SUM(R128:R131)</f>
        <v>29.148110320000001</v>
      </c>
      <c r="S127" s="165"/>
      <c r="T127" s="167">
        <f>SUM(T128:T131)</f>
        <v>0</v>
      </c>
      <c r="AR127" s="168" t="s">
        <v>21</v>
      </c>
      <c r="AT127" s="169" t="s">
        <v>74</v>
      </c>
      <c r="AU127" s="169" t="s">
        <v>21</v>
      </c>
      <c r="AY127" s="168" t="s">
        <v>136</v>
      </c>
      <c r="BK127" s="170">
        <f>SUM(BK128:BK131)</f>
        <v>0</v>
      </c>
    </row>
    <row r="128" spans="2:65" s="1" customFormat="1" ht="16.5" customHeight="1">
      <c r="B128" s="32"/>
      <c r="C128" s="173" t="s">
        <v>209</v>
      </c>
      <c r="D128" s="173" t="s">
        <v>140</v>
      </c>
      <c r="E128" s="174" t="s">
        <v>994</v>
      </c>
      <c r="F128" s="175" t="s">
        <v>995</v>
      </c>
      <c r="G128" s="176" t="s">
        <v>230</v>
      </c>
      <c r="H128" s="177">
        <v>15.416</v>
      </c>
      <c r="I128" s="178"/>
      <c r="J128" s="179">
        <f>ROUND(I128*H128,2)</f>
        <v>0</v>
      </c>
      <c r="K128" s="175" t="s">
        <v>812</v>
      </c>
      <c r="L128" s="36"/>
      <c r="M128" s="180" t="s">
        <v>1</v>
      </c>
      <c r="N128" s="181" t="s">
        <v>46</v>
      </c>
      <c r="O128" s="58"/>
      <c r="P128" s="182">
        <f>O128*H128</f>
        <v>0</v>
      </c>
      <c r="Q128" s="182">
        <v>1.8907700000000001</v>
      </c>
      <c r="R128" s="182">
        <f>Q128*H128</f>
        <v>29.148110320000001</v>
      </c>
      <c r="S128" s="182">
        <v>0</v>
      </c>
      <c r="T128" s="183">
        <f>S128*H128</f>
        <v>0</v>
      </c>
      <c r="AR128" s="15" t="s">
        <v>145</v>
      </c>
      <c r="AT128" s="15" t="s">
        <v>140</v>
      </c>
      <c r="AU128" s="15" t="s">
        <v>84</v>
      </c>
      <c r="AY128" s="15" t="s">
        <v>136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21</v>
      </c>
      <c r="BK128" s="184">
        <f>ROUND(I128*H128,2)</f>
        <v>0</v>
      </c>
      <c r="BL128" s="15" t="s">
        <v>145</v>
      </c>
      <c r="BM128" s="15" t="s">
        <v>1390</v>
      </c>
    </row>
    <row r="129" spans="2:65" s="12" customFormat="1" ht="11.25">
      <c r="B129" s="199"/>
      <c r="C129" s="200"/>
      <c r="D129" s="185" t="s">
        <v>150</v>
      </c>
      <c r="E129" s="201" t="s">
        <v>1</v>
      </c>
      <c r="F129" s="202" t="s">
        <v>900</v>
      </c>
      <c r="G129" s="200"/>
      <c r="H129" s="201" t="s">
        <v>1</v>
      </c>
      <c r="I129" s="203"/>
      <c r="J129" s="200"/>
      <c r="K129" s="200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150</v>
      </c>
      <c r="AU129" s="208" t="s">
        <v>84</v>
      </c>
      <c r="AV129" s="12" t="s">
        <v>21</v>
      </c>
      <c r="AW129" s="12" t="s">
        <v>36</v>
      </c>
      <c r="AX129" s="12" t="s">
        <v>75</v>
      </c>
      <c r="AY129" s="208" t="s">
        <v>136</v>
      </c>
    </row>
    <row r="130" spans="2:65" s="11" customFormat="1" ht="11.25">
      <c r="B130" s="188"/>
      <c r="C130" s="189"/>
      <c r="D130" s="185" t="s">
        <v>150</v>
      </c>
      <c r="E130" s="190" t="s">
        <v>1</v>
      </c>
      <c r="F130" s="191" t="s">
        <v>1391</v>
      </c>
      <c r="G130" s="189"/>
      <c r="H130" s="192">
        <v>15.416</v>
      </c>
      <c r="I130" s="193"/>
      <c r="J130" s="189"/>
      <c r="K130" s="189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150</v>
      </c>
      <c r="AU130" s="198" t="s">
        <v>84</v>
      </c>
      <c r="AV130" s="11" t="s">
        <v>84</v>
      </c>
      <c r="AW130" s="11" t="s">
        <v>36</v>
      </c>
      <c r="AX130" s="11" t="s">
        <v>75</v>
      </c>
      <c r="AY130" s="198" t="s">
        <v>136</v>
      </c>
    </row>
    <row r="131" spans="2:65" s="13" customFormat="1" ht="11.25">
      <c r="B131" s="209"/>
      <c r="C131" s="210"/>
      <c r="D131" s="185" t="s">
        <v>150</v>
      </c>
      <c r="E131" s="211" t="s">
        <v>1</v>
      </c>
      <c r="F131" s="212" t="s">
        <v>245</v>
      </c>
      <c r="G131" s="210"/>
      <c r="H131" s="213">
        <v>15.416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150</v>
      </c>
      <c r="AU131" s="219" t="s">
        <v>84</v>
      </c>
      <c r="AV131" s="13" t="s">
        <v>145</v>
      </c>
      <c r="AW131" s="13" t="s">
        <v>36</v>
      </c>
      <c r="AX131" s="13" t="s">
        <v>21</v>
      </c>
      <c r="AY131" s="219" t="s">
        <v>136</v>
      </c>
    </row>
    <row r="132" spans="2:65" s="10" customFormat="1" ht="22.9" customHeight="1">
      <c r="B132" s="157"/>
      <c r="C132" s="158"/>
      <c r="D132" s="159" t="s">
        <v>74</v>
      </c>
      <c r="E132" s="171" t="s">
        <v>256</v>
      </c>
      <c r="F132" s="171" t="s">
        <v>556</v>
      </c>
      <c r="G132" s="158"/>
      <c r="H132" s="158"/>
      <c r="I132" s="161"/>
      <c r="J132" s="172">
        <f>BK132</f>
        <v>0</v>
      </c>
      <c r="K132" s="158"/>
      <c r="L132" s="163"/>
      <c r="M132" s="164"/>
      <c r="N132" s="165"/>
      <c r="O132" s="165"/>
      <c r="P132" s="166">
        <f>P133+SUM(P134:P144)</f>
        <v>0</v>
      </c>
      <c r="Q132" s="165"/>
      <c r="R132" s="166">
        <f>R133+SUM(R134:R144)</f>
        <v>3.1369199999999995</v>
      </c>
      <c r="S132" s="165"/>
      <c r="T132" s="167">
        <f>T133+SUM(T134:T144)</f>
        <v>0.4</v>
      </c>
      <c r="AR132" s="168" t="s">
        <v>21</v>
      </c>
      <c r="AT132" s="169" t="s">
        <v>74</v>
      </c>
      <c r="AU132" s="169" t="s">
        <v>21</v>
      </c>
      <c r="AY132" s="168" t="s">
        <v>136</v>
      </c>
      <c r="BK132" s="170">
        <f>BK133+SUM(BK134:BK144)</f>
        <v>0</v>
      </c>
    </row>
    <row r="133" spans="2:65" s="1" customFormat="1" ht="16.5" customHeight="1">
      <c r="B133" s="32"/>
      <c r="C133" s="173" t="s">
        <v>8</v>
      </c>
      <c r="D133" s="173" t="s">
        <v>140</v>
      </c>
      <c r="E133" s="174" t="s">
        <v>1392</v>
      </c>
      <c r="F133" s="175" t="s">
        <v>1393</v>
      </c>
      <c r="G133" s="176" t="s">
        <v>586</v>
      </c>
      <c r="H133" s="177">
        <v>8</v>
      </c>
      <c r="I133" s="178"/>
      <c r="J133" s="179">
        <f>ROUND(I133*H133,2)</f>
        <v>0</v>
      </c>
      <c r="K133" s="175" t="s">
        <v>800</v>
      </c>
      <c r="L133" s="36"/>
      <c r="M133" s="180" t="s">
        <v>1</v>
      </c>
      <c r="N133" s="181" t="s">
        <v>46</v>
      </c>
      <c r="O133" s="58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AR133" s="15" t="s">
        <v>145</v>
      </c>
      <c r="AT133" s="15" t="s">
        <v>140</v>
      </c>
      <c r="AU133" s="15" t="s">
        <v>84</v>
      </c>
      <c r="AY133" s="15" t="s">
        <v>136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21</v>
      </c>
      <c r="BK133" s="184">
        <f>ROUND(I133*H133,2)</f>
        <v>0</v>
      </c>
      <c r="BL133" s="15" t="s">
        <v>145</v>
      </c>
      <c r="BM133" s="15" t="s">
        <v>1394</v>
      </c>
    </row>
    <row r="134" spans="2:65" s="1" customFormat="1" ht="16.5" customHeight="1">
      <c r="B134" s="32"/>
      <c r="C134" s="173" t="s">
        <v>325</v>
      </c>
      <c r="D134" s="173" t="s">
        <v>140</v>
      </c>
      <c r="E134" s="174" t="s">
        <v>1395</v>
      </c>
      <c r="F134" s="175" t="s">
        <v>1396</v>
      </c>
      <c r="G134" s="176" t="s">
        <v>190</v>
      </c>
      <c r="H134" s="177">
        <v>24</v>
      </c>
      <c r="I134" s="178"/>
      <c r="J134" s="179">
        <f>ROUND(I134*H134,2)</f>
        <v>0</v>
      </c>
      <c r="K134" s="175" t="s">
        <v>800</v>
      </c>
      <c r="L134" s="36"/>
      <c r="M134" s="180" t="s">
        <v>1</v>
      </c>
      <c r="N134" s="181" t="s">
        <v>46</v>
      </c>
      <c r="O134" s="58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AR134" s="15" t="s">
        <v>145</v>
      </c>
      <c r="AT134" s="15" t="s">
        <v>140</v>
      </c>
      <c r="AU134" s="15" t="s">
        <v>84</v>
      </c>
      <c r="AY134" s="15" t="s">
        <v>136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5" t="s">
        <v>21</v>
      </c>
      <c r="BK134" s="184">
        <f>ROUND(I134*H134,2)</f>
        <v>0</v>
      </c>
      <c r="BL134" s="15" t="s">
        <v>145</v>
      </c>
      <c r="BM134" s="15" t="s">
        <v>1397</v>
      </c>
    </row>
    <row r="135" spans="2:65" s="11" customFormat="1" ht="11.25">
      <c r="B135" s="188"/>
      <c r="C135" s="189"/>
      <c r="D135" s="185" t="s">
        <v>150</v>
      </c>
      <c r="E135" s="190" t="s">
        <v>1</v>
      </c>
      <c r="F135" s="191" t="s">
        <v>1398</v>
      </c>
      <c r="G135" s="189"/>
      <c r="H135" s="192">
        <v>24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150</v>
      </c>
      <c r="AU135" s="198" t="s">
        <v>84</v>
      </c>
      <c r="AV135" s="11" t="s">
        <v>84</v>
      </c>
      <c r="AW135" s="11" t="s">
        <v>36</v>
      </c>
      <c r="AX135" s="11" t="s">
        <v>75</v>
      </c>
      <c r="AY135" s="198" t="s">
        <v>136</v>
      </c>
    </row>
    <row r="136" spans="2:65" s="13" customFormat="1" ht="11.25">
      <c r="B136" s="209"/>
      <c r="C136" s="210"/>
      <c r="D136" s="185" t="s">
        <v>150</v>
      </c>
      <c r="E136" s="211" t="s">
        <v>1</v>
      </c>
      <c r="F136" s="212" t="s">
        <v>245</v>
      </c>
      <c r="G136" s="210"/>
      <c r="H136" s="213">
        <v>24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150</v>
      </c>
      <c r="AU136" s="219" t="s">
        <v>84</v>
      </c>
      <c r="AV136" s="13" t="s">
        <v>145</v>
      </c>
      <c r="AW136" s="13" t="s">
        <v>36</v>
      </c>
      <c r="AX136" s="13" t="s">
        <v>21</v>
      </c>
      <c r="AY136" s="219" t="s">
        <v>136</v>
      </c>
    </row>
    <row r="137" spans="2:65" s="1" customFormat="1" ht="16.5" customHeight="1">
      <c r="B137" s="32"/>
      <c r="C137" s="173" t="s">
        <v>339</v>
      </c>
      <c r="D137" s="173" t="s">
        <v>140</v>
      </c>
      <c r="E137" s="174" t="s">
        <v>1399</v>
      </c>
      <c r="F137" s="175" t="s">
        <v>1400</v>
      </c>
      <c r="G137" s="176" t="s">
        <v>586</v>
      </c>
      <c r="H137" s="177">
        <v>4</v>
      </c>
      <c r="I137" s="178"/>
      <c r="J137" s="179">
        <f>ROUND(I137*H137,2)</f>
        <v>0</v>
      </c>
      <c r="K137" s="175" t="s">
        <v>800</v>
      </c>
      <c r="L137" s="36"/>
      <c r="M137" s="180" t="s">
        <v>1</v>
      </c>
      <c r="N137" s="181" t="s">
        <v>46</v>
      </c>
      <c r="O137" s="58"/>
      <c r="P137" s="182">
        <f>O137*H137</f>
        <v>0</v>
      </c>
      <c r="Q137" s="182">
        <v>2.96E-3</v>
      </c>
      <c r="R137" s="182">
        <f>Q137*H137</f>
        <v>1.184E-2</v>
      </c>
      <c r="S137" s="182">
        <v>0</v>
      </c>
      <c r="T137" s="183">
        <f>S137*H137</f>
        <v>0</v>
      </c>
      <c r="AR137" s="15" t="s">
        <v>145</v>
      </c>
      <c r="AT137" s="15" t="s">
        <v>140</v>
      </c>
      <c r="AU137" s="15" t="s">
        <v>84</v>
      </c>
      <c r="AY137" s="15" t="s">
        <v>136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5" t="s">
        <v>21</v>
      </c>
      <c r="BK137" s="184">
        <f>ROUND(I137*H137,2)</f>
        <v>0</v>
      </c>
      <c r="BL137" s="15" t="s">
        <v>145</v>
      </c>
      <c r="BM137" s="15" t="s">
        <v>1401</v>
      </c>
    </row>
    <row r="138" spans="2:65" s="1" customFormat="1" ht="16.5" customHeight="1">
      <c r="B138" s="32"/>
      <c r="C138" s="173" t="s">
        <v>350</v>
      </c>
      <c r="D138" s="173" t="s">
        <v>140</v>
      </c>
      <c r="E138" s="174" t="s">
        <v>1402</v>
      </c>
      <c r="F138" s="175" t="s">
        <v>1403</v>
      </c>
      <c r="G138" s="176" t="s">
        <v>586</v>
      </c>
      <c r="H138" s="177">
        <v>16</v>
      </c>
      <c r="I138" s="178"/>
      <c r="J138" s="179">
        <f>ROUND(I138*H138,2)</f>
        <v>0</v>
      </c>
      <c r="K138" s="175" t="s">
        <v>800</v>
      </c>
      <c r="L138" s="36"/>
      <c r="M138" s="180" t="s">
        <v>1</v>
      </c>
      <c r="N138" s="181" t="s">
        <v>46</v>
      </c>
      <c r="O138" s="58"/>
      <c r="P138" s="182">
        <f>O138*H138</f>
        <v>0</v>
      </c>
      <c r="Q138" s="182">
        <v>2.96E-3</v>
      </c>
      <c r="R138" s="182">
        <f>Q138*H138</f>
        <v>4.7359999999999999E-2</v>
      </c>
      <c r="S138" s="182">
        <v>0</v>
      </c>
      <c r="T138" s="183">
        <f>S138*H138</f>
        <v>0</v>
      </c>
      <c r="AR138" s="15" t="s">
        <v>145</v>
      </c>
      <c r="AT138" s="15" t="s">
        <v>140</v>
      </c>
      <c r="AU138" s="15" t="s">
        <v>84</v>
      </c>
      <c r="AY138" s="15" t="s">
        <v>136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5" t="s">
        <v>21</v>
      </c>
      <c r="BK138" s="184">
        <f>ROUND(I138*H138,2)</f>
        <v>0</v>
      </c>
      <c r="BL138" s="15" t="s">
        <v>145</v>
      </c>
      <c r="BM138" s="15" t="s">
        <v>1404</v>
      </c>
    </row>
    <row r="139" spans="2:65" s="1" customFormat="1" ht="16.5" customHeight="1">
      <c r="B139" s="32"/>
      <c r="C139" s="173" t="s">
        <v>220</v>
      </c>
      <c r="D139" s="173" t="s">
        <v>140</v>
      </c>
      <c r="E139" s="174" t="s">
        <v>1405</v>
      </c>
      <c r="F139" s="175" t="s">
        <v>1406</v>
      </c>
      <c r="G139" s="176" t="s">
        <v>586</v>
      </c>
      <c r="H139" s="177">
        <v>4</v>
      </c>
      <c r="I139" s="178"/>
      <c r="J139" s="179">
        <f>ROUND(I139*H139,2)</f>
        <v>0</v>
      </c>
      <c r="K139" s="175" t="s">
        <v>800</v>
      </c>
      <c r="L139" s="36"/>
      <c r="M139" s="180" t="s">
        <v>1</v>
      </c>
      <c r="N139" s="181" t="s">
        <v>46</v>
      </c>
      <c r="O139" s="58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AR139" s="15" t="s">
        <v>145</v>
      </c>
      <c r="AT139" s="15" t="s">
        <v>140</v>
      </c>
      <c r="AU139" s="15" t="s">
        <v>84</v>
      </c>
      <c r="AY139" s="15" t="s">
        <v>136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5" t="s">
        <v>21</v>
      </c>
      <c r="BK139" s="184">
        <f>ROUND(I139*H139,2)</f>
        <v>0</v>
      </c>
      <c r="BL139" s="15" t="s">
        <v>145</v>
      </c>
      <c r="BM139" s="15" t="s">
        <v>1407</v>
      </c>
    </row>
    <row r="140" spans="2:65" s="1" customFormat="1" ht="22.5" customHeight="1">
      <c r="B140" s="32"/>
      <c r="C140" s="220" t="s">
        <v>157</v>
      </c>
      <c r="D140" s="220" t="s">
        <v>253</v>
      </c>
      <c r="E140" s="221" t="s">
        <v>1017</v>
      </c>
      <c r="F140" s="222" t="s">
        <v>1408</v>
      </c>
      <c r="G140" s="223" t="s">
        <v>190</v>
      </c>
      <c r="H140" s="224">
        <v>25</v>
      </c>
      <c r="I140" s="225"/>
      <c r="J140" s="226">
        <f>ROUND(I140*H140,2)</f>
        <v>0</v>
      </c>
      <c r="K140" s="222" t="s">
        <v>1</v>
      </c>
      <c r="L140" s="227"/>
      <c r="M140" s="228" t="s">
        <v>1</v>
      </c>
      <c r="N140" s="229" t="s">
        <v>46</v>
      </c>
      <c r="O140" s="58"/>
      <c r="P140" s="182">
        <f>O140*H140</f>
        <v>0</v>
      </c>
      <c r="Q140" s="182">
        <v>2.4E-2</v>
      </c>
      <c r="R140" s="182">
        <f>Q140*H140</f>
        <v>0.6</v>
      </c>
      <c r="S140" s="182">
        <v>0</v>
      </c>
      <c r="T140" s="183">
        <f>S140*H140</f>
        <v>0</v>
      </c>
      <c r="AR140" s="15" t="s">
        <v>256</v>
      </c>
      <c r="AT140" s="15" t="s">
        <v>253</v>
      </c>
      <c r="AU140" s="15" t="s">
        <v>84</v>
      </c>
      <c r="AY140" s="15" t="s">
        <v>136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5" t="s">
        <v>21</v>
      </c>
      <c r="BK140" s="184">
        <f>ROUND(I140*H140,2)</f>
        <v>0</v>
      </c>
      <c r="BL140" s="15" t="s">
        <v>145</v>
      </c>
      <c r="BM140" s="15" t="s">
        <v>1409</v>
      </c>
    </row>
    <row r="141" spans="2:65" s="11" customFormat="1" ht="11.25">
      <c r="B141" s="188"/>
      <c r="C141" s="189"/>
      <c r="D141" s="185" t="s">
        <v>150</v>
      </c>
      <c r="E141" s="190" t="s">
        <v>1</v>
      </c>
      <c r="F141" s="191" t="s">
        <v>1410</v>
      </c>
      <c r="G141" s="189"/>
      <c r="H141" s="192">
        <v>25</v>
      </c>
      <c r="I141" s="193"/>
      <c r="J141" s="189"/>
      <c r="K141" s="189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150</v>
      </c>
      <c r="AU141" s="198" t="s">
        <v>84</v>
      </c>
      <c r="AV141" s="11" t="s">
        <v>84</v>
      </c>
      <c r="AW141" s="11" t="s">
        <v>36</v>
      </c>
      <c r="AX141" s="11" t="s">
        <v>75</v>
      </c>
      <c r="AY141" s="198" t="s">
        <v>136</v>
      </c>
    </row>
    <row r="142" spans="2:65" s="13" customFormat="1" ht="11.25">
      <c r="B142" s="209"/>
      <c r="C142" s="210"/>
      <c r="D142" s="185" t="s">
        <v>150</v>
      </c>
      <c r="E142" s="211" t="s">
        <v>1</v>
      </c>
      <c r="F142" s="212" t="s">
        <v>245</v>
      </c>
      <c r="G142" s="210"/>
      <c r="H142" s="213">
        <v>25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150</v>
      </c>
      <c r="AU142" s="219" t="s">
        <v>84</v>
      </c>
      <c r="AV142" s="13" t="s">
        <v>145</v>
      </c>
      <c r="AW142" s="13" t="s">
        <v>36</v>
      </c>
      <c r="AX142" s="13" t="s">
        <v>21</v>
      </c>
      <c r="AY142" s="219" t="s">
        <v>136</v>
      </c>
    </row>
    <row r="143" spans="2:65" s="1" customFormat="1" ht="16.5" customHeight="1">
      <c r="B143" s="32"/>
      <c r="C143" s="220" t="s">
        <v>7</v>
      </c>
      <c r="D143" s="220" t="s">
        <v>253</v>
      </c>
      <c r="E143" s="221" t="s">
        <v>1411</v>
      </c>
      <c r="F143" s="222" t="s">
        <v>1412</v>
      </c>
      <c r="G143" s="223" t="s">
        <v>586</v>
      </c>
      <c r="H143" s="224">
        <v>16</v>
      </c>
      <c r="I143" s="225"/>
      <c r="J143" s="226">
        <f>ROUND(I143*H143,2)</f>
        <v>0</v>
      </c>
      <c r="K143" s="222" t="s">
        <v>1</v>
      </c>
      <c r="L143" s="227"/>
      <c r="M143" s="228" t="s">
        <v>1</v>
      </c>
      <c r="N143" s="229" t="s">
        <v>46</v>
      </c>
      <c r="O143" s="58"/>
      <c r="P143" s="182">
        <f>O143*H143</f>
        <v>0</v>
      </c>
      <c r="Q143" s="182">
        <v>1.6E-2</v>
      </c>
      <c r="R143" s="182">
        <f>Q143*H143</f>
        <v>0.25600000000000001</v>
      </c>
      <c r="S143" s="182">
        <v>0</v>
      </c>
      <c r="T143" s="183">
        <f>S143*H143</f>
        <v>0</v>
      </c>
      <c r="AR143" s="15" t="s">
        <v>256</v>
      </c>
      <c r="AT143" s="15" t="s">
        <v>253</v>
      </c>
      <c r="AU143" s="15" t="s">
        <v>84</v>
      </c>
      <c r="AY143" s="15" t="s">
        <v>136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21</v>
      </c>
      <c r="BK143" s="184">
        <f>ROUND(I143*H143,2)</f>
        <v>0</v>
      </c>
      <c r="BL143" s="15" t="s">
        <v>145</v>
      </c>
      <c r="BM143" s="15" t="s">
        <v>1413</v>
      </c>
    </row>
    <row r="144" spans="2:65" s="10" customFormat="1" ht="20.85" customHeight="1">
      <c r="B144" s="157"/>
      <c r="C144" s="158"/>
      <c r="D144" s="159" t="s">
        <v>74</v>
      </c>
      <c r="E144" s="171" t="s">
        <v>1030</v>
      </c>
      <c r="F144" s="171" t="s">
        <v>1414</v>
      </c>
      <c r="G144" s="158"/>
      <c r="H144" s="158"/>
      <c r="I144" s="161"/>
      <c r="J144" s="172">
        <f>BK144</f>
        <v>0</v>
      </c>
      <c r="K144" s="158"/>
      <c r="L144" s="163"/>
      <c r="M144" s="164"/>
      <c r="N144" s="165"/>
      <c r="O144" s="165"/>
      <c r="P144" s="166">
        <f>SUM(P145:P163)</f>
        <v>0</v>
      </c>
      <c r="Q144" s="165"/>
      <c r="R144" s="166">
        <f>SUM(R145:R163)</f>
        <v>2.2217199999999995</v>
      </c>
      <c r="S144" s="165"/>
      <c r="T144" s="167">
        <f>SUM(T145:T163)</f>
        <v>0.4</v>
      </c>
      <c r="AR144" s="168" t="s">
        <v>21</v>
      </c>
      <c r="AT144" s="169" t="s">
        <v>74</v>
      </c>
      <c r="AU144" s="169" t="s">
        <v>84</v>
      </c>
      <c r="AY144" s="168" t="s">
        <v>136</v>
      </c>
      <c r="BK144" s="170">
        <f>SUM(BK145:BK163)</f>
        <v>0</v>
      </c>
    </row>
    <row r="145" spans="2:65" s="1" customFormat="1" ht="16.5" customHeight="1">
      <c r="B145" s="32"/>
      <c r="C145" s="173" t="s">
        <v>176</v>
      </c>
      <c r="D145" s="173" t="s">
        <v>140</v>
      </c>
      <c r="E145" s="174" t="s">
        <v>1038</v>
      </c>
      <c r="F145" s="175" t="s">
        <v>1415</v>
      </c>
      <c r="G145" s="176" t="s">
        <v>1416</v>
      </c>
      <c r="H145" s="177">
        <v>20</v>
      </c>
      <c r="I145" s="178"/>
      <c r="J145" s="179">
        <f>ROUND(I145*H145,2)</f>
        <v>0</v>
      </c>
      <c r="K145" s="175" t="s">
        <v>1</v>
      </c>
      <c r="L145" s="36"/>
      <c r="M145" s="180" t="s">
        <v>1</v>
      </c>
      <c r="N145" s="181" t="s">
        <v>46</v>
      </c>
      <c r="O145" s="58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AR145" s="15" t="s">
        <v>145</v>
      </c>
      <c r="AT145" s="15" t="s">
        <v>140</v>
      </c>
      <c r="AU145" s="15" t="s">
        <v>146</v>
      </c>
      <c r="AY145" s="15" t="s">
        <v>136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5" t="s">
        <v>21</v>
      </c>
      <c r="BK145" s="184">
        <f>ROUND(I145*H145,2)</f>
        <v>0</v>
      </c>
      <c r="BL145" s="15" t="s">
        <v>145</v>
      </c>
      <c r="BM145" s="15" t="s">
        <v>1417</v>
      </c>
    </row>
    <row r="146" spans="2:65" s="1" customFormat="1" ht="16.5" customHeight="1">
      <c r="B146" s="32"/>
      <c r="C146" s="173" t="s">
        <v>932</v>
      </c>
      <c r="D146" s="173" t="s">
        <v>140</v>
      </c>
      <c r="E146" s="174" t="s">
        <v>1418</v>
      </c>
      <c r="F146" s="175" t="s">
        <v>1419</v>
      </c>
      <c r="G146" s="176" t="s">
        <v>586</v>
      </c>
      <c r="H146" s="177">
        <v>8</v>
      </c>
      <c r="I146" s="178"/>
      <c r="J146" s="179">
        <f>ROUND(I146*H146,2)</f>
        <v>0</v>
      </c>
      <c r="K146" s="175" t="s">
        <v>800</v>
      </c>
      <c r="L146" s="36"/>
      <c r="M146" s="180" t="s">
        <v>1</v>
      </c>
      <c r="N146" s="181" t="s">
        <v>46</v>
      </c>
      <c r="O146" s="58"/>
      <c r="P146" s="182">
        <f>O146*H146</f>
        <v>0</v>
      </c>
      <c r="Q146" s="182">
        <v>0</v>
      </c>
      <c r="R146" s="182">
        <f>Q146*H146</f>
        <v>0</v>
      </c>
      <c r="S146" s="182">
        <v>0.05</v>
      </c>
      <c r="T146" s="183">
        <f>S146*H146</f>
        <v>0.4</v>
      </c>
      <c r="AR146" s="15" t="s">
        <v>145</v>
      </c>
      <c r="AT146" s="15" t="s">
        <v>140</v>
      </c>
      <c r="AU146" s="15" t="s">
        <v>146</v>
      </c>
      <c r="AY146" s="15" t="s">
        <v>136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5" t="s">
        <v>21</v>
      </c>
      <c r="BK146" s="184">
        <f>ROUND(I146*H146,2)</f>
        <v>0</v>
      </c>
      <c r="BL146" s="15" t="s">
        <v>145</v>
      </c>
      <c r="BM146" s="15" t="s">
        <v>1420</v>
      </c>
    </row>
    <row r="147" spans="2:65" s="11" customFormat="1" ht="11.25">
      <c r="B147" s="188"/>
      <c r="C147" s="189"/>
      <c r="D147" s="185" t="s">
        <v>150</v>
      </c>
      <c r="E147" s="190" t="s">
        <v>1</v>
      </c>
      <c r="F147" s="191" t="s">
        <v>1421</v>
      </c>
      <c r="G147" s="189"/>
      <c r="H147" s="192">
        <v>8</v>
      </c>
      <c r="I147" s="193"/>
      <c r="J147" s="189"/>
      <c r="K147" s="189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150</v>
      </c>
      <c r="AU147" s="198" t="s">
        <v>146</v>
      </c>
      <c r="AV147" s="11" t="s">
        <v>84</v>
      </c>
      <c r="AW147" s="11" t="s">
        <v>36</v>
      </c>
      <c r="AX147" s="11" t="s">
        <v>75</v>
      </c>
      <c r="AY147" s="198" t="s">
        <v>136</v>
      </c>
    </row>
    <row r="148" spans="2:65" s="13" customFormat="1" ht="11.25">
      <c r="B148" s="209"/>
      <c r="C148" s="210"/>
      <c r="D148" s="185" t="s">
        <v>150</v>
      </c>
      <c r="E148" s="211" t="s">
        <v>1</v>
      </c>
      <c r="F148" s="212" t="s">
        <v>245</v>
      </c>
      <c r="G148" s="210"/>
      <c r="H148" s="213">
        <v>8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150</v>
      </c>
      <c r="AU148" s="219" t="s">
        <v>146</v>
      </c>
      <c r="AV148" s="13" t="s">
        <v>145</v>
      </c>
      <c r="AW148" s="13" t="s">
        <v>36</v>
      </c>
      <c r="AX148" s="13" t="s">
        <v>21</v>
      </c>
      <c r="AY148" s="219" t="s">
        <v>136</v>
      </c>
    </row>
    <row r="149" spans="2:65" s="1" customFormat="1" ht="16.5" customHeight="1">
      <c r="B149" s="32"/>
      <c r="C149" s="173" t="s">
        <v>936</v>
      </c>
      <c r="D149" s="173" t="s">
        <v>140</v>
      </c>
      <c r="E149" s="174" t="s">
        <v>1422</v>
      </c>
      <c r="F149" s="175" t="s">
        <v>1423</v>
      </c>
      <c r="G149" s="176" t="s">
        <v>586</v>
      </c>
      <c r="H149" s="177">
        <v>1</v>
      </c>
      <c r="I149" s="178"/>
      <c r="J149" s="179">
        <f>ROUND(I149*H149,2)</f>
        <v>0</v>
      </c>
      <c r="K149" s="175" t="s">
        <v>812</v>
      </c>
      <c r="L149" s="36"/>
      <c r="M149" s="180" t="s">
        <v>1</v>
      </c>
      <c r="N149" s="181" t="s">
        <v>46</v>
      </c>
      <c r="O149" s="58"/>
      <c r="P149" s="182">
        <f>O149*H149</f>
        <v>0</v>
      </c>
      <c r="Q149" s="182">
        <v>5.9819999999999998E-2</v>
      </c>
      <c r="R149" s="182">
        <f>Q149*H149</f>
        <v>5.9819999999999998E-2</v>
      </c>
      <c r="S149" s="182">
        <v>0</v>
      </c>
      <c r="T149" s="183">
        <f>S149*H149</f>
        <v>0</v>
      </c>
      <c r="AR149" s="15" t="s">
        <v>145</v>
      </c>
      <c r="AT149" s="15" t="s">
        <v>140</v>
      </c>
      <c r="AU149" s="15" t="s">
        <v>146</v>
      </c>
      <c r="AY149" s="15" t="s">
        <v>136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5" t="s">
        <v>21</v>
      </c>
      <c r="BK149" s="184">
        <f>ROUND(I149*H149,2)</f>
        <v>0</v>
      </c>
      <c r="BL149" s="15" t="s">
        <v>145</v>
      </c>
      <c r="BM149" s="15" t="s">
        <v>1424</v>
      </c>
    </row>
    <row r="150" spans="2:65" s="1" customFormat="1" ht="16.5" customHeight="1">
      <c r="B150" s="32"/>
      <c r="C150" s="173" t="s">
        <v>941</v>
      </c>
      <c r="D150" s="173" t="s">
        <v>140</v>
      </c>
      <c r="E150" s="174" t="s">
        <v>1425</v>
      </c>
      <c r="F150" s="175" t="s">
        <v>1426</v>
      </c>
      <c r="G150" s="176" t="s">
        <v>586</v>
      </c>
      <c r="H150" s="177">
        <v>7</v>
      </c>
      <c r="I150" s="178"/>
      <c r="J150" s="179">
        <f>ROUND(I150*H150,2)</f>
        <v>0</v>
      </c>
      <c r="K150" s="175" t="s">
        <v>812</v>
      </c>
      <c r="L150" s="36"/>
      <c r="M150" s="180" t="s">
        <v>1</v>
      </c>
      <c r="N150" s="181" t="s">
        <v>46</v>
      </c>
      <c r="O150" s="58"/>
      <c r="P150" s="182">
        <f>O150*H150</f>
        <v>0</v>
      </c>
      <c r="Q150" s="182">
        <v>0.115</v>
      </c>
      <c r="R150" s="182">
        <f>Q150*H150</f>
        <v>0.80500000000000005</v>
      </c>
      <c r="S150" s="182">
        <v>0</v>
      </c>
      <c r="T150" s="183">
        <f>S150*H150</f>
        <v>0</v>
      </c>
      <c r="AR150" s="15" t="s">
        <v>145</v>
      </c>
      <c r="AT150" s="15" t="s">
        <v>140</v>
      </c>
      <c r="AU150" s="15" t="s">
        <v>146</v>
      </c>
      <c r="AY150" s="15" t="s">
        <v>136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5" t="s">
        <v>21</v>
      </c>
      <c r="BK150" s="184">
        <f>ROUND(I150*H150,2)</f>
        <v>0</v>
      </c>
      <c r="BL150" s="15" t="s">
        <v>145</v>
      </c>
      <c r="BM150" s="15" t="s">
        <v>1427</v>
      </c>
    </row>
    <row r="151" spans="2:65" s="1" customFormat="1" ht="16.5" customHeight="1">
      <c r="B151" s="32"/>
      <c r="C151" s="173" t="s">
        <v>946</v>
      </c>
      <c r="D151" s="173" t="s">
        <v>140</v>
      </c>
      <c r="E151" s="174" t="s">
        <v>1044</v>
      </c>
      <c r="F151" s="175" t="s">
        <v>1428</v>
      </c>
      <c r="G151" s="176" t="s">
        <v>586</v>
      </c>
      <c r="H151" s="177">
        <v>16</v>
      </c>
      <c r="I151" s="178"/>
      <c r="J151" s="179">
        <f>ROUND(I151*H151,2)</f>
        <v>0</v>
      </c>
      <c r="K151" s="175" t="s">
        <v>1</v>
      </c>
      <c r="L151" s="36"/>
      <c r="M151" s="180" t="s">
        <v>1</v>
      </c>
      <c r="N151" s="181" t="s">
        <v>46</v>
      </c>
      <c r="O151" s="58"/>
      <c r="P151" s="182">
        <f>O151*H151</f>
        <v>0</v>
      </c>
      <c r="Q151" s="182">
        <v>8.0000000000000004E-4</v>
      </c>
      <c r="R151" s="182">
        <f>Q151*H151</f>
        <v>1.2800000000000001E-2</v>
      </c>
      <c r="S151" s="182">
        <v>0</v>
      </c>
      <c r="T151" s="183">
        <f>S151*H151</f>
        <v>0</v>
      </c>
      <c r="AR151" s="15" t="s">
        <v>145</v>
      </c>
      <c r="AT151" s="15" t="s">
        <v>140</v>
      </c>
      <c r="AU151" s="15" t="s">
        <v>146</v>
      </c>
      <c r="AY151" s="15" t="s">
        <v>136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21</v>
      </c>
      <c r="BK151" s="184">
        <f>ROUND(I151*H151,2)</f>
        <v>0</v>
      </c>
      <c r="BL151" s="15" t="s">
        <v>145</v>
      </c>
      <c r="BM151" s="15" t="s">
        <v>1429</v>
      </c>
    </row>
    <row r="152" spans="2:65" s="11" customFormat="1" ht="11.25">
      <c r="B152" s="188"/>
      <c r="C152" s="189"/>
      <c r="D152" s="185" t="s">
        <v>150</v>
      </c>
      <c r="E152" s="190" t="s">
        <v>1</v>
      </c>
      <c r="F152" s="191" t="s">
        <v>1430</v>
      </c>
      <c r="G152" s="189"/>
      <c r="H152" s="192">
        <v>16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150</v>
      </c>
      <c r="AU152" s="198" t="s">
        <v>146</v>
      </c>
      <c r="AV152" s="11" t="s">
        <v>84</v>
      </c>
      <c r="AW152" s="11" t="s">
        <v>36</v>
      </c>
      <c r="AX152" s="11" t="s">
        <v>75</v>
      </c>
      <c r="AY152" s="198" t="s">
        <v>136</v>
      </c>
    </row>
    <row r="153" spans="2:65" s="1" customFormat="1" ht="16.5" customHeight="1">
      <c r="B153" s="32"/>
      <c r="C153" s="173" t="s">
        <v>950</v>
      </c>
      <c r="D153" s="173" t="s">
        <v>140</v>
      </c>
      <c r="E153" s="174" t="s">
        <v>1048</v>
      </c>
      <c r="F153" s="175" t="s">
        <v>1049</v>
      </c>
      <c r="G153" s="176" t="s">
        <v>190</v>
      </c>
      <c r="H153" s="177">
        <v>24</v>
      </c>
      <c r="I153" s="178"/>
      <c r="J153" s="179">
        <f t="shared" ref="J153:J163" si="0">ROUND(I153*H153,2)</f>
        <v>0</v>
      </c>
      <c r="K153" s="175" t="s">
        <v>800</v>
      </c>
      <c r="L153" s="36"/>
      <c r="M153" s="180" t="s">
        <v>1</v>
      </c>
      <c r="N153" s="181" t="s">
        <v>46</v>
      </c>
      <c r="O153" s="58"/>
      <c r="P153" s="182">
        <f t="shared" ref="P153:P163" si="1">O153*H153</f>
        <v>0</v>
      </c>
      <c r="Q153" s="182">
        <v>0</v>
      </c>
      <c r="R153" s="182">
        <f t="shared" ref="R153:R163" si="2">Q153*H153</f>
        <v>0</v>
      </c>
      <c r="S153" s="182">
        <v>0</v>
      </c>
      <c r="T153" s="183">
        <f t="shared" ref="T153:T163" si="3">S153*H153</f>
        <v>0</v>
      </c>
      <c r="AR153" s="15" t="s">
        <v>145</v>
      </c>
      <c r="AT153" s="15" t="s">
        <v>140</v>
      </c>
      <c r="AU153" s="15" t="s">
        <v>146</v>
      </c>
      <c r="AY153" s="15" t="s">
        <v>136</v>
      </c>
      <c r="BE153" s="184">
        <f t="shared" ref="BE153:BE163" si="4">IF(N153="základní",J153,0)</f>
        <v>0</v>
      </c>
      <c r="BF153" s="184">
        <f t="shared" ref="BF153:BF163" si="5">IF(N153="snížená",J153,0)</f>
        <v>0</v>
      </c>
      <c r="BG153" s="184">
        <f t="shared" ref="BG153:BG163" si="6">IF(N153="zákl. přenesená",J153,0)</f>
        <v>0</v>
      </c>
      <c r="BH153" s="184">
        <f t="shared" ref="BH153:BH163" si="7">IF(N153="sníž. přenesená",J153,0)</f>
        <v>0</v>
      </c>
      <c r="BI153" s="184">
        <f t="shared" ref="BI153:BI163" si="8">IF(N153="nulová",J153,0)</f>
        <v>0</v>
      </c>
      <c r="BJ153" s="15" t="s">
        <v>21</v>
      </c>
      <c r="BK153" s="184">
        <f t="shared" ref="BK153:BK163" si="9">ROUND(I153*H153,2)</f>
        <v>0</v>
      </c>
      <c r="BL153" s="15" t="s">
        <v>145</v>
      </c>
      <c r="BM153" s="15" t="s">
        <v>1431</v>
      </c>
    </row>
    <row r="154" spans="2:65" s="1" customFormat="1" ht="16.5" customHeight="1">
      <c r="B154" s="32"/>
      <c r="C154" s="173" t="s">
        <v>954</v>
      </c>
      <c r="D154" s="173" t="s">
        <v>140</v>
      </c>
      <c r="E154" s="174" t="s">
        <v>1432</v>
      </c>
      <c r="F154" s="175" t="s">
        <v>1433</v>
      </c>
      <c r="G154" s="176" t="s">
        <v>190</v>
      </c>
      <c r="H154" s="177">
        <v>24</v>
      </c>
      <c r="I154" s="178"/>
      <c r="J154" s="179">
        <f t="shared" si="0"/>
        <v>0</v>
      </c>
      <c r="K154" s="175" t="s">
        <v>800</v>
      </c>
      <c r="L154" s="36"/>
      <c r="M154" s="180" t="s">
        <v>1</v>
      </c>
      <c r="N154" s="181" t="s">
        <v>46</v>
      </c>
      <c r="O154" s="58"/>
      <c r="P154" s="182">
        <f t="shared" si="1"/>
        <v>0</v>
      </c>
      <c r="Q154" s="182">
        <v>0</v>
      </c>
      <c r="R154" s="182">
        <f t="shared" si="2"/>
        <v>0</v>
      </c>
      <c r="S154" s="182">
        <v>0</v>
      </c>
      <c r="T154" s="183">
        <f t="shared" si="3"/>
        <v>0</v>
      </c>
      <c r="AR154" s="15" t="s">
        <v>145</v>
      </c>
      <c r="AT154" s="15" t="s">
        <v>140</v>
      </c>
      <c r="AU154" s="15" t="s">
        <v>146</v>
      </c>
      <c r="AY154" s="15" t="s">
        <v>136</v>
      </c>
      <c r="BE154" s="184">
        <f t="shared" si="4"/>
        <v>0</v>
      </c>
      <c r="BF154" s="184">
        <f t="shared" si="5"/>
        <v>0</v>
      </c>
      <c r="BG154" s="184">
        <f t="shared" si="6"/>
        <v>0</v>
      </c>
      <c r="BH154" s="184">
        <f t="shared" si="7"/>
        <v>0</v>
      </c>
      <c r="BI154" s="184">
        <f t="shared" si="8"/>
        <v>0</v>
      </c>
      <c r="BJ154" s="15" t="s">
        <v>21</v>
      </c>
      <c r="BK154" s="184">
        <f t="shared" si="9"/>
        <v>0</v>
      </c>
      <c r="BL154" s="15" t="s">
        <v>145</v>
      </c>
      <c r="BM154" s="15" t="s">
        <v>1434</v>
      </c>
    </row>
    <row r="155" spans="2:65" s="1" customFormat="1" ht="16.5" customHeight="1">
      <c r="B155" s="32"/>
      <c r="C155" s="173" t="s">
        <v>959</v>
      </c>
      <c r="D155" s="173" t="s">
        <v>140</v>
      </c>
      <c r="E155" s="174" t="s">
        <v>1052</v>
      </c>
      <c r="F155" s="175" t="s">
        <v>1053</v>
      </c>
      <c r="G155" s="176" t="s">
        <v>586</v>
      </c>
      <c r="H155" s="177">
        <v>2</v>
      </c>
      <c r="I155" s="178"/>
      <c r="J155" s="179">
        <f t="shared" si="0"/>
        <v>0</v>
      </c>
      <c r="K155" s="175" t="s">
        <v>812</v>
      </c>
      <c r="L155" s="36"/>
      <c r="M155" s="180" t="s">
        <v>1</v>
      </c>
      <c r="N155" s="181" t="s">
        <v>46</v>
      </c>
      <c r="O155" s="58"/>
      <c r="P155" s="182">
        <f t="shared" si="1"/>
        <v>0</v>
      </c>
      <c r="Q155" s="182">
        <v>0.46005000000000001</v>
      </c>
      <c r="R155" s="182">
        <f t="shared" si="2"/>
        <v>0.92010000000000003</v>
      </c>
      <c r="S155" s="182">
        <v>0</v>
      </c>
      <c r="T155" s="183">
        <f t="shared" si="3"/>
        <v>0</v>
      </c>
      <c r="AR155" s="15" t="s">
        <v>145</v>
      </c>
      <c r="AT155" s="15" t="s">
        <v>140</v>
      </c>
      <c r="AU155" s="15" t="s">
        <v>146</v>
      </c>
      <c r="AY155" s="15" t="s">
        <v>136</v>
      </c>
      <c r="BE155" s="184">
        <f t="shared" si="4"/>
        <v>0</v>
      </c>
      <c r="BF155" s="184">
        <f t="shared" si="5"/>
        <v>0</v>
      </c>
      <c r="BG155" s="184">
        <f t="shared" si="6"/>
        <v>0</v>
      </c>
      <c r="BH155" s="184">
        <f t="shared" si="7"/>
        <v>0</v>
      </c>
      <c r="BI155" s="184">
        <f t="shared" si="8"/>
        <v>0</v>
      </c>
      <c r="BJ155" s="15" t="s">
        <v>21</v>
      </c>
      <c r="BK155" s="184">
        <f t="shared" si="9"/>
        <v>0</v>
      </c>
      <c r="BL155" s="15" t="s">
        <v>145</v>
      </c>
      <c r="BM155" s="15" t="s">
        <v>1435</v>
      </c>
    </row>
    <row r="156" spans="2:65" s="1" customFormat="1" ht="16.5" customHeight="1">
      <c r="B156" s="32"/>
      <c r="C156" s="220" t="s">
        <v>970</v>
      </c>
      <c r="D156" s="220" t="s">
        <v>253</v>
      </c>
      <c r="E156" s="221" t="s">
        <v>1055</v>
      </c>
      <c r="F156" s="222" t="s">
        <v>1436</v>
      </c>
      <c r="G156" s="223" t="s">
        <v>586</v>
      </c>
      <c r="H156" s="224">
        <v>16</v>
      </c>
      <c r="I156" s="225"/>
      <c r="J156" s="226">
        <f t="shared" si="0"/>
        <v>0</v>
      </c>
      <c r="K156" s="222" t="s">
        <v>1</v>
      </c>
      <c r="L156" s="227"/>
      <c r="M156" s="228" t="s">
        <v>1</v>
      </c>
      <c r="N156" s="229" t="s">
        <v>46</v>
      </c>
      <c r="O156" s="58"/>
      <c r="P156" s="182">
        <f t="shared" si="1"/>
        <v>0</v>
      </c>
      <c r="Q156" s="182">
        <v>0.02</v>
      </c>
      <c r="R156" s="182">
        <f t="shared" si="2"/>
        <v>0.32</v>
      </c>
      <c r="S156" s="182">
        <v>0</v>
      </c>
      <c r="T156" s="183">
        <f t="shared" si="3"/>
        <v>0</v>
      </c>
      <c r="AR156" s="15" t="s">
        <v>256</v>
      </c>
      <c r="AT156" s="15" t="s">
        <v>253</v>
      </c>
      <c r="AU156" s="15" t="s">
        <v>146</v>
      </c>
      <c r="AY156" s="15" t="s">
        <v>136</v>
      </c>
      <c r="BE156" s="184">
        <f t="shared" si="4"/>
        <v>0</v>
      </c>
      <c r="BF156" s="184">
        <f t="shared" si="5"/>
        <v>0</v>
      </c>
      <c r="BG156" s="184">
        <f t="shared" si="6"/>
        <v>0</v>
      </c>
      <c r="BH156" s="184">
        <f t="shared" si="7"/>
        <v>0</v>
      </c>
      <c r="BI156" s="184">
        <f t="shared" si="8"/>
        <v>0</v>
      </c>
      <c r="BJ156" s="15" t="s">
        <v>21</v>
      </c>
      <c r="BK156" s="184">
        <f t="shared" si="9"/>
        <v>0</v>
      </c>
      <c r="BL156" s="15" t="s">
        <v>145</v>
      </c>
      <c r="BM156" s="15" t="s">
        <v>1437</v>
      </c>
    </row>
    <row r="157" spans="2:65" s="1" customFormat="1" ht="16.5" customHeight="1">
      <c r="B157" s="32"/>
      <c r="C157" s="220" t="s">
        <v>284</v>
      </c>
      <c r="D157" s="220" t="s">
        <v>253</v>
      </c>
      <c r="E157" s="221" t="s">
        <v>1061</v>
      </c>
      <c r="F157" s="222" t="s">
        <v>1438</v>
      </c>
      <c r="G157" s="223" t="s">
        <v>586</v>
      </c>
      <c r="H157" s="224">
        <v>2</v>
      </c>
      <c r="I157" s="225"/>
      <c r="J157" s="226">
        <f t="shared" si="0"/>
        <v>0</v>
      </c>
      <c r="K157" s="222" t="s">
        <v>1</v>
      </c>
      <c r="L157" s="227"/>
      <c r="M157" s="228" t="s">
        <v>1</v>
      </c>
      <c r="N157" s="229" t="s">
        <v>46</v>
      </c>
      <c r="O157" s="58"/>
      <c r="P157" s="182">
        <f t="shared" si="1"/>
        <v>0</v>
      </c>
      <c r="Q157" s="182">
        <v>6.0000000000000001E-3</v>
      </c>
      <c r="R157" s="182">
        <f t="shared" si="2"/>
        <v>1.2E-2</v>
      </c>
      <c r="S157" s="182">
        <v>0</v>
      </c>
      <c r="T157" s="183">
        <f t="shared" si="3"/>
        <v>0</v>
      </c>
      <c r="AR157" s="15" t="s">
        <v>256</v>
      </c>
      <c r="AT157" s="15" t="s">
        <v>253</v>
      </c>
      <c r="AU157" s="15" t="s">
        <v>146</v>
      </c>
      <c r="AY157" s="15" t="s">
        <v>136</v>
      </c>
      <c r="BE157" s="184">
        <f t="shared" si="4"/>
        <v>0</v>
      </c>
      <c r="BF157" s="184">
        <f t="shared" si="5"/>
        <v>0</v>
      </c>
      <c r="BG157" s="184">
        <f t="shared" si="6"/>
        <v>0</v>
      </c>
      <c r="BH157" s="184">
        <f t="shared" si="7"/>
        <v>0</v>
      </c>
      <c r="BI157" s="184">
        <f t="shared" si="8"/>
        <v>0</v>
      </c>
      <c r="BJ157" s="15" t="s">
        <v>21</v>
      </c>
      <c r="BK157" s="184">
        <f t="shared" si="9"/>
        <v>0</v>
      </c>
      <c r="BL157" s="15" t="s">
        <v>145</v>
      </c>
      <c r="BM157" s="15" t="s">
        <v>1439</v>
      </c>
    </row>
    <row r="158" spans="2:65" s="1" customFormat="1" ht="16.5" customHeight="1">
      <c r="B158" s="32"/>
      <c r="C158" s="220" t="s">
        <v>290</v>
      </c>
      <c r="D158" s="220" t="s">
        <v>253</v>
      </c>
      <c r="E158" s="221" t="s">
        <v>1065</v>
      </c>
      <c r="F158" s="222" t="s">
        <v>1440</v>
      </c>
      <c r="G158" s="223" t="s">
        <v>586</v>
      </c>
      <c r="H158" s="224">
        <v>3</v>
      </c>
      <c r="I158" s="225"/>
      <c r="J158" s="226">
        <f t="shared" si="0"/>
        <v>0</v>
      </c>
      <c r="K158" s="222" t="s">
        <v>1</v>
      </c>
      <c r="L158" s="227"/>
      <c r="M158" s="228" t="s">
        <v>1</v>
      </c>
      <c r="N158" s="229" t="s">
        <v>46</v>
      </c>
      <c r="O158" s="58"/>
      <c r="P158" s="182">
        <f t="shared" si="1"/>
        <v>0</v>
      </c>
      <c r="Q158" s="182">
        <v>6.0000000000000001E-3</v>
      </c>
      <c r="R158" s="182">
        <f t="shared" si="2"/>
        <v>1.8000000000000002E-2</v>
      </c>
      <c r="S158" s="182">
        <v>0</v>
      </c>
      <c r="T158" s="183">
        <f t="shared" si="3"/>
        <v>0</v>
      </c>
      <c r="AR158" s="15" t="s">
        <v>256</v>
      </c>
      <c r="AT158" s="15" t="s">
        <v>253</v>
      </c>
      <c r="AU158" s="15" t="s">
        <v>146</v>
      </c>
      <c r="AY158" s="15" t="s">
        <v>136</v>
      </c>
      <c r="BE158" s="184">
        <f t="shared" si="4"/>
        <v>0</v>
      </c>
      <c r="BF158" s="184">
        <f t="shared" si="5"/>
        <v>0</v>
      </c>
      <c r="BG158" s="184">
        <f t="shared" si="6"/>
        <v>0</v>
      </c>
      <c r="BH158" s="184">
        <f t="shared" si="7"/>
        <v>0</v>
      </c>
      <c r="BI158" s="184">
        <f t="shared" si="8"/>
        <v>0</v>
      </c>
      <c r="BJ158" s="15" t="s">
        <v>21</v>
      </c>
      <c r="BK158" s="184">
        <f t="shared" si="9"/>
        <v>0</v>
      </c>
      <c r="BL158" s="15" t="s">
        <v>145</v>
      </c>
      <c r="BM158" s="15" t="s">
        <v>1441</v>
      </c>
    </row>
    <row r="159" spans="2:65" s="1" customFormat="1" ht="16.5" customHeight="1">
      <c r="B159" s="32"/>
      <c r="C159" s="220" t="s">
        <v>307</v>
      </c>
      <c r="D159" s="220" t="s">
        <v>253</v>
      </c>
      <c r="E159" s="221" t="s">
        <v>1068</v>
      </c>
      <c r="F159" s="222" t="s">
        <v>1442</v>
      </c>
      <c r="G159" s="223" t="s">
        <v>586</v>
      </c>
      <c r="H159" s="224">
        <v>2</v>
      </c>
      <c r="I159" s="225"/>
      <c r="J159" s="226">
        <f t="shared" si="0"/>
        <v>0</v>
      </c>
      <c r="K159" s="222" t="s">
        <v>1</v>
      </c>
      <c r="L159" s="227"/>
      <c r="M159" s="228" t="s">
        <v>1</v>
      </c>
      <c r="N159" s="229" t="s">
        <v>46</v>
      </c>
      <c r="O159" s="58"/>
      <c r="P159" s="182">
        <f t="shared" si="1"/>
        <v>0</v>
      </c>
      <c r="Q159" s="182">
        <v>6.0000000000000001E-3</v>
      </c>
      <c r="R159" s="182">
        <f t="shared" si="2"/>
        <v>1.2E-2</v>
      </c>
      <c r="S159" s="182">
        <v>0</v>
      </c>
      <c r="T159" s="183">
        <f t="shared" si="3"/>
        <v>0</v>
      </c>
      <c r="AR159" s="15" t="s">
        <v>256</v>
      </c>
      <c r="AT159" s="15" t="s">
        <v>253</v>
      </c>
      <c r="AU159" s="15" t="s">
        <v>146</v>
      </c>
      <c r="AY159" s="15" t="s">
        <v>136</v>
      </c>
      <c r="BE159" s="184">
        <f t="shared" si="4"/>
        <v>0</v>
      </c>
      <c r="BF159" s="184">
        <f t="shared" si="5"/>
        <v>0</v>
      </c>
      <c r="BG159" s="184">
        <f t="shared" si="6"/>
        <v>0</v>
      </c>
      <c r="BH159" s="184">
        <f t="shared" si="7"/>
        <v>0</v>
      </c>
      <c r="BI159" s="184">
        <f t="shared" si="8"/>
        <v>0</v>
      </c>
      <c r="BJ159" s="15" t="s">
        <v>21</v>
      </c>
      <c r="BK159" s="184">
        <f t="shared" si="9"/>
        <v>0</v>
      </c>
      <c r="BL159" s="15" t="s">
        <v>145</v>
      </c>
      <c r="BM159" s="15" t="s">
        <v>1443</v>
      </c>
    </row>
    <row r="160" spans="2:65" s="1" customFormat="1" ht="16.5" customHeight="1">
      <c r="B160" s="32"/>
      <c r="C160" s="220" t="s">
        <v>313</v>
      </c>
      <c r="D160" s="220" t="s">
        <v>253</v>
      </c>
      <c r="E160" s="221" t="s">
        <v>1071</v>
      </c>
      <c r="F160" s="222" t="s">
        <v>1444</v>
      </c>
      <c r="G160" s="223" t="s">
        <v>586</v>
      </c>
      <c r="H160" s="224">
        <v>1</v>
      </c>
      <c r="I160" s="225"/>
      <c r="J160" s="226">
        <f t="shared" si="0"/>
        <v>0</v>
      </c>
      <c r="K160" s="222" t="s">
        <v>1</v>
      </c>
      <c r="L160" s="227"/>
      <c r="M160" s="228" t="s">
        <v>1</v>
      </c>
      <c r="N160" s="229" t="s">
        <v>46</v>
      </c>
      <c r="O160" s="58"/>
      <c r="P160" s="182">
        <f t="shared" si="1"/>
        <v>0</v>
      </c>
      <c r="Q160" s="182">
        <v>6.0000000000000001E-3</v>
      </c>
      <c r="R160" s="182">
        <f t="shared" si="2"/>
        <v>6.0000000000000001E-3</v>
      </c>
      <c r="S160" s="182">
        <v>0</v>
      </c>
      <c r="T160" s="183">
        <f t="shared" si="3"/>
        <v>0</v>
      </c>
      <c r="AR160" s="15" t="s">
        <v>256</v>
      </c>
      <c r="AT160" s="15" t="s">
        <v>253</v>
      </c>
      <c r="AU160" s="15" t="s">
        <v>146</v>
      </c>
      <c r="AY160" s="15" t="s">
        <v>136</v>
      </c>
      <c r="BE160" s="184">
        <f t="shared" si="4"/>
        <v>0</v>
      </c>
      <c r="BF160" s="184">
        <f t="shared" si="5"/>
        <v>0</v>
      </c>
      <c r="BG160" s="184">
        <f t="shared" si="6"/>
        <v>0</v>
      </c>
      <c r="BH160" s="184">
        <f t="shared" si="7"/>
        <v>0</v>
      </c>
      <c r="BI160" s="184">
        <f t="shared" si="8"/>
        <v>0</v>
      </c>
      <c r="BJ160" s="15" t="s">
        <v>21</v>
      </c>
      <c r="BK160" s="184">
        <f t="shared" si="9"/>
        <v>0</v>
      </c>
      <c r="BL160" s="15" t="s">
        <v>145</v>
      </c>
      <c r="BM160" s="15" t="s">
        <v>1445</v>
      </c>
    </row>
    <row r="161" spans="2:65" s="1" customFormat="1" ht="16.5" customHeight="1">
      <c r="B161" s="32"/>
      <c r="C161" s="220" t="s">
        <v>319</v>
      </c>
      <c r="D161" s="220" t="s">
        <v>253</v>
      </c>
      <c r="E161" s="221" t="s">
        <v>1446</v>
      </c>
      <c r="F161" s="222" t="s">
        <v>1447</v>
      </c>
      <c r="G161" s="223" t="s">
        <v>586</v>
      </c>
      <c r="H161" s="224">
        <v>1</v>
      </c>
      <c r="I161" s="225"/>
      <c r="J161" s="226">
        <f t="shared" si="0"/>
        <v>0</v>
      </c>
      <c r="K161" s="222" t="s">
        <v>800</v>
      </c>
      <c r="L161" s="227"/>
      <c r="M161" s="228" t="s">
        <v>1</v>
      </c>
      <c r="N161" s="229" t="s">
        <v>46</v>
      </c>
      <c r="O161" s="58"/>
      <c r="P161" s="182">
        <f t="shared" si="1"/>
        <v>0</v>
      </c>
      <c r="Q161" s="182">
        <v>5.0000000000000001E-3</v>
      </c>
      <c r="R161" s="182">
        <f t="shared" si="2"/>
        <v>5.0000000000000001E-3</v>
      </c>
      <c r="S161" s="182">
        <v>0</v>
      </c>
      <c r="T161" s="183">
        <f t="shared" si="3"/>
        <v>0</v>
      </c>
      <c r="AR161" s="15" t="s">
        <v>256</v>
      </c>
      <c r="AT161" s="15" t="s">
        <v>253</v>
      </c>
      <c r="AU161" s="15" t="s">
        <v>146</v>
      </c>
      <c r="AY161" s="15" t="s">
        <v>136</v>
      </c>
      <c r="BE161" s="184">
        <f t="shared" si="4"/>
        <v>0</v>
      </c>
      <c r="BF161" s="184">
        <f t="shared" si="5"/>
        <v>0</v>
      </c>
      <c r="BG161" s="184">
        <f t="shared" si="6"/>
        <v>0</v>
      </c>
      <c r="BH161" s="184">
        <f t="shared" si="7"/>
        <v>0</v>
      </c>
      <c r="BI161" s="184">
        <f t="shared" si="8"/>
        <v>0</v>
      </c>
      <c r="BJ161" s="15" t="s">
        <v>21</v>
      </c>
      <c r="BK161" s="184">
        <f t="shared" si="9"/>
        <v>0</v>
      </c>
      <c r="BL161" s="15" t="s">
        <v>145</v>
      </c>
      <c r="BM161" s="15" t="s">
        <v>1448</v>
      </c>
    </row>
    <row r="162" spans="2:65" s="1" customFormat="1" ht="16.5" customHeight="1">
      <c r="B162" s="32"/>
      <c r="C162" s="220" t="s">
        <v>1000</v>
      </c>
      <c r="D162" s="220" t="s">
        <v>253</v>
      </c>
      <c r="E162" s="221" t="s">
        <v>1449</v>
      </c>
      <c r="F162" s="222" t="s">
        <v>1450</v>
      </c>
      <c r="G162" s="223" t="s">
        <v>586</v>
      </c>
      <c r="H162" s="224">
        <v>7</v>
      </c>
      <c r="I162" s="225"/>
      <c r="J162" s="226">
        <f t="shared" si="0"/>
        <v>0</v>
      </c>
      <c r="K162" s="222" t="s">
        <v>800</v>
      </c>
      <c r="L162" s="227"/>
      <c r="M162" s="228" t="s">
        <v>1</v>
      </c>
      <c r="N162" s="229" t="s">
        <v>46</v>
      </c>
      <c r="O162" s="58"/>
      <c r="P162" s="182">
        <f t="shared" si="1"/>
        <v>0</v>
      </c>
      <c r="Q162" s="182">
        <v>5.0000000000000001E-3</v>
      </c>
      <c r="R162" s="182">
        <f t="shared" si="2"/>
        <v>3.5000000000000003E-2</v>
      </c>
      <c r="S162" s="182">
        <v>0</v>
      </c>
      <c r="T162" s="183">
        <f t="shared" si="3"/>
        <v>0</v>
      </c>
      <c r="AR162" s="15" t="s">
        <v>256</v>
      </c>
      <c r="AT162" s="15" t="s">
        <v>253</v>
      </c>
      <c r="AU162" s="15" t="s">
        <v>146</v>
      </c>
      <c r="AY162" s="15" t="s">
        <v>136</v>
      </c>
      <c r="BE162" s="184">
        <f t="shared" si="4"/>
        <v>0</v>
      </c>
      <c r="BF162" s="184">
        <f t="shared" si="5"/>
        <v>0</v>
      </c>
      <c r="BG162" s="184">
        <f t="shared" si="6"/>
        <v>0</v>
      </c>
      <c r="BH162" s="184">
        <f t="shared" si="7"/>
        <v>0</v>
      </c>
      <c r="BI162" s="184">
        <f t="shared" si="8"/>
        <v>0</v>
      </c>
      <c r="BJ162" s="15" t="s">
        <v>21</v>
      </c>
      <c r="BK162" s="184">
        <f t="shared" si="9"/>
        <v>0</v>
      </c>
      <c r="BL162" s="15" t="s">
        <v>145</v>
      </c>
      <c r="BM162" s="15" t="s">
        <v>1451</v>
      </c>
    </row>
    <row r="163" spans="2:65" s="1" customFormat="1" ht="16.5" customHeight="1">
      <c r="B163" s="32"/>
      <c r="C163" s="220" t="s">
        <v>347</v>
      </c>
      <c r="D163" s="220" t="s">
        <v>253</v>
      </c>
      <c r="E163" s="221" t="s">
        <v>1075</v>
      </c>
      <c r="F163" s="222" t="s">
        <v>1452</v>
      </c>
      <c r="G163" s="223" t="s">
        <v>586</v>
      </c>
      <c r="H163" s="224">
        <v>8</v>
      </c>
      <c r="I163" s="225"/>
      <c r="J163" s="226">
        <f t="shared" si="0"/>
        <v>0</v>
      </c>
      <c r="K163" s="222" t="s">
        <v>1</v>
      </c>
      <c r="L163" s="227"/>
      <c r="M163" s="228" t="s">
        <v>1</v>
      </c>
      <c r="N163" s="229" t="s">
        <v>46</v>
      </c>
      <c r="O163" s="58"/>
      <c r="P163" s="182">
        <f t="shared" si="1"/>
        <v>0</v>
      </c>
      <c r="Q163" s="182">
        <v>2E-3</v>
      </c>
      <c r="R163" s="182">
        <f t="shared" si="2"/>
        <v>1.6E-2</v>
      </c>
      <c r="S163" s="182">
        <v>0</v>
      </c>
      <c r="T163" s="183">
        <f t="shared" si="3"/>
        <v>0</v>
      </c>
      <c r="AR163" s="15" t="s">
        <v>256</v>
      </c>
      <c r="AT163" s="15" t="s">
        <v>253</v>
      </c>
      <c r="AU163" s="15" t="s">
        <v>146</v>
      </c>
      <c r="AY163" s="15" t="s">
        <v>136</v>
      </c>
      <c r="BE163" s="184">
        <f t="shared" si="4"/>
        <v>0</v>
      </c>
      <c r="BF163" s="184">
        <f t="shared" si="5"/>
        <v>0</v>
      </c>
      <c r="BG163" s="184">
        <f t="shared" si="6"/>
        <v>0</v>
      </c>
      <c r="BH163" s="184">
        <f t="shared" si="7"/>
        <v>0</v>
      </c>
      <c r="BI163" s="184">
        <f t="shared" si="8"/>
        <v>0</v>
      </c>
      <c r="BJ163" s="15" t="s">
        <v>21</v>
      </c>
      <c r="BK163" s="184">
        <f t="shared" si="9"/>
        <v>0</v>
      </c>
      <c r="BL163" s="15" t="s">
        <v>145</v>
      </c>
      <c r="BM163" s="15" t="s">
        <v>1453</v>
      </c>
    </row>
    <row r="164" spans="2:65" s="10" customFormat="1" ht="22.9" customHeight="1">
      <c r="B164" s="157"/>
      <c r="C164" s="158"/>
      <c r="D164" s="159" t="s">
        <v>74</v>
      </c>
      <c r="E164" s="171" t="s">
        <v>583</v>
      </c>
      <c r="F164" s="171" t="s">
        <v>1118</v>
      </c>
      <c r="G164" s="158"/>
      <c r="H164" s="158"/>
      <c r="I164" s="161"/>
      <c r="J164" s="172">
        <f>BK164</f>
        <v>0</v>
      </c>
      <c r="K164" s="158"/>
      <c r="L164" s="163"/>
      <c r="M164" s="164"/>
      <c r="N164" s="165"/>
      <c r="O164" s="165"/>
      <c r="P164" s="166">
        <f>P165</f>
        <v>0</v>
      </c>
      <c r="Q164" s="165"/>
      <c r="R164" s="166">
        <f>R165</f>
        <v>0</v>
      </c>
      <c r="S164" s="165"/>
      <c r="T164" s="167">
        <f>T165</f>
        <v>0</v>
      </c>
      <c r="AR164" s="168" t="s">
        <v>21</v>
      </c>
      <c r="AT164" s="169" t="s">
        <v>74</v>
      </c>
      <c r="AU164" s="169" t="s">
        <v>21</v>
      </c>
      <c r="AY164" s="168" t="s">
        <v>136</v>
      </c>
      <c r="BK164" s="170">
        <f>BK165</f>
        <v>0</v>
      </c>
    </row>
    <row r="165" spans="2:65" s="1" customFormat="1" ht="16.5" customHeight="1">
      <c r="B165" s="32"/>
      <c r="C165" s="173" t="s">
        <v>341</v>
      </c>
      <c r="D165" s="173" t="s">
        <v>140</v>
      </c>
      <c r="E165" s="174" t="s">
        <v>1454</v>
      </c>
      <c r="F165" s="175" t="s">
        <v>1455</v>
      </c>
      <c r="G165" s="176" t="s">
        <v>206</v>
      </c>
      <c r="H165" s="177">
        <v>53.36</v>
      </c>
      <c r="I165" s="178"/>
      <c r="J165" s="179">
        <f>ROUND(I165*H165,2)</f>
        <v>0</v>
      </c>
      <c r="K165" s="175" t="s">
        <v>812</v>
      </c>
      <c r="L165" s="36"/>
      <c r="M165" s="180" t="s">
        <v>1</v>
      </c>
      <c r="N165" s="181" t="s">
        <v>46</v>
      </c>
      <c r="O165" s="58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AR165" s="15" t="s">
        <v>145</v>
      </c>
      <c r="AT165" s="15" t="s">
        <v>140</v>
      </c>
      <c r="AU165" s="15" t="s">
        <v>84</v>
      </c>
      <c r="AY165" s="15" t="s">
        <v>136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5" t="s">
        <v>21</v>
      </c>
      <c r="BK165" s="184">
        <f>ROUND(I165*H165,2)</f>
        <v>0</v>
      </c>
      <c r="BL165" s="15" t="s">
        <v>145</v>
      </c>
      <c r="BM165" s="15" t="s">
        <v>1456</v>
      </c>
    </row>
    <row r="166" spans="2:65" s="10" customFormat="1" ht="22.9" customHeight="1">
      <c r="B166" s="157"/>
      <c r="C166" s="158"/>
      <c r="D166" s="159" t="s">
        <v>74</v>
      </c>
      <c r="E166" s="171" t="s">
        <v>1457</v>
      </c>
      <c r="F166" s="171" t="s">
        <v>1458</v>
      </c>
      <c r="G166" s="158"/>
      <c r="H166" s="158"/>
      <c r="I166" s="161"/>
      <c r="J166" s="172">
        <f>BK166</f>
        <v>0</v>
      </c>
      <c r="K166" s="158"/>
      <c r="L166" s="163"/>
      <c r="M166" s="164"/>
      <c r="N166" s="165"/>
      <c r="O166" s="165"/>
      <c r="P166" s="166">
        <f>P167</f>
        <v>0</v>
      </c>
      <c r="Q166" s="165"/>
      <c r="R166" s="166">
        <f>R167</f>
        <v>4.4800000000000005E-3</v>
      </c>
      <c r="S166" s="165"/>
      <c r="T166" s="167">
        <f>T167</f>
        <v>0</v>
      </c>
      <c r="AR166" s="168" t="s">
        <v>84</v>
      </c>
      <c r="AT166" s="169" t="s">
        <v>74</v>
      </c>
      <c r="AU166" s="169" t="s">
        <v>21</v>
      </c>
      <c r="AY166" s="168" t="s">
        <v>136</v>
      </c>
      <c r="BK166" s="170">
        <f>BK167</f>
        <v>0</v>
      </c>
    </row>
    <row r="167" spans="2:65" s="10" customFormat="1" ht="20.85" customHeight="1">
      <c r="B167" s="157"/>
      <c r="C167" s="158"/>
      <c r="D167" s="159" t="s">
        <v>74</v>
      </c>
      <c r="E167" s="171" t="s">
        <v>1459</v>
      </c>
      <c r="F167" s="171" t="s">
        <v>1460</v>
      </c>
      <c r="G167" s="158"/>
      <c r="H167" s="158"/>
      <c r="I167" s="161"/>
      <c r="J167" s="172">
        <f>BK167</f>
        <v>0</v>
      </c>
      <c r="K167" s="158"/>
      <c r="L167" s="163"/>
      <c r="M167" s="164"/>
      <c r="N167" s="165"/>
      <c r="O167" s="165"/>
      <c r="P167" s="166">
        <f>SUM(P168:P170)</f>
        <v>0</v>
      </c>
      <c r="Q167" s="165"/>
      <c r="R167" s="166">
        <f>SUM(R168:R170)</f>
        <v>4.4800000000000005E-3</v>
      </c>
      <c r="S167" s="165"/>
      <c r="T167" s="167">
        <f>SUM(T168:T170)</f>
        <v>0</v>
      </c>
      <c r="AR167" s="168" t="s">
        <v>84</v>
      </c>
      <c r="AT167" s="169" t="s">
        <v>74</v>
      </c>
      <c r="AU167" s="169" t="s">
        <v>84</v>
      </c>
      <c r="AY167" s="168" t="s">
        <v>136</v>
      </c>
      <c r="BK167" s="170">
        <f>SUM(BK168:BK170)</f>
        <v>0</v>
      </c>
    </row>
    <row r="168" spans="2:65" s="1" customFormat="1" ht="16.5" customHeight="1">
      <c r="B168" s="32"/>
      <c r="C168" s="173" t="s">
        <v>352</v>
      </c>
      <c r="D168" s="173" t="s">
        <v>140</v>
      </c>
      <c r="E168" s="174" t="s">
        <v>1461</v>
      </c>
      <c r="F168" s="175" t="s">
        <v>1462</v>
      </c>
      <c r="G168" s="176" t="s">
        <v>190</v>
      </c>
      <c r="H168" s="177">
        <v>32</v>
      </c>
      <c r="I168" s="178"/>
      <c r="J168" s="179">
        <f>ROUND(I168*H168,2)</f>
        <v>0</v>
      </c>
      <c r="K168" s="175" t="s">
        <v>800</v>
      </c>
      <c r="L168" s="36"/>
      <c r="M168" s="180" t="s">
        <v>1</v>
      </c>
      <c r="N168" s="181" t="s">
        <v>46</v>
      </c>
      <c r="O168" s="58"/>
      <c r="P168" s="182">
        <f>O168*H168</f>
        <v>0</v>
      </c>
      <c r="Q168" s="182">
        <v>9.0000000000000006E-5</v>
      </c>
      <c r="R168" s="182">
        <f>Q168*H168</f>
        <v>2.8800000000000002E-3</v>
      </c>
      <c r="S168" s="182">
        <v>0</v>
      </c>
      <c r="T168" s="183">
        <f>S168*H168</f>
        <v>0</v>
      </c>
      <c r="AR168" s="15" t="s">
        <v>325</v>
      </c>
      <c r="AT168" s="15" t="s">
        <v>140</v>
      </c>
      <c r="AU168" s="15" t="s">
        <v>146</v>
      </c>
      <c r="AY168" s="15" t="s">
        <v>136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5" t="s">
        <v>21</v>
      </c>
      <c r="BK168" s="184">
        <f>ROUND(I168*H168,2)</f>
        <v>0</v>
      </c>
      <c r="BL168" s="15" t="s">
        <v>325</v>
      </c>
      <c r="BM168" s="15" t="s">
        <v>1463</v>
      </c>
    </row>
    <row r="169" spans="2:65" s="1" customFormat="1" ht="16.5" customHeight="1">
      <c r="B169" s="32"/>
      <c r="C169" s="173" t="s">
        <v>357</v>
      </c>
      <c r="D169" s="173" t="s">
        <v>140</v>
      </c>
      <c r="E169" s="174" t="s">
        <v>1464</v>
      </c>
      <c r="F169" s="175" t="s">
        <v>1465</v>
      </c>
      <c r="G169" s="176" t="s">
        <v>190</v>
      </c>
      <c r="H169" s="177">
        <v>32</v>
      </c>
      <c r="I169" s="178"/>
      <c r="J169" s="179">
        <f>ROUND(I169*H169,2)</f>
        <v>0</v>
      </c>
      <c r="K169" s="175" t="s">
        <v>800</v>
      </c>
      <c r="L169" s="36"/>
      <c r="M169" s="180" t="s">
        <v>1</v>
      </c>
      <c r="N169" s="181" t="s">
        <v>46</v>
      </c>
      <c r="O169" s="58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AR169" s="15" t="s">
        <v>325</v>
      </c>
      <c r="AT169" s="15" t="s">
        <v>140</v>
      </c>
      <c r="AU169" s="15" t="s">
        <v>146</v>
      </c>
      <c r="AY169" s="15" t="s">
        <v>136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5" t="s">
        <v>21</v>
      </c>
      <c r="BK169" s="184">
        <f>ROUND(I169*H169,2)</f>
        <v>0</v>
      </c>
      <c r="BL169" s="15" t="s">
        <v>325</v>
      </c>
      <c r="BM169" s="15" t="s">
        <v>1466</v>
      </c>
    </row>
    <row r="170" spans="2:65" s="1" customFormat="1" ht="16.5" customHeight="1">
      <c r="B170" s="32"/>
      <c r="C170" s="220" t="s">
        <v>363</v>
      </c>
      <c r="D170" s="220" t="s">
        <v>253</v>
      </c>
      <c r="E170" s="221" t="s">
        <v>1467</v>
      </c>
      <c r="F170" s="222" t="s">
        <v>1468</v>
      </c>
      <c r="G170" s="223" t="s">
        <v>190</v>
      </c>
      <c r="H170" s="224">
        <v>32</v>
      </c>
      <c r="I170" s="225"/>
      <c r="J170" s="226">
        <f>ROUND(I170*H170,2)</f>
        <v>0</v>
      </c>
      <c r="K170" s="222" t="s">
        <v>800</v>
      </c>
      <c r="L170" s="227"/>
      <c r="M170" s="238" t="s">
        <v>1</v>
      </c>
      <c r="N170" s="239" t="s">
        <v>46</v>
      </c>
      <c r="O170" s="235"/>
      <c r="P170" s="236">
        <f>O170*H170</f>
        <v>0</v>
      </c>
      <c r="Q170" s="236">
        <v>5.0000000000000002E-5</v>
      </c>
      <c r="R170" s="236">
        <f>Q170*H170</f>
        <v>1.6000000000000001E-3</v>
      </c>
      <c r="S170" s="236">
        <v>0</v>
      </c>
      <c r="T170" s="237">
        <f>S170*H170</f>
        <v>0</v>
      </c>
      <c r="AR170" s="15" t="s">
        <v>290</v>
      </c>
      <c r="AT170" s="15" t="s">
        <v>253</v>
      </c>
      <c r="AU170" s="15" t="s">
        <v>146</v>
      </c>
      <c r="AY170" s="15" t="s">
        <v>136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5" t="s">
        <v>21</v>
      </c>
      <c r="BK170" s="184">
        <f>ROUND(I170*H170,2)</f>
        <v>0</v>
      </c>
      <c r="BL170" s="15" t="s">
        <v>325</v>
      </c>
      <c r="BM170" s="15" t="s">
        <v>1469</v>
      </c>
    </row>
    <row r="171" spans="2:65" s="1" customFormat="1" ht="6.95" customHeight="1">
      <c r="B171" s="44"/>
      <c r="C171" s="45"/>
      <c r="D171" s="45"/>
      <c r="E171" s="45"/>
      <c r="F171" s="45"/>
      <c r="G171" s="45"/>
      <c r="H171" s="45"/>
      <c r="I171" s="123"/>
      <c r="J171" s="45"/>
      <c r="K171" s="45"/>
      <c r="L171" s="36"/>
    </row>
  </sheetData>
  <sheetProtection algorithmName="SHA-512" hashValue="DqdNhrINOr3umXPWVxTRrKOcavlQcFqnPHvOiwZt4ori2gm1r3UcmNLN70oCSuPJAzhB7HF2JIQlZVUaXt6QDQ==" saltValue="TahpaiqTR5ruMgwqHXRKRSV1qghuzuIr9ejxKrjlWrZeQRZ7keBhXFJWOmbRm8xvag6AJRNbWzXQ9pUZrRltwg==" spinCount="100000" sheet="1" objects="1" scenarios="1" formatColumns="0" formatRows="0" autoFilter="0"/>
  <autoFilter ref="C87:K170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0"/>
  <sheetViews>
    <sheetView showGridLines="0" tabSelected="1" topLeftCell="A79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5" t="s">
        <v>96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84</v>
      </c>
    </row>
    <row r="4" spans="2:46" ht="24.95" customHeight="1">
      <c r="B4" s="18"/>
      <c r="D4" s="99" t="s">
        <v>98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80" t="str">
        <f>'Rekapitulace stavby'!K6</f>
        <v>Regenerace panelového sídliště Nádražní, I. ETAPA</v>
      </c>
      <c r="F7" s="281"/>
      <c r="G7" s="281"/>
      <c r="H7" s="281"/>
      <c r="L7" s="18"/>
    </row>
    <row r="8" spans="2:46" s="1" customFormat="1" ht="12" customHeight="1">
      <c r="B8" s="36"/>
      <c r="D8" s="100" t="s">
        <v>99</v>
      </c>
      <c r="I8" s="101"/>
      <c r="L8" s="36"/>
    </row>
    <row r="9" spans="2:46" s="1" customFormat="1" ht="36.950000000000003" customHeight="1">
      <c r="B9" s="36"/>
      <c r="E9" s="282" t="s">
        <v>1470</v>
      </c>
      <c r="F9" s="283"/>
      <c r="G9" s="283"/>
      <c r="H9" s="283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19</v>
      </c>
      <c r="F11" s="15" t="s">
        <v>97</v>
      </c>
      <c r="I11" s="102" t="s">
        <v>20</v>
      </c>
      <c r="J11" s="15" t="s">
        <v>1</v>
      </c>
      <c r="L11" s="36"/>
    </row>
    <row r="12" spans="2:46" s="1" customFormat="1" ht="12" customHeight="1">
      <c r="B12" s="36"/>
      <c r="D12" s="100" t="s">
        <v>22</v>
      </c>
      <c r="F12" s="15" t="s">
        <v>1471</v>
      </c>
      <c r="I12" s="102" t="s">
        <v>24</v>
      </c>
      <c r="J12" s="103" t="str">
        <f>'Rekapitulace stavby'!AN8</f>
        <v>18. 2. 2019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28</v>
      </c>
      <c r="I14" s="102" t="s">
        <v>29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>Městský úřad Šternberk</v>
      </c>
      <c r="I15" s="102" t="s">
        <v>31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32</v>
      </c>
      <c r="I17" s="102" t="s">
        <v>29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84" t="str">
        <f>'Rekapitulace stavby'!E14</f>
        <v>Vyplň údaj</v>
      </c>
      <c r="F18" s="285"/>
      <c r="G18" s="285"/>
      <c r="H18" s="285"/>
      <c r="I18" s="102" t="s">
        <v>31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34</v>
      </c>
      <c r="I20" s="102" t="s">
        <v>29</v>
      </c>
      <c r="J20" s="15" t="s">
        <v>1</v>
      </c>
      <c r="L20" s="36"/>
    </row>
    <row r="21" spans="2:12" s="1" customFormat="1" ht="18" customHeight="1">
      <c r="B21" s="36"/>
      <c r="E21" s="15" t="s">
        <v>35</v>
      </c>
      <c r="I21" s="102" t="s">
        <v>31</v>
      </c>
      <c r="J21" s="15" t="s">
        <v>1</v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37</v>
      </c>
      <c r="I23" s="102" t="s">
        <v>29</v>
      </c>
      <c r="J23" s="15" t="s">
        <v>1</v>
      </c>
      <c r="L23" s="36"/>
    </row>
    <row r="24" spans="2:12" s="1" customFormat="1" ht="18" customHeight="1">
      <c r="B24" s="36"/>
      <c r="E24" s="15" t="s">
        <v>1472</v>
      </c>
      <c r="I24" s="102" t="s">
        <v>31</v>
      </c>
      <c r="J24" s="15" t="s">
        <v>1</v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39</v>
      </c>
      <c r="I26" s="101"/>
      <c r="L26" s="36"/>
    </row>
    <row r="27" spans="2:12" s="6" customFormat="1" ht="16.5" customHeight="1">
      <c r="B27" s="104"/>
      <c r="E27" s="286" t="s">
        <v>1</v>
      </c>
      <c r="F27" s="286"/>
      <c r="G27" s="286"/>
      <c r="H27" s="286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41</v>
      </c>
      <c r="I30" s="101"/>
      <c r="J30" s="108">
        <f>ROUND(J81,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43</v>
      </c>
      <c r="I32" s="110" t="s">
        <v>42</v>
      </c>
      <c r="J32" s="109" t="s">
        <v>44</v>
      </c>
      <c r="L32" s="36"/>
    </row>
    <row r="33" spans="2:12" s="1" customFormat="1" ht="14.45" customHeight="1">
      <c r="B33" s="36"/>
      <c r="D33" s="100" t="s">
        <v>45</v>
      </c>
      <c r="E33" s="100" t="s">
        <v>46</v>
      </c>
      <c r="F33" s="111">
        <f>ROUND((SUM(BE81:BE109)),  2)</f>
        <v>0</v>
      </c>
      <c r="I33" s="112">
        <v>0.21</v>
      </c>
      <c r="J33" s="111">
        <f>ROUND(((SUM(BE81:BE109))*I33),  2)</f>
        <v>0</v>
      </c>
      <c r="L33" s="36"/>
    </row>
    <row r="34" spans="2:12" s="1" customFormat="1" ht="14.45" customHeight="1">
      <c r="B34" s="36"/>
      <c r="E34" s="100" t="s">
        <v>47</v>
      </c>
      <c r="F34" s="111">
        <f>ROUND((SUM(BF81:BF109)),  2)</f>
        <v>0</v>
      </c>
      <c r="I34" s="112">
        <v>0.15</v>
      </c>
      <c r="J34" s="111">
        <f>ROUND(((SUM(BF81:BF109))*I34),  2)</f>
        <v>0</v>
      </c>
      <c r="L34" s="36"/>
    </row>
    <row r="35" spans="2:12" s="1" customFormat="1" ht="14.45" hidden="1" customHeight="1">
      <c r="B35" s="36"/>
      <c r="E35" s="100" t="s">
        <v>48</v>
      </c>
      <c r="F35" s="111">
        <f>ROUND((SUM(BG81:BG109)),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49</v>
      </c>
      <c r="F36" s="111">
        <f>ROUND((SUM(BH81:BH109)),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50</v>
      </c>
      <c r="F37" s="111">
        <f>ROUND((SUM(BI81:BI109)),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51</v>
      </c>
      <c r="E39" s="115"/>
      <c r="F39" s="115"/>
      <c r="G39" s="116" t="s">
        <v>52</v>
      </c>
      <c r="H39" s="117" t="s">
        <v>53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101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7" t="str">
        <f>E7</f>
        <v>Regenerace panelového sídliště Nádražní, I. ETAPA</v>
      </c>
      <c r="F48" s="288"/>
      <c r="G48" s="288"/>
      <c r="H48" s="288"/>
      <c r="I48" s="101"/>
      <c r="J48" s="33"/>
      <c r="K48" s="33"/>
      <c r="L48" s="36"/>
    </row>
    <row r="49" spans="2:47" s="1" customFormat="1" ht="12" customHeight="1">
      <c r="B49" s="32"/>
      <c r="C49" s="27" t="s">
        <v>99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9" t="str">
        <f>E9</f>
        <v>VON - VEDLEJŠÍ A OSTATNÍ NÁKLADY</v>
      </c>
      <c r="F50" s="258"/>
      <c r="G50" s="258"/>
      <c r="H50" s="258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22</v>
      </c>
      <c r="D52" s="33"/>
      <c r="E52" s="33"/>
      <c r="F52" s="25" t="str">
        <f>F12</f>
        <v>Ul. Nádražní, Šternberk</v>
      </c>
      <c r="G52" s="33"/>
      <c r="H52" s="33"/>
      <c r="I52" s="102" t="s">
        <v>24</v>
      </c>
      <c r="J52" s="53" t="str">
        <f>IF(J12="","",J12)</f>
        <v>18. 2. 2019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28</v>
      </c>
      <c r="D54" s="33"/>
      <c r="E54" s="33"/>
      <c r="F54" s="25" t="str">
        <f>E15</f>
        <v>Městský úřad Šternberk</v>
      </c>
      <c r="G54" s="33"/>
      <c r="H54" s="33"/>
      <c r="I54" s="102" t="s">
        <v>34</v>
      </c>
      <c r="J54" s="30" t="str">
        <f>E21</f>
        <v>Alfaprojekt Olomouc a.s.</v>
      </c>
      <c r="K54" s="33"/>
      <c r="L54" s="36"/>
    </row>
    <row r="55" spans="2:47" s="1" customFormat="1" ht="13.7" customHeight="1">
      <c r="B55" s="32"/>
      <c r="C55" s="27" t="s">
        <v>32</v>
      </c>
      <c r="D55" s="33"/>
      <c r="E55" s="33"/>
      <c r="F55" s="25" t="str">
        <f>IF(E18="","",E18)</f>
        <v>Vyplň údaj</v>
      </c>
      <c r="G55" s="33"/>
      <c r="H55" s="33"/>
      <c r="I55" s="102" t="s">
        <v>37</v>
      </c>
      <c r="J55" s="30" t="str">
        <f>E24</f>
        <v>Ing. Zetocha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102</v>
      </c>
      <c r="D57" s="128"/>
      <c r="E57" s="128"/>
      <c r="F57" s="128"/>
      <c r="G57" s="128"/>
      <c r="H57" s="128"/>
      <c r="I57" s="129"/>
      <c r="J57" s="130" t="s">
        <v>103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104</v>
      </c>
      <c r="D59" s="33"/>
      <c r="E59" s="33"/>
      <c r="F59" s="33"/>
      <c r="G59" s="33"/>
      <c r="H59" s="33"/>
      <c r="I59" s="101"/>
      <c r="J59" s="71">
        <f>J81</f>
        <v>0</v>
      </c>
      <c r="K59" s="33"/>
      <c r="L59" s="36"/>
      <c r="AU59" s="15" t="s">
        <v>105</v>
      </c>
    </row>
    <row r="60" spans="2:47" s="7" customFormat="1" ht="24.95" customHeight="1">
      <c r="B60" s="132"/>
      <c r="C60" s="133"/>
      <c r="D60" s="134" t="s">
        <v>1473</v>
      </c>
      <c r="E60" s="135"/>
      <c r="F60" s="135"/>
      <c r="G60" s="135"/>
      <c r="H60" s="135"/>
      <c r="I60" s="136"/>
      <c r="J60" s="137">
        <f>J82</f>
        <v>0</v>
      </c>
      <c r="K60" s="133"/>
      <c r="L60" s="138"/>
    </row>
    <row r="61" spans="2:47" s="7" customFormat="1" ht="24.95" customHeight="1">
      <c r="B61" s="132"/>
      <c r="C61" s="133"/>
      <c r="D61" s="134" t="s">
        <v>1474</v>
      </c>
      <c r="E61" s="135"/>
      <c r="F61" s="135"/>
      <c r="G61" s="135"/>
      <c r="H61" s="135"/>
      <c r="I61" s="136"/>
      <c r="J61" s="137">
        <f>J99</f>
        <v>0</v>
      </c>
      <c r="K61" s="133"/>
      <c r="L61" s="138"/>
    </row>
    <row r="62" spans="2:47" s="1" customFormat="1" ht="21.75" customHeight="1">
      <c r="B62" s="32"/>
      <c r="C62" s="33"/>
      <c r="D62" s="33"/>
      <c r="E62" s="33"/>
      <c r="F62" s="33"/>
      <c r="G62" s="33"/>
      <c r="H62" s="33"/>
      <c r="I62" s="101"/>
      <c r="J62" s="33"/>
      <c r="K62" s="33"/>
      <c r="L62" s="36"/>
    </row>
    <row r="63" spans="2:47" s="1" customFormat="1" ht="6.95" customHeight="1">
      <c r="B63" s="44"/>
      <c r="C63" s="45"/>
      <c r="D63" s="45"/>
      <c r="E63" s="45"/>
      <c r="F63" s="45"/>
      <c r="G63" s="45"/>
      <c r="H63" s="45"/>
      <c r="I63" s="123"/>
      <c r="J63" s="45"/>
      <c r="K63" s="45"/>
      <c r="L63" s="36"/>
    </row>
    <row r="67" spans="2:20" s="1" customFormat="1" ht="6.95" customHeight="1">
      <c r="B67" s="46"/>
      <c r="C67" s="47"/>
      <c r="D67" s="47"/>
      <c r="E67" s="47"/>
      <c r="F67" s="47"/>
      <c r="G67" s="47"/>
      <c r="H67" s="47"/>
      <c r="I67" s="126"/>
      <c r="J67" s="47"/>
      <c r="K67" s="47"/>
      <c r="L67" s="36"/>
    </row>
    <row r="68" spans="2:20" s="1" customFormat="1" ht="24.95" customHeight="1">
      <c r="B68" s="32"/>
      <c r="C68" s="21" t="s">
        <v>121</v>
      </c>
      <c r="D68" s="33"/>
      <c r="E68" s="33"/>
      <c r="F68" s="33"/>
      <c r="G68" s="33"/>
      <c r="H68" s="33"/>
      <c r="I68" s="101"/>
      <c r="J68" s="33"/>
      <c r="K68" s="33"/>
      <c r="L68" s="36"/>
    </row>
    <row r="69" spans="2:20" s="1" customFormat="1" ht="6.95" customHeight="1">
      <c r="B69" s="32"/>
      <c r="C69" s="33"/>
      <c r="D69" s="33"/>
      <c r="E69" s="33"/>
      <c r="F69" s="33"/>
      <c r="G69" s="33"/>
      <c r="H69" s="33"/>
      <c r="I69" s="101"/>
      <c r="J69" s="33"/>
      <c r="K69" s="33"/>
      <c r="L69" s="36"/>
    </row>
    <row r="70" spans="2:20" s="1" customFormat="1" ht="12" customHeight="1">
      <c r="B70" s="32"/>
      <c r="C70" s="27" t="s">
        <v>16</v>
      </c>
      <c r="D70" s="33"/>
      <c r="E70" s="33"/>
      <c r="F70" s="33"/>
      <c r="G70" s="33"/>
      <c r="H70" s="33"/>
      <c r="I70" s="101"/>
      <c r="J70" s="33"/>
      <c r="K70" s="33"/>
      <c r="L70" s="36"/>
    </row>
    <row r="71" spans="2:20" s="1" customFormat="1" ht="16.5" customHeight="1">
      <c r="B71" s="32"/>
      <c r="C71" s="33"/>
      <c r="D71" s="33"/>
      <c r="E71" s="287" t="str">
        <f>E7</f>
        <v>Regenerace panelového sídliště Nádražní, I. ETAPA</v>
      </c>
      <c r="F71" s="288"/>
      <c r="G71" s="288"/>
      <c r="H71" s="288"/>
      <c r="I71" s="101"/>
      <c r="J71" s="33"/>
      <c r="K71" s="33"/>
      <c r="L71" s="36"/>
    </row>
    <row r="72" spans="2:20" s="1" customFormat="1" ht="12" customHeight="1">
      <c r="B72" s="32"/>
      <c r="C72" s="27" t="s">
        <v>99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20" s="1" customFormat="1" ht="16.5" customHeight="1">
      <c r="B73" s="32"/>
      <c r="C73" s="33"/>
      <c r="D73" s="33"/>
      <c r="E73" s="259" t="str">
        <f>E9</f>
        <v>VON - VEDLEJŠÍ A OSTATNÍ NÁKLADY</v>
      </c>
      <c r="F73" s="258"/>
      <c r="G73" s="258"/>
      <c r="H73" s="258"/>
      <c r="I73" s="101"/>
      <c r="J73" s="33"/>
      <c r="K73" s="33"/>
      <c r="L73" s="36"/>
    </row>
    <row r="74" spans="2:20" s="1" customFormat="1" ht="6.95" customHeight="1">
      <c r="B74" s="32"/>
      <c r="C74" s="33"/>
      <c r="D74" s="33"/>
      <c r="E74" s="33"/>
      <c r="F74" s="33"/>
      <c r="G74" s="33"/>
      <c r="H74" s="33"/>
      <c r="I74" s="101"/>
      <c r="J74" s="33"/>
      <c r="K74" s="33"/>
      <c r="L74" s="36"/>
    </row>
    <row r="75" spans="2:20" s="1" customFormat="1" ht="12" customHeight="1">
      <c r="B75" s="32"/>
      <c r="C75" s="27" t="s">
        <v>22</v>
      </c>
      <c r="D75" s="33"/>
      <c r="E75" s="33"/>
      <c r="F75" s="25" t="str">
        <f>F12</f>
        <v>Ul. Nádražní, Šternberk</v>
      </c>
      <c r="G75" s="33"/>
      <c r="H75" s="33"/>
      <c r="I75" s="102" t="s">
        <v>24</v>
      </c>
      <c r="J75" s="53" t="str">
        <f>IF(J12="","",J12)</f>
        <v>18. 2. 2019</v>
      </c>
      <c r="K75" s="33"/>
      <c r="L75" s="36"/>
    </row>
    <row r="76" spans="2:20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20" s="1" customFormat="1" ht="13.7" customHeight="1">
      <c r="B77" s="32"/>
      <c r="C77" s="27" t="s">
        <v>28</v>
      </c>
      <c r="D77" s="33"/>
      <c r="E77" s="33"/>
      <c r="F77" s="25" t="str">
        <f>E15</f>
        <v>Městský úřad Šternberk</v>
      </c>
      <c r="G77" s="33"/>
      <c r="H77" s="33"/>
      <c r="I77" s="102" t="s">
        <v>34</v>
      </c>
      <c r="J77" s="30" t="str">
        <f>E21</f>
        <v>Alfaprojekt Olomouc a.s.</v>
      </c>
      <c r="K77" s="33"/>
      <c r="L77" s="36"/>
    </row>
    <row r="78" spans="2:20" s="1" customFormat="1" ht="13.7" customHeight="1">
      <c r="B78" s="32"/>
      <c r="C78" s="27" t="s">
        <v>32</v>
      </c>
      <c r="D78" s="33"/>
      <c r="E78" s="33"/>
      <c r="F78" s="25" t="str">
        <f>IF(E18="","",E18)</f>
        <v>Vyplň údaj</v>
      </c>
      <c r="G78" s="33"/>
      <c r="H78" s="33"/>
      <c r="I78" s="102" t="s">
        <v>37</v>
      </c>
      <c r="J78" s="30" t="str">
        <f>E24</f>
        <v>Ing. Zetocha</v>
      </c>
      <c r="K78" s="33"/>
      <c r="L78" s="36"/>
    </row>
    <row r="79" spans="2:20" s="1" customFormat="1" ht="10.3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20" s="9" customFormat="1" ht="29.25" customHeight="1">
      <c r="B80" s="146"/>
      <c r="C80" s="147" t="s">
        <v>122</v>
      </c>
      <c r="D80" s="148" t="s">
        <v>60</v>
      </c>
      <c r="E80" s="148" t="s">
        <v>56</v>
      </c>
      <c r="F80" s="148" t="s">
        <v>57</v>
      </c>
      <c r="G80" s="148" t="s">
        <v>123</v>
      </c>
      <c r="H80" s="148" t="s">
        <v>124</v>
      </c>
      <c r="I80" s="149" t="s">
        <v>125</v>
      </c>
      <c r="J80" s="150" t="s">
        <v>103</v>
      </c>
      <c r="K80" s="151" t="s">
        <v>126</v>
      </c>
      <c r="L80" s="152"/>
      <c r="M80" s="62" t="s">
        <v>1</v>
      </c>
      <c r="N80" s="63" t="s">
        <v>45</v>
      </c>
      <c r="O80" s="63" t="s">
        <v>127</v>
      </c>
      <c r="P80" s="63" t="s">
        <v>128</v>
      </c>
      <c r="Q80" s="63" t="s">
        <v>129</v>
      </c>
      <c r="R80" s="63" t="s">
        <v>130</v>
      </c>
      <c r="S80" s="63" t="s">
        <v>131</v>
      </c>
      <c r="T80" s="64" t="s">
        <v>132</v>
      </c>
    </row>
    <row r="81" spans="2:65" s="1" customFormat="1" ht="22.9" customHeight="1">
      <c r="B81" s="32"/>
      <c r="C81" s="69" t="s">
        <v>133</v>
      </c>
      <c r="D81" s="33"/>
      <c r="E81" s="33"/>
      <c r="F81" s="33"/>
      <c r="G81" s="33"/>
      <c r="H81" s="33"/>
      <c r="I81" s="101"/>
      <c r="J81" s="153">
        <f>BK81</f>
        <v>0</v>
      </c>
      <c r="K81" s="33"/>
      <c r="L81" s="36"/>
      <c r="M81" s="65"/>
      <c r="N81" s="66"/>
      <c r="O81" s="66"/>
      <c r="P81" s="154">
        <f>P82+P99</f>
        <v>0</v>
      </c>
      <c r="Q81" s="66"/>
      <c r="R81" s="154">
        <f>R82+R99</f>
        <v>0</v>
      </c>
      <c r="S81" s="66"/>
      <c r="T81" s="155">
        <f>T82+T99</f>
        <v>0</v>
      </c>
      <c r="AT81" s="15" t="s">
        <v>74</v>
      </c>
      <c r="AU81" s="15" t="s">
        <v>105</v>
      </c>
      <c r="BK81" s="156">
        <f>BK82+BK99</f>
        <v>0</v>
      </c>
    </row>
    <row r="82" spans="2:65" s="10" customFormat="1" ht="25.9" customHeight="1">
      <c r="B82" s="157"/>
      <c r="C82" s="158"/>
      <c r="D82" s="159" t="s">
        <v>74</v>
      </c>
      <c r="E82" s="160" t="s">
        <v>1475</v>
      </c>
      <c r="F82" s="160" t="s">
        <v>1476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SUM(P83:P98)</f>
        <v>0</v>
      </c>
      <c r="Q82" s="165"/>
      <c r="R82" s="166">
        <f>SUM(R83:R98)</f>
        <v>0</v>
      </c>
      <c r="S82" s="165"/>
      <c r="T82" s="167">
        <f>SUM(T83:T98)</f>
        <v>0</v>
      </c>
      <c r="AR82" s="168" t="s">
        <v>145</v>
      </c>
      <c r="AT82" s="169" t="s">
        <v>74</v>
      </c>
      <c r="AU82" s="169" t="s">
        <v>75</v>
      </c>
      <c r="AY82" s="168" t="s">
        <v>136</v>
      </c>
      <c r="BK82" s="170">
        <f>SUM(BK83:BK98)</f>
        <v>0</v>
      </c>
    </row>
    <row r="83" spans="2:65" s="1" customFormat="1" ht="16.5" customHeight="1">
      <c r="B83" s="32"/>
      <c r="C83" s="173" t="s">
        <v>84</v>
      </c>
      <c r="D83" s="173" t="s">
        <v>140</v>
      </c>
      <c r="E83" s="174" t="s">
        <v>1477</v>
      </c>
      <c r="F83" s="175" t="s">
        <v>1478</v>
      </c>
      <c r="G83" s="176" t="s">
        <v>1479</v>
      </c>
      <c r="H83" s="177">
        <v>1</v>
      </c>
      <c r="I83" s="178"/>
      <c r="J83" s="179">
        <f t="shared" ref="J83:J91" si="0">ROUND(I83*H83,2)</f>
        <v>0</v>
      </c>
      <c r="K83" s="175" t="s">
        <v>1</v>
      </c>
      <c r="L83" s="36"/>
      <c r="M83" s="180" t="s">
        <v>1</v>
      </c>
      <c r="N83" s="181" t="s">
        <v>46</v>
      </c>
      <c r="O83" s="58"/>
      <c r="P83" s="182">
        <f t="shared" ref="P83:P91" si="1">O83*H83</f>
        <v>0</v>
      </c>
      <c r="Q83" s="182">
        <v>0</v>
      </c>
      <c r="R83" s="182">
        <f t="shared" ref="R83:R91" si="2">Q83*H83</f>
        <v>0</v>
      </c>
      <c r="S83" s="182">
        <v>0</v>
      </c>
      <c r="T83" s="183">
        <f t="shared" ref="T83:T91" si="3">S83*H83</f>
        <v>0</v>
      </c>
      <c r="AR83" s="15" t="s">
        <v>1346</v>
      </c>
      <c r="AT83" s="15" t="s">
        <v>140</v>
      </c>
      <c r="AU83" s="15" t="s">
        <v>21</v>
      </c>
      <c r="AY83" s="15" t="s">
        <v>136</v>
      </c>
      <c r="BE83" s="184">
        <f t="shared" ref="BE83:BE91" si="4">IF(N83="základní",J83,0)</f>
        <v>0</v>
      </c>
      <c r="BF83" s="184">
        <f t="shared" ref="BF83:BF91" si="5">IF(N83="snížená",J83,0)</f>
        <v>0</v>
      </c>
      <c r="BG83" s="184">
        <f t="shared" ref="BG83:BG91" si="6">IF(N83="zákl. přenesená",J83,0)</f>
        <v>0</v>
      </c>
      <c r="BH83" s="184">
        <f t="shared" ref="BH83:BH91" si="7">IF(N83="sníž. přenesená",J83,0)</f>
        <v>0</v>
      </c>
      <c r="BI83" s="184">
        <f t="shared" ref="BI83:BI91" si="8">IF(N83="nulová",J83,0)</f>
        <v>0</v>
      </c>
      <c r="BJ83" s="15" t="s">
        <v>21</v>
      </c>
      <c r="BK83" s="184">
        <f t="shared" ref="BK83:BK91" si="9">ROUND(I83*H83,2)</f>
        <v>0</v>
      </c>
      <c r="BL83" s="15" t="s">
        <v>1346</v>
      </c>
      <c r="BM83" s="15" t="s">
        <v>1480</v>
      </c>
    </row>
    <row r="84" spans="2:65" s="1" customFormat="1" ht="16.5" customHeight="1">
      <c r="B84" s="32"/>
      <c r="C84" s="173" t="s">
        <v>950</v>
      </c>
      <c r="D84" s="173" t="s">
        <v>140</v>
      </c>
      <c r="E84" s="174" t="s">
        <v>1481</v>
      </c>
      <c r="F84" s="175" t="s">
        <v>1482</v>
      </c>
      <c r="G84" s="176" t="s">
        <v>1479</v>
      </c>
      <c r="H84" s="177">
        <v>1</v>
      </c>
      <c r="I84" s="178"/>
      <c r="J84" s="179">
        <f t="shared" si="0"/>
        <v>0</v>
      </c>
      <c r="K84" s="175" t="s">
        <v>1</v>
      </c>
      <c r="L84" s="36"/>
      <c r="M84" s="180" t="s">
        <v>1</v>
      </c>
      <c r="N84" s="181" t="s">
        <v>46</v>
      </c>
      <c r="O84" s="58"/>
      <c r="P84" s="182">
        <f t="shared" si="1"/>
        <v>0</v>
      </c>
      <c r="Q84" s="182">
        <v>0</v>
      </c>
      <c r="R84" s="182">
        <f t="shared" si="2"/>
        <v>0</v>
      </c>
      <c r="S84" s="182">
        <v>0</v>
      </c>
      <c r="T84" s="183">
        <f t="shared" si="3"/>
        <v>0</v>
      </c>
      <c r="AR84" s="15" t="s">
        <v>1346</v>
      </c>
      <c r="AT84" s="15" t="s">
        <v>140</v>
      </c>
      <c r="AU84" s="15" t="s">
        <v>21</v>
      </c>
      <c r="AY84" s="15" t="s">
        <v>136</v>
      </c>
      <c r="BE84" s="184">
        <f t="shared" si="4"/>
        <v>0</v>
      </c>
      <c r="BF84" s="184">
        <f t="shared" si="5"/>
        <v>0</v>
      </c>
      <c r="BG84" s="184">
        <f t="shared" si="6"/>
        <v>0</v>
      </c>
      <c r="BH84" s="184">
        <f t="shared" si="7"/>
        <v>0</v>
      </c>
      <c r="BI84" s="184">
        <f t="shared" si="8"/>
        <v>0</v>
      </c>
      <c r="BJ84" s="15" t="s">
        <v>21</v>
      </c>
      <c r="BK84" s="184">
        <f t="shared" si="9"/>
        <v>0</v>
      </c>
      <c r="BL84" s="15" t="s">
        <v>1346</v>
      </c>
      <c r="BM84" s="15" t="s">
        <v>1483</v>
      </c>
    </row>
    <row r="85" spans="2:65" s="1" customFormat="1" ht="16.5" customHeight="1">
      <c r="B85" s="32"/>
      <c r="C85" s="173" t="s">
        <v>313</v>
      </c>
      <c r="D85" s="173" t="s">
        <v>140</v>
      </c>
      <c r="E85" s="174" t="s">
        <v>1484</v>
      </c>
      <c r="F85" s="175" t="s">
        <v>1485</v>
      </c>
      <c r="G85" s="176" t="s">
        <v>1479</v>
      </c>
      <c r="H85" s="177">
        <v>1</v>
      </c>
      <c r="I85" s="178"/>
      <c r="J85" s="179">
        <f t="shared" si="0"/>
        <v>0</v>
      </c>
      <c r="K85" s="175" t="s">
        <v>1</v>
      </c>
      <c r="L85" s="36"/>
      <c r="M85" s="180" t="s">
        <v>1</v>
      </c>
      <c r="N85" s="181" t="s">
        <v>46</v>
      </c>
      <c r="O85" s="58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AR85" s="15" t="s">
        <v>1346</v>
      </c>
      <c r="AT85" s="15" t="s">
        <v>140</v>
      </c>
      <c r="AU85" s="15" t="s">
        <v>21</v>
      </c>
      <c r="AY85" s="15" t="s">
        <v>136</v>
      </c>
      <c r="BE85" s="184">
        <f t="shared" si="4"/>
        <v>0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15" t="s">
        <v>21</v>
      </c>
      <c r="BK85" s="184">
        <f t="shared" si="9"/>
        <v>0</v>
      </c>
      <c r="BL85" s="15" t="s">
        <v>1346</v>
      </c>
      <c r="BM85" s="15" t="s">
        <v>1486</v>
      </c>
    </row>
    <row r="86" spans="2:65" s="1" customFormat="1" ht="16.5" customHeight="1">
      <c r="B86" s="32"/>
      <c r="C86" s="173" t="s">
        <v>187</v>
      </c>
      <c r="D86" s="173" t="s">
        <v>140</v>
      </c>
      <c r="E86" s="174" t="s">
        <v>1487</v>
      </c>
      <c r="F86" s="175" t="s">
        <v>1488</v>
      </c>
      <c r="G86" s="176" t="s">
        <v>1479</v>
      </c>
      <c r="H86" s="177">
        <v>1</v>
      </c>
      <c r="I86" s="178"/>
      <c r="J86" s="179">
        <f t="shared" si="0"/>
        <v>0</v>
      </c>
      <c r="K86" s="175" t="s">
        <v>1</v>
      </c>
      <c r="L86" s="36"/>
      <c r="M86" s="180" t="s">
        <v>1</v>
      </c>
      <c r="N86" s="181" t="s">
        <v>46</v>
      </c>
      <c r="O86" s="58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AR86" s="15" t="s">
        <v>1346</v>
      </c>
      <c r="AT86" s="15" t="s">
        <v>140</v>
      </c>
      <c r="AU86" s="15" t="s">
        <v>21</v>
      </c>
      <c r="AY86" s="15" t="s">
        <v>136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15" t="s">
        <v>21</v>
      </c>
      <c r="BK86" s="184">
        <f t="shared" si="9"/>
        <v>0</v>
      </c>
      <c r="BL86" s="15" t="s">
        <v>1346</v>
      </c>
      <c r="BM86" s="15" t="s">
        <v>1489</v>
      </c>
    </row>
    <row r="87" spans="2:65" s="1" customFormat="1" ht="16.5" customHeight="1">
      <c r="B87" s="32"/>
      <c r="C87" s="173" t="s">
        <v>26</v>
      </c>
      <c r="D87" s="173" t="s">
        <v>140</v>
      </c>
      <c r="E87" s="174" t="s">
        <v>1490</v>
      </c>
      <c r="F87" s="175" t="s">
        <v>1491</v>
      </c>
      <c r="G87" s="176" t="s">
        <v>1479</v>
      </c>
      <c r="H87" s="177">
        <v>1</v>
      </c>
      <c r="I87" s="178"/>
      <c r="J87" s="179">
        <f t="shared" si="0"/>
        <v>0</v>
      </c>
      <c r="K87" s="175" t="s">
        <v>1</v>
      </c>
      <c r="L87" s="36"/>
      <c r="M87" s="180" t="s">
        <v>1</v>
      </c>
      <c r="N87" s="181" t="s">
        <v>46</v>
      </c>
      <c r="O87" s="58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AR87" s="15" t="s">
        <v>1346</v>
      </c>
      <c r="AT87" s="15" t="s">
        <v>140</v>
      </c>
      <c r="AU87" s="15" t="s">
        <v>21</v>
      </c>
      <c r="AY87" s="15" t="s">
        <v>136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15" t="s">
        <v>21</v>
      </c>
      <c r="BK87" s="184">
        <f t="shared" si="9"/>
        <v>0</v>
      </c>
      <c r="BL87" s="15" t="s">
        <v>1346</v>
      </c>
      <c r="BM87" s="15" t="s">
        <v>1492</v>
      </c>
    </row>
    <row r="88" spans="2:65" s="1" customFormat="1" ht="16.5" customHeight="1">
      <c r="B88" s="32"/>
      <c r="C88" s="173" t="s">
        <v>282</v>
      </c>
      <c r="D88" s="173" t="s">
        <v>140</v>
      </c>
      <c r="E88" s="174" t="s">
        <v>1493</v>
      </c>
      <c r="F88" s="175" t="s">
        <v>1494</v>
      </c>
      <c r="G88" s="176" t="s">
        <v>1479</v>
      </c>
      <c r="H88" s="177">
        <v>1</v>
      </c>
      <c r="I88" s="178"/>
      <c r="J88" s="179">
        <f t="shared" si="0"/>
        <v>0</v>
      </c>
      <c r="K88" s="175" t="s">
        <v>1</v>
      </c>
      <c r="L88" s="36"/>
      <c r="M88" s="180" t="s">
        <v>1</v>
      </c>
      <c r="N88" s="181" t="s">
        <v>46</v>
      </c>
      <c r="O88" s="58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AR88" s="15" t="s">
        <v>1346</v>
      </c>
      <c r="AT88" s="15" t="s">
        <v>140</v>
      </c>
      <c r="AU88" s="15" t="s">
        <v>21</v>
      </c>
      <c r="AY88" s="15" t="s">
        <v>136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15" t="s">
        <v>21</v>
      </c>
      <c r="BK88" s="184">
        <f t="shared" si="9"/>
        <v>0</v>
      </c>
      <c r="BL88" s="15" t="s">
        <v>1346</v>
      </c>
      <c r="BM88" s="15" t="s">
        <v>1495</v>
      </c>
    </row>
    <row r="89" spans="2:65" s="1" customFormat="1" ht="16.5" customHeight="1">
      <c r="B89" s="32"/>
      <c r="C89" s="173" t="s">
        <v>203</v>
      </c>
      <c r="D89" s="173" t="s">
        <v>140</v>
      </c>
      <c r="E89" s="174" t="s">
        <v>1496</v>
      </c>
      <c r="F89" s="175" t="s">
        <v>1497</v>
      </c>
      <c r="G89" s="176" t="s">
        <v>1479</v>
      </c>
      <c r="H89" s="177">
        <v>1</v>
      </c>
      <c r="I89" s="178"/>
      <c r="J89" s="179">
        <f t="shared" si="0"/>
        <v>0</v>
      </c>
      <c r="K89" s="175" t="s">
        <v>1</v>
      </c>
      <c r="L89" s="36"/>
      <c r="M89" s="180" t="s">
        <v>1</v>
      </c>
      <c r="N89" s="181" t="s">
        <v>46</v>
      </c>
      <c r="O89" s="58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AR89" s="15" t="s">
        <v>1346</v>
      </c>
      <c r="AT89" s="15" t="s">
        <v>140</v>
      </c>
      <c r="AU89" s="15" t="s">
        <v>21</v>
      </c>
      <c r="AY89" s="15" t="s">
        <v>136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15" t="s">
        <v>21</v>
      </c>
      <c r="BK89" s="184">
        <f t="shared" si="9"/>
        <v>0</v>
      </c>
      <c r="BL89" s="15" t="s">
        <v>1346</v>
      </c>
      <c r="BM89" s="15" t="s">
        <v>1498</v>
      </c>
    </row>
    <row r="90" spans="2:65" s="1" customFormat="1" ht="16.5" customHeight="1">
      <c r="B90" s="32"/>
      <c r="C90" s="173" t="s">
        <v>8</v>
      </c>
      <c r="D90" s="173" t="s">
        <v>140</v>
      </c>
      <c r="E90" s="174" t="s">
        <v>1499</v>
      </c>
      <c r="F90" s="175" t="s">
        <v>1500</v>
      </c>
      <c r="G90" s="176" t="s">
        <v>1479</v>
      </c>
      <c r="H90" s="177">
        <v>1</v>
      </c>
      <c r="I90" s="178"/>
      <c r="J90" s="179">
        <f t="shared" si="0"/>
        <v>0</v>
      </c>
      <c r="K90" s="175" t="s">
        <v>1</v>
      </c>
      <c r="L90" s="36"/>
      <c r="M90" s="180" t="s">
        <v>1</v>
      </c>
      <c r="N90" s="181" t="s">
        <v>46</v>
      </c>
      <c r="O90" s="58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AR90" s="15" t="s">
        <v>1346</v>
      </c>
      <c r="AT90" s="15" t="s">
        <v>140</v>
      </c>
      <c r="AU90" s="15" t="s">
        <v>21</v>
      </c>
      <c r="AY90" s="15" t="s">
        <v>136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15" t="s">
        <v>21</v>
      </c>
      <c r="BK90" s="184">
        <f t="shared" si="9"/>
        <v>0</v>
      </c>
      <c r="BL90" s="15" t="s">
        <v>1346</v>
      </c>
      <c r="BM90" s="15" t="s">
        <v>1501</v>
      </c>
    </row>
    <row r="91" spans="2:65" s="1" customFormat="1" ht="16.5" customHeight="1">
      <c r="B91" s="32"/>
      <c r="C91" s="173" t="s">
        <v>347</v>
      </c>
      <c r="D91" s="173" t="s">
        <v>140</v>
      </c>
      <c r="E91" s="174" t="s">
        <v>1502</v>
      </c>
      <c r="F91" s="175" t="s">
        <v>1503</v>
      </c>
      <c r="G91" s="176" t="s">
        <v>1479</v>
      </c>
      <c r="H91" s="177">
        <v>1</v>
      </c>
      <c r="I91" s="178"/>
      <c r="J91" s="179">
        <f t="shared" si="0"/>
        <v>0</v>
      </c>
      <c r="K91" s="175" t="s">
        <v>1</v>
      </c>
      <c r="L91" s="36"/>
      <c r="M91" s="180" t="s">
        <v>1</v>
      </c>
      <c r="N91" s="181" t="s">
        <v>46</v>
      </c>
      <c r="O91" s="58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AR91" s="15" t="s">
        <v>1346</v>
      </c>
      <c r="AT91" s="15" t="s">
        <v>140</v>
      </c>
      <c r="AU91" s="15" t="s">
        <v>21</v>
      </c>
      <c r="AY91" s="15" t="s">
        <v>136</v>
      </c>
      <c r="BE91" s="184">
        <f t="shared" si="4"/>
        <v>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15" t="s">
        <v>21</v>
      </c>
      <c r="BK91" s="184">
        <f t="shared" si="9"/>
        <v>0</v>
      </c>
      <c r="BL91" s="15" t="s">
        <v>1346</v>
      </c>
      <c r="BM91" s="15" t="s">
        <v>1504</v>
      </c>
    </row>
    <row r="92" spans="2:65" s="1" customFormat="1" ht="19.5">
      <c r="B92" s="32"/>
      <c r="C92" s="33"/>
      <c r="D92" s="185" t="s">
        <v>148</v>
      </c>
      <c r="E92" s="33"/>
      <c r="F92" s="186" t="s">
        <v>1505</v>
      </c>
      <c r="G92" s="33"/>
      <c r="H92" s="33"/>
      <c r="I92" s="101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148</v>
      </c>
      <c r="AU92" s="15" t="s">
        <v>21</v>
      </c>
    </row>
    <row r="93" spans="2:65" s="1" customFormat="1" ht="16.5" customHeight="1">
      <c r="B93" s="32"/>
      <c r="C93" s="173" t="s">
        <v>352</v>
      </c>
      <c r="D93" s="173" t="s">
        <v>140</v>
      </c>
      <c r="E93" s="174" t="s">
        <v>1506</v>
      </c>
      <c r="F93" s="175" t="s">
        <v>1507</v>
      </c>
      <c r="G93" s="176" t="s">
        <v>1479</v>
      </c>
      <c r="H93" s="177">
        <v>1</v>
      </c>
      <c r="I93" s="178"/>
      <c r="J93" s="179">
        <f>ROUND(I93*H93,2)</f>
        <v>0</v>
      </c>
      <c r="K93" s="175" t="s">
        <v>1</v>
      </c>
      <c r="L93" s="36"/>
      <c r="M93" s="180" t="s">
        <v>1</v>
      </c>
      <c r="N93" s="181" t="s">
        <v>46</v>
      </c>
      <c r="O93" s="58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5" t="s">
        <v>1346</v>
      </c>
      <c r="AT93" s="15" t="s">
        <v>140</v>
      </c>
      <c r="AU93" s="15" t="s">
        <v>21</v>
      </c>
      <c r="AY93" s="15" t="s">
        <v>136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21</v>
      </c>
      <c r="BK93" s="184">
        <f>ROUND(I93*H93,2)</f>
        <v>0</v>
      </c>
      <c r="BL93" s="15" t="s">
        <v>1346</v>
      </c>
      <c r="BM93" s="15" t="s">
        <v>1508</v>
      </c>
    </row>
    <row r="94" spans="2:65" s="1" customFormat="1" ht="19.5">
      <c r="B94" s="32"/>
      <c r="C94" s="33"/>
      <c r="D94" s="185" t="s">
        <v>148</v>
      </c>
      <c r="E94" s="33"/>
      <c r="F94" s="186" t="s">
        <v>1509</v>
      </c>
      <c r="G94" s="33"/>
      <c r="H94" s="33"/>
      <c r="I94" s="101"/>
      <c r="J94" s="33"/>
      <c r="K94" s="33"/>
      <c r="L94" s="36"/>
      <c r="M94" s="187"/>
      <c r="N94" s="58"/>
      <c r="O94" s="58"/>
      <c r="P94" s="58"/>
      <c r="Q94" s="58"/>
      <c r="R94" s="58"/>
      <c r="S94" s="58"/>
      <c r="T94" s="59"/>
      <c r="AT94" s="15" t="s">
        <v>148</v>
      </c>
      <c r="AU94" s="15" t="s">
        <v>21</v>
      </c>
    </row>
    <row r="95" spans="2:65" s="1" customFormat="1" ht="16.5" customHeight="1">
      <c r="B95" s="32"/>
      <c r="C95" s="173" t="s">
        <v>357</v>
      </c>
      <c r="D95" s="173" t="s">
        <v>140</v>
      </c>
      <c r="E95" s="174" t="s">
        <v>1510</v>
      </c>
      <c r="F95" s="175" t="s">
        <v>1511</v>
      </c>
      <c r="G95" s="176" t="s">
        <v>1479</v>
      </c>
      <c r="H95" s="177">
        <v>1</v>
      </c>
      <c r="I95" s="178"/>
      <c r="J95" s="179">
        <f>ROUND(I95*H95,2)</f>
        <v>0</v>
      </c>
      <c r="K95" s="175" t="s">
        <v>1</v>
      </c>
      <c r="L95" s="36"/>
      <c r="M95" s="180" t="s">
        <v>1</v>
      </c>
      <c r="N95" s="181" t="s">
        <v>46</v>
      </c>
      <c r="O95" s="58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5" t="s">
        <v>1346</v>
      </c>
      <c r="AT95" s="15" t="s">
        <v>140</v>
      </c>
      <c r="AU95" s="15" t="s">
        <v>21</v>
      </c>
      <c r="AY95" s="15" t="s">
        <v>136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5" t="s">
        <v>21</v>
      </c>
      <c r="BK95" s="184">
        <f>ROUND(I95*H95,2)</f>
        <v>0</v>
      </c>
      <c r="BL95" s="15" t="s">
        <v>1346</v>
      </c>
      <c r="BM95" s="15" t="s">
        <v>1512</v>
      </c>
    </row>
    <row r="96" spans="2:65" s="1" customFormat="1" ht="29.25">
      <c r="B96" s="32"/>
      <c r="C96" s="33"/>
      <c r="D96" s="185" t="s">
        <v>148</v>
      </c>
      <c r="E96" s="33"/>
      <c r="F96" s="186" t="s">
        <v>1513</v>
      </c>
      <c r="G96" s="33"/>
      <c r="H96" s="33"/>
      <c r="I96" s="101"/>
      <c r="J96" s="33"/>
      <c r="K96" s="33"/>
      <c r="L96" s="36"/>
      <c r="M96" s="187"/>
      <c r="N96" s="58"/>
      <c r="O96" s="58"/>
      <c r="P96" s="58"/>
      <c r="Q96" s="58"/>
      <c r="R96" s="58"/>
      <c r="S96" s="58"/>
      <c r="T96" s="59"/>
      <c r="AT96" s="15" t="s">
        <v>148</v>
      </c>
      <c r="AU96" s="15" t="s">
        <v>21</v>
      </c>
    </row>
    <row r="97" spans="2:65" s="1" customFormat="1" ht="16.5" customHeight="1">
      <c r="B97" s="32"/>
      <c r="C97" s="173" t="s">
        <v>363</v>
      </c>
      <c r="D97" s="173" t="s">
        <v>140</v>
      </c>
      <c r="E97" s="174" t="s">
        <v>1514</v>
      </c>
      <c r="F97" s="175" t="s">
        <v>1515</v>
      </c>
      <c r="G97" s="176" t="s">
        <v>1479</v>
      </c>
      <c r="H97" s="177">
        <v>1</v>
      </c>
      <c r="I97" s="178"/>
      <c r="J97" s="179">
        <f>ROUND(I97*H97,2)</f>
        <v>0</v>
      </c>
      <c r="K97" s="175" t="s">
        <v>1</v>
      </c>
      <c r="L97" s="36"/>
      <c r="M97" s="180" t="s">
        <v>1</v>
      </c>
      <c r="N97" s="181" t="s">
        <v>46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1346</v>
      </c>
      <c r="AT97" s="15" t="s">
        <v>140</v>
      </c>
      <c r="AU97" s="15" t="s">
        <v>21</v>
      </c>
      <c r="AY97" s="15" t="s">
        <v>136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21</v>
      </c>
      <c r="BK97" s="184">
        <f>ROUND(I97*H97,2)</f>
        <v>0</v>
      </c>
      <c r="BL97" s="15" t="s">
        <v>1346</v>
      </c>
      <c r="BM97" s="15" t="s">
        <v>1516</v>
      </c>
    </row>
    <row r="98" spans="2:65" s="1" customFormat="1" ht="29.25">
      <c r="B98" s="32"/>
      <c r="C98" s="33"/>
      <c r="D98" s="185" t="s">
        <v>148</v>
      </c>
      <c r="E98" s="33"/>
      <c r="F98" s="186" t="s">
        <v>1517</v>
      </c>
      <c r="G98" s="33"/>
      <c r="H98" s="33"/>
      <c r="I98" s="101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148</v>
      </c>
      <c r="AU98" s="15" t="s">
        <v>21</v>
      </c>
    </row>
    <row r="99" spans="2:65" s="10" customFormat="1" ht="25.9" customHeight="1">
      <c r="B99" s="157"/>
      <c r="C99" s="158"/>
      <c r="D99" s="159" t="s">
        <v>74</v>
      </c>
      <c r="E99" s="160" t="s">
        <v>1518</v>
      </c>
      <c r="F99" s="160" t="s">
        <v>1519</v>
      </c>
      <c r="G99" s="158"/>
      <c r="H99" s="158"/>
      <c r="I99" s="161"/>
      <c r="J99" s="162">
        <f>BK99</f>
        <v>0</v>
      </c>
      <c r="K99" s="158"/>
      <c r="L99" s="163"/>
      <c r="M99" s="164"/>
      <c r="N99" s="165"/>
      <c r="O99" s="165"/>
      <c r="P99" s="166">
        <f>SUM(P100:P109)</f>
        <v>0</v>
      </c>
      <c r="Q99" s="165"/>
      <c r="R99" s="166">
        <f>SUM(R100:R109)</f>
        <v>0</v>
      </c>
      <c r="S99" s="165"/>
      <c r="T99" s="167">
        <f>SUM(T100:T109)</f>
        <v>0</v>
      </c>
      <c r="AR99" s="168" t="s">
        <v>166</v>
      </c>
      <c r="AT99" s="169" t="s">
        <v>74</v>
      </c>
      <c r="AU99" s="169" t="s">
        <v>75</v>
      </c>
      <c r="AY99" s="168" t="s">
        <v>136</v>
      </c>
      <c r="BK99" s="170">
        <f>SUM(BK100:BK109)</f>
        <v>0</v>
      </c>
    </row>
    <row r="100" spans="2:65" s="1" customFormat="1" ht="16.5" customHeight="1">
      <c r="B100" s="32"/>
      <c r="C100" s="173" t="s">
        <v>341</v>
      </c>
      <c r="D100" s="173" t="s">
        <v>140</v>
      </c>
      <c r="E100" s="174" t="s">
        <v>1520</v>
      </c>
      <c r="F100" s="175" t="s">
        <v>1521</v>
      </c>
      <c r="G100" s="176" t="s">
        <v>1479</v>
      </c>
      <c r="H100" s="177">
        <v>1</v>
      </c>
      <c r="I100" s="178"/>
      <c r="J100" s="179">
        <f>ROUND(I100*H100,2)</f>
        <v>0</v>
      </c>
      <c r="K100" s="175" t="s">
        <v>144</v>
      </c>
      <c r="L100" s="36"/>
      <c r="M100" s="180" t="s">
        <v>1</v>
      </c>
      <c r="N100" s="181" t="s">
        <v>46</v>
      </c>
      <c r="O100" s="58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15" t="s">
        <v>1522</v>
      </c>
      <c r="AT100" s="15" t="s">
        <v>140</v>
      </c>
      <c r="AU100" s="15" t="s">
        <v>21</v>
      </c>
      <c r="AY100" s="15" t="s">
        <v>136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21</v>
      </c>
      <c r="BK100" s="184">
        <f>ROUND(I100*H100,2)</f>
        <v>0</v>
      </c>
      <c r="BL100" s="15" t="s">
        <v>1522</v>
      </c>
      <c r="BM100" s="15" t="s">
        <v>1523</v>
      </c>
    </row>
    <row r="101" spans="2:65" s="1" customFormat="1" ht="29.25">
      <c r="B101" s="32"/>
      <c r="C101" s="33"/>
      <c r="D101" s="185" t="s">
        <v>148</v>
      </c>
      <c r="E101" s="33"/>
      <c r="F101" s="186" t="s">
        <v>1524</v>
      </c>
      <c r="G101" s="33"/>
      <c r="H101" s="33"/>
      <c r="I101" s="101"/>
      <c r="J101" s="33"/>
      <c r="K101" s="33"/>
      <c r="L101" s="36"/>
      <c r="M101" s="187"/>
      <c r="N101" s="58"/>
      <c r="O101" s="58"/>
      <c r="P101" s="58"/>
      <c r="Q101" s="58"/>
      <c r="R101" s="58"/>
      <c r="S101" s="58"/>
      <c r="T101" s="59"/>
      <c r="AT101" s="15" t="s">
        <v>148</v>
      </c>
      <c r="AU101" s="15" t="s">
        <v>21</v>
      </c>
    </row>
    <row r="102" spans="2:65" s="1" customFormat="1" ht="16.5" customHeight="1">
      <c r="B102" s="32"/>
      <c r="C102" s="173" t="s">
        <v>220</v>
      </c>
      <c r="D102" s="173" t="s">
        <v>140</v>
      </c>
      <c r="E102" s="174" t="s">
        <v>1525</v>
      </c>
      <c r="F102" s="175" t="s">
        <v>1526</v>
      </c>
      <c r="G102" s="176" t="s">
        <v>1479</v>
      </c>
      <c r="H102" s="177">
        <v>1</v>
      </c>
      <c r="I102" s="178"/>
      <c r="J102" s="179">
        <f t="shared" ref="J102:J107" si="10">ROUND(I102*H102,2)</f>
        <v>0</v>
      </c>
      <c r="K102" s="175" t="s">
        <v>1</v>
      </c>
      <c r="L102" s="36"/>
      <c r="M102" s="180" t="s">
        <v>1</v>
      </c>
      <c r="N102" s="181" t="s">
        <v>46</v>
      </c>
      <c r="O102" s="58"/>
      <c r="P102" s="182">
        <f t="shared" ref="P102:P107" si="11">O102*H102</f>
        <v>0</v>
      </c>
      <c r="Q102" s="182">
        <v>0</v>
      </c>
      <c r="R102" s="182">
        <f t="shared" ref="R102:R107" si="12">Q102*H102</f>
        <v>0</v>
      </c>
      <c r="S102" s="182">
        <v>0</v>
      </c>
      <c r="T102" s="183">
        <f t="shared" ref="T102:T107" si="13">S102*H102</f>
        <v>0</v>
      </c>
      <c r="AR102" s="15" t="s">
        <v>1522</v>
      </c>
      <c r="AT102" s="15" t="s">
        <v>140</v>
      </c>
      <c r="AU102" s="15" t="s">
        <v>21</v>
      </c>
      <c r="AY102" s="15" t="s">
        <v>136</v>
      </c>
      <c r="BE102" s="184">
        <f t="shared" ref="BE102:BE107" si="14">IF(N102="základní",J102,0)</f>
        <v>0</v>
      </c>
      <c r="BF102" s="184">
        <f t="shared" ref="BF102:BF107" si="15">IF(N102="snížená",J102,0)</f>
        <v>0</v>
      </c>
      <c r="BG102" s="184">
        <f t="shared" ref="BG102:BG107" si="16">IF(N102="zákl. přenesená",J102,0)</f>
        <v>0</v>
      </c>
      <c r="BH102" s="184">
        <f t="shared" ref="BH102:BH107" si="17">IF(N102="sníž. přenesená",J102,0)</f>
        <v>0</v>
      </c>
      <c r="BI102" s="184">
        <f t="shared" ref="BI102:BI107" si="18">IF(N102="nulová",J102,0)</f>
        <v>0</v>
      </c>
      <c r="BJ102" s="15" t="s">
        <v>21</v>
      </c>
      <c r="BK102" s="184">
        <f t="shared" ref="BK102:BK107" si="19">ROUND(I102*H102,2)</f>
        <v>0</v>
      </c>
      <c r="BL102" s="15" t="s">
        <v>1522</v>
      </c>
      <c r="BM102" s="15" t="s">
        <v>1527</v>
      </c>
    </row>
    <row r="103" spans="2:65" s="1" customFormat="1" ht="16.5" customHeight="1">
      <c r="B103" s="32"/>
      <c r="C103" s="173" t="s">
        <v>157</v>
      </c>
      <c r="D103" s="173" t="s">
        <v>140</v>
      </c>
      <c r="E103" s="174" t="s">
        <v>1528</v>
      </c>
      <c r="F103" s="175" t="s">
        <v>1529</v>
      </c>
      <c r="G103" s="176" t="s">
        <v>1479</v>
      </c>
      <c r="H103" s="177">
        <v>1</v>
      </c>
      <c r="I103" s="178"/>
      <c r="J103" s="179">
        <f t="shared" si="10"/>
        <v>0</v>
      </c>
      <c r="K103" s="175" t="s">
        <v>1</v>
      </c>
      <c r="L103" s="36"/>
      <c r="M103" s="180" t="s">
        <v>1</v>
      </c>
      <c r="N103" s="181" t="s">
        <v>46</v>
      </c>
      <c r="O103" s="58"/>
      <c r="P103" s="182">
        <f t="shared" si="11"/>
        <v>0</v>
      </c>
      <c r="Q103" s="182">
        <v>0</v>
      </c>
      <c r="R103" s="182">
        <f t="shared" si="12"/>
        <v>0</v>
      </c>
      <c r="S103" s="182">
        <v>0</v>
      </c>
      <c r="T103" s="183">
        <f t="shared" si="13"/>
        <v>0</v>
      </c>
      <c r="AR103" s="15" t="s">
        <v>1522</v>
      </c>
      <c r="AT103" s="15" t="s">
        <v>140</v>
      </c>
      <c r="AU103" s="15" t="s">
        <v>21</v>
      </c>
      <c r="AY103" s="15" t="s">
        <v>136</v>
      </c>
      <c r="BE103" s="184">
        <f t="shared" si="14"/>
        <v>0</v>
      </c>
      <c r="BF103" s="184">
        <f t="shared" si="15"/>
        <v>0</v>
      </c>
      <c r="BG103" s="184">
        <f t="shared" si="16"/>
        <v>0</v>
      </c>
      <c r="BH103" s="184">
        <f t="shared" si="17"/>
        <v>0</v>
      </c>
      <c r="BI103" s="184">
        <f t="shared" si="18"/>
        <v>0</v>
      </c>
      <c r="BJ103" s="15" t="s">
        <v>21</v>
      </c>
      <c r="BK103" s="184">
        <f t="shared" si="19"/>
        <v>0</v>
      </c>
      <c r="BL103" s="15" t="s">
        <v>1522</v>
      </c>
      <c r="BM103" s="15" t="s">
        <v>1530</v>
      </c>
    </row>
    <row r="104" spans="2:65" s="1" customFormat="1" ht="16.5" customHeight="1">
      <c r="B104" s="32"/>
      <c r="C104" s="173" t="s">
        <v>7</v>
      </c>
      <c r="D104" s="173" t="s">
        <v>140</v>
      </c>
      <c r="E104" s="174" t="s">
        <v>1531</v>
      </c>
      <c r="F104" s="175" t="s">
        <v>1532</v>
      </c>
      <c r="G104" s="176" t="s">
        <v>1479</v>
      </c>
      <c r="H104" s="177">
        <v>1</v>
      </c>
      <c r="I104" s="178"/>
      <c r="J104" s="179">
        <f t="shared" si="10"/>
        <v>0</v>
      </c>
      <c r="K104" s="175" t="s">
        <v>1</v>
      </c>
      <c r="L104" s="36"/>
      <c r="M104" s="180" t="s">
        <v>1</v>
      </c>
      <c r="N104" s="181" t="s">
        <v>46</v>
      </c>
      <c r="O104" s="58"/>
      <c r="P104" s="182">
        <f t="shared" si="11"/>
        <v>0</v>
      </c>
      <c r="Q104" s="182">
        <v>0</v>
      </c>
      <c r="R104" s="182">
        <f t="shared" si="12"/>
        <v>0</v>
      </c>
      <c r="S104" s="182">
        <v>0</v>
      </c>
      <c r="T104" s="183">
        <f t="shared" si="13"/>
        <v>0</v>
      </c>
      <c r="AR104" s="15" t="s">
        <v>1522</v>
      </c>
      <c r="AT104" s="15" t="s">
        <v>140</v>
      </c>
      <c r="AU104" s="15" t="s">
        <v>21</v>
      </c>
      <c r="AY104" s="15" t="s">
        <v>136</v>
      </c>
      <c r="BE104" s="184">
        <f t="shared" si="14"/>
        <v>0</v>
      </c>
      <c r="BF104" s="184">
        <f t="shared" si="15"/>
        <v>0</v>
      </c>
      <c r="BG104" s="184">
        <f t="shared" si="16"/>
        <v>0</v>
      </c>
      <c r="BH104" s="184">
        <f t="shared" si="17"/>
        <v>0</v>
      </c>
      <c r="BI104" s="184">
        <f t="shared" si="18"/>
        <v>0</v>
      </c>
      <c r="BJ104" s="15" t="s">
        <v>21</v>
      </c>
      <c r="BK104" s="184">
        <f t="shared" si="19"/>
        <v>0</v>
      </c>
      <c r="BL104" s="15" t="s">
        <v>1522</v>
      </c>
      <c r="BM104" s="15" t="s">
        <v>1533</v>
      </c>
    </row>
    <row r="105" spans="2:65" s="1" customFormat="1" ht="16.5" customHeight="1">
      <c r="B105" s="32"/>
      <c r="C105" s="173" t="s">
        <v>176</v>
      </c>
      <c r="D105" s="173" t="s">
        <v>140</v>
      </c>
      <c r="E105" s="174" t="s">
        <v>1534</v>
      </c>
      <c r="F105" s="175" t="s">
        <v>1535</v>
      </c>
      <c r="G105" s="176" t="s">
        <v>1479</v>
      </c>
      <c r="H105" s="177">
        <v>1</v>
      </c>
      <c r="I105" s="178"/>
      <c r="J105" s="179">
        <f t="shared" si="10"/>
        <v>0</v>
      </c>
      <c r="K105" s="175" t="s">
        <v>1</v>
      </c>
      <c r="L105" s="36"/>
      <c r="M105" s="180" t="s">
        <v>1</v>
      </c>
      <c r="N105" s="181" t="s">
        <v>46</v>
      </c>
      <c r="O105" s="58"/>
      <c r="P105" s="182">
        <f t="shared" si="11"/>
        <v>0</v>
      </c>
      <c r="Q105" s="182">
        <v>0</v>
      </c>
      <c r="R105" s="182">
        <f t="shared" si="12"/>
        <v>0</v>
      </c>
      <c r="S105" s="182">
        <v>0</v>
      </c>
      <c r="T105" s="183">
        <f t="shared" si="13"/>
        <v>0</v>
      </c>
      <c r="AR105" s="15" t="s">
        <v>1522</v>
      </c>
      <c r="AT105" s="15" t="s">
        <v>140</v>
      </c>
      <c r="AU105" s="15" t="s">
        <v>21</v>
      </c>
      <c r="AY105" s="15" t="s">
        <v>136</v>
      </c>
      <c r="BE105" s="184">
        <f t="shared" si="14"/>
        <v>0</v>
      </c>
      <c r="BF105" s="184">
        <f t="shared" si="15"/>
        <v>0</v>
      </c>
      <c r="BG105" s="184">
        <f t="shared" si="16"/>
        <v>0</v>
      </c>
      <c r="BH105" s="184">
        <f t="shared" si="17"/>
        <v>0</v>
      </c>
      <c r="BI105" s="184">
        <f t="shared" si="18"/>
        <v>0</v>
      </c>
      <c r="BJ105" s="15" t="s">
        <v>21</v>
      </c>
      <c r="BK105" s="184">
        <f t="shared" si="19"/>
        <v>0</v>
      </c>
      <c r="BL105" s="15" t="s">
        <v>1522</v>
      </c>
      <c r="BM105" s="15" t="s">
        <v>1536</v>
      </c>
    </row>
    <row r="106" spans="2:65" s="1" customFormat="1" ht="16.5" customHeight="1">
      <c r="B106" s="32"/>
      <c r="C106" s="173" t="s">
        <v>932</v>
      </c>
      <c r="D106" s="173" t="s">
        <v>140</v>
      </c>
      <c r="E106" s="174" t="s">
        <v>1537</v>
      </c>
      <c r="F106" s="175" t="s">
        <v>1538</v>
      </c>
      <c r="G106" s="176" t="s">
        <v>1479</v>
      </c>
      <c r="H106" s="177">
        <v>1</v>
      </c>
      <c r="I106" s="178"/>
      <c r="J106" s="179">
        <f t="shared" si="10"/>
        <v>0</v>
      </c>
      <c r="K106" s="175" t="s">
        <v>1</v>
      </c>
      <c r="L106" s="36"/>
      <c r="M106" s="180" t="s">
        <v>1</v>
      </c>
      <c r="N106" s="181" t="s">
        <v>46</v>
      </c>
      <c r="O106" s="58"/>
      <c r="P106" s="182">
        <f t="shared" si="11"/>
        <v>0</v>
      </c>
      <c r="Q106" s="182">
        <v>0</v>
      </c>
      <c r="R106" s="182">
        <f t="shared" si="12"/>
        <v>0</v>
      </c>
      <c r="S106" s="182">
        <v>0</v>
      </c>
      <c r="T106" s="183">
        <f t="shared" si="13"/>
        <v>0</v>
      </c>
      <c r="AR106" s="15" t="s">
        <v>1522</v>
      </c>
      <c r="AT106" s="15" t="s">
        <v>140</v>
      </c>
      <c r="AU106" s="15" t="s">
        <v>21</v>
      </c>
      <c r="AY106" s="15" t="s">
        <v>136</v>
      </c>
      <c r="BE106" s="184">
        <f t="shared" si="14"/>
        <v>0</v>
      </c>
      <c r="BF106" s="184">
        <f t="shared" si="15"/>
        <v>0</v>
      </c>
      <c r="BG106" s="184">
        <f t="shared" si="16"/>
        <v>0</v>
      </c>
      <c r="BH106" s="184">
        <f t="shared" si="17"/>
        <v>0</v>
      </c>
      <c r="BI106" s="184">
        <f t="shared" si="18"/>
        <v>0</v>
      </c>
      <c r="BJ106" s="15" t="s">
        <v>21</v>
      </c>
      <c r="BK106" s="184">
        <f t="shared" si="19"/>
        <v>0</v>
      </c>
      <c r="BL106" s="15" t="s">
        <v>1522</v>
      </c>
      <c r="BM106" s="15" t="s">
        <v>1539</v>
      </c>
    </row>
    <row r="107" spans="2:65" s="1" customFormat="1" ht="16.5" customHeight="1">
      <c r="B107" s="32"/>
      <c r="C107" s="173" t="s">
        <v>290</v>
      </c>
      <c r="D107" s="173" t="s">
        <v>140</v>
      </c>
      <c r="E107" s="174" t="s">
        <v>1540</v>
      </c>
      <c r="F107" s="175" t="s">
        <v>1541</v>
      </c>
      <c r="G107" s="176" t="s">
        <v>1479</v>
      </c>
      <c r="H107" s="177">
        <v>1</v>
      </c>
      <c r="I107" s="178"/>
      <c r="J107" s="179">
        <f t="shared" si="10"/>
        <v>0</v>
      </c>
      <c r="K107" s="175" t="s">
        <v>795</v>
      </c>
      <c r="L107" s="36"/>
      <c r="M107" s="180" t="s">
        <v>1</v>
      </c>
      <c r="N107" s="181" t="s">
        <v>46</v>
      </c>
      <c r="O107" s="58"/>
      <c r="P107" s="182">
        <f t="shared" si="11"/>
        <v>0</v>
      </c>
      <c r="Q107" s="182">
        <v>0</v>
      </c>
      <c r="R107" s="182">
        <f t="shared" si="12"/>
        <v>0</v>
      </c>
      <c r="S107" s="182">
        <v>0</v>
      </c>
      <c r="T107" s="183">
        <f t="shared" si="13"/>
        <v>0</v>
      </c>
      <c r="AR107" s="15" t="s">
        <v>1522</v>
      </c>
      <c r="AT107" s="15" t="s">
        <v>140</v>
      </c>
      <c r="AU107" s="15" t="s">
        <v>21</v>
      </c>
      <c r="AY107" s="15" t="s">
        <v>136</v>
      </c>
      <c r="BE107" s="184">
        <f t="shared" si="14"/>
        <v>0</v>
      </c>
      <c r="BF107" s="184">
        <f t="shared" si="15"/>
        <v>0</v>
      </c>
      <c r="BG107" s="184">
        <f t="shared" si="16"/>
        <v>0</v>
      </c>
      <c r="BH107" s="184">
        <f t="shared" si="17"/>
        <v>0</v>
      </c>
      <c r="BI107" s="184">
        <f t="shared" si="18"/>
        <v>0</v>
      </c>
      <c r="BJ107" s="15" t="s">
        <v>21</v>
      </c>
      <c r="BK107" s="184">
        <f t="shared" si="19"/>
        <v>0</v>
      </c>
      <c r="BL107" s="15" t="s">
        <v>1522</v>
      </c>
      <c r="BM107" s="15" t="s">
        <v>1542</v>
      </c>
    </row>
    <row r="108" spans="2:65" s="1" customFormat="1" ht="19.5">
      <c r="B108" s="32"/>
      <c r="C108" s="33"/>
      <c r="D108" s="185" t="s">
        <v>148</v>
      </c>
      <c r="E108" s="33"/>
      <c r="F108" s="186" t="s">
        <v>1543</v>
      </c>
      <c r="G108" s="33"/>
      <c r="H108" s="33"/>
      <c r="I108" s="101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148</v>
      </c>
      <c r="AU108" s="15" t="s">
        <v>21</v>
      </c>
    </row>
    <row r="109" spans="2:65" s="1" customFormat="1" ht="16.5" customHeight="1">
      <c r="B109" s="32"/>
      <c r="C109" s="173" t="s">
        <v>307</v>
      </c>
      <c r="D109" s="173" t="s">
        <v>140</v>
      </c>
      <c r="E109" s="174" t="s">
        <v>1544</v>
      </c>
      <c r="F109" s="175" t="s">
        <v>1545</v>
      </c>
      <c r="G109" s="176" t="s">
        <v>1479</v>
      </c>
      <c r="H109" s="177">
        <v>1</v>
      </c>
      <c r="I109" s="178"/>
      <c r="J109" s="179">
        <f>ROUND(I109*H109,2)</f>
        <v>0</v>
      </c>
      <c r="K109" s="175" t="s">
        <v>795</v>
      </c>
      <c r="L109" s="36"/>
      <c r="M109" s="233" t="s">
        <v>1</v>
      </c>
      <c r="N109" s="234" t="s">
        <v>46</v>
      </c>
      <c r="O109" s="235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AR109" s="15" t="s">
        <v>1522</v>
      </c>
      <c r="AT109" s="15" t="s">
        <v>140</v>
      </c>
      <c r="AU109" s="15" t="s">
        <v>21</v>
      </c>
      <c r="AY109" s="15" t="s">
        <v>136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21</v>
      </c>
      <c r="BK109" s="184">
        <f>ROUND(I109*H109,2)</f>
        <v>0</v>
      </c>
      <c r="BL109" s="15" t="s">
        <v>1522</v>
      </c>
      <c r="BM109" s="15" t="s">
        <v>1546</v>
      </c>
    </row>
    <row r="110" spans="2:65" s="1" customFormat="1" ht="6.95" customHeight="1">
      <c r="B110" s="44"/>
      <c r="C110" s="45"/>
      <c r="D110" s="45"/>
      <c r="E110" s="45"/>
      <c r="F110" s="45"/>
      <c r="G110" s="45"/>
      <c r="H110" s="45"/>
      <c r="I110" s="123"/>
      <c r="J110" s="45"/>
      <c r="K110" s="45"/>
      <c r="L110" s="36"/>
    </row>
  </sheetData>
  <sheetProtection algorithmName="SHA-512" hashValue="G+px0ZE+DADlT89aJRG+AgsjXjznZqSR3Slk/pu0HY3zs8v60lnptobRnCj3I8IqUdhhNuJbup9kACWxgjCkbw==" saltValue="9ceYlzds3pcyoB+xn7hPDBJ0QchOBFblT/8p79ma/OTR2p1omkVPUSCnxYJJlVQpN3xe1hfjujaCmW2ELGlbwA==" spinCount="100000" sheet="1" objects="1" scenarios="1" formatColumns="0" formatRows="0" autoFilter="0"/>
  <autoFilter ref="C80:K109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02 - KOMUNIKACE A ZPEV...</vt:lpstr>
      <vt:lpstr>SO 03 - ODVODNĚNÍ KOMUNIKACE</vt:lpstr>
      <vt:lpstr>SO 06 - VEŘEJNÉ OSVĚTLENÍ</vt:lpstr>
      <vt:lpstr>SO 07 - ÚPRAVA NA VODOVODU</vt:lpstr>
      <vt:lpstr>VON - VEDLEJŠÍ A OSTATNÍ ...</vt:lpstr>
      <vt:lpstr>'Rekapitulace stavby'!Názvy_tisku</vt:lpstr>
      <vt:lpstr>'SO 02 - KOMUNIKACE A ZPEV...'!Názvy_tisku</vt:lpstr>
      <vt:lpstr>'SO 03 - ODVODNĚNÍ KOMUNIKACE'!Názvy_tisku</vt:lpstr>
      <vt:lpstr>'SO 06 - VEŘEJNÉ OSVĚTLENÍ'!Názvy_tisku</vt:lpstr>
      <vt:lpstr>'SO 07 - ÚPRAVA NA VODOVODU'!Názvy_tisku</vt:lpstr>
      <vt:lpstr>'VON - VEDLEJŠÍ A OSTATNÍ ...'!Názvy_tisku</vt:lpstr>
      <vt:lpstr>'Rekapitulace stavby'!Oblast_tisku</vt:lpstr>
      <vt:lpstr>'SO 02 - KOMUNIKACE A ZPEV...'!Oblast_tisku</vt:lpstr>
      <vt:lpstr>'SO 03 - ODVODNĚNÍ KOMUNIKACE'!Oblast_tisku</vt:lpstr>
      <vt:lpstr>'SO 06 - VEŘEJNÉ OSVĚTLENÍ'!Oblast_tisku</vt:lpstr>
      <vt:lpstr>'SO 07 - ÚPRAVA NA VODOVODU'!Oblast_tisku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Zetocha</dc:creator>
  <cp:lastModifiedBy>Boris Vrbka</cp:lastModifiedBy>
  <dcterms:created xsi:type="dcterms:W3CDTF">2019-03-29T07:16:51Z</dcterms:created>
  <dcterms:modified xsi:type="dcterms:W3CDTF">2019-03-29T07:41:07Z</dcterms:modified>
</cp:coreProperties>
</file>