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4.c - ZTI" sheetId="2" r:id="rId2"/>
    <sheet name="D.1.4.a - UT" sheetId="3" r:id="rId3"/>
    <sheet name="D.1.4.b - VZT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'D.1.4.c - ZTI'!$C$86:$K$138</definedName>
    <definedName name="_xlnm.Print_Area" localSheetId="1">'D.1.4.c - ZTI'!$C$4:$J$39,'D.1.4.c - ZTI'!$C$45:$J$68,'D.1.4.c - ZTI'!$C$74:$K$138</definedName>
    <definedName name="_xlnm.Print_Titles" localSheetId="1">'D.1.4.c - ZTI'!$86:$86</definedName>
    <definedName name="_xlnm._FilterDatabase" localSheetId="2" hidden="1">'D.1.4.a - UT'!$C$84:$K$107</definedName>
    <definedName name="_xlnm.Print_Area" localSheetId="2">'D.1.4.a - UT'!$C$4:$J$39,'D.1.4.a - UT'!$C$45:$J$66,'D.1.4.a - UT'!$C$72:$K$107</definedName>
    <definedName name="_xlnm.Print_Titles" localSheetId="2">'D.1.4.a - UT'!$84:$84</definedName>
    <definedName name="_xlnm._FilterDatabase" localSheetId="3" hidden="1">'D.1.4.b - VZT'!$C$81:$K$92</definedName>
    <definedName name="_xlnm.Print_Area" localSheetId="3">'D.1.4.b - VZT'!$C$4:$J$39,'D.1.4.b - VZT'!$C$45:$J$63,'D.1.4.b - VZT'!$C$69:$K$92</definedName>
    <definedName name="_xlnm.Print_Titles" localSheetId="3">'D.1.4.b - VZT'!$81:$81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92"/>
  <c r="BH92"/>
  <c r="BG92"/>
  <c r="BF92"/>
  <c r="T92"/>
  <c r="T91"/>
  <c r="R92"/>
  <c r="R91"/>
  <c r="P92"/>
  <c r="P91"/>
  <c r="BK92"/>
  <c r="BK91"/>
  <c r="J91"/>
  <c r="J92"/>
  <c r="BE92"/>
  <c r="J62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F37"/>
  <c i="1" r="BD57"/>
  <c i="4" r="BH85"/>
  <c r="F36"/>
  <c i="1" r="BC57"/>
  <c i="4" r="BG85"/>
  <c r="F35"/>
  <c i="1" r="BB57"/>
  <c i="4" r="BF85"/>
  <c r="J34"/>
  <c i="1" r="AW57"/>
  <c i="4" r="F34"/>
  <c i="1" r="BA57"/>
  <c i="4" r="T85"/>
  <c r="T84"/>
  <c r="T83"/>
  <c r="T82"/>
  <c r="R85"/>
  <c r="R84"/>
  <c r="R83"/>
  <c r="R82"/>
  <c r="P85"/>
  <c r="P84"/>
  <c r="P83"/>
  <c r="P82"/>
  <c i="1" r="AU57"/>
  <c i="4" r="BK85"/>
  <c r="BK84"/>
  <c r="J84"/>
  <c r="BK83"/>
  <c r="J83"/>
  <c r="BK82"/>
  <c r="J82"/>
  <c r="J59"/>
  <c r="J30"/>
  <c i="1" r="AG57"/>
  <c i="4" r="J85"/>
  <c r="BE85"/>
  <c r="J33"/>
  <c i="1" r="AV57"/>
  <c i="4" r="F33"/>
  <c i="1" r="AZ57"/>
  <c i="4" r="J61"/>
  <c r="J60"/>
  <c r="F76"/>
  <c r="E74"/>
  <c r="F52"/>
  <c r="E50"/>
  <c r="J39"/>
  <c r="J24"/>
  <c r="E24"/>
  <c r="J79"/>
  <c r="J55"/>
  <c r="J23"/>
  <c r="J21"/>
  <c r="E21"/>
  <c r="J78"/>
  <c r="J54"/>
  <c r="J20"/>
  <c r="J18"/>
  <c r="E18"/>
  <c r="F79"/>
  <c r="F55"/>
  <c r="J17"/>
  <c r="J15"/>
  <c r="E15"/>
  <c r="F78"/>
  <c r="F54"/>
  <c r="J14"/>
  <c r="J12"/>
  <c r="J76"/>
  <c r="J52"/>
  <c r="E7"/>
  <c r="E72"/>
  <c r="E48"/>
  <c i="3" r="J37"/>
  <c r="J36"/>
  <c i="1" r="AY56"/>
  <c i="3" r="J35"/>
  <c i="1" r="AX56"/>
  <c i="3"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T104"/>
  <c r="R105"/>
  <c r="R104"/>
  <c r="P105"/>
  <c r="P104"/>
  <c r="BK105"/>
  <c r="BK104"/>
  <c r="J104"/>
  <c r="J105"/>
  <c r="BE105"/>
  <c r="J65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T100"/>
  <c r="R101"/>
  <c r="R100"/>
  <c r="P101"/>
  <c r="P100"/>
  <c r="BK101"/>
  <c r="BK100"/>
  <c r="J100"/>
  <c r="J101"/>
  <c r="BE101"/>
  <c r="J64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T96"/>
  <c r="R97"/>
  <c r="R96"/>
  <c r="P97"/>
  <c r="P96"/>
  <c r="BK97"/>
  <c r="BK96"/>
  <c r="J96"/>
  <c r="J97"/>
  <c r="BE97"/>
  <c r="J63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T91"/>
  <c r="R92"/>
  <c r="R91"/>
  <c r="P92"/>
  <c r="P91"/>
  <c r="BK92"/>
  <c r="BK91"/>
  <c r="J91"/>
  <c r="J92"/>
  <c r="BE92"/>
  <c r="J62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7"/>
  <c i="1" r="BD56"/>
  <c i="3" r="BH88"/>
  <c r="F36"/>
  <c i="1" r="BC56"/>
  <c i="3" r="BG88"/>
  <c r="F35"/>
  <c i="1" r="BB56"/>
  <c i="3" r="BF88"/>
  <c r="J34"/>
  <c i="1" r="AW56"/>
  <c i="3" r="F34"/>
  <c i="1" r="BA56"/>
  <c i="3" r="T88"/>
  <c r="T87"/>
  <c r="T86"/>
  <c r="T85"/>
  <c r="R88"/>
  <c r="R87"/>
  <c r="R86"/>
  <c r="R85"/>
  <c r="P88"/>
  <c r="P87"/>
  <c r="P86"/>
  <c r="P85"/>
  <c i="1" r="AU56"/>
  <c i="3" r="BK88"/>
  <c r="BK87"/>
  <c r="J87"/>
  <c r="BK86"/>
  <c r="J86"/>
  <c r="BK85"/>
  <c r="J85"/>
  <c r="J59"/>
  <c r="J30"/>
  <c i="1" r="AG56"/>
  <c i="3" r="J88"/>
  <c r="BE88"/>
  <c r="J33"/>
  <c i="1" r="AV56"/>
  <c i="3" r="F33"/>
  <c i="1" r="AZ56"/>
  <c i="3" r="J61"/>
  <c r="J60"/>
  <c r="F79"/>
  <c r="E77"/>
  <c r="F52"/>
  <c r="E50"/>
  <c r="J39"/>
  <c r="J24"/>
  <c r="E24"/>
  <c r="J82"/>
  <c r="J55"/>
  <c r="J23"/>
  <c r="J21"/>
  <c r="E21"/>
  <c r="J81"/>
  <c r="J54"/>
  <c r="J20"/>
  <c r="J18"/>
  <c r="E18"/>
  <c r="F82"/>
  <c r="F55"/>
  <c r="J17"/>
  <c r="J15"/>
  <c r="E15"/>
  <c r="F81"/>
  <c r="F54"/>
  <c r="J14"/>
  <c r="J12"/>
  <c r="J79"/>
  <c r="J52"/>
  <c r="E7"/>
  <c r="E75"/>
  <c r="E48"/>
  <c i="2" r="J132"/>
  <c r="J37"/>
  <c r="J36"/>
  <c i="1" r="AY55"/>
  <c i="2" r="J35"/>
  <c i="1" r="AX55"/>
  <c i="2"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T133"/>
  <c r="R134"/>
  <c r="R133"/>
  <c r="P134"/>
  <c r="P133"/>
  <c r="BK134"/>
  <c r="BK133"/>
  <c r="J133"/>
  <c r="J134"/>
  <c r="BE134"/>
  <c r="J67"/>
  <c r="J66"/>
  <c r="BI131"/>
  <c r="BH131"/>
  <c r="BG131"/>
  <c r="BF131"/>
  <c r="T131"/>
  <c r="T130"/>
  <c r="R131"/>
  <c r="R130"/>
  <c r="P131"/>
  <c r="P130"/>
  <c r="BK131"/>
  <c r="BK130"/>
  <c r="J130"/>
  <c r="J131"/>
  <c r="BE131"/>
  <c r="J65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T122"/>
  <c r="R123"/>
  <c r="R122"/>
  <c r="P123"/>
  <c r="P122"/>
  <c r="BK123"/>
  <c r="BK122"/>
  <c r="J122"/>
  <c r="J123"/>
  <c r="BE123"/>
  <c r="J64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T109"/>
  <c r="R110"/>
  <c r="R109"/>
  <c r="P110"/>
  <c r="P109"/>
  <c r="BK110"/>
  <c r="BK109"/>
  <c r="J109"/>
  <c r="J110"/>
  <c r="BE110"/>
  <c r="J63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T96"/>
  <c r="R97"/>
  <c r="R96"/>
  <c r="P97"/>
  <c r="P96"/>
  <c r="BK97"/>
  <c r="BK96"/>
  <c r="J96"/>
  <c r="J97"/>
  <c r="BE97"/>
  <c r="J62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F37"/>
  <c i="1" r="BD55"/>
  <c i="2" r="BH90"/>
  <c r="F36"/>
  <c i="1" r="BC55"/>
  <c i="2" r="BG90"/>
  <c r="F35"/>
  <c i="1" r="BB55"/>
  <c i="2" r="BF90"/>
  <c r="J34"/>
  <c i="1" r="AW55"/>
  <c i="2" r="F34"/>
  <c i="1" r="BA55"/>
  <c i="2" r="T90"/>
  <c r="T89"/>
  <c r="T88"/>
  <c r="T87"/>
  <c r="R90"/>
  <c r="R89"/>
  <c r="R88"/>
  <c r="R87"/>
  <c r="P90"/>
  <c r="P89"/>
  <c r="P88"/>
  <c r="P87"/>
  <c i="1" r="AU55"/>
  <c i="2" r="BK90"/>
  <c r="BK89"/>
  <c r="J89"/>
  <c r="BK88"/>
  <c r="J88"/>
  <c r="BK87"/>
  <c r="J87"/>
  <c r="J59"/>
  <c r="J30"/>
  <c i="1" r="AG55"/>
  <c i="2" r="J90"/>
  <c r="BE90"/>
  <c r="J33"/>
  <c i="1" r="AV55"/>
  <c i="2" r="F33"/>
  <c i="1" r="AZ55"/>
  <c i="2" r="J61"/>
  <c r="J60"/>
  <c r="F81"/>
  <c r="E79"/>
  <c r="F52"/>
  <c r="E50"/>
  <c r="J39"/>
  <c r="J24"/>
  <c r="E24"/>
  <c r="J84"/>
  <c r="J55"/>
  <c r="J23"/>
  <c r="J21"/>
  <c r="E21"/>
  <c r="J83"/>
  <c r="J54"/>
  <c r="J20"/>
  <c r="J18"/>
  <c r="E18"/>
  <c r="F84"/>
  <c r="F55"/>
  <c r="J17"/>
  <c r="J15"/>
  <c r="E15"/>
  <c r="F83"/>
  <c r="F54"/>
  <c r="J14"/>
  <c r="J12"/>
  <c r="J81"/>
  <c r="J52"/>
  <c r="E7"/>
  <c r="E77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<sst xmlns="http://schemas.openxmlformats.org/spreadsheetml/2006/main">
  <si>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</si>
  <si>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</si>
  <si>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</si>
  <si>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</si>
  <si>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</si>
  <si>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{bffa13d4-4f92-4ebb-a27f-f529e5f192cb}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</si>
  <si>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</si>
  <si>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</si>
  <si>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</si>
  <si>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</si>
  <si>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</si>
  <si>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</si>
  <si>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</si>
  <si>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</si>
  <si>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08-2019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</si>
  <si>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</si>
  <si>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</si>
  <si>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Kuželna III. Etapa-ZÁZEMÍ PRO HOSPODU</t>
  </si>
  <si>
    <t>KSO:</t>
  </si>
  <si>
    <t>CC-CZ:</t>
  </si>
  <si>
    <t>Místo:</t>
  </si>
  <si>
    <t xml:space="preserve"> </t>
  </si>
  <si>
    <t>Datum:</t>
  </si>
  <si>
    <t>8. 3. 2019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</si>
  <si>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</si>
  <si>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</si>
  <si>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</si>
  <si>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</si>
  <si>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</si>
  <si>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</si>
  <si>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</si>
  <si>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</si>
  <si>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</si>
  <si>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</si>
  <si>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</si>
  <si>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</si>
  <si>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</si>
  <si>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</si>
  <si>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</si>
  <si>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</si>
  <si>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</si>
  <si>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</si>
  <si>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</si>
  <si>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</si>
  <si>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</si>
  <si>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</si>
  <si>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</si>
  <si>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</si>
  <si>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</si>
  <si>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</si>
  <si>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</si>
  <si>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</si>
  <si>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</si>
  <si>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</si>
  <si>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</si>
  <si>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</si>
  <si>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</si>
  <si>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</si>
  <si>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</si>
  <si>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</si>
  <si>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</si>
  <si>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</si>
  <si>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</si>
  <si>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</si>
  <si>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</si>
  <si>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</si>
  <si>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</si>
  <si>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</si>
  <si>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</si>
  <si>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</si>
  <si>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</si>
  <si>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</si>
  <si>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D.1.4.c</t>
  </si>
  <si>
    <t>ZTI</t>
  </si>
  <si>
    <t>STA</t>
  </si>
  <si>
    <t>1</t>
  </si>
  <si>
    <t>{03c24baf-1e88-4d70-a97a-f611e2f53038}</t>
  </si>
  <si>
    <t>2</t>
  </si>
  <si>
    <t>D.1.4.a</t>
  </si>
  <si>
    <t>UT</t>
  </si>
  <si>
    <t>{c330cc86-add0-44ea-b265-3e5c31aa4b33}</t>
  </si>
  <si>
    <t>D.1.4.b</t>
  </si>
  <si>
    <t>VZT</t>
  </si>
  <si>
    <t>{eee0a6dc-0177-445a-96fd-1ebaf07c9f21}</t>
  </si>
  <si>
    <t>KRYCÍ LIST SOUPISU PRACÍ</t>
  </si>
  <si>
    <t>Objekt:</t>
  </si>
  <si>
    <t>D.1.4.c - ZTI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</si>
  <si>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</si>
  <si>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</si>
  <si>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</si>
  <si>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</si>
  <si>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</si>
  <si>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</si>
  <si>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</si>
  <si>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</si>
  <si>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</si>
  <si>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</si>
  <si>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</si>
  <si>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</si>
  <si>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</si>
  <si>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</si>
  <si>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</si>
  <si>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</si>
  <si>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</si>
  <si>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</si>
  <si>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</si>
  <si>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</si>
  <si>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</si>
  <si>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</si>
  <si>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</si>
  <si>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</si>
  <si>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</si>
  <si>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</si>
  <si>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</si>
  <si>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</si>
  <si>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</si>
  <si>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</si>
  <si>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</si>
  <si>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11</t>
  </si>
  <si>
    <t>M</t>
  </si>
  <si>
    <t>283771190</t>
  </si>
  <si>
    <t>izolace potrubí 45 x 13 mm</t>
  </si>
  <si>
    <t>m</t>
  </si>
  <si>
    <t>CS ÚRS 2016 02</t>
  </si>
  <si>
    <t>32</t>
  </si>
  <si>
    <t>16</t>
  </si>
  <si>
    <t>-1491198928</t>
  </si>
  <si>
    <t>12</t>
  </si>
  <si>
    <t>283771230</t>
  </si>
  <si>
    <t>izolace potrubí 54 x 13 mm</t>
  </si>
  <si>
    <t>593365144</t>
  </si>
  <si>
    <t>13</t>
  </si>
  <si>
    <t>283770710</t>
  </si>
  <si>
    <t>izolace potrubí 76 x 13 mm</t>
  </si>
  <si>
    <t>1018693630</t>
  </si>
  <si>
    <t>K</t>
  </si>
  <si>
    <t>713463111</t>
  </si>
  <si>
    <t>Montáž izolace tepelné potrubí potrubními pouzdry bez úpravy staženými drátem 1x D do 100 mm</t>
  </si>
  <si>
    <t>-2133475468</t>
  </si>
  <si>
    <t>88</t>
  </si>
  <si>
    <t>283770780</t>
  </si>
  <si>
    <t>izolace potrubí 110 x 13 mm</t>
  </si>
  <si>
    <t>-314972140</t>
  </si>
  <si>
    <t>89</t>
  </si>
  <si>
    <t>713463112</t>
  </si>
  <si>
    <t>Montáž izolace tepelné potrubí potrubními pouzdry bez úpravy staženými drátem 1x D přes 100 mm</t>
  </si>
  <si>
    <t>-349986105</t>
  </si>
  <si>
    <t>721</t>
  </si>
  <si>
    <t>Zdravotechnika - vnitřní kanalizace</t>
  </si>
  <si>
    <t>17</t>
  </si>
  <si>
    <t>721173401</t>
  </si>
  <si>
    <t>Potrubí kanalizační plastové svodné systém KG DN 100</t>
  </si>
  <si>
    <t>148748913</t>
  </si>
  <si>
    <t>18</t>
  </si>
  <si>
    <t>721173402</t>
  </si>
  <si>
    <t>Potrubí kanalizační plastové svodné systém KG DN 125</t>
  </si>
  <si>
    <t>-1245137346</t>
  </si>
  <si>
    <t>20</t>
  </si>
  <si>
    <t>721174025</t>
  </si>
  <si>
    <t>Potrubí kanalizační z PP odpadní systém HT DN 100</t>
  </si>
  <si>
    <t>-1105855489</t>
  </si>
  <si>
    <t>721174042</t>
  </si>
  <si>
    <t>Potrubí kanalizační z PP připojovací systém HT DN 40</t>
  </si>
  <si>
    <t>882967931</t>
  </si>
  <si>
    <t>22</t>
  </si>
  <si>
    <t>721174043</t>
  </si>
  <si>
    <t>Potrubí kanalizační z PP připojovací systém HT DN 50</t>
  </si>
  <si>
    <t>94059890</t>
  </si>
  <si>
    <t>23</t>
  </si>
  <si>
    <t>721174044</t>
  </si>
  <si>
    <t>Potrubí kanalizační z PP připojovací systém HT DN 70</t>
  </si>
  <si>
    <t>643768888</t>
  </si>
  <si>
    <t>81</t>
  </si>
  <si>
    <t>721174045</t>
  </si>
  <si>
    <t>Potrubí kanalizační z PP připojovací systém HT DN 100</t>
  </si>
  <si>
    <t>360881301</t>
  </si>
  <si>
    <t>25</t>
  </si>
  <si>
    <t>721194104</t>
  </si>
  <si>
    <t>Vyvedení a upevnění odpadních výpustek DN 40</t>
  </si>
  <si>
    <t>kus</t>
  </si>
  <si>
    <t>777286804</t>
  </si>
  <si>
    <t>26</t>
  </si>
  <si>
    <t>721194105</t>
  </si>
  <si>
    <t>Vyvedení a upevnění odpadních výpustek DN 50</t>
  </si>
  <si>
    <t>-2072614746</t>
  </si>
  <si>
    <t>27</t>
  </si>
  <si>
    <t>721194109</t>
  </si>
  <si>
    <t>Vyvedení a upevnění odpadních výpustek DN 100</t>
  </si>
  <si>
    <t>-1663331885</t>
  </si>
  <si>
    <t>721274124</t>
  </si>
  <si>
    <t>Přivzdušňovací ventil vnitřní odpadních potrubí DN 110</t>
  </si>
  <si>
    <t>388759338</t>
  </si>
  <si>
    <t>33</t>
  </si>
  <si>
    <t>721290111</t>
  </si>
  <si>
    <t>Zkouška těsnosti potrubí kanalizace vodou do DN 125</t>
  </si>
  <si>
    <t>-1514345991</t>
  </si>
  <si>
    <t>722</t>
  </si>
  <si>
    <t>Zdravotechnika - vnitřní vodovod</t>
  </si>
  <si>
    <t>35</t>
  </si>
  <si>
    <t>722174002</t>
  </si>
  <si>
    <t>Potrubí vodovodní plastové PPR svar polyfuze PN 16 D 20 x 2,8 mm</t>
  </si>
  <si>
    <t>-639261602</t>
  </si>
  <si>
    <t>36</t>
  </si>
  <si>
    <t>722174003</t>
  </si>
  <si>
    <t>Potrubí vodovodní plastové PPR svar polyfuze PN 16 D 25 x 3,5 mm</t>
  </si>
  <si>
    <t>1930233638</t>
  </si>
  <si>
    <t>82</t>
  </si>
  <si>
    <t>722174004</t>
  </si>
  <si>
    <t>Potrubí vodovodní plastové PPR svar polyfuze PN 16 D 32 x 4,4 mm</t>
  </si>
  <si>
    <t>-942699701</t>
  </si>
  <si>
    <t>39</t>
  </si>
  <si>
    <t>722181231</t>
  </si>
  <si>
    <t>Ochrana vodovodního potrubí přilepenými tepelně izolačními trubicemi z PE tl do 15 mm DN do 22 mm</t>
  </si>
  <si>
    <t>-1515737766</t>
  </si>
  <si>
    <t>40</t>
  </si>
  <si>
    <t>722181242</t>
  </si>
  <si>
    <t>Ochrana vodovodního potrubí přilepenými tepelně izolačními trubicemi z PE tl do 20 mm DN do 42 mm</t>
  </si>
  <si>
    <t>-1005543798</t>
  </si>
  <si>
    <t>41</t>
  </si>
  <si>
    <t>722190401</t>
  </si>
  <si>
    <t>Vyvedení a upevnění výpustku do DN 25</t>
  </si>
  <si>
    <t>1791899404</t>
  </si>
  <si>
    <t>43</t>
  </si>
  <si>
    <t>722220111</t>
  </si>
  <si>
    <t>Nástěnka pro výtokový ventil G 1/2 s jedním závitem</t>
  </si>
  <si>
    <t>-1542034806</t>
  </si>
  <si>
    <t>42</t>
  </si>
  <si>
    <t>722220121</t>
  </si>
  <si>
    <t>Nástěnka pro baterii G 1/2 s jedním závitem</t>
  </si>
  <si>
    <t>pár</t>
  </si>
  <si>
    <t>-1668061879</t>
  </si>
  <si>
    <t>93</t>
  </si>
  <si>
    <t>722221134-1</t>
  </si>
  <si>
    <t>ventil výtokový G 1/2" rohový</t>
  </si>
  <si>
    <t>soubor</t>
  </si>
  <si>
    <t>724835650</t>
  </si>
  <si>
    <t>90</t>
  </si>
  <si>
    <t>722231074</t>
  </si>
  <si>
    <t>Ventil zpětný mosazný G 1 PN 10 do 110°C se dvěma závity</t>
  </si>
  <si>
    <t>CS ÚRS 2019 01</t>
  </si>
  <si>
    <t>-1764653577</t>
  </si>
  <si>
    <t>91</t>
  </si>
  <si>
    <t>722232063</t>
  </si>
  <si>
    <t>Kohout kulový přímý G 1 PN 42 do 185°C vnitřní závit se zkuš. vent.</t>
  </si>
  <si>
    <t>-1907330331</t>
  </si>
  <si>
    <t>58</t>
  </si>
  <si>
    <t>722290226</t>
  </si>
  <si>
    <t>Zkouška těsnosti vodovodního potrubí závitového do DN 50</t>
  </si>
  <si>
    <t>1210350780</t>
  </si>
  <si>
    <t>725</t>
  </si>
  <si>
    <t>Zdravotechnika - zařizovací předměty</t>
  </si>
  <si>
    <t>83</t>
  </si>
  <si>
    <t>725112022</t>
  </si>
  <si>
    <t>Klozet keramický závěsný na nosné stěny s hlubokým splachováním odpad vodorovný</t>
  </si>
  <si>
    <t>-1205643538</t>
  </si>
  <si>
    <t>92</t>
  </si>
  <si>
    <t>725121527</t>
  </si>
  <si>
    <t>Pisoárový záchodek automatický s integrovaným napájecím zdrojem vč.příslušenství</t>
  </si>
  <si>
    <t>-1163448860</t>
  </si>
  <si>
    <t>79</t>
  </si>
  <si>
    <t>725211601</t>
  </si>
  <si>
    <t>Umyvadlo keramické bílé šířky 450-500 mm bez krytu na sifon připevněné na stěnu šrouby</t>
  </si>
  <si>
    <t>462290166</t>
  </si>
  <si>
    <t>94</t>
  </si>
  <si>
    <t>725211604</t>
  </si>
  <si>
    <t>Umyvadlo keramické bílé šířky 650 mm bez krytu na sifon připevněné na stěnu šrouby</t>
  </si>
  <si>
    <t>-707641549</t>
  </si>
  <si>
    <t>85</t>
  </si>
  <si>
    <t>725331111</t>
  </si>
  <si>
    <t>Výlevka bez výtokových armatur keramická se sklopnou plastovou mřížkou 425 mm</t>
  </si>
  <si>
    <t>-1187569264</t>
  </si>
  <si>
    <t>86</t>
  </si>
  <si>
    <t>725821316-1</t>
  </si>
  <si>
    <t>Baterie nástěnné pákové s otáčivým plochým ústím a délkou ramínka 300 mm pro výlevky</t>
  </si>
  <si>
    <t>-739558674</t>
  </si>
  <si>
    <t>70</t>
  </si>
  <si>
    <t>725822611</t>
  </si>
  <si>
    <t>Baterie umyvadlové stojánkové pákové bez výpusti</t>
  </si>
  <si>
    <t>1365841073</t>
  </si>
  <si>
    <t>726</t>
  </si>
  <si>
    <t>Zdravotechnika - předstěnové instalace</t>
  </si>
  <si>
    <t>87</t>
  </si>
  <si>
    <t>726131041</t>
  </si>
  <si>
    <t>Instalační předstěna - klozet závěsný v 1120 mm s ovládáním zepředu do lehkých stěn s kovovou kcí</t>
  </si>
  <si>
    <t>-231398883</t>
  </si>
  <si>
    <t>734</t>
  </si>
  <si>
    <t>Ústřední vytápění - armatury</t>
  </si>
  <si>
    <t>HZS</t>
  </si>
  <si>
    <t>Hodinové zúčtovací sazby</t>
  </si>
  <si>
    <t>4</t>
  </si>
  <si>
    <t>75</t>
  </si>
  <si>
    <t>HZS1292-1</t>
  </si>
  <si>
    <t>Hodinová zúčtovací sazba stavební dělník- přípomoc napojení na stávající potrubí kanalizace vč. materiálu</t>
  </si>
  <si>
    <t>hod</t>
  </si>
  <si>
    <t>512</t>
  </si>
  <si>
    <t>856306886</t>
  </si>
  <si>
    <t>80</t>
  </si>
  <si>
    <t>HZS1292-2</t>
  </si>
  <si>
    <t>Hodinová zúčtovací sazba stavební dělník- přípomoc odvoz a likvidace suti</t>
  </si>
  <si>
    <t>518230057</t>
  </si>
  <si>
    <t>76</t>
  </si>
  <si>
    <t>HZS2491-3</t>
  </si>
  <si>
    <t>Hodinová zúčtovací sazba dělník zednických výpomocí -sekání drážek, prostupy atp.</t>
  </si>
  <si>
    <t>1026462866</t>
  </si>
  <si>
    <t>95</t>
  </si>
  <si>
    <t>HZS3111</t>
  </si>
  <si>
    <t>Hodinová zúčtovací sazba montér potrubí - napojení na stávající rozvod vody, úpravy stávajícího rozvodu</t>
  </si>
  <si>
    <t>-14355245</t>
  </si>
  <si>
    <t>96</t>
  </si>
  <si>
    <t>HZS3111-1</t>
  </si>
  <si>
    <t>Hodinová zúčtovací sazba montér potrubí - demontáž stávajících zařízení vč. likvidace dmt zařízení</t>
  </si>
  <si>
    <t>-901426439</t>
  </si>
  <si>
    <t>D.1.4.a - UT</t>
  </si>
  <si>
    <t xml:space="preserve">    733 - Ústřední vytápění - rozvodné potrubí</t>
  </si>
  <si>
    <t xml:space="preserve">    735 - Ústřední vytápění - otopná tělesa</t>
  </si>
  <si>
    <t>230212223</t>
  </si>
  <si>
    <t>283770960</t>
  </si>
  <si>
    <t>izolace potrubí Mirelon Pro 15 x 20 mm</t>
  </si>
  <si>
    <t>-1066201546</t>
  </si>
  <si>
    <t>3</t>
  </si>
  <si>
    <t>283770490</t>
  </si>
  <si>
    <t>izolace potrubí Mirelon Pro 28 x 25 mm</t>
  </si>
  <si>
    <t>920969344</t>
  </si>
  <si>
    <t>733</t>
  </si>
  <si>
    <t>Ústřední vytápění - rozvodné potrubí</t>
  </si>
  <si>
    <t>733223202</t>
  </si>
  <si>
    <t>Potrubí měděné tvrdé spojované tvrdým pájením D 15x1</t>
  </si>
  <si>
    <t>-1689256774</t>
  </si>
  <si>
    <t>7</t>
  </si>
  <si>
    <t>733223205</t>
  </si>
  <si>
    <t>Potrubí měděné tvrdé spojované tvrdým pájením D 28x1,5</t>
  </si>
  <si>
    <t>-824539485</t>
  </si>
  <si>
    <t>8</t>
  </si>
  <si>
    <t>733224222</t>
  </si>
  <si>
    <t>Příplatek k potrubí měděnému za zhotovení přípojky z trubek měděných D 15x1</t>
  </si>
  <si>
    <t>2029453863</t>
  </si>
  <si>
    <t>9</t>
  </si>
  <si>
    <t>733291101</t>
  </si>
  <si>
    <t>Zkouška těsnosti potrubí měděné do D 35x1,5</t>
  </si>
  <si>
    <t>1159893650</t>
  </si>
  <si>
    <t>734221552</t>
  </si>
  <si>
    <t>Ventil závitový termostatický přímý dvouregulační G 1/2 PN 16 do 110°C bez hlavice ovládání</t>
  </si>
  <si>
    <t>492831531</t>
  </si>
  <si>
    <t>734221682</t>
  </si>
  <si>
    <t>Termostatická hlavice kapalinová PN 10 do 110°C otopných těles VK</t>
  </si>
  <si>
    <t>-1692920131</t>
  </si>
  <si>
    <t>734261417</t>
  </si>
  <si>
    <t>Šroubení regulační radiátorové rohové G 1/2 s vypouštěním</t>
  </si>
  <si>
    <t>-1847693925</t>
  </si>
  <si>
    <t>735</t>
  </si>
  <si>
    <t>Ústřední vytápění - otopná tělesa</t>
  </si>
  <si>
    <t>19</t>
  </si>
  <si>
    <t>735151271</t>
  </si>
  <si>
    <t>Otopné těleso panelové jednodeskové 1 přídavná přestupní plocha výška/délka 600/400 mm výkon 401 W</t>
  </si>
  <si>
    <t>21816996</t>
  </si>
  <si>
    <t>735151472</t>
  </si>
  <si>
    <t>Otopné těleso panelové dvoudeskové 1 přídavná přestupní plocha výška/délka 600/500 mm výkon 644 W</t>
  </si>
  <si>
    <t>-964015215</t>
  </si>
  <si>
    <t>735151474</t>
  </si>
  <si>
    <t>Otopné těleso panelové dvoudeskové 1 přídavná přestupní plocha výška/délka 600/700 mm výkon 902 W</t>
  </si>
  <si>
    <t>-166863567</t>
  </si>
  <si>
    <t>HZS1301-1</t>
  </si>
  <si>
    <t>Hodinová zúčtovací sazba zedník - stavební přípomoc - sekání drážek vč. likvidace suti</t>
  </si>
  <si>
    <t>1233926615</t>
  </si>
  <si>
    <t>14</t>
  </si>
  <si>
    <t>HZS3112-1</t>
  </si>
  <si>
    <t>Hodinová zúčtovací sazba montér potrubí odborný - napojení na stávající soustavu, TOPNÁ ZKOUŠKA</t>
  </si>
  <si>
    <t>1222411126</t>
  </si>
  <si>
    <t>HZS3112-2</t>
  </si>
  <si>
    <t xml:space="preserve">Hodinová zúčtovací sazba montér potrubí odborný - demontáž stávajících zařízení vč. likvidace </t>
  </si>
  <si>
    <t>-1294225844</t>
  </si>
  <si>
    <t>D.1.4.b - VZT</t>
  </si>
  <si>
    <t xml:space="preserve">    751 - Vzduchotechnika</t>
  </si>
  <si>
    <t>751</t>
  </si>
  <si>
    <t>Vzduchotechnika</t>
  </si>
  <si>
    <t>429171000-2</t>
  </si>
  <si>
    <t>ventilátor radiální do kruhového potrubí DN 160,Q=760 m3/hod</t>
  </si>
  <si>
    <t>810500776</t>
  </si>
  <si>
    <t>751122092</t>
  </si>
  <si>
    <t>Mtž vent rad ntl potrubního základního D do 200 mm</t>
  </si>
  <si>
    <t>-1898081338</t>
  </si>
  <si>
    <t>TV-1</t>
  </si>
  <si>
    <t>talířový ventil DN 100 vč. montážního rámečku</t>
  </si>
  <si>
    <t>919342763</t>
  </si>
  <si>
    <t>751322011</t>
  </si>
  <si>
    <t>Mtž talířového ventilu D do 100 mm</t>
  </si>
  <si>
    <t>-1173739908</t>
  </si>
  <si>
    <t>6</t>
  </si>
  <si>
    <t>751510042</t>
  </si>
  <si>
    <t>Vzduchotechnické potrubí pozink kruhové spirálně vinuté D do 200 mm- DN 125 4 m, DN 160 6 m</t>
  </si>
  <si>
    <t>146235362</t>
  </si>
  <si>
    <t>562456050</t>
  </si>
  <si>
    <t>mřížka větrací plast VM 200x200 UB bílá do fasády</t>
  </si>
  <si>
    <t>-1788582211</t>
  </si>
  <si>
    <t>10</t>
  </si>
  <si>
    <t>HZS2491-2</t>
  </si>
  <si>
    <t>Hodinová zúčtovací sazba dělník zednických výpomocí -sekání prostupů, montáž mřížek atp.</t>
  </si>
  <si>
    <t>-862081668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</si>
</sst>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26" fillId="0" borderId="22" xfId="0" applyFont="1" applyBorder="1" applyAlignment="1" applyProtection="1">
      <alignment horizontal="center" vertical="center"/>
    </xf>
    <xf numFmtId="49" fontId="26" fillId="0" borderId="22" xfId="0" applyNumberFormat="1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167" fontId="26" fillId="0" borderId="22" xfId="0" applyNumberFormat="1" applyFont="1" applyBorder="1" applyAlignment="1" applyProtection="1">
      <alignment vertical="center"/>
    </xf>
    <xf numFmtId="4" fontId="26" fillId="2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26"/>
      <c r="BS10" s="12" t="s">
        <v>6</v>
      </c>
    </row>
    <row r="11" ht="18.48" customHeight="1">
      <c r="B11" s="16"/>
      <c r="C11" s="17"/>
      <c r="D11" s="17"/>
      <c r="E11" s="22" t="s">
        <v>21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26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ht="12" customHeight="1">
      <c r="B13" s="16"/>
      <c r="C13" s="17"/>
      <c r="D13" s="27" t="s">
        <v>27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28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28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26</v>
      </c>
      <c r="AL14" s="17"/>
      <c r="AM14" s="17"/>
      <c r="AN14" s="29" t="s">
        <v>28</v>
      </c>
      <c r="AO14" s="17"/>
      <c r="AP14" s="17"/>
      <c r="AQ14" s="17"/>
      <c r="AR14" s="15"/>
      <c r="BE14" s="26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29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21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26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30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31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21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26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30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37</v>
      </c>
      <c r="E29" s="41"/>
      <c r="F29" s="27" t="s">
        <v>38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39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44</v>
      </c>
      <c r="U35" s="47"/>
      <c r="V35" s="47"/>
      <c r="W35" s="47"/>
      <c r="X35" s="49" t="s">
        <v>45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46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08-2019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Kuželna III. Etapa-ZÁZEMÍ PRO HOSPODU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20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22</v>
      </c>
      <c r="AJ47" s="34"/>
      <c r="AK47" s="34"/>
      <c r="AL47" s="34"/>
      <c r="AM47" s="62" t="str">
        <f>IF(AN8= "","",AN8)</f>
        <v>8. 3. 2019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29</v>
      </c>
      <c r="AJ49" s="34"/>
      <c r="AK49" s="34"/>
      <c r="AL49" s="34"/>
      <c r="AM49" s="63" t="str">
        <f>IF(E17="","",E17)</f>
        <v xml:space="preserve"> </v>
      </c>
      <c r="AN49" s="34"/>
      <c r="AO49" s="34"/>
      <c r="AP49" s="34"/>
      <c r="AQ49" s="34"/>
      <c r="AR49" s="38"/>
      <c r="AS49" s="64" t="s">
        <v>47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13.65" customHeight="1">
      <c r="B50" s="33"/>
      <c r="C50" s="27" t="s">
        <v>27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31</v>
      </c>
      <c r="AJ50" s="34"/>
      <c r="AK50" s="34"/>
      <c r="AL50" s="34"/>
      <c r="AM50" s="63" t="str">
        <f>IF(E20="","",E20)</f>
        <v xml:space="preserve"> 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48</v>
      </c>
      <c r="D52" s="77"/>
      <c r="E52" s="77"/>
      <c r="F52" s="77"/>
      <c r="G52" s="77"/>
      <c r="H52" s="78"/>
      <c r="I52" s="79" t="s">
        <v>49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50</v>
      </c>
      <c r="AH52" s="77"/>
      <c r="AI52" s="77"/>
      <c r="AJ52" s="77"/>
      <c r="AK52" s="77"/>
      <c r="AL52" s="77"/>
      <c r="AM52" s="77"/>
      <c r="AN52" s="79" t="s">
        <v>51</v>
      </c>
      <c r="AO52" s="77"/>
      <c r="AP52" s="81"/>
      <c r="AQ52" s="82" t="s">
        <v>52</v>
      </c>
      <c r="AR52" s="38"/>
      <c r="AS52" s="83" t="s">
        <v>53</v>
      </c>
      <c r="AT52" s="84" t="s">
        <v>54</v>
      </c>
      <c r="AU52" s="84" t="s">
        <v>55</v>
      </c>
      <c r="AV52" s="84" t="s">
        <v>56</v>
      </c>
      <c r="AW52" s="84" t="s">
        <v>57</v>
      </c>
      <c r="AX52" s="84" t="s">
        <v>58</v>
      </c>
      <c r="AY52" s="84" t="s">
        <v>59</v>
      </c>
      <c r="AZ52" s="84" t="s">
        <v>60</v>
      </c>
      <c r="BA52" s="84" t="s">
        <v>61</v>
      </c>
      <c r="BB52" s="84" t="s">
        <v>62</v>
      </c>
      <c r="BC52" s="84" t="s">
        <v>63</v>
      </c>
      <c r="BD52" s="85" t="s">
        <v>64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65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ROUND(SUM(AG55:AG57),2)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ROUND(SUM(AS55:AS57),2)</f>
        <v>0</v>
      </c>
      <c r="AT54" s="97">
        <f>ROUND(SUM(AV54:AW54),2)</f>
        <v>0</v>
      </c>
      <c r="AU54" s="98">
        <f>ROUND(SUM(AU55:AU57),5)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ROUND(SUM(AZ55:AZ57),2)</f>
        <v>0</v>
      </c>
      <c r="BA54" s="97">
        <f>ROUND(SUM(BA55:BA57),2)</f>
        <v>0</v>
      </c>
      <c r="BB54" s="97">
        <f>ROUND(SUM(BB55:BB57),2)</f>
        <v>0</v>
      </c>
      <c r="BC54" s="97">
        <f>ROUND(SUM(BC55:BC57),2)</f>
        <v>0</v>
      </c>
      <c r="BD54" s="99">
        <f>ROUND(SUM(BD55:BD57),2)</f>
        <v>0</v>
      </c>
      <c r="BS54" s="100" t="s">
        <v>66</v>
      </c>
      <c r="BT54" s="100" t="s">
        <v>67</v>
      </c>
      <c r="BU54" s="101" t="s">
        <v>68</v>
      </c>
      <c r="BV54" s="100" t="s">
        <v>69</v>
      </c>
      <c r="BW54" s="100" t="s">
        <v>5</v>
      </c>
      <c r="BX54" s="100" t="s">
        <v>70</v>
      </c>
      <c r="CL54" s="100" t="s">
        <v>1</v>
      </c>
    </row>
    <row r="55" s="5" customFormat="1" ht="16.5" customHeight="1">
      <c r="A55" s="102" t="s">
        <v>71</v>
      </c>
      <c r="B55" s="103"/>
      <c r="C55" s="104"/>
      <c r="D55" s="105" t="s">
        <v>72</v>
      </c>
      <c r="E55" s="105"/>
      <c r="F55" s="105"/>
      <c r="G55" s="105"/>
      <c r="H55" s="105"/>
      <c r="I55" s="106"/>
      <c r="J55" s="105" t="s">
        <v>73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'D.1.4.c - ZTI'!J30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74</v>
      </c>
      <c r="AR55" s="109"/>
      <c r="AS55" s="110">
        <v>0</v>
      </c>
      <c r="AT55" s="111">
        <f>ROUND(SUM(AV55:AW55),2)</f>
        <v>0</v>
      </c>
      <c r="AU55" s="112">
        <f>'D.1.4.c - ZTI'!P87</f>
        <v>0</v>
      </c>
      <c r="AV55" s="111">
        <f>'D.1.4.c - ZTI'!J33</f>
        <v>0</v>
      </c>
      <c r="AW55" s="111">
        <f>'D.1.4.c - ZTI'!J34</f>
        <v>0</v>
      </c>
      <c r="AX55" s="111">
        <f>'D.1.4.c - ZTI'!J35</f>
        <v>0</v>
      </c>
      <c r="AY55" s="111">
        <f>'D.1.4.c - ZTI'!J36</f>
        <v>0</v>
      </c>
      <c r="AZ55" s="111">
        <f>'D.1.4.c - ZTI'!F33</f>
        <v>0</v>
      </c>
      <c r="BA55" s="111">
        <f>'D.1.4.c - ZTI'!F34</f>
        <v>0</v>
      </c>
      <c r="BB55" s="111">
        <f>'D.1.4.c - ZTI'!F35</f>
        <v>0</v>
      </c>
      <c r="BC55" s="111">
        <f>'D.1.4.c - ZTI'!F36</f>
        <v>0</v>
      </c>
      <c r="BD55" s="113">
        <f>'D.1.4.c - ZTI'!F37</f>
        <v>0</v>
      </c>
      <c r="BT55" s="114" t="s">
        <v>75</v>
      </c>
      <c r="BV55" s="114" t="s">
        <v>69</v>
      </c>
      <c r="BW55" s="114" t="s">
        <v>76</v>
      </c>
      <c r="BX55" s="114" t="s">
        <v>5</v>
      </c>
      <c r="CL55" s="114" t="s">
        <v>1</v>
      </c>
      <c r="CM55" s="114" t="s">
        <v>77</v>
      </c>
    </row>
    <row r="56" s="5" customFormat="1" ht="16.5" customHeight="1">
      <c r="A56" s="102" t="s">
        <v>71</v>
      </c>
      <c r="B56" s="103"/>
      <c r="C56" s="104"/>
      <c r="D56" s="105" t="s">
        <v>78</v>
      </c>
      <c r="E56" s="105"/>
      <c r="F56" s="105"/>
      <c r="G56" s="105"/>
      <c r="H56" s="105"/>
      <c r="I56" s="106"/>
      <c r="J56" s="105" t="s">
        <v>79</v>
      </c>
      <c r="K56" s="105"/>
      <c r="L56" s="105"/>
      <c r="M56" s="105"/>
      <c r="N56" s="105"/>
      <c r="O56" s="105"/>
      <c r="P56" s="105"/>
      <c r="Q56" s="105"/>
      <c r="R56" s="105"/>
      <c r="S56" s="105"/>
      <c r="T56" s="105"/>
      <c r="U56" s="105"/>
      <c r="V56" s="105"/>
      <c r="W56" s="105"/>
      <c r="X56" s="105"/>
      <c r="Y56" s="105"/>
      <c r="Z56" s="105"/>
      <c r="AA56" s="105"/>
      <c r="AB56" s="105"/>
      <c r="AC56" s="105"/>
      <c r="AD56" s="105"/>
      <c r="AE56" s="105"/>
      <c r="AF56" s="105"/>
      <c r="AG56" s="107">
        <f>'D.1.4.a - UT'!J30</f>
        <v>0</v>
      </c>
      <c r="AH56" s="106"/>
      <c r="AI56" s="106"/>
      <c r="AJ56" s="106"/>
      <c r="AK56" s="106"/>
      <c r="AL56" s="106"/>
      <c r="AM56" s="106"/>
      <c r="AN56" s="107">
        <f>SUM(AG56,AT56)</f>
        <v>0</v>
      </c>
      <c r="AO56" s="106"/>
      <c r="AP56" s="106"/>
      <c r="AQ56" s="108" t="s">
        <v>74</v>
      </c>
      <c r="AR56" s="109"/>
      <c r="AS56" s="110">
        <v>0</v>
      </c>
      <c r="AT56" s="111">
        <f>ROUND(SUM(AV56:AW56),2)</f>
        <v>0</v>
      </c>
      <c r="AU56" s="112">
        <f>'D.1.4.a - UT'!P85</f>
        <v>0</v>
      </c>
      <c r="AV56" s="111">
        <f>'D.1.4.a - UT'!J33</f>
        <v>0</v>
      </c>
      <c r="AW56" s="111">
        <f>'D.1.4.a - UT'!J34</f>
        <v>0</v>
      </c>
      <c r="AX56" s="111">
        <f>'D.1.4.a - UT'!J35</f>
        <v>0</v>
      </c>
      <c r="AY56" s="111">
        <f>'D.1.4.a - UT'!J36</f>
        <v>0</v>
      </c>
      <c r="AZ56" s="111">
        <f>'D.1.4.a - UT'!F33</f>
        <v>0</v>
      </c>
      <c r="BA56" s="111">
        <f>'D.1.4.a - UT'!F34</f>
        <v>0</v>
      </c>
      <c r="BB56" s="111">
        <f>'D.1.4.a - UT'!F35</f>
        <v>0</v>
      </c>
      <c r="BC56" s="111">
        <f>'D.1.4.a - UT'!F36</f>
        <v>0</v>
      </c>
      <c r="BD56" s="113">
        <f>'D.1.4.a - UT'!F37</f>
        <v>0</v>
      </c>
      <c r="BT56" s="114" t="s">
        <v>75</v>
      </c>
      <c r="BV56" s="114" t="s">
        <v>69</v>
      </c>
      <c r="BW56" s="114" t="s">
        <v>80</v>
      </c>
      <c r="BX56" s="114" t="s">
        <v>5</v>
      </c>
      <c r="CL56" s="114" t="s">
        <v>1</v>
      </c>
      <c r="CM56" s="114" t="s">
        <v>77</v>
      </c>
    </row>
    <row r="57" s="5" customFormat="1" ht="16.5" customHeight="1">
      <c r="A57" s="102" t="s">
        <v>71</v>
      </c>
      <c r="B57" s="103"/>
      <c r="C57" s="104"/>
      <c r="D57" s="105" t="s">
        <v>81</v>
      </c>
      <c r="E57" s="105"/>
      <c r="F57" s="105"/>
      <c r="G57" s="105"/>
      <c r="H57" s="105"/>
      <c r="I57" s="106"/>
      <c r="J57" s="105" t="s">
        <v>82</v>
      </c>
      <c r="K57" s="105"/>
      <c r="L57" s="105"/>
      <c r="M57" s="105"/>
      <c r="N57" s="105"/>
      <c r="O57" s="105"/>
      <c r="P57" s="105"/>
      <c r="Q57" s="105"/>
      <c r="R57" s="105"/>
      <c r="S57" s="105"/>
      <c r="T57" s="105"/>
      <c r="U57" s="105"/>
      <c r="V57" s="105"/>
      <c r="W57" s="105"/>
      <c r="X57" s="105"/>
      <c r="Y57" s="105"/>
      <c r="Z57" s="105"/>
      <c r="AA57" s="105"/>
      <c r="AB57" s="105"/>
      <c r="AC57" s="105"/>
      <c r="AD57" s="105"/>
      <c r="AE57" s="105"/>
      <c r="AF57" s="105"/>
      <c r="AG57" s="107">
        <f>'D.1.4.b - VZT'!J30</f>
        <v>0</v>
      </c>
      <c r="AH57" s="106"/>
      <c r="AI57" s="106"/>
      <c r="AJ57" s="106"/>
      <c r="AK57" s="106"/>
      <c r="AL57" s="106"/>
      <c r="AM57" s="106"/>
      <c r="AN57" s="107">
        <f>SUM(AG57,AT57)</f>
        <v>0</v>
      </c>
      <c r="AO57" s="106"/>
      <c r="AP57" s="106"/>
      <c r="AQ57" s="108" t="s">
        <v>74</v>
      </c>
      <c r="AR57" s="109"/>
      <c r="AS57" s="115">
        <v>0</v>
      </c>
      <c r="AT57" s="116">
        <f>ROUND(SUM(AV57:AW57),2)</f>
        <v>0</v>
      </c>
      <c r="AU57" s="117">
        <f>'D.1.4.b - VZT'!P82</f>
        <v>0</v>
      </c>
      <c r="AV57" s="116">
        <f>'D.1.4.b - VZT'!J33</f>
        <v>0</v>
      </c>
      <c r="AW57" s="116">
        <f>'D.1.4.b - VZT'!J34</f>
        <v>0</v>
      </c>
      <c r="AX57" s="116">
        <f>'D.1.4.b - VZT'!J35</f>
        <v>0</v>
      </c>
      <c r="AY57" s="116">
        <f>'D.1.4.b - VZT'!J36</f>
        <v>0</v>
      </c>
      <c r="AZ57" s="116">
        <f>'D.1.4.b - VZT'!F33</f>
        <v>0</v>
      </c>
      <c r="BA57" s="116">
        <f>'D.1.4.b - VZT'!F34</f>
        <v>0</v>
      </c>
      <c r="BB57" s="116">
        <f>'D.1.4.b - VZT'!F35</f>
        <v>0</v>
      </c>
      <c r="BC57" s="116">
        <f>'D.1.4.b - VZT'!F36</f>
        <v>0</v>
      </c>
      <c r="BD57" s="118">
        <f>'D.1.4.b - VZT'!F37</f>
        <v>0</v>
      </c>
      <c r="BT57" s="114" t="s">
        <v>75</v>
      </c>
      <c r="BV57" s="114" t="s">
        <v>69</v>
      </c>
      <c r="BW57" s="114" t="s">
        <v>83</v>
      </c>
      <c r="BX57" s="114" t="s">
        <v>5</v>
      </c>
      <c r="CL57" s="114" t="s">
        <v>1</v>
      </c>
      <c r="CM57" s="114" t="s">
        <v>77</v>
      </c>
    </row>
    <row r="58" s="1" customFormat="1" ht="30" customHeight="1">
      <c r="B58" s="33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8"/>
    </row>
    <row r="59" s="1" customFormat="1" ht="6.96" customHeight="1">
      <c r="B59" s="52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F59" s="53"/>
      <c r="AG59" s="53"/>
      <c r="AH59" s="53"/>
      <c r="AI59" s="53"/>
      <c r="AJ59" s="53"/>
      <c r="AK59" s="53"/>
      <c r="AL59" s="53"/>
      <c r="AM59" s="53"/>
      <c r="AN59" s="53"/>
      <c r="AO59" s="53"/>
      <c r="AP59" s="53"/>
      <c r="AQ59" s="53"/>
      <c r="AR59" s="38"/>
    </row>
  </sheetData>
  <sheetProtection sheet="1" formatColumns="0" formatRows="0" objects="1" scenarios="1" spinCount="100000" saltValue="LEJkqHsGh34XOCe2OHD0jzRLkVbq6+N3gzxfyMn/z92G2fv3XmrgCYxIAhA8tBisoPPMYDtFQ3RHtD6VHtYnkw==" hashValue="yEAt5cuKJAxxn5lmTdk/7HM/69kgnqPMrWe8mBhz9RmiDQiR0nDsUVrgZc0vyyfRqQy8UjWKifw01gqB89OO0A==" algorithmName="SHA-512" password="CC35"/>
  <mergeCells count="50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D.1.4.c - ZTI'!C2" display="/"/>
    <hyperlink ref="A56" location="'D.1.4.a - UT'!C2" display="/"/>
    <hyperlink ref="A57" location="'D.1.4.b - VZ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76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5"/>
      <c r="AT3" s="12" t="s">
        <v>77</v>
      </c>
    </row>
    <row r="4" ht="24.96" customHeight="1">
      <c r="B4" s="15"/>
      <c r="D4" s="123" t="s">
        <v>84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24" t="s">
        <v>16</v>
      </c>
      <c r="L6" s="15"/>
    </row>
    <row r="7" ht="16.5" customHeight="1">
      <c r="B7" s="15"/>
      <c r="E7" s="125" t="str">
        <f>'Rekapitulace stavby'!K6</f>
        <v>Kuželna III. Etapa-ZÁZEMÍ PRO HOSPODU</v>
      </c>
      <c r="F7" s="124"/>
      <c r="G7" s="124"/>
      <c r="H7" s="124"/>
      <c r="L7" s="15"/>
    </row>
    <row r="8" s="1" customFormat="1" ht="12" customHeight="1">
      <c r="B8" s="38"/>
      <c r="D8" s="124" t="s">
        <v>85</v>
      </c>
      <c r="I8" s="126"/>
      <c r="L8" s="38"/>
    </row>
    <row r="9" s="1" customFormat="1" ht="36.96" customHeight="1">
      <c r="B9" s="38"/>
      <c r="E9" s="127" t="s">
        <v>86</v>
      </c>
      <c r="F9" s="1"/>
      <c r="G9" s="1"/>
      <c r="H9" s="1"/>
      <c r="I9" s="126"/>
      <c r="L9" s="38"/>
    </row>
    <row r="10" s="1" customFormat="1">
      <c r="B10" s="38"/>
      <c r="I10" s="126"/>
      <c r="L10" s="38"/>
    </row>
    <row r="11" s="1" customFormat="1" ht="12" customHeight="1">
      <c r="B11" s="38"/>
      <c r="D11" s="124" t="s">
        <v>18</v>
      </c>
      <c r="F11" s="12" t="s">
        <v>1</v>
      </c>
      <c r="I11" s="128" t="s">
        <v>19</v>
      </c>
      <c r="J11" s="12" t="s">
        <v>1</v>
      </c>
      <c r="L11" s="38"/>
    </row>
    <row r="12" s="1" customFormat="1" ht="12" customHeight="1">
      <c r="B12" s="38"/>
      <c r="D12" s="124" t="s">
        <v>20</v>
      </c>
      <c r="F12" s="12" t="s">
        <v>21</v>
      </c>
      <c r="I12" s="128" t="s">
        <v>22</v>
      </c>
      <c r="J12" s="129" t="str">
        <f>'Rekapitulace stavby'!AN8</f>
        <v>8. 3. 2019</v>
      </c>
      <c r="L12" s="38"/>
    </row>
    <row r="13" s="1" customFormat="1" ht="10.8" customHeight="1">
      <c r="B13" s="38"/>
      <c r="I13" s="126"/>
      <c r="L13" s="38"/>
    </row>
    <row r="14" s="1" customFormat="1" ht="12" customHeight="1">
      <c r="B14" s="38"/>
      <c r="D14" s="124" t="s">
        <v>24</v>
      </c>
      <c r="I14" s="128" t="s">
        <v>25</v>
      </c>
      <c r="J14" s="12" t="str">
        <f>IF('Rekapitulace stavby'!AN10="","",'Rekapitulace stavby'!AN10)</f>
        <v/>
      </c>
      <c r="L14" s="38"/>
    </row>
    <row r="15" s="1" customFormat="1" ht="18" customHeight="1">
      <c r="B15" s="38"/>
      <c r="E15" s="12" t="str">
        <f>IF('Rekapitulace stavby'!E11="","",'Rekapitulace stavby'!E11)</f>
        <v xml:space="preserve"> </v>
      </c>
      <c r="I15" s="128" t="s">
        <v>26</v>
      </c>
      <c r="J15" s="12" t="str">
        <f>IF('Rekapitulace stavby'!AN11="","",'Rekapitulace stavby'!AN11)</f>
        <v/>
      </c>
      <c r="L15" s="38"/>
    </row>
    <row r="16" s="1" customFormat="1" ht="6.96" customHeight="1">
      <c r="B16" s="38"/>
      <c r="I16" s="126"/>
      <c r="L16" s="38"/>
    </row>
    <row r="17" s="1" customFormat="1" ht="12" customHeight="1">
      <c r="B17" s="38"/>
      <c r="D17" s="124" t="s">
        <v>27</v>
      </c>
      <c r="I17" s="128" t="s">
        <v>25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2"/>
      <c r="G18" s="12"/>
      <c r="H18" s="12"/>
      <c r="I18" s="128" t="s">
        <v>26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26"/>
      <c r="L19" s="38"/>
    </row>
    <row r="20" s="1" customFormat="1" ht="12" customHeight="1">
      <c r="B20" s="38"/>
      <c r="D20" s="124" t="s">
        <v>29</v>
      </c>
      <c r="I20" s="128" t="s">
        <v>25</v>
      </c>
      <c r="J20" s="12" t="str">
        <f>IF('Rekapitulace stavby'!AN16="","",'Rekapitulace stavby'!AN16)</f>
        <v/>
      </c>
      <c r="L20" s="38"/>
    </row>
    <row r="21" s="1" customFormat="1" ht="18" customHeight="1">
      <c r="B21" s="38"/>
      <c r="E21" s="12" t="str">
        <f>IF('Rekapitulace stavby'!E17="","",'Rekapitulace stavby'!E17)</f>
        <v xml:space="preserve"> </v>
      </c>
      <c r="I21" s="128" t="s">
        <v>26</v>
      </c>
      <c r="J21" s="12" t="str">
        <f>IF('Rekapitulace stavby'!AN17="","",'Rekapitulace stavby'!AN17)</f>
        <v/>
      </c>
      <c r="L21" s="38"/>
    </row>
    <row r="22" s="1" customFormat="1" ht="6.96" customHeight="1">
      <c r="B22" s="38"/>
      <c r="I22" s="126"/>
      <c r="L22" s="38"/>
    </row>
    <row r="23" s="1" customFormat="1" ht="12" customHeight="1">
      <c r="B23" s="38"/>
      <c r="D23" s="124" t="s">
        <v>31</v>
      </c>
      <c r="I23" s="128" t="s">
        <v>25</v>
      </c>
      <c r="J23" s="12" t="str">
        <f>IF('Rekapitulace stavby'!AN19="","",'Rekapitulace stavby'!AN19)</f>
        <v/>
      </c>
      <c r="L23" s="38"/>
    </row>
    <row r="24" s="1" customFormat="1" ht="18" customHeight="1">
      <c r="B24" s="38"/>
      <c r="E24" s="12" t="str">
        <f>IF('Rekapitulace stavby'!E20="","",'Rekapitulace stavby'!E20)</f>
        <v xml:space="preserve"> </v>
      </c>
      <c r="I24" s="128" t="s">
        <v>26</v>
      </c>
      <c r="J24" s="12" t="str">
        <f>IF('Rekapitulace stavby'!AN20="","",'Rekapitulace stavby'!AN20)</f>
        <v/>
      </c>
      <c r="L24" s="38"/>
    </row>
    <row r="25" s="1" customFormat="1" ht="6.96" customHeight="1">
      <c r="B25" s="38"/>
      <c r="I25" s="126"/>
      <c r="L25" s="38"/>
    </row>
    <row r="26" s="1" customFormat="1" ht="12" customHeight="1">
      <c r="B26" s="38"/>
      <c r="D26" s="124" t="s">
        <v>32</v>
      </c>
      <c r="I26" s="126"/>
      <c r="L26" s="38"/>
    </row>
    <row r="27" s="6" customFormat="1" ht="16.5" customHeight="1">
      <c r="B27" s="130"/>
      <c r="E27" s="131" t="s">
        <v>1</v>
      </c>
      <c r="F27" s="131"/>
      <c r="G27" s="131"/>
      <c r="H27" s="131"/>
      <c r="I27" s="132"/>
      <c r="L27" s="130"/>
    </row>
    <row r="28" s="1" customFormat="1" ht="6.96" customHeight="1">
      <c r="B28" s="38"/>
      <c r="I28" s="126"/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33"/>
      <c r="J29" s="66"/>
      <c r="K29" s="66"/>
      <c r="L29" s="38"/>
    </row>
    <row r="30" s="1" customFormat="1" ht="25.44" customHeight="1">
      <c r="B30" s="38"/>
      <c r="D30" s="134" t="s">
        <v>33</v>
      </c>
      <c r="I30" s="126"/>
      <c r="J30" s="135">
        <f>ROUND(J87, 2)</f>
        <v>0</v>
      </c>
      <c r="L30" s="38"/>
    </row>
    <row r="31" s="1" customFormat="1" ht="6.96" customHeight="1">
      <c r="B31" s="38"/>
      <c r="D31" s="66"/>
      <c r="E31" s="66"/>
      <c r="F31" s="66"/>
      <c r="G31" s="66"/>
      <c r="H31" s="66"/>
      <c r="I31" s="133"/>
      <c r="J31" s="66"/>
      <c r="K31" s="66"/>
      <c r="L31" s="38"/>
    </row>
    <row r="32" s="1" customFormat="1" ht="14.4" customHeight="1">
      <c r="B32" s="38"/>
      <c r="F32" s="136" t="s">
        <v>35</v>
      </c>
      <c r="I32" s="137" t="s">
        <v>34</v>
      </c>
      <c r="J32" s="136" t="s">
        <v>36</v>
      </c>
      <c r="L32" s="38"/>
    </row>
    <row r="33" s="1" customFormat="1" ht="14.4" customHeight="1">
      <c r="B33" s="38"/>
      <c r="D33" s="124" t="s">
        <v>37</v>
      </c>
      <c r="E33" s="124" t="s">
        <v>38</v>
      </c>
      <c r="F33" s="138">
        <f>ROUND((SUM(BE87:BE138)),  2)</f>
        <v>0</v>
      </c>
      <c r="I33" s="139">
        <v>0.20999999999999999</v>
      </c>
      <c r="J33" s="138">
        <f>ROUND(((SUM(BE87:BE138))*I33),  2)</f>
        <v>0</v>
      </c>
      <c r="L33" s="38"/>
    </row>
    <row r="34" s="1" customFormat="1" ht="14.4" customHeight="1">
      <c r="B34" s="38"/>
      <c r="E34" s="124" t="s">
        <v>39</v>
      </c>
      <c r="F34" s="138">
        <f>ROUND((SUM(BF87:BF138)),  2)</f>
        <v>0</v>
      </c>
      <c r="I34" s="139">
        <v>0.14999999999999999</v>
      </c>
      <c r="J34" s="138">
        <f>ROUND(((SUM(BF87:BF138))*I34),  2)</f>
        <v>0</v>
      </c>
      <c r="L34" s="38"/>
    </row>
    <row r="35" hidden="1" s="1" customFormat="1" ht="14.4" customHeight="1">
      <c r="B35" s="38"/>
      <c r="E35" s="124" t="s">
        <v>40</v>
      </c>
      <c r="F35" s="138">
        <f>ROUND((SUM(BG87:BG138)),  2)</f>
        <v>0</v>
      </c>
      <c r="I35" s="139">
        <v>0.20999999999999999</v>
      </c>
      <c r="J35" s="138">
        <f>0</f>
        <v>0</v>
      </c>
      <c r="L35" s="38"/>
    </row>
    <row r="36" hidden="1" s="1" customFormat="1" ht="14.4" customHeight="1">
      <c r="B36" s="38"/>
      <c r="E36" s="124" t="s">
        <v>41</v>
      </c>
      <c r="F36" s="138">
        <f>ROUND((SUM(BH87:BH138)),  2)</f>
        <v>0</v>
      </c>
      <c r="I36" s="139">
        <v>0.14999999999999999</v>
      </c>
      <c r="J36" s="138">
        <f>0</f>
        <v>0</v>
      </c>
      <c r="L36" s="38"/>
    </row>
    <row r="37" hidden="1" s="1" customFormat="1" ht="14.4" customHeight="1">
      <c r="B37" s="38"/>
      <c r="E37" s="124" t="s">
        <v>42</v>
      </c>
      <c r="F37" s="138">
        <f>ROUND((SUM(BI87:BI138)),  2)</f>
        <v>0</v>
      </c>
      <c r="I37" s="139">
        <v>0</v>
      </c>
      <c r="J37" s="138">
        <f>0</f>
        <v>0</v>
      </c>
      <c r="L37" s="38"/>
    </row>
    <row r="38" s="1" customFormat="1" ht="6.96" customHeight="1">
      <c r="B38" s="38"/>
      <c r="I38" s="126"/>
      <c r="L38" s="38"/>
    </row>
    <row r="39" s="1" customFormat="1" ht="25.44" customHeight="1">
      <c r="B39" s="38"/>
      <c r="C39" s="140"/>
      <c r="D39" s="141" t="s">
        <v>43</v>
      </c>
      <c r="E39" s="142"/>
      <c r="F39" s="142"/>
      <c r="G39" s="143" t="s">
        <v>44</v>
      </c>
      <c r="H39" s="144" t="s">
        <v>45</v>
      </c>
      <c r="I39" s="145"/>
      <c r="J39" s="146">
        <f>SUM(J30:J37)</f>
        <v>0</v>
      </c>
      <c r="K39" s="147"/>
      <c r="L39" s="38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8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8"/>
    </row>
    <row r="45" s="1" customFormat="1" ht="24.96" customHeight="1">
      <c r="B45" s="33"/>
      <c r="C45" s="18" t="s">
        <v>87</v>
      </c>
      <c r="D45" s="34"/>
      <c r="E45" s="34"/>
      <c r="F45" s="34"/>
      <c r="G45" s="34"/>
      <c r="H45" s="34"/>
      <c r="I45" s="126"/>
      <c r="J45" s="34"/>
      <c r="K45" s="34"/>
      <c r="L45" s="38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126"/>
      <c r="J46" s="34"/>
      <c r="K46" s="34"/>
      <c r="L46" s="38"/>
    </row>
    <row r="47" s="1" customFormat="1" ht="12" customHeight="1">
      <c r="B47" s="33"/>
      <c r="C47" s="27" t="s">
        <v>16</v>
      </c>
      <c r="D47" s="34"/>
      <c r="E47" s="34"/>
      <c r="F47" s="34"/>
      <c r="G47" s="34"/>
      <c r="H47" s="34"/>
      <c r="I47" s="126"/>
      <c r="J47" s="34"/>
      <c r="K47" s="34"/>
      <c r="L47" s="38"/>
    </row>
    <row r="48" s="1" customFormat="1" ht="16.5" customHeight="1">
      <c r="B48" s="33"/>
      <c r="C48" s="34"/>
      <c r="D48" s="34"/>
      <c r="E48" s="154" t="str">
        <f>E7</f>
        <v>Kuželna III. Etapa-ZÁZEMÍ PRO HOSPODU</v>
      </c>
      <c r="F48" s="27"/>
      <c r="G48" s="27"/>
      <c r="H48" s="27"/>
      <c r="I48" s="126"/>
      <c r="J48" s="34"/>
      <c r="K48" s="34"/>
      <c r="L48" s="38"/>
    </row>
    <row r="49" s="1" customFormat="1" ht="12" customHeight="1">
      <c r="B49" s="33"/>
      <c r="C49" s="27" t="s">
        <v>85</v>
      </c>
      <c r="D49" s="34"/>
      <c r="E49" s="34"/>
      <c r="F49" s="34"/>
      <c r="G49" s="34"/>
      <c r="H49" s="34"/>
      <c r="I49" s="126"/>
      <c r="J49" s="34"/>
      <c r="K49" s="34"/>
      <c r="L49" s="38"/>
    </row>
    <row r="50" s="1" customFormat="1" ht="16.5" customHeight="1">
      <c r="B50" s="33"/>
      <c r="C50" s="34"/>
      <c r="D50" s="34"/>
      <c r="E50" s="59" t="str">
        <f>E9</f>
        <v>D.1.4.c - ZTI</v>
      </c>
      <c r="F50" s="34"/>
      <c r="G50" s="34"/>
      <c r="H50" s="34"/>
      <c r="I50" s="126"/>
      <c r="J50" s="34"/>
      <c r="K50" s="34"/>
      <c r="L50" s="38"/>
    </row>
    <row r="51" s="1" customFormat="1" ht="6.96" customHeight="1">
      <c r="B51" s="33"/>
      <c r="C51" s="34"/>
      <c r="D51" s="34"/>
      <c r="E51" s="34"/>
      <c r="F51" s="34"/>
      <c r="G51" s="34"/>
      <c r="H51" s="34"/>
      <c r="I51" s="126"/>
      <c r="J51" s="34"/>
      <c r="K51" s="34"/>
      <c r="L51" s="38"/>
    </row>
    <row r="52" s="1" customFormat="1" ht="12" customHeight="1">
      <c r="B52" s="33"/>
      <c r="C52" s="27" t="s">
        <v>20</v>
      </c>
      <c r="D52" s="34"/>
      <c r="E52" s="34"/>
      <c r="F52" s="22" t="str">
        <f>F12</f>
        <v xml:space="preserve"> </v>
      </c>
      <c r="G52" s="34"/>
      <c r="H52" s="34"/>
      <c r="I52" s="128" t="s">
        <v>22</v>
      </c>
      <c r="J52" s="62" t="str">
        <f>IF(J12="","",J12)</f>
        <v>8. 3. 2019</v>
      </c>
      <c r="K52" s="34"/>
      <c r="L52" s="38"/>
    </row>
    <row r="53" s="1" customFormat="1" ht="6.96" customHeight="1">
      <c r="B53" s="33"/>
      <c r="C53" s="34"/>
      <c r="D53" s="34"/>
      <c r="E53" s="34"/>
      <c r="F53" s="34"/>
      <c r="G53" s="34"/>
      <c r="H53" s="34"/>
      <c r="I53" s="126"/>
      <c r="J53" s="34"/>
      <c r="K53" s="34"/>
      <c r="L53" s="38"/>
    </row>
    <row r="54" s="1" customFormat="1" ht="13.65" customHeight="1">
      <c r="B54" s="33"/>
      <c r="C54" s="27" t="s">
        <v>24</v>
      </c>
      <c r="D54" s="34"/>
      <c r="E54" s="34"/>
      <c r="F54" s="22" t="str">
        <f>E15</f>
        <v xml:space="preserve"> </v>
      </c>
      <c r="G54" s="34"/>
      <c r="H54" s="34"/>
      <c r="I54" s="128" t="s">
        <v>29</v>
      </c>
      <c r="J54" s="31" t="str">
        <f>E21</f>
        <v xml:space="preserve"> </v>
      </c>
      <c r="K54" s="34"/>
      <c r="L54" s="38"/>
    </row>
    <row r="55" s="1" customFormat="1" ht="13.65" customHeight="1">
      <c r="B55" s="33"/>
      <c r="C55" s="27" t="s">
        <v>27</v>
      </c>
      <c r="D55" s="34"/>
      <c r="E55" s="34"/>
      <c r="F55" s="22" t="str">
        <f>IF(E18="","",E18)</f>
        <v>Vyplň údaj</v>
      </c>
      <c r="G55" s="34"/>
      <c r="H55" s="34"/>
      <c r="I55" s="128" t="s">
        <v>31</v>
      </c>
      <c r="J55" s="31" t="str">
        <f>E24</f>
        <v xml:space="preserve"> </v>
      </c>
      <c r="K55" s="34"/>
      <c r="L55" s="38"/>
    </row>
    <row r="56" s="1" customFormat="1" ht="10.32" customHeight="1">
      <c r="B56" s="33"/>
      <c r="C56" s="34"/>
      <c r="D56" s="34"/>
      <c r="E56" s="34"/>
      <c r="F56" s="34"/>
      <c r="G56" s="34"/>
      <c r="H56" s="34"/>
      <c r="I56" s="126"/>
      <c r="J56" s="34"/>
      <c r="K56" s="34"/>
      <c r="L56" s="38"/>
    </row>
    <row r="57" s="1" customFormat="1" ht="29.28" customHeight="1">
      <c r="B57" s="33"/>
      <c r="C57" s="155" t="s">
        <v>88</v>
      </c>
      <c r="D57" s="156"/>
      <c r="E57" s="156"/>
      <c r="F57" s="156"/>
      <c r="G57" s="156"/>
      <c r="H57" s="156"/>
      <c r="I57" s="157"/>
      <c r="J57" s="158" t="s">
        <v>89</v>
      </c>
      <c r="K57" s="156"/>
      <c r="L57" s="38"/>
    </row>
    <row r="58" s="1" customFormat="1" ht="10.32" customHeight="1">
      <c r="B58" s="33"/>
      <c r="C58" s="34"/>
      <c r="D58" s="34"/>
      <c r="E58" s="34"/>
      <c r="F58" s="34"/>
      <c r="G58" s="34"/>
      <c r="H58" s="34"/>
      <c r="I58" s="126"/>
      <c r="J58" s="34"/>
      <c r="K58" s="34"/>
      <c r="L58" s="38"/>
    </row>
    <row r="59" s="1" customFormat="1" ht="22.8" customHeight="1">
      <c r="B59" s="33"/>
      <c r="C59" s="159" t="s">
        <v>90</v>
      </c>
      <c r="D59" s="34"/>
      <c r="E59" s="34"/>
      <c r="F59" s="34"/>
      <c r="G59" s="34"/>
      <c r="H59" s="34"/>
      <c r="I59" s="126"/>
      <c r="J59" s="93">
        <f>J87</f>
        <v>0</v>
      </c>
      <c r="K59" s="34"/>
      <c r="L59" s="38"/>
      <c r="AU59" s="12" t="s">
        <v>91</v>
      </c>
    </row>
    <row r="60" s="7" customFormat="1" ht="24.96" customHeight="1">
      <c r="B60" s="160"/>
      <c r="C60" s="161"/>
      <c r="D60" s="162" t="s">
        <v>92</v>
      </c>
      <c r="E60" s="163"/>
      <c r="F60" s="163"/>
      <c r="G60" s="163"/>
      <c r="H60" s="163"/>
      <c r="I60" s="164"/>
      <c r="J60" s="165">
        <f>J88</f>
        <v>0</v>
      </c>
      <c r="K60" s="161"/>
      <c r="L60" s="166"/>
    </row>
    <row r="61" s="8" customFormat="1" ht="19.92" customHeight="1">
      <c r="B61" s="167"/>
      <c r="C61" s="168"/>
      <c r="D61" s="169" t="s">
        <v>93</v>
      </c>
      <c r="E61" s="170"/>
      <c r="F61" s="170"/>
      <c r="G61" s="170"/>
      <c r="H61" s="170"/>
      <c r="I61" s="171"/>
      <c r="J61" s="172">
        <f>J89</f>
        <v>0</v>
      </c>
      <c r="K61" s="168"/>
      <c r="L61" s="173"/>
    </row>
    <row r="62" s="8" customFormat="1" ht="19.92" customHeight="1">
      <c r="B62" s="167"/>
      <c r="C62" s="168"/>
      <c r="D62" s="169" t="s">
        <v>94</v>
      </c>
      <c r="E62" s="170"/>
      <c r="F62" s="170"/>
      <c r="G62" s="170"/>
      <c r="H62" s="170"/>
      <c r="I62" s="171"/>
      <c r="J62" s="172">
        <f>J96</f>
        <v>0</v>
      </c>
      <c r="K62" s="168"/>
      <c r="L62" s="173"/>
    </row>
    <row r="63" s="8" customFormat="1" ht="19.92" customHeight="1">
      <c r="B63" s="167"/>
      <c r="C63" s="168"/>
      <c r="D63" s="169" t="s">
        <v>95</v>
      </c>
      <c r="E63" s="170"/>
      <c r="F63" s="170"/>
      <c r="G63" s="170"/>
      <c r="H63" s="170"/>
      <c r="I63" s="171"/>
      <c r="J63" s="172">
        <f>J109</f>
        <v>0</v>
      </c>
      <c r="K63" s="168"/>
      <c r="L63" s="173"/>
    </row>
    <row r="64" s="8" customFormat="1" ht="19.92" customHeight="1">
      <c r="B64" s="167"/>
      <c r="C64" s="168"/>
      <c r="D64" s="169" t="s">
        <v>96</v>
      </c>
      <c r="E64" s="170"/>
      <c r="F64" s="170"/>
      <c r="G64" s="170"/>
      <c r="H64" s="170"/>
      <c r="I64" s="171"/>
      <c r="J64" s="172">
        <f>J122</f>
        <v>0</v>
      </c>
      <c r="K64" s="168"/>
      <c r="L64" s="173"/>
    </row>
    <row r="65" s="8" customFormat="1" ht="19.92" customHeight="1">
      <c r="B65" s="167"/>
      <c r="C65" s="168"/>
      <c r="D65" s="169" t="s">
        <v>97</v>
      </c>
      <c r="E65" s="170"/>
      <c r="F65" s="170"/>
      <c r="G65" s="170"/>
      <c r="H65" s="170"/>
      <c r="I65" s="171"/>
      <c r="J65" s="172">
        <f>J130</f>
        <v>0</v>
      </c>
      <c r="K65" s="168"/>
      <c r="L65" s="173"/>
    </row>
    <row r="66" s="8" customFormat="1" ht="19.92" customHeight="1">
      <c r="B66" s="167"/>
      <c r="C66" s="168"/>
      <c r="D66" s="169" t="s">
        <v>98</v>
      </c>
      <c r="E66" s="170"/>
      <c r="F66" s="170"/>
      <c r="G66" s="170"/>
      <c r="H66" s="170"/>
      <c r="I66" s="171"/>
      <c r="J66" s="172">
        <f>J132</f>
        <v>0</v>
      </c>
      <c r="K66" s="168"/>
      <c r="L66" s="173"/>
    </row>
    <row r="67" s="7" customFormat="1" ht="24.96" customHeight="1">
      <c r="B67" s="160"/>
      <c r="C67" s="161"/>
      <c r="D67" s="162" t="s">
        <v>99</v>
      </c>
      <c r="E67" s="163"/>
      <c r="F67" s="163"/>
      <c r="G67" s="163"/>
      <c r="H67" s="163"/>
      <c r="I67" s="164"/>
      <c r="J67" s="165">
        <f>J133</f>
        <v>0</v>
      </c>
      <c r="K67" s="161"/>
      <c r="L67" s="166"/>
    </row>
    <row r="68" s="1" customFormat="1" ht="21.84" customHeight="1">
      <c r="B68" s="33"/>
      <c r="C68" s="34"/>
      <c r="D68" s="34"/>
      <c r="E68" s="34"/>
      <c r="F68" s="34"/>
      <c r="G68" s="34"/>
      <c r="H68" s="34"/>
      <c r="I68" s="126"/>
      <c r="J68" s="34"/>
      <c r="K68" s="34"/>
      <c r="L68" s="38"/>
    </row>
    <row r="69" s="1" customFormat="1" ht="6.96" customHeight="1">
      <c r="B69" s="52"/>
      <c r="C69" s="53"/>
      <c r="D69" s="53"/>
      <c r="E69" s="53"/>
      <c r="F69" s="53"/>
      <c r="G69" s="53"/>
      <c r="H69" s="53"/>
      <c r="I69" s="150"/>
      <c r="J69" s="53"/>
      <c r="K69" s="53"/>
      <c r="L69" s="38"/>
    </row>
    <row r="73" s="1" customFormat="1" ht="6.96" customHeight="1">
      <c r="B73" s="54"/>
      <c r="C73" s="55"/>
      <c r="D73" s="55"/>
      <c r="E73" s="55"/>
      <c r="F73" s="55"/>
      <c r="G73" s="55"/>
      <c r="H73" s="55"/>
      <c r="I73" s="153"/>
      <c r="J73" s="55"/>
      <c r="K73" s="55"/>
      <c r="L73" s="38"/>
    </row>
    <row r="74" s="1" customFormat="1" ht="24.96" customHeight="1">
      <c r="B74" s="33"/>
      <c r="C74" s="18" t="s">
        <v>100</v>
      </c>
      <c r="D74" s="34"/>
      <c r="E74" s="34"/>
      <c r="F74" s="34"/>
      <c r="G74" s="34"/>
      <c r="H74" s="34"/>
      <c r="I74" s="126"/>
      <c r="J74" s="34"/>
      <c r="K74" s="34"/>
      <c r="L74" s="38"/>
    </row>
    <row r="75" s="1" customFormat="1" ht="6.96" customHeight="1">
      <c r="B75" s="33"/>
      <c r="C75" s="34"/>
      <c r="D75" s="34"/>
      <c r="E75" s="34"/>
      <c r="F75" s="34"/>
      <c r="G75" s="34"/>
      <c r="H75" s="34"/>
      <c r="I75" s="126"/>
      <c r="J75" s="34"/>
      <c r="K75" s="34"/>
      <c r="L75" s="38"/>
    </row>
    <row r="76" s="1" customFormat="1" ht="12" customHeight="1">
      <c r="B76" s="33"/>
      <c r="C76" s="27" t="s">
        <v>16</v>
      </c>
      <c r="D76" s="34"/>
      <c r="E76" s="34"/>
      <c r="F76" s="34"/>
      <c r="G76" s="34"/>
      <c r="H76" s="34"/>
      <c r="I76" s="126"/>
      <c r="J76" s="34"/>
      <c r="K76" s="34"/>
      <c r="L76" s="38"/>
    </row>
    <row r="77" s="1" customFormat="1" ht="16.5" customHeight="1">
      <c r="B77" s="33"/>
      <c r="C77" s="34"/>
      <c r="D77" s="34"/>
      <c r="E77" s="154" t="str">
        <f>E7</f>
        <v>Kuželna III. Etapa-ZÁZEMÍ PRO HOSPODU</v>
      </c>
      <c r="F77" s="27"/>
      <c r="G77" s="27"/>
      <c r="H77" s="27"/>
      <c r="I77" s="126"/>
      <c r="J77" s="34"/>
      <c r="K77" s="34"/>
      <c r="L77" s="38"/>
    </row>
    <row r="78" s="1" customFormat="1" ht="12" customHeight="1">
      <c r="B78" s="33"/>
      <c r="C78" s="27" t="s">
        <v>85</v>
      </c>
      <c r="D78" s="34"/>
      <c r="E78" s="34"/>
      <c r="F78" s="34"/>
      <c r="G78" s="34"/>
      <c r="H78" s="34"/>
      <c r="I78" s="126"/>
      <c r="J78" s="34"/>
      <c r="K78" s="34"/>
      <c r="L78" s="38"/>
    </row>
    <row r="79" s="1" customFormat="1" ht="16.5" customHeight="1">
      <c r="B79" s="33"/>
      <c r="C79" s="34"/>
      <c r="D79" s="34"/>
      <c r="E79" s="59" t="str">
        <f>E9</f>
        <v>D.1.4.c - ZTI</v>
      </c>
      <c r="F79" s="34"/>
      <c r="G79" s="34"/>
      <c r="H79" s="34"/>
      <c r="I79" s="126"/>
      <c r="J79" s="34"/>
      <c r="K79" s="34"/>
      <c r="L79" s="38"/>
    </row>
    <row r="80" s="1" customFormat="1" ht="6.96" customHeight="1">
      <c r="B80" s="33"/>
      <c r="C80" s="34"/>
      <c r="D80" s="34"/>
      <c r="E80" s="34"/>
      <c r="F80" s="34"/>
      <c r="G80" s="34"/>
      <c r="H80" s="34"/>
      <c r="I80" s="126"/>
      <c r="J80" s="34"/>
      <c r="K80" s="34"/>
      <c r="L80" s="38"/>
    </row>
    <row r="81" s="1" customFormat="1" ht="12" customHeight="1">
      <c r="B81" s="33"/>
      <c r="C81" s="27" t="s">
        <v>20</v>
      </c>
      <c r="D81" s="34"/>
      <c r="E81" s="34"/>
      <c r="F81" s="22" t="str">
        <f>F12</f>
        <v xml:space="preserve"> </v>
      </c>
      <c r="G81" s="34"/>
      <c r="H81" s="34"/>
      <c r="I81" s="128" t="s">
        <v>22</v>
      </c>
      <c r="J81" s="62" t="str">
        <f>IF(J12="","",J12)</f>
        <v>8. 3. 2019</v>
      </c>
      <c r="K81" s="34"/>
      <c r="L81" s="38"/>
    </row>
    <row r="82" s="1" customFormat="1" ht="6.96" customHeight="1">
      <c r="B82" s="33"/>
      <c r="C82" s="34"/>
      <c r="D82" s="34"/>
      <c r="E82" s="34"/>
      <c r="F82" s="34"/>
      <c r="G82" s="34"/>
      <c r="H82" s="34"/>
      <c r="I82" s="126"/>
      <c r="J82" s="34"/>
      <c r="K82" s="34"/>
      <c r="L82" s="38"/>
    </row>
    <row r="83" s="1" customFormat="1" ht="13.65" customHeight="1">
      <c r="B83" s="33"/>
      <c r="C83" s="27" t="s">
        <v>24</v>
      </c>
      <c r="D83" s="34"/>
      <c r="E83" s="34"/>
      <c r="F83" s="22" t="str">
        <f>E15</f>
        <v xml:space="preserve"> </v>
      </c>
      <c r="G83" s="34"/>
      <c r="H83" s="34"/>
      <c r="I83" s="128" t="s">
        <v>29</v>
      </c>
      <c r="J83" s="31" t="str">
        <f>E21</f>
        <v xml:space="preserve"> </v>
      </c>
      <c r="K83" s="34"/>
      <c r="L83" s="38"/>
    </row>
    <row r="84" s="1" customFormat="1" ht="13.65" customHeight="1">
      <c r="B84" s="33"/>
      <c r="C84" s="27" t="s">
        <v>27</v>
      </c>
      <c r="D84" s="34"/>
      <c r="E84" s="34"/>
      <c r="F84" s="22" t="str">
        <f>IF(E18="","",E18)</f>
        <v>Vyplň údaj</v>
      </c>
      <c r="G84" s="34"/>
      <c r="H84" s="34"/>
      <c r="I84" s="128" t="s">
        <v>31</v>
      </c>
      <c r="J84" s="31" t="str">
        <f>E24</f>
        <v xml:space="preserve"> </v>
      </c>
      <c r="K84" s="34"/>
      <c r="L84" s="38"/>
    </row>
    <row r="85" s="1" customFormat="1" ht="10.32" customHeight="1">
      <c r="B85" s="33"/>
      <c r="C85" s="34"/>
      <c r="D85" s="34"/>
      <c r="E85" s="34"/>
      <c r="F85" s="34"/>
      <c r="G85" s="34"/>
      <c r="H85" s="34"/>
      <c r="I85" s="126"/>
      <c r="J85" s="34"/>
      <c r="K85" s="34"/>
      <c r="L85" s="38"/>
    </row>
    <row r="86" s="9" customFormat="1" ht="29.28" customHeight="1">
      <c r="B86" s="174"/>
      <c r="C86" s="175" t="s">
        <v>101</v>
      </c>
      <c r="D86" s="176" t="s">
        <v>52</v>
      </c>
      <c r="E86" s="176" t="s">
        <v>48</v>
      </c>
      <c r="F86" s="176" t="s">
        <v>49</v>
      </c>
      <c r="G86" s="176" t="s">
        <v>102</v>
      </c>
      <c r="H86" s="176" t="s">
        <v>103</v>
      </c>
      <c r="I86" s="177" t="s">
        <v>104</v>
      </c>
      <c r="J86" s="178" t="s">
        <v>89</v>
      </c>
      <c r="K86" s="179" t="s">
        <v>105</v>
      </c>
      <c r="L86" s="180"/>
      <c r="M86" s="83" t="s">
        <v>1</v>
      </c>
      <c r="N86" s="84" t="s">
        <v>37</v>
      </c>
      <c r="O86" s="84" t="s">
        <v>106</v>
      </c>
      <c r="P86" s="84" t="s">
        <v>107</v>
      </c>
      <c r="Q86" s="84" t="s">
        <v>108</v>
      </c>
      <c r="R86" s="84" t="s">
        <v>109</v>
      </c>
      <c r="S86" s="84" t="s">
        <v>110</v>
      </c>
      <c r="T86" s="85" t="s">
        <v>111</v>
      </c>
    </row>
    <row r="87" s="1" customFormat="1" ht="22.8" customHeight="1">
      <c r="B87" s="33"/>
      <c r="C87" s="90" t="s">
        <v>112</v>
      </c>
      <c r="D87" s="34"/>
      <c r="E87" s="34"/>
      <c r="F87" s="34"/>
      <c r="G87" s="34"/>
      <c r="H87" s="34"/>
      <c r="I87" s="126"/>
      <c r="J87" s="181">
        <f>BK87</f>
        <v>0</v>
      </c>
      <c r="K87" s="34"/>
      <c r="L87" s="38"/>
      <c r="M87" s="86"/>
      <c r="N87" s="87"/>
      <c r="O87" s="87"/>
      <c r="P87" s="182">
        <f>P88+P133</f>
        <v>0</v>
      </c>
      <c r="Q87" s="87"/>
      <c r="R87" s="182">
        <f>R88+R133</f>
        <v>0.39104</v>
      </c>
      <c r="S87" s="87"/>
      <c r="T87" s="183">
        <f>T88+T133</f>
        <v>0</v>
      </c>
      <c r="AT87" s="12" t="s">
        <v>66</v>
      </c>
      <c r="AU87" s="12" t="s">
        <v>91</v>
      </c>
      <c r="BK87" s="184">
        <f>BK88+BK133</f>
        <v>0</v>
      </c>
    </row>
    <row r="88" s="10" customFormat="1" ht="25.92" customHeight="1">
      <c r="B88" s="185"/>
      <c r="C88" s="186"/>
      <c r="D88" s="187" t="s">
        <v>66</v>
      </c>
      <c r="E88" s="188" t="s">
        <v>113</v>
      </c>
      <c r="F88" s="188" t="s">
        <v>114</v>
      </c>
      <c r="G88" s="186"/>
      <c r="H88" s="186"/>
      <c r="I88" s="189"/>
      <c r="J88" s="190">
        <f>BK88</f>
        <v>0</v>
      </c>
      <c r="K88" s="186"/>
      <c r="L88" s="191"/>
      <c r="M88" s="192"/>
      <c r="N88" s="193"/>
      <c r="O88" s="193"/>
      <c r="P88" s="194">
        <f>P89+P96+P109+P122+P130+P132</f>
        <v>0</v>
      </c>
      <c r="Q88" s="193"/>
      <c r="R88" s="194">
        <f>R89+R96+R109+R122+R130+R132</f>
        <v>0.39104</v>
      </c>
      <c r="S88" s="193"/>
      <c r="T88" s="195">
        <f>T89+T96+T109+T122+T130+T132</f>
        <v>0</v>
      </c>
      <c r="AR88" s="196" t="s">
        <v>77</v>
      </c>
      <c r="AT88" s="197" t="s">
        <v>66</v>
      </c>
      <c r="AU88" s="197" t="s">
        <v>67</v>
      </c>
      <c r="AY88" s="196" t="s">
        <v>115</v>
      </c>
      <c r="BK88" s="198">
        <f>BK89+BK96+BK109+BK122+BK130+BK132</f>
        <v>0</v>
      </c>
    </row>
    <row r="89" s="10" customFormat="1" ht="22.8" customHeight="1">
      <c r="B89" s="185"/>
      <c r="C89" s="186"/>
      <c r="D89" s="187" t="s">
        <v>66</v>
      </c>
      <c r="E89" s="199" t="s">
        <v>116</v>
      </c>
      <c r="F89" s="199" t="s">
        <v>117</v>
      </c>
      <c r="G89" s="186"/>
      <c r="H89" s="186"/>
      <c r="I89" s="189"/>
      <c r="J89" s="200">
        <f>BK89</f>
        <v>0</v>
      </c>
      <c r="K89" s="186"/>
      <c r="L89" s="191"/>
      <c r="M89" s="192"/>
      <c r="N89" s="193"/>
      <c r="O89" s="193"/>
      <c r="P89" s="194">
        <f>SUM(P90:P95)</f>
        <v>0</v>
      </c>
      <c r="Q89" s="193"/>
      <c r="R89" s="194">
        <f>SUM(R90:R95)</f>
        <v>0.0016100000000000003</v>
      </c>
      <c r="S89" s="193"/>
      <c r="T89" s="195">
        <f>SUM(T90:T95)</f>
        <v>0</v>
      </c>
      <c r="AR89" s="196" t="s">
        <v>77</v>
      </c>
      <c r="AT89" s="197" t="s">
        <v>66</v>
      </c>
      <c r="AU89" s="197" t="s">
        <v>75</v>
      </c>
      <c r="AY89" s="196" t="s">
        <v>115</v>
      </c>
      <c r="BK89" s="198">
        <f>SUM(BK90:BK95)</f>
        <v>0</v>
      </c>
    </row>
    <row r="90" s="1" customFormat="1" ht="16.5" customHeight="1">
      <c r="B90" s="33"/>
      <c r="C90" s="201" t="s">
        <v>118</v>
      </c>
      <c r="D90" s="201" t="s">
        <v>119</v>
      </c>
      <c r="E90" s="202" t="s">
        <v>120</v>
      </c>
      <c r="F90" s="203" t="s">
        <v>121</v>
      </c>
      <c r="G90" s="204" t="s">
        <v>122</v>
      </c>
      <c r="H90" s="205">
        <v>2</v>
      </c>
      <c r="I90" s="206"/>
      <c r="J90" s="207">
        <f>ROUND(I90*H90,2)</f>
        <v>0</v>
      </c>
      <c r="K90" s="203" t="s">
        <v>123</v>
      </c>
      <c r="L90" s="208"/>
      <c r="M90" s="209" t="s">
        <v>1</v>
      </c>
      <c r="N90" s="210" t="s">
        <v>38</v>
      </c>
      <c r="O90" s="74"/>
      <c r="P90" s="211">
        <f>O90*H90</f>
        <v>0</v>
      </c>
      <c r="Q90" s="211">
        <v>6.9999999999999994E-05</v>
      </c>
      <c r="R90" s="211">
        <f>Q90*H90</f>
        <v>0.00013999999999999999</v>
      </c>
      <c r="S90" s="211">
        <v>0</v>
      </c>
      <c r="T90" s="212">
        <f>S90*H90</f>
        <v>0</v>
      </c>
      <c r="AR90" s="12" t="s">
        <v>124</v>
      </c>
      <c r="AT90" s="12" t="s">
        <v>119</v>
      </c>
      <c r="AU90" s="12" t="s">
        <v>77</v>
      </c>
      <c r="AY90" s="12" t="s">
        <v>115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2" t="s">
        <v>75</v>
      </c>
      <c r="BK90" s="213">
        <f>ROUND(I90*H90,2)</f>
        <v>0</v>
      </c>
      <c r="BL90" s="12" t="s">
        <v>125</v>
      </c>
      <c r="BM90" s="12" t="s">
        <v>126</v>
      </c>
    </row>
    <row r="91" s="1" customFormat="1" ht="16.5" customHeight="1">
      <c r="B91" s="33"/>
      <c r="C91" s="201" t="s">
        <v>127</v>
      </c>
      <c r="D91" s="201" t="s">
        <v>119</v>
      </c>
      <c r="E91" s="202" t="s">
        <v>128</v>
      </c>
      <c r="F91" s="203" t="s">
        <v>129</v>
      </c>
      <c r="G91" s="204" t="s">
        <v>122</v>
      </c>
      <c r="H91" s="205">
        <v>3</v>
      </c>
      <c r="I91" s="206"/>
      <c r="J91" s="207">
        <f>ROUND(I91*H91,2)</f>
        <v>0</v>
      </c>
      <c r="K91" s="203" t="s">
        <v>123</v>
      </c>
      <c r="L91" s="208"/>
      <c r="M91" s="209" t="s">
        <v>1</v>
      </c>
      <c r="N91" s="210" t="s">
        <v>38</v>
      </c>
      <c r="O91" s="74"/>
      <c r="P91" s="211">
        <f>O91*H91</f>
        <v>0</v>
      </c>
      <c r="Q91" s="211">
        <v>8.0000000000000007E-05</v>
      </c>
      <c r="R91" s="211">
        <f>Q91*H91</f>
        <v>0.00024000000000000003</v>
      </c>
      <c r="S91" s="211">
        <v>0</v>
      </c>
      <c r="T91" s="212">
        <f>S91*H91</f>
        <v>0</v>
      </c>
      <c r="AR91" s="12" t="s">
        <v>124</v>
      </c>
      <c r="AT91" s="12" t="s">
        <v>119</v>
      </c>
      <c r="AU91" s="12" t="s">
        <v>77</v>
      </c>
      <c r="AY91" s="12" t="s">
        <v>115</v>
      </c>
      <c r="BE91" s="213">
        <f>IF(N91="základní",J91,0)</f>
        <v>0</v>
      </c>
      <c r="BF91" s="213">
        <f>IF(N91="snížená",J91,0)</f>
        <v>0</v>
      </c>
      <c r="BG91" s="213">
        <f>IF(N91="zákl. přenesená",J91,0)</f>
        <v>0</v>
      </c>
      <c r="BH91" s="213">
        <f>IF(N91="sníž. přenesená",J91,0)</f>
        <v>0</v>
      </c>
      <c r="BI91" s="213">
        <f>IF(N91="nulová",J91,0)</f>
        <v>0</v>
      </c>
      <c r="BJ91" s="12" t="s">
        <v>75</v>
      </c>
      <c r="BK91" s="213">
        <f>ROUND(I91*H91,2)</f>
        <v>0</v>
      </c>
      <c r="BL91" s="12" t="s">
        <v>125</v>
      </c>
      <c r="BM91" s="12" t="s">
        <v>130</v>
      </c>
    </row>
    <row r="92" s="1" customFormat="1" ht="16.5" customHeight="1">
      <c r="B92" s="33"/>
      <c r="C92" s="201" t="s">
        <v>131</v>
      </c>
      <c r="D92" s="201" t="s">
        <v>119</v>
      </c>
      <c r="E92" s="202" t="s">
        <v>132</v>
      </c>
      <c r="F92" s="203" t="s">
        <v>133</v>
      </c>
      <c r="G92" s="204" t="s">
        <v>122</v>
      </c>
      <c r="H92" s="205">
        <v>5</v>
      </c>
      <c r="I92" s="206"/>
      <c r="J92" s="207">
        <f>ROUND(I92*H92,2)</f>
        <v>0</v>
      </c>
      <c r="K92" s="203" t="s">
        <v>123</v>
      </c>
      <c r="L92" s="208"/>
      <c r="M92" s="209" t="s">
        <v>1</v>
      </c>
      <c r="N92" s="210" t="s">
        <v>38</v>
      </c>
      <c r="O92" s="74"/>
      <c r="P92" s="211">
        <f>O92*H92</f>
        <v>0</v>
      </c>
      <c r="Q92" s="211">
        <v>0.00011</v>
      </c>
      <c r="R92" s="211">
        <f>Q92*H92</f>
        <v>0.00055000000000000003</v>
      </c>
      <c r="S92" s="211">
        <v>0</v>
      </c>
      <c r="T92" s="212">
        <f>S92*H92</f>
        <v>0</v>
      </c>
      <c r="AR92" s="12" t="s">
        <v>124</v>
      </c>
      <c r="AT92" s="12" t="s">
        <v>119</v>
      </c>
      <c r="AU92" s="12" t="s">
        <v>77</v>
      </c>
      <c r="AY92" s="12" t="s">
        <v>115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2" t="s">
        <v>75</v>
      </c>
      <c r="BK92" s="213">
        <f>ROUND(I92*H92,2)</f>
        <v>0</v>
      </c>
      <c r="BL92" s="12" t="s">
        <v>125</v>
      </c>
      <c r="BM92" s="12" t="s">
        <v>134</v>
      </c>
    </row>
    <row r="93" s="1" customFormat="1" ht="16.5" customHeight="1">
      <c r="B93" s="33"/>
      <c r="C93" s="214" t="s">
        <v>8</v>
      </c>
      <c r="D93" s="214" t="s">
        <v>135</v>
      </c>
      <c r="E93" s="215" t="s">
        <v>136</v>
      </c>
      <c r="F93" s="216" t="s">
        <v>137</v>
      </c>
      <c r="G93" s="217" t="s">
        <v>122</v>
      </c>
      <c r="H93" s="218">
        <v>10</v>
      </c>
      <c r="I93" s="219"/>
      <c r="J93" s="220">
        <f>ROUND(I93*H93,2)</f>
        <v>0</v>
      </c>
      <c r="K93" s="216" t="s">
        <v>123</v>
      </c>
      <c r="L93" s="38"/>
      <c r="M93" s="221" t="s">
        <v>1</v>
      </c>
      <c r="N93" s="222" t="s">
        <v>38</v>
      </c>
      <c r="O93" s="74"/>
      <c r="P93" s="211">
        <f>O93*H93</f>
        <v>0</v>
      </c>
      <c r="Q93" s="211">
        <v>0</v>
      </c>
      <c r="R93" s="211">
        <f>Q93*H93</f>
        <v>0</v>
      </c>
      <c r="S93" s="211">
        <v>0</v>
      </c>
      <c r="T93" s="212">
        <f>S93*H93</f>
        <v>0</v>
      </c>
      <c r="AR93" s="12" t="s">
        <v>125</v>
      </c>
      <c r="AT93" s="12" t="s">
        <v>135</v>
      </c>
      <c r="AU93" s="12" t="s">
        <v>77</v>
      </c>
      <c r="AY93" s="12" t="s">
        <v>115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2" t="s">
        <v>75</v>
      </c>
      <c r="BK93" s="213">
        <f>ROUND(I93*H93,2)</f>
        <v>0</v>
      </c>
      <c r="BL93" s="12" t="s">
        <v>125</v>
      </c>
      <c r="BM93" s="12" t="s">
        <v>138</v>
      </c>
    </row>
    <row r="94" s="1" customFormat="1" ht="16.5" customHeight="1">
      <c r="B94" s="33"/>
      <c r="C94" s="201" t="s">
        <v>139</v>
      </c>
      <c r="D94" s="201" t="s">
        <v>119</v>
      </c>
      <c r="E94" s="202" t="s">
        <v>140</v>
      </c>
      <c r="F94" s="203" t="s">
        <v>141</v>
      </c>
      <c r="G94" s="204" t="s">
        <v>122</v>
      </c>
      <c r="H94" s="205">
        <v>4</v>
      </c>
      <c r="I94" s="206"/>
      <c r="J94" s="207">
        <f>ROUND(I94*H94,2)</f>
        <v>0</v>
      </c>
      <c r="K94" s="203" t="s">
        <v>123</v>
      </c>
      <c r="L94" s="208"/>
      <c r="M94" s="209" t="s">
        <v>1</v>
      </c>
      <c r="N94" s="210" t="s">
        <v>38</v>
      </c>
      <c r="O94" s="74"/>
      <c r="P94" s="211">
        <f>O94*H94</f>
        <v>0</v>
      </c>
      <c r="Q94" s="211">
        <v>0.00016000000000000001</v>
      </c>
      <c r="R94" s="211">
        <f>Q94*H94</f>
        <v>0.00064000000000000005</v>
      </c>
      <c r="S94" s="211">
        <v>0</v>
      </c>
      <c r="T94" s="212">
        <f>S94*H94</f>
        <v>0</v>
      </c>
      <c r="AR94" s="12" t="s">
        <v>124</v>
      </c>
      <c r="AT94" s="12" t="s">
        <v>119</v>
      </c>
      <c r="AU94" s="12" t="s">
        <v>77</v>
      </c>
      <c r="AY94" s="12" t="s">
        <v>115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2" t="s">
        <v>75</v>
      </c>
      <c r="BK94" s="213">
        <f>ROUND(I94*H94,2)</f>
        <v>0</v>
      </c>
      <c r="BL94" s="12" t="s">
        <v>125</v>
      </c>
      <c r="BM94" s="12" t="s">
        <v>142</v>
      </c>
    </row>
    <row r="95" s="1" customFormat="1" ht="16.5" customHeight="1">
      <c r="B95" s="33"/>
      <c r="C95" s="214" t="s">
        <v>143</v>
      </c>
      <c r="D95" s="214" t="s">
        <v>135</v>
      </c>
      <c r="E95" s="215" t="s">
        <v>144</v>
      </c>
      <c r="F95" s="216" t="s">
        <v>145</v>
      </c>
      <c r="G95" s="217" t="s">
        <v>122</v>
      </c>
      <c r="H95" s="218">
        <v>4</v>
      </c>
      <c r="I95" s="219"/>
      <c r="J95" s="220">
        <f>ROUND(I95*H95,2)</f>
        <v>0</v>
      </c>
      <c r="K95" s="216" t="s">
        <v>123</v>
      </c>
      <c r="L95" s="38"/>
      <c r="M95" s="221" t="s">
        <v>1</v>
      </c>
      <c r="N95" s="222" t="s">
        <v>38</v>
      </c>
      <c r="O95" s="74"/>
      <c r="P95" s="211">
        <f>O95*H95</f>
        <v>0</v>
      </c>
      <c r="Q95" s="211">
        <v>1.0000000000000001E-05</v>
      </c>
      <c r="R95" s="211">
        <f>Q95*H95</f>
        <v>4.0000000000000003E-05</v>
      </c>
      <c r="S95" s="211">
        <v>0</v>
      </c>
      <c r="T95" s="212">
        <f>S95*H95</f>
        <v>0</v>
      </c>
      <c r="AR95" s="12" t="s">
        <v>125</v>
      </c>
      <c r="AT95" s="12" t="s">
        <v>135</v>
      </c>
      <c r="AU95" s="12" t="s">
        <v>77</v>
      </c>
      <c r="AY95" s="12" t="s">
        <v>115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2" t="s">
        <v>75</v>
      </c>
      <c r="BK95" s="213">
        <f>ROUND(I95*H95,2)</f>
        <v>0</v>
      </c>
      <c r="BL95" s="12" t="s">
        <v>125</v>
      </c>
      <c r="BM95" s="12" t="s">
        <v>146</v>
      </c>
    </row>
    <row r="96" s="10" customFormat="1" ht="22.8" customHeight="1">
      <c r="B96" s="185"/>
      <c r="C96" s="186"/>
      <c r="D96" s="187" t="s">
        <v>66</v>
      </c>
      <c r="E96" s="199" t="s">
        <v>147</v>
      </c>
      <c r="F96" s="199" t="s">
        <v>148</v>
      </c>
      <c r="G96" s="186"/>
      <c r="H96" s="186"/>
      <c r="I96" s="189"/>
      <c r="J96" s="200">
        <f>BK96</f>
        <v>0</v>
      </c>
      <c r="K96" s="186"/>
      <c r="L96" s="191"/>
      <c r="M96" s="192"/>
      <c r="N96" s="193"/>
      <c r="O96" s="193"/>
      <c r="P96" s="194">
        <f>SUM(P97:P108)</f>
        <v>0</v>
      </c>
      <c r="Q96" s="193"/>
      <c r="R96" s="194">
        <f>SUM(R97:R108)</f>
        <v>0.04036</v>
      </c>
      <c r="S96" s="193"/>
      <c r="T96" s="195">
        <f>SUM(T97:T108)</f>
        <v>0</v>
      </c>
      <c r="AR96" s="196" t="s">
        <v>77</v>
      </c>
      <c r="AT96" s="197" t="s">
        <v>66</v>
      </c>
      <c r="AU96" s="197" t="s">
        <v>75</v>
      </c>
      <c r="AY96" s="196" t="s">
        <v>115</v>
      </c>
      <c r="BK96" s="198">
        <f>SUM(BK97:BK108)</f>
        <v>0</v>
      </c>
    </row>
    <row r="97" s="1" customFormat="1" ht="16.5" customHeight="1">
      <c r="B97" s="33"/>
      <c r="C97" s="214" t="s">
        <v>149</v>
      </c>
      <c r="D97" s="214" t="s">
        <v>135</v>
      </c>
      <c r="E97" s="215" t="s">
        <v>150</v>
      </c>
      <c r="F97" s="216" t="s">
        <v>151</v>
      </c>
      <c r="G97" s="217" t="s">
        <v>122</v>
      </c>
      <c r="H97" s="218">
        <v>4</v>
      </c>
      <c r="I97" s="219"/>
      <c r="J97" s="220">
        <f>ROUND(I97*H97,2)</f>
        <v>0</v>
      </c>
      <c r="K97" s="216" t="s">
        <v>123</v>
      </c>
      <c r="L97" s="38"/>
      <c r="M97" s="221" t="s">
        <v>1</v>
      </c>
      <c r="N97" s="222" t="s">
        <v>38</v>
      </c>
      <c r="O97" s="74"/>
      <c r="P97" s="211">
        <f>O97*H97</f>
        <v>0</v>
      </c>
      <c r="Q97" s="211">
        <v>0.0012600000000000001</v>
      </c>
      <c r="R97" s="211">
        <f>Q97*H97</f>
        <v>0.0050400000000000002</v>
      </c>
      <c r="S97" s="211">
        <v>0</v>
      </c>
      <c r="T97" s="212">
        <f>S97*H97</f>
        <v>0</v>
      </c>
      <c r="AR97" s="12" t="s">
        <v>125</v>
      </c>
      <c r="AT97" s="12" t="s">
        <v>135</v>
      </c>
      <c r="AU97" s="12" t="s">
        <v>77</v>
      </c>
      <c r="AY97" s="12" t="s">
        <v>115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2" t="s">
        <v>75</v>
      </c>
      <c r="BK97" s="213">
        <f>ROUND(I97*H97,2)</f>
        <v>0</v>
      </c>
      <c r="BL97" s="12" t="s">
        <v>125</v>
      </c>
      <c r="BM97" s="12" t="s">
        <v>152</v>
      </c>
    </row>
    <row r="98" s="1" customFormat="1" ht="16.5" customHeight="1">
      <c r="B98" s="33"/>
      <c r="C98" s="214" t="s">
        <v>153</v>
      </c>
      <c r="D98" s="214" t="s">
        <v>135</v>
      </c>
      <c r="E98" s="215" t="s">
        <v>154</v>
      </c>
      <c r="F98" s="216" t="s">
        <v>155</v>
      </c>
      <c r="G98" s="217" t="s">
        <v>122</v>
      </c>
      <c r="H98" s="218">
        <v>10</v>
      </c>
      <c r="I98" s="219"/>
      <c r="J98" s="220">
        <f>ROUND(I98*H98,2)</f>
        <v>0</v>
      </c>
      <c r="K98" s="216" t="s">
        <v>123</v>
      </c>
      <c r="L98" s="38"/>
      <c r="M98" s="221" t="s">
        <v>1</v>
      </c>
      <c r="N98" s="222" t="s">
        <v>38</v>
      </c>
      <c r="O98" s="74"/>
      <c r="P98" s="211">
        <f>O98*H98</f>
        <v>0</v>
      </c>
      <c r="Q98" s="211">
        <v>0.0017700000000000001</v>
      </c>
      <c r="R98" s="211">
        <f>Q98*H98</f>
        <v>0.0177</v>
      </c>
      <c r="S98" s="211">
        <v>0</v>
      </c>
      <c r="T98" s="212">
        <f>S98*H98</f>
        <v>0</v>
      </c>
      <c r="AR98" s="12" t="s">
        <v>125</v>
      </c>
      <c r="AT98" s="12" t="s">
        <v>135</v>
      </c>
      <c r="AU98" s="12" t="s">
        <v>77</v>
      </c>
      <c r="AY98" s="12" t="s">
        <v>115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2" t="s">
        <v>75</v>
      </c>
      <c r="BK98" s="213">
        <f>ROUND(I98*H98,2)</f>
        <v>0</v>
      </c>
      <c r="BL98" s="12" t="s">
        <v>125</v>
      </c>
      <c r="BM98" s="12" t="s">
        <v>156</v>
      </c>
    </row>
    <row r="99" s="1" customFormat="1" ht="16.5" customHeight="1">
      <c r="B99" s="33"/>
      <c r="C99" s="214" t="s">
        <v>157</v>
      </c>
      <c r="D99" s="214" t="s">
        <v>135</v>
      </c>
      <c r="E99" s="215" t="s">
        <v>158</v>
      </c>
      <c r="F99" s="216" t="s">
        <v>159</v>
      </c>
      <c r="G99" s="217" t="s">
        <v>122</v>
      </c>
      <c r="H99" s="218">
        <v>7</v>
      </c>
      <c r="I99" s="219"/>
      <c r="J99" s="220">
        <f>ROUND(I99*H99,2)</f>
        <v>0</v>
      </c>
      <c r="K99" s="216" t="s">
        <v>123</v>
      </c>
      <c r="L99" s="38"/>
      <c r="M99" s="221" t="s">
        <v>1</v>
      </c>
      <c r="N99" s="222" t="s">
        <v>38</v>
      </c>
      <c r="O99" s="74"/>
      <c r="P99" s="211">
        <f>O99*H99</f>
        <v>0</v>
      </c>
      <c r="Q99" s="211">
        <v>0.0011999999999999999</v>
      </c>
      <c r="R99" s="211">
        <f>Q99*H99</f>
        <v>0.0083999999999999995</v>
      </c>
      <c r="S99" s="211">
        <v>0</v>
      </c>
      <c r="T99" s="212">
        <f>S99*H99</f>
        <v>0</v>
      </c>
      <c r="AR99" s="12" t="s">
        <v>125</v>
      </c>
      <c r="AT99" s="12" t="s">
        <v>135</v>
      </c>
      <c r="AU99" s="12" t="s">
        <v>77</v>
      </c>
      <c r="AY99" s="12" t="s">
        <v>115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2" t="s">
        <v>75</v>
      </c>
      <c r="BK99" s="213">
        <f>ROUND(I99*H99,2)</f>
        <v>0</v>
      </c>
      <c r="BL99" s="12" t="s">
        <v>125</v>
      </c>
      <c r="BM99" s="12" t="s">
        <v>160</v>
      </c>
    </row>
    <row r="100" s="1" customFormat="1" ht="16.5" customHeight="1">
      <c r="B100" s="33"/>
      <c r="C100" s="214" t="s">
        <v>7</v>
      </c>
      <c r="D100" s="214" t="s">
        <v>135</v>
      </c>
      <c r="E100" s="215" t="s">
        <v>161</v>
      </c>
      <c r="F100" s="216" t="s">
        <v>162</v>
      </c>
      <c r="G100" s="217" t="s">
        <v>122</v>
      </c>
      <c r="H100" s="218">
        <v>2</v>
      </c>
      <c r="I100" s="219"/>
      <c r="J100" s="220">
        <f>ROUND(I100*H100,2)</f>
        <v>0</v>
      </c>
      <c r="K100" s="216" t="s">
        <v>123</v>
      </c>
      <c r="L100" s="38"/>
      <c r="M100" s="221" t="s">
        <v>1</v>
      </c>
      <c r="N100" s="222" t="s">
        <v>38</v>
      </c>
      <c r="O100" s="74"/>
      <c r="P100" s="211">
        <f>O100*H100</f>
        <v>0</v>
      </c>
      <c r="Q100" s="211">
        <v>0.00029</v>
      </c>
      <c r="R100" s="211">
        <f>Q100*H100</f>
        <v>0.00058</v>
      </c>
      <c r="S100" s="211">
        <v>0</v>
      </c>
      <c r="T100" s="212">
        <f>S100*H100</f>
        <v>0</v>
      </c>
      <c r="AR100" s="12" t="s">
        <v>125</v>
      </c>
      <c r="AT100" s="12" t="s">
        <v>135</v>
      </c>
      <c r="AU100" s="12" t="s">
        <v>77</v>
      </c>
      <c r="AY100" s="12" t="s">
        <v>115</v>
      </c>
      <c r="BE100" s="213">
        <f>IF(N100="základní",J100,0)</f>
        <v>0</v>
      </c>
      <c r="BF100" s="213">
        <f>IF(N100="snížená",J100,0)</f>
        <v>0</v>
      </c>
      <c r="BG100" s="213">
        <f>IF(N100="zákl. přenesená",J100,0)</f>
        <v>0</v>
      </c>
      <c r="BH100" s="213">
        <f>IF(N100="sníž. přenesená",J100,0)</f>
        <v>0</v>
      </c>
      <c r="BI100" s="213">
        <f>IF(N100="nulová",J100,0)</f>
        <v>0</v>
      </c>
      <c r="BJ100" s="12" t="s">
        <v>75</v>
      </c>
      <c r="BK100" s="213">
        <f>ROUND(I100*H100,2)</f>
        <v>0</v>
      </c>
      <c r="BL100" s="12" t="s">
        <v>125</v>
      </c>
      <c r="BM100" s="12" t="s">
        <v>163</v>
      </c>
    </row>
    <row r="101" s="1" customFormat="1" ht="16.5" customHeight="1">
      <c r="B101" s="33"/>
      <c r="C101" s="214" t="s">
        <v>164</v>
      </c>
      <c r="D101" s="214" t="s">
        <v>135</v>
      </c>
      <c r="E101" s="215" t="s">
        <v>165</v>
      </c>
      <c r="F101" s="216" t="s">
        <v>166</v>
      </c>
      <c r="G101" s="217" t="s">
        <v>122</v>
      </c>
      <c r="H101" s="218">
        <v>3</v>
      </c>
      <c r="I101" s="219"/>
      <c r="J101" s="220">
        <f>ROUND(I101*H101,2)</f>
        <v>0</v>
      </c>
      <c r="K101" s="216" t="s">
        <v>123</v>
      </c>
      <c r="L101" s="38"/>
      <c r="M101" s="221" t="s">
        <v>1</v>
      </c>
      <c r="N101" s="222" t="s">
        <v>38</v>
      </c>
      <c r="O101" s="74"/>
      <c r="P101" s="211">
        <f>O101*H101</f>
        <v>0</v>
      </c>
      <c r="Q101" s="211">
        <v>0.00035</v>
      </c>
      <c r="R101" s="211">
        <f>Q101*H101</f>
        <v>0.0010499999999999999</v>
      </c>
      <c r="S101" s="211">
        <v>0</v>
      </c>
      <c r="T101" s="212">
        <f>S101*H101</f>
        <v>0</v>
      </c>
      <c r="AR101" s="12" t="s">
        <v>125</v>
      </c>
      <c r="AT101" s="12" t="s">
        <v>135</v>
      </c>
      <c r="AU101" s="12" t="s">
        <v>77</v>
      </c>
      <c r="AY101" s="12" t="s">
        <v>115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2" t="s">
        <v>75</v>
      </c>
      <c r="BK101" s="213">
        <f>ROUND(I101*H101,2)</f>
        <v>0</v>
      </c>
      <c r="BL101" s="12" t="s">
        <v>125</v>
      </c>
      <c r="BM101" s="12" t="s">
        <v>167</v>
      </c>
    </row>
    <row r="102" s="1" customFormat="1" ht="16.5" customHeight="1">
      <c r="B102" s="33"/>
      <c r="C102" s="214" t="s">
        <v>168</v>
      </c>
      <c r="D102" s="214" t="s">
        <v>135</v>
      </c>
      <c r="E102" s="215" t="s">
        <v>169</v>
      </c>
      <c r="F102" s="216" t="s">
        <v>170</v>
      </c>
      <c r="G102" s="217" t="s">
        <v>122</v>
      </c>
      <c r="H102" s="218">
        <v>5</v>
      </c>
      <c r="I102" s="219"/>
      <c r="J102" s="220">
        <f>ROUND(I102*H102,2)</f>
        <v>0</v>
      </c>
      <c r="K102" s="216" t="s">
        <v>123</v>
      </c>
      <c r="L102" s="38"/>
      <c r="M102" s="221" t="s">
        <v>1</v>
      </c>
      <c r="N102" s="222" t="s">
        <v>38</v>
      </c>
      <c r="O102" s="74"/>
      <c r="P102" s="211">
        <f>O102*H102</f>
        <v>0</v>
      </c>
      <c r="Q102" s="211">
        <v>0.00056999999999999998</v>
      </c>
      <c r="R102" s="211">
        <f>Q102*H102</f>
        <v>0.0028500000000000001</v>
      </c>
      <c r="S102" s="211">
        <v>0</v>
      </c>
      <c r="T102" s="212">
        <f>S102*H102</f>
        <v>0</v>
      </c>
      <c r="AR102" s="12" t="s">
        <v>125</v>
      </c>
      <c r="AT102" s="12" t="s">
        <v>135</v>
      </c>
      <c r="AU102" s="12" t="s">
        <v>77</v>
      </c>
      <c r="AY102" s="12" t="s">
        <v>115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2" t="s">
        <v>75</v>
      </c>
      <c r="BK102" s="213">
        <f>ROUND(I102*H102,2)</f>
        <v>0</v>
      </c>
      <c r="BL102" s="12" t="s">
        <v>125</v>
      </c>
      <c r="BM102" s="12" t="s">
        <v>171</v>
      </c>
    </row>
    <row r="103" s="1" customFormat="1" ht="16.5" customHeight="1">
      <c r="B103" s="33"/>
      <c r="C103" s="214" t="s">
        <v>172</v>
      </c>
      <c r="D103" s="214" t="s">
        <v>135</v>
      </c>
      <c r="E103" s="215" t="s">
        <v>173</v>
      </c>
      <c r="F103" s="216" t="s">
        <v>174</v>
      </c>
      <c r="G103" s="217" t="s">
        <v>122</v>
      </c>
      <c r="H103" s="218">
        <v>4</v>
      </c>
      <c r="I103" s="219"/>
      <c r="J103" s="220">
        <f>ROUND(I103*H103,2)</f>
        <v>0</v>
      </c>
      <c r="K103" s="216" t="s">
        <v>123</v>
      </c>
      <c r="L103" s="38"/>
      <c r="M103" s="221" t="s">
        <v>1</v>
      </c>
      <c r="N103" s="222" t="s">
        <v>38</v>
      </c>
      <c r="O103" s="74"/>
      <c r="P103" s="211">
        <f>O103*H103</f>
        <v>0</v>
      </c>
      <c r="Q103" s="211">
        <v>0.00114</v>
      </c>
      <c r="R103" s="211">
        <f>Q103*H103</f>
        <v>0.0045599999999999998</v>
      </c>
      <c r="S103" s="211">
        <v>0</v>
      </c>
      <c r="T103" s="212">
        <f>S103*H103</f>
        <v>0</v>
      </c>
      <c r="AR103" s="12" t="s">
        <v>125</v>
      </c>
      <c r="AT103" s="12" t="s">
        <v>135</v>
      </c>
      <c r="AU103" s="12" t="s">
        <v>77</v>
      </c>
      <c r="AY103" s="12" t="s">
        <v>115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2" t="s">
        <v>75</v>
      </c>
      <c r="BK103" s="213">
        <f>ROUND(I103*H103,2)</f>
        <v>0</v>
      </c>
      <c r="BL103" s="12" t="s">
        <v>125</v>
      </c>
      <c r="BM103" s="12" t="s">
        <v>175</v>
      </c>
    </row>
    <row r="104" s="1" customFormat="1" ht="16.5" customHeight="1">
      <c r="B104" s="33"/>
      <c r="C104" s="214" t="s">
        <v>176</v>
      </c>
      <c r="D104" s="214" t="s">
        <v>135</v>
      </c>
      <c r="E104" s="215" t="s">
        <v>177</v>
      </c>
      <c r="F104" s="216" t="s">
        <v>178</v>
      </c>
      <c r="G104" s="217" t="s">
        <v>179</v>
      </c>
      <c r="H104" s="218">
        <v>2</v>
      </c>
      <c r="I104" s="219"/>
      <c r="J104" s="220">
        <f>ROUND(I104*H104,2)</f>
        <v>0</v>
      </c>
      <c r="K104" s="216" t="s">
        <v>123</v>
      </c>
      <c r="L104" s="38"/>
      <c r="M104" s="221" t="s">
        <v>1</v>
      </c>
      <c r="N104" s="222" t="s">
        <v>38</v>
      </c>
      <c r="O104" s="74"/>
      <c r="P104" s="211">
        <f>O104*H104</f>
        <v>0</v>
      </c>
      <c r="Q104" s="211">
        <v>0</v>
      </c>
      <c r="R104" s="211">
        <f>Q104*H104</f>
        <v>0</v>
      </c>
      <c r="S104" s="211">
        <v>0</v>
      </c>
      <c r="T104" s="212">
        <f>S104*H104</f>
        <v>0</v>
      </c>
      <c r="AR104" s="12" t="s">
        <v>125</v>
      </c>
      <c r="AT104" s="12" t="s">
        <v>135</v>
      </c>
      <c r="AU104" s="12" t="s">
        <v>77</v>
      </c>
      <c r="AY104" s="12" t="s">
        <v>115</v>
      </c>
      <c r="BE104" s="213">
        <f>IF(N104="základní",J104,0)</f>
        <v>0</v>
      </c>
      <c r="BF104" s="213">
        <f>IF(N104="snížená",J104,0)</f>
        <v>0</v>
      </c>
      <c r="BG104" s="213">
        <f>IF(N104="zákl. přenesená",J104,0)</f>
        <v>0</v>
      </c>
      <c r="BH104" s="213">
        <f>IF(N104="sníž. přenesená",J104,0)</f>
        <v>0</v>
      </c>
      <c r="BI104" s="213">
        <f>IF(N104="nulová",J104,0)</f>
        <v>0</v>
      </c>
      <c r="BJ104" s="12" t="s">
        <v>75</v>
      </c>
      <c r="BK104" s="213">
        <f>ROUND(I104*H104,2)</f>
        <v>0</v>
      </c>
      <c r="BL104" s="12" t="s">
        <v>125</v>
      </c>
      <c r="BM104" s="12" t="s">
        <v>180</v>
      </c>
    </row>
    <row r="105" s="1" customFormat="1" ht="16.5" customHeight="1">
      <c r="B105" s="33"/>
      <c r="C105" s="214" t="s">
        <v>181</v>
      </c>
      <c r="D105" s="214" t="s">
        <v>135</v>
      </c>
      <c r="E105" s="215" t="s">
        <v>182</v>
      </c>
      <c r="F105" s="216" t="s">
        <v>183</v>
      </c>
      <c r="G105" s="217" t="s">
        <v>179</v>
      </c>
      <c r="H105" s="218">
        <v>3</v>
      </c>
      <c r="I105" s="219"/>
      <c r="J105" s="220">
        <f>ROUND(I105*H105,2)</f>
        <v>0</v>
      </c>
      <c r="K105" s="216" t="s">
        <v>123</v>
      </c>
      <c r="L105" s="38"/>
      <c r="M105" s="221" t="s">
        <v>1</v>
      </c>
      <c r="N105" s="222" t="s">
        <v>38</v>
      </c>
      <c r="O105" s="74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AR105" s="12" t="s">
        <v>125</v>
      </c>
      <c r="AT105" s="12" t="s">
        <v>135</v>
      </c>
      <c r="AU105" s="12" t="s">
        <v>77</v>
      </c>
      <c r="AY105" s="12" t="s">
        <v>115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2" t="s">
        <v>75</v>
      </c>
      <c r="BK105" s="213">
        <f>ROUND(I105*H105,2)</f>
        <v>0</v>
      </c>
      <c r="BL105" s="12" t="s">
        <v>125</v>
      </c>
      <c r="BM105" s="12" t="s">
        <v>184</v>
      </c>
    </row>
    <row r="106" s="1" customFormat="1" ht="16.5" customHeight="1">
      <c r="B106" s="33"/>
      <c r="C106" s="214" t="s">
        <v>185</v>
      </c>
      <c r="D106" s="214" t="s">
        <v>135</v>
      </c>
      <c r="E106" s="215" t="s">
        <v>186</v>
      </c>
      <c r="F106" s="216" t="s">
        <v>187</v>
      </c>
      <c r="G106" s="217" t="s">
        <v>179</v>
      </c>
      <c r="H106" s="218">
        <v>6</v>
      </c>
      <c r="I106" s="219"/>
      <c r="J106" s="220">
        <f>ROUND(I106*H106,2)</f>
        <v>0</v>
      </c>
      <c r="K106" s="216" t="s">
        <v>123</v>
      </c>
      <c r="L106" s="38"/>
      <c r="M106" s="221" t="s">
        <v>1</v>
      </c>
      <c r="N106" s="222" t="s">
        <v>38</v>
      </c>
      <c r="O106" s="74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12" t="s">
        <v>125</v>
      </c>
      <c r="AT106" s="12" t="s">
        <v>135</v>
      </c>
      <c r="AU106" s="12" t="s">
        <v>77</v>
      </c>
      <c r="AY106" s="12" t="s">
        <v>115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2" t="s">
        <v>75</v>
      </c>
      <c r="BK106" s="213">
        <f>ROUND(I106*H106,2)</f>
        <v>0</v>
      </c>
      <c r="BL106" s="12" t="s">
        <v>125</v>
      </c>
      <c r="BM106" s="12" t="s">
        <v>188</v>
      </c>
    </row>
    <row r="107" s="1" customFormat="1" ht="16.5" customHeight="1">
      <c r="B107" s="33"/>
      <c r="C107" s="214" t="s">
        <v>124</v>
      </c>
      <c r="D107" s="214" t="s">
        <v>135</v>
      </c>
      <c r="E107" s="215" t="s">
        <v>189</v>
      </c>
      <c r="F107" s="216" t="s">
        <v>190</v>
      </c>
      <c r="G107" s="217" t="s">
        <v>179</v>
      </c>
      <c r="H107" s="218">
        <v>1</v>
      </c>
      <c r="I107" s="219"/>
      <c r="J107" s="220">
        <f>ROUND(I107*H107,2)</f>
        <v>0</v>
      </c>
      <c r="K107" s="216" t="s">
        <v>123</v>
      </c>
      <c r="L107" s="38"/>
      <c r="M107" s="221" t="s">
        <v>1</v>
      </c>
      <c r="N107" s="222" t="s">
        <v>38</v>
      </c>
      <c r="O107" s="74"/>
      <c r="P107" s="211">
        <f>O107*H107</f>
        <v>0</v>
      </c>
      <c r="Q107" s="211">
        <v>0.00018000000000000001</v>
      </c>
      <c r="R107" s="211">
        <f>Q107*H107</f>
        <v>0.00018000000000000001</v>
      </c>
      <c r="S107" s="211">
        <v>0</v>
      </c>
      <c r="T107" s="212">
        <f>S107*H107</f>
        <v>0</v>
      </c>
      <c r="AR107" s="12" t="s">
        <v>125</v>
      </c>
      <c r="AT107" s="12" t="s">
        <v>135</v>
      </c>
      <c r="AU107" s="12" t="s">
        <v>77</v>
      </c>
      <c r="AY107" s="12" t="s">
        <v>115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2" t="s">
        <v>75</v>
      </c>
      <c r="BK107" s="213">
        <f>ROUND(I107*H107,2)</f>
        <v>0</v>
      </c>
      <c r="BL107" s="12" t="s">
        <v>125</v>
      </c>
      <c r="BM107" s="12" t="s">
        <v>191</v>
      </c>
    </row>
    <row r="108" s="1" customFormat="1" ht="16.5" customHeight="1">
      <c r="B108" s="33"/>
      <c r="C108" s="214" t="s">
        <v>192</v>
      </c>
      <c r="D108" s="214" t="s">
        <v>135</v>
      </c>
      <c r="E108" s="215" t="s">
        <v>193</v>
      </c>
      <c r="F108" s="216" t="s">
        <v>194</v>
      </c>
      <c r="G108" s="217" t="s">
        <v>122</v>
      </c>
      <c r="H108" s="218">
        <v>35</v>
      </c>
      <c r="I108" s="219"/>
      <c r="J108" s="220">
        <f>ROUND(I108*H108,2)</f>
        <v>0</v>
      </c>
      <c r="K108" s="216" t="s">
        <v>123</v>
      </c>
      <c r="L108" s="38"/>
      <c r="M108" s="221" t="s">
        <v>1</v>
      </c>
      <c r="N108" s="222" t="s">
        <v>38</v>
      </c>
      <c r="O108" s="74"/>
      <c r="P108" s="211">
        <f>O108*H108</f>
        <v>0</v>
      </c>
      <c r="Q108" s="211">
        <v>0</v>
      </c>
      <c r="R108" s="211">
        <f>Q108*H108</f>
        <v>0</v>
      </c>
      <c r="S108" s="211">
        <v>0</v>
      </c>
      <c r="T108" s="212">
        <f>S108*H108</f>
        <v>0</v>
      </c>
      <c r="AR108" s="12" t="s">
        <v>125</v>
      </c>
      <c r="AT108" s="12" t="s">
        <v>135</v>
      </c>
      <c r="AU108" s="12" t="s">
        <v>77</v>
      </c>
      <c r="AY108" s="12" t="s">
        <v>115</v>
      </c>
      <c r="BE108" s="213">
        <f>IF(N108="základní",J108,0)</f>
        <v>0</v>
      </c>
      <c r="BF108" s="213">
        <f>IF(N108="snížená",J108,0)</f>
        <v>0</v>
      </c>
      <c r="BG108" s="213">
        <f>IF(N108="zákl. přenesená",J108,0)</f>
        <v>0</v>
      </c>
      <c r="BH108" s="213">
        <f>IF(N108="sníž. přenesená",J108,0)</f>
        <v>0</v>
      </c>
      <c r="BI108" s="213">
        <f>IF(N108="nulová",J108,0)</f>
        <v>0</v>
      </c>
      <c r="BJ108" s="12" t="s">
        <v>75</v>
      </c>
      <c r="BK108" s="213">
        <f>ROUND(I108*H108,2)</f>
        <v>0</v>
      </c>
      <c r="BL108" s="12" t="s">
        <v>125</v>
      </c>
      <c r="BM108" s="12" t="s">
        <v>195</v>
      </c>
    </row>
    <row r="109" s="10" customFormat="1" ht="22.8" customHeight="1">
      <c r="B109" s="185"/>
      <c r="C109" s="186"/>
      <c r="D109" s="187" t="s">
        <v>66</v>
      </c>
      <c r="E109" s="199" t="s">
        <v>196</v>
      </c>
      <c r="F109" s="199" t="s">
        <v>197</v>
      </c>
      <c r="G109" s="186"/>
      <c r="H109" s="186"/>
      <c r="I109" s="189"/>
      <c r="J109" s="200">
        <f>BK109</f>
        <v>0</v>
      </c>
      <c r="K109" s="186"/>
      <c r="L109" s="191"/>
      <c r="M109" s="192"/>
      <c r="N109" s="193"/>
      <c r="O109" s="193"/>
      <c r="P109" s="194">
        <f>SUM(P110:P121)</f>
        <v>0</v>
      </c>
      <c r="Q109" s="193"/>
      <c r="R109" s="194">
        <f>SUM(R110:R121)</f>
        <v>0.063780000000000003</v>
      </c>
      <c r="S109" s="193"/>
      <c r="T109" s="195">
        <f>SUM(T110:T121)</f>
        <v>0</v>
      </c>
      <c r="AR109" s="196" t="s">
        <v>77</v>
      </c>
      <c r="AT109" s="197" t="s">
        <v>66</v>
      </c>
      <c r="AU109" s="197" t="s">
        <v>75</v>
      </c>
      <c r="AY109" s="196" t="s">
        <v>115</v>
      </c>
      <c r="BK109" s="198">
        <f>SUM(BK110:BK121)</f>
        <v>0</v>
      </c>
    </row>
    <row r="110" s="1" customFormat="1" ht="16.5" customHeight="1">
      <c r="B110" s="33"/>
      <c r="C110" s="214" t="s">
        <v>198</v>
      </c>
      <c r="D110" s="214" t="s">
        <v>135</v>
      </c>
      <c r="E110" s="215" t="s">
        <v>199</v>
      </c>
      <c r="F110" s="216" t="s">
        <v>200</v>
      </c>
      <c r="G110" s="217" t="s">
        <v>122</v>
      </c>
      <c r="H110" s="218">
        <v>35</v>
      </c>
      <c r="I110" s="219"/>
      <c r="J110" s="220">
        <f>ROUND(I110*H110,2)</f>
        <v>0</v>
      </c>
      <c r="K110" s="216" t="s">
        <v>123</v>
      </c>
      <c r="L110" s="38"/>
      <c r="M110" s="221" t="s">
        <v>1</v>
      </c>
      <c r="N110" s="222" t="s">
        <v>38</v>
      </c>
      <c r="O110" s="74"/>
      <c r="P110" s="211">
        <f>O110*H110</f>
        <v>0</v>
      </c>
      <c r="Q110" s="211">
        <v>0.00066</v>
      </c>
      <c r="R110" s="211">
        <f>Q110*H110</f>
        <v>0.023099999999999999</v>
      </c>
      <c r="S110" s="211">
        <v>0</v>
      </c>
      <c r="T110" s="212">
        <f>S110*H110</f>
        <v>0</v>
      </c>
      <c r="AR110" s="12" t="s">
        <v>125</v>
      </c>
      <c r="AT110" s="12" t="s">
        <v>135</v>
      </c>
      <c r="AU110" s="12" t="s">
        <v>77</v>
      </c>
      <c r="AY110" s="12" t="s">
        <v>115</v>
      </c>
      <c r="BE110" s="213">
        <f>IF(N110="základní",J110,0)</f>
        <v>0</v>
      </c>
      <c r="BF110" s="213">
        <f>IF(N110="snížená",J110,0)</f>
        <v>0</v>
      </c>
      <c r="BG110" s="213">
        <f>IF(N110="zákl. přenesená",J110,0)</f>
        <v>0</v>
      </c>
      <c r="BH110" s="213">
        <f>IF(N110="sníž. přenesená",J110,0)</f>
        <v>0</v>
      </c>
      <c r="BI110" s="213">
        <f>IF(N110="nulová",J110,0)</f>
        <v>0</v>
      </c>
      <c r="BJ110" s="12" t="s">
        <v>75</v>
      </c>
      <c r="BK110" s="213">
        <f>ROUND(I110*H110,2)</f>
        <v>0</v>
      </c>
      <c r="BL110" s="12" t="s">
        <v>125</v>
      </c>
      <c r="BM110" s="12" t="s">
        <v>201</v>
      </c>
    </row>
    <row r="111" s="1" customFormat="1" ht="16.5" customHeight="1">
      <c r="B111" s="33"/>
      <c r="C111" s="214" t="s">
        <v>202</v>
      </c>
      <c r="D111" s="214" t="s">
        <v>135</v>
      </c>
      <c r="E111" s="215" t="s">
        <v>203</v>
      </c>
      <c r="F111" s="216" t="s">
        <v>204</v>
      </c>
      <c r="G111" s="217" t="s">
        <v>122</v>
      </c>
      <c r="H111" s="218">
        <v>9</v>
      </c>
      <c r="I111" s="219"/>
      <c r="J111" s="220">
        <f>ROUND(I111*H111,2)</f>
        <v>0</v>
      </c>
      <c r="K111" s="216" t="s">
        <v>123</v>
      </c>
      <c r="L111" s="38"/>
      <c r="M111" s="221" t="s">
        <v>1</v>
      </c>
      <c r="N111" s="222" t="s">
        <v>38</v>
      </c>
      <c r="O111" s="74"/>
      <c r="P111" s="211">
        <f>O111*H111</f>
        <v>0</v>
      </c>
      <c r="Q111" s="211">
        <v>0.00091</v>
      </c>
      <c r="R111" s="211">
        <f>Q111*H111</f>
        <v>0.0081899999999999994</v>
      </c>
      <c r="S111" s="211">
        <v>0</v>
      </c>
      <c r="T111" s="212">
        <f>S111*H111</f>
        <v>0</v>
      </c>
      <c r="AR111" s="12" t="s">
        <v>125</v>
      </c>
      <c r="AT111" s="12" t="s">
        <v>135</v>
      </c>
      <c r="AU111" s="12" t="s">
        <v>77</v>
      </c>
      <c r="AY111" s="12" t="s">
        <v>115</v>
      </c>
      <c r="BE111" s="213">
        <f>IF(N111="základní",J111,0)</f>
        <v>0</v>
      </c>
      <c r="BF111" s="213">
        <f>IF(N111="snížená",J111,0)</f>
        <v>0</v>
      </c>
      <c r="BG111" s="213">
        <f>IF(N111="zákl. přenesená",J111,0)</f>
        <v>0</v>
      </c>
      <c r="BH111" s="213">
        <f>IF(N111="sníž. přenesená",J111,0)</f>
        <v>0</v>
      </c>
      <c r="BI111" s="213">
        <f>IF(N111="nulová",J111,0)</f>
        <v>0</v>
      </c>
      <c r="BJ111" s="12" t="s">
        <v>75</v>
      </c>
      <c r="BK111" s="213">
        <f>ROUND(I111*H111,2)</f>
        <v>0</v>
      </c>
      <c r="BL111" s="12" t="s">
        <v>125</v>
      </c>
      <c r="BM111" s="12" t="s">
        <v>205</v>
      </c>
    </row>
    <row r="112" s="1" customFormat="1" ht="16.5" customHeight="1">
      <c r="B112" s="33"/>
      <c r="C112" s="214" t="s">
        <v>206</v>
      </c>
      <c r="D112" s="214" t="s">
        <v>135</v>
      </c>
      <c r="E112" s="215" t="s">
        <v>207</v>
      </c>
      <c r="F112" s="216" t="s">
        <v>208</v>
      </c>
      <c r="G112" s="217" t="s">
        <v>122</v>
      </c>
      <c r="H112" s="218">
        <v>7</v>
      </c>
      <c r="I112" s="219"/>
      <c r="J112" s="220">
        <f>ROUND(I112*H112,2)</f>
        <v>0</v>
      </c>
      <c r="K112" s="216" t="s">
        <v>123</v>
      </c>
      <c r="L112" s="38"/>
      <c r="M112" s="221" t="s">
        <v>1</v>
      </c>
      <c r="N112" s="222" t="s">
        <v>38</v>
      </c>
      <c r="O112" s="74"/>
      <c r="P112" s="211">
        <f>O112*H112</f>
        <v>0</v>
      </c>
      <c r="Q112" s="211">
        <v>0.0011900000000000001</v>
      </c>
      <c r="R112" s="211">
        <f>Q112*H112</f>
        <v>0.0083300000000000006</v>
      </c>
      <c r="S112" s="211">
        <v>0</v>
      </c>
      <c r="T112" s="212">
        <f>S112*H112</f>
        <v>0</v>
      </c>
      <c r="AR112" s="12" t="s">
        <v>125</v>
      </c>
      <c r="AT112" s="12" t="s">
        <v>135</v>
      </c>
      <c r="AU112" s="12" t="s">
        <v>77</v>
      </c>
      <c r="AY112" s="12" t="s">
        <v>115</v>
      </c>
      <c r="BE112" s="213">
        <f>IF(N112="základní",J112,0)</f>
        <v>0</v>
      </c>
      <c r="BF112" s="213">
        <f>IF(N112="snížená",J112,0)</f>
        <v>0</v>
      </c>
      <c r="BG112" s="213">
        <f>IF(N112="zákl. přenesená",J112,0)</f>
        <v>0</v>
      </c>
      <c r="BH112" s="213">
        <f>IF(N112="sníž. přenesená",J112,0)</f>
        <v>0</v>
      </c>
      <c r="BI112" s="213">
        <f>IF(N112="nulová",J112,0)</f>
        <v>0</v>
      </c>
      <c r="BJ112" s="12" t="s">
        <v>75</v>
      </c>
      <c r="BK112" s="213">
        <f>ROUND(I112*H112,2)</f>
        <v>0</v>
      </c>
      <c r="BL112" s="12" t="s">
        <v>125</v>
      </c>
      <c r="BM112" s="12" t="s">
        <v>209</v>
      </c>
    </row>
    <row r="113" s="1" customFormat="1" ht="16.5" customHeight="1">
      <c r="B113" s="33"/>
      <c r="C113" s="214" t="s">
        <v>210</v>
      </c>
      <c r="D113" s="214" t="s">
        <v>135</v>
      </c>
      <c r="E113" s="215" t="s">
        <v>211</v>
      </c>
      <c r="F113" s="216" t="s">
        <v>212</v>
      </c>
      <c r="G113" s="217" t="s">
        <v>122</v>
      </c>
      <c r="H113" s="218">
        <v>35</v>
      </c>
      <c r="I113" s="219"/>
      <c r="J113" s="220">
        <f>ROUND(I113*H113,2)</f>
        <v>0</v>
      </c>
      <c r="K113" s="216" t="s">
        <v>123</v>
      </c>
      <c r="L113" s="38"/>
      <c r="M113" s="221" t="s">
        <v>1</v>
      </c>
      <c r="N113" s="222" t="s">
        <v>38</v>
      </c>
      <c r="O113" s="74"/>
      <c r="P113" s="211">
        <f>O113*H113</f>
        <v>0</v>
      </c>
      <c r="Q113" s="211">
        <v>6.9999999999999994E-05</v>
      </c>
      <c r="R113" s="211">
        <f>Q113*H113</f>
        <v>0.0024499999999999999</v>
      </c>
      <c r="S113" s="211">
        <v>0</v>
      </c>
      <c r="T113" s="212">
        <f>S113*H113</f>
        <v>0</v>
      </c>
      <c r="AR113" s="12" t="s">
        <v>125</v>
      </c>
      <c r="AT113" s="12" t="s">
        <v>135</v>
      </c>
      <c r="AU113" s="12" t="s">
        <v>77</v>
      </c>
      <c r="AY113" s="12" t="s">
        <v>115</v>
      </c>
      <c r="BE113" s="213">
        <f>IF(N113="základní",J113,0)</f>
        <v>0</v>
      </c>
      <c r="BF113" s="213">
        <f>IF(N113="snížená",J113,0)</f>
        <v>0</v>
      </c>
      <c r="BG113" s="213">
        <f>IF(N113="zákl. přenesená",J113,0)</f>
        <v>0</v>
      </c>
      <c r="BH113" s="213">
        <f>IF(N113="sníž. přenesená",J113,0)</f>
        <v>0</v>
      </c>
      <c r="BI113" s="213">
        <f>IF(N113="nulová",J113,0)</f>
        <v>0</v>
      </c>
      <c r="BJ113" s="12" t="s">
        <v>75</v>
      </c>
      <c r="BK113" s="213">
        <f>ROUND(I113*H113,2)</f>
        <v>0</v>
      </c>
      <c r="BL113" s="12" t="s">
        <v>125</v>
      </c>
      <c r="BM113" s="12" t="s">
        <v>213</v>
      </c>
    </row>
    <row r="114" s="1" customFormat="1" ht="16.5" customHeight="1">
      <c r="B114" s="33"/>
      <c r="C114" s="214" t="s">
        <v>214</v>
      </c>
      <c r="D114" s="214" t="s">
        <v>135</v>
      </c>
      <c r="E114" s="215" t="s">
        <v>215</v>
      </c>
      <c r="F114" s="216" t="s">
        <v>216</v>
      </c>
      <c r="G114" s="217" t="s">
        <v>122</v>
      </c>
      <c r="H114" s="218">
        <v>16</v>
      </c>
      <c r="I114" s="219"/>
      <c r="J114" s="220">
        <f>ROUND(I114*H114,2)</f>
        <v>0</v>
      </c>
      <c r="K114" s="216" t="s">
        <v>123</v>
      </c>
      <c r="L114" s="38"/>
      <c r="M114" s="221" t="s">
        <v>1</v>
      </c>
      <c r="N114" s="222" t="s">
        <v>38</v>
      </c>
      <c r="O114" s="74"/>
      <c r="P114" s="211">
        <f>O114*H114</f>
        <v>0</v>
      </c>
      <c r="Q114" s="211">
        <v>0.00016000000000000001</v>
      </c>
      <c r="R114" s="211">
        <f>Q114*H114</f>
        <v>0.0025600000000000002</v>
      </c>
      <c r="S114" s="211">
        <v>0</v>
      </c>
      <c r="T114" s="212">
        <f>S114*H114</f>
        <v>0</v>
      </c>
      <c r="AR114" s="12" t="s">
        <v>125</v>
      </c>
      <c r="AT114" s="12" t="s">
        <v>135</v>
      </c>
      <c r="AU114" s="12" t="s">
        <v>77</v>
      </c>
      <c r="AY114" s="12" t="s">
        <v>115</v>
      </c>
      <c r="BE114" s="213">
        <f>IF(N114="základní",J114,0)</f>
        <v>0</v>
      </c>
      <c r="BF114" s="213">
        <f>IF(N114="snížená",J114,0)</f>
        <v>0</v>
      </c>
      <c r="BG114" s="213">
        <f>IF(N114="zákl. přenesená",J114,0)</f>
        <v>0</v>
      </c>
      <c r="BH114" s="213">
        <f>IF(N114="sníž. přenesená",J114,0)</f>
        <v>0</v>
      </c>
      <c r="BI114" s="213">
        <f>IF(N114="nulová",J114,0)</f>
        <v>0</v>
      </c>
      <c r="BJ114" s="12" t="s">
        <v>75</v>
      </c>
      <c r="BK114" s="213">
        <f>ROUND(I114*H114,2)</f>
        <v>0</v>
      </c>
      <c r="BL114" s="12" t="s">
        <v>125</v>
      </c>
      <c r="BM114" s="12" t="s">
        <v>217</v>
      </c>
    </row>
    <row r="115" s="1" customFormat="1" ht="16.5" customHeight="1">
      <c r="B115" s="33"/>
      <c r="C115" s="214" t="s">
        <v>218</v>
      </c>
      <c r="D115" s="214" t="s">
        <v>135</v>
      </c>
      <c r="E115" s="215" t="s">
        <v>219</v>
      </c>
      <c r="F115" s="216" t="s">
        <v>220</v>
      </c>
      <c r="G115" s="217" t="s">
        <v>179</v>
      </c>
      <c r="H115" s="218">
        <v>14</v>
      </c>
      <c r="I115" s="219"/>
      <c r="J115" s="220">
        <f>ROUND(I115*H115,2)</f>
        <v>0</v>
      </c>
      <c r="K115" s="216" t="s">
        <v>123</v>
      </c>
      <c r="L115" s="38"/>
      <c r="M115" s="221" t="s">
        <v>1</v>
      </c>
      <c r="N115" s="222" t="s">
        <v>38</v>
      </c>
      <c r="O115" s="74"/>
      <c r="P115" s="211">
        <f>O115*H115</f>
        <v>0</v>
      </c>
      <c r="Q115" s="211">
        <v>0</v>
      </c>
      <c r="R115" s="211">
        <f>Q115*H115</f>
        <v>0</v>
      </c>
      <c r="S115" s="211">
        <v>0</v>
      </c>
      <c r="T115" s="212">
        <f>S115*H115</f>
        <v>0</v>
      </c>
      <c r="AR115" s="12" t="s">
        <v>125</v>
      </c>
      <c r="AT115" s="12" t="s">
        <v>135</v>
      </c>
      <c r="AU115" s="12" t="s">
        <v>77</v>
      </c>
      <c r="AY115" s="12" t="s">
        <v>115</v>
      </c>
      <c r="BE115" s="213">
        <f>IF(N115="základní",J115,0)</f>
        <v>0</v>
      </c>
      <c r="BF115" s="213">
        <f>IF(N115="snížená",J115,0)</f>
        <v>0</v>
      </c>
      <c r="BG115" s="213">
        <f>IF(N115="zákl. přenesená",J115,0)</f>
        <v>0</v>
      </c>
      <c r="BH115" s="213">
        <f>IF(N115="sníž. přenesená",J115,0)</f>
        <v>0</v>
      </c>
      <c r="BI115" s="213">
        <f>IF(N115="nulová",J115,0)</f>
        <v>0</v>
      </c>
      <c r="BJ115" s="12" t="s">
        <v>75</v>
      </c>
      <c r="BK115" s="213">
        <f>ROUND(I115*H115,2)</f>
        <v>0</v>
      </c>
      <c r="BL115" s="12" t="s">
        <v>125</v>
      </c>
      <c r="BM115" s="12" t="s">
        <v>221</v>
      </c>
    </row>
    <row r="116" s="1" customFormat="1" ht="16.5" customHeight="1">
      <c r="B116" s="33"/>
      <c r="C116" s="214" t="s">
        <v>222</v>
      </c>
      <c r="D116" s="214" t="s">
        <v>135</v>
      </c>
      <c r="E116" s="215" t="s">
        <v>223</v>
      </c>
      <c r="F116" s="216" t="s">
        <v>224</v>
      </c>
      <c r="G116" s="217" t="s">
        <v>179</v>
      </c>
      <c r="H116" s="218">
        <v>12</v>
      </c>
      <c r="I116" s="219"/>
      <c r="J116" s="220">
        <f>ROUND(I116*H116,2)</f>
        <v>0</v>
      </c>
      <c r="K116" s="216" t="s">
        <v>123</v>
      </c>
      <c r="L116" s="38"/>
      <c r="M116" s="221" t="s">
        <v>1</v>
      </c>
      <c r="N116" s="222" t="s">
        <v>38</v>
      </c>
      <c r="O116" s="74"/>
      <c r="P116" s="211">
        <f>O116*H116</f>
        <v>0</v>
      </c>
      <c r="Q116" s="211">
        <v>0.00012999999999999999</v>
      </c>
      <c r="R116" s="211">
        <f>Q116*H116</f>
        <v>0.0015599999999999998</v>
      </c>
      <c r="S116" s="211">
        <v>0</v>
      </c>
      <c r="T116" s="212">
        <f>S116*H116</f>
        <v>0</v>
      </c>
      <c r="AR116" s="12" t="s">
        <v>125</v>
      </c>
      <c r="AT116" s="12" t="s">
        <v>135</v>
      </c>
      <c r="AU116" s="12" t="s">
        <v>77</v>
      </c>
      <c r="AY116" s="12" t="s">
        <v>115</v>
      </c>
      <c r="BE116" s="213">
        <f>IF(N116="základní",J116,0)</f>
        <v>0</v>
      </c>
      <c r="BF116" s="213">
        <f>IF(N116="snížená",J116,0)</f>
        <v>0</v>
      </c>
      <c r="BG116" s="213">
        <f>IF(N116="zákl. přenesená",J116,0)</f>
        <v>0</v>
      </c>
      <c r="BH116" s="213">
        <f>IF(N116="sníž. přenesená",J116,0)</f>
        <v>0</v>
      </c>
      <c r="BI116" s="213">
        <f>IF(N116="nulová",J116,0)</f>
        <v>0</v>
      </c>
      <c r="BJ116" s="12" t="s">
        <v>75</v>
      </c>
      <c r="BK116" s="213">
        <f>ROUND(I116*H116,2)</f>
        <v>0</v>
      </c>
      <c r="BL116" s="12" t="s">
        <v>125</v>
      </c>
      <c r="BM116" s="12" t="s">
        <v>225</v>
      </c>
    </row>
    <row r="117" s="1" customFormat="1" ht="16.5" customHeight="1">
      <c r="B117" s="33"/>
      <c r="C117" s="214" t="s">
        <v>226</v>
      </c>
      <c r="D117" s="214" t="s">
        <v>135</v>
      </c>
      <c r="E117" s="215" t="s">
        <v>227</v>
      </c>
      <c r="F117" s="216" t="s">
        <v>228</v>
      </c>
      <c r="G117" s="217" t="s">
        <v>229</v>
      </c>
      <c r="H117" s="218">
        <v>1</v>
      </c>
      <c r="I117" s="219"/>
      <c r="J117" s="220">
        <f>ROUND(I117*H117,2)</f>
        <v>0</v>
      </c>
      <c r="K117" s="216" t="s">
        <v>123</v>
      </c>
      <c r="L117" s="38"/>
      <c r="M117" s="221" t="s">
        <v>1</v>
      </c>
      <c r="N117" s="222" t="s">
        <v>38</v>
      </c>
      <c r="O117" s="74"/>
      <c r="P117" s="211">
        <f>O117*H117</f>
        <v>0</v>
      </c>
      <c r="Q117" s="211">
        <v>0.00025000000000000001</v>
      </c>
      <c r="R117" s="211">
        <f>Q117*H117</f>
        <v>0.00025000000000000001</v>
      </c>
      <c r="S117" s="211">
        <v>0</v>
      </c>
      <c r="T117" s="212">
        <f>S117*H117</f>
        <v>0</v>
      </c>
      <c r="AR117" s="12" t="s">
        <v>125</v>
      </c>
      <c r="AT117" s="12" t="s">
        <v>135</v>
      </c>
      <c r="AU117" s="12" t="s">
        <v>77</v>
      </c>
      <c r="AY117" s="12" t="s">
        <v>115</v>
      </c>
      <c r="BE117" s="213">
        <f>IF(N117="základní",J117,0)</f>
        <v>0</v>
      </c>
      <c r="BF117" s="213">
        <f>IF(N117="snížená",J117,0)</f>
        <v>0</v>
      </c>
      <c r="BG117" s="213">
        <f>IF(N117="zákl. přenesená",J117,0)</f>
        <v>0</v>
      </c>
      <c r="BH117" s="213">
        <f>IF(N117="sníž. přenesená",J117,0)</f>
        <v>0</v>
      </c>
      <c r="BI117" s="213">
        <f>IF(N117="nulová",J117,0)</f>
        <v>0</v>
      </c>
      <c r="BJ117" s="12" t="s">
        <v>75</v>
      </c>
      <c r="BK117" s="213">
        <f>ROUND(I117*H117,2)</f>
        <v>0</v>
      </c>
      <c r="BL117" s="12" t="s">
        <v>125</v>
      </c>
      <c r="BM117" s="12" t="s">
        <v>230</v>
      </c>
    </row>
    <row r="118" s="1" customFormat="1" ht="16.5" customHeight="1">
      <c r="B118" s="33"/>
      <c r="C118" s="214" t="s">
        <v>231</v>
      </c>
      <c r="D118" s="214" t="s">
        <v>135</v>
      </c>
      <c r="E118" s="215" t="s">
        <v>232</v>
      </c>
      <c r="F118" s="216" t="s">
        <v>233</v>
      </c>
      <c r="G118" s="217" t="s">
        <v>234</v>
      </c>
      <c r="H118" s="218">
        <v>12</v>
      </c>
      <c r="I118" s="219"/>
      <c r="J118" s="220">
        <f>ROUND(I118*H118,2)</f>
        <v>0</v>
      </c>
      <c r="K118" s="216" t="s">
        <v>1</v>
      </c>
      <c r="L118" s="38"/>
      <c r="M118" s="221" t="s">
        <v>1</v>
      </c>
      <c r="N118" s="222" t="s">
        <v>38</v>
      </c>
      <c r="O118" s="74"/>
      <c r="P118" s="211">
        <f>O118*H118</f>
        <v>0</v>
      </c>
      <c r="Q118" s="211">
        <v>0.00056999999999999998</v>
      </c>
      <c r="R118" s="211">
        <f>Q118*H118</f>
        <v>0.0068399999999999997</v>
      </c>
      <c r="S118" s="211">
        <v>0</v>
      </c>
      <c r="T118" s="212">
        <f>S118*H118</f>
        <v>0</v>
      </c>
      <c r="AR118" s="12" t="s">
        <v>125</v>
      </c>
      <c r="AT118" s="12" t="s">
        <v>135</v>
      </c>
      <c r="AU118" s="12" t="s">
        <v>77</v>
      </c>
      <c r="AY118" s="12" t="s">
        <v>115</v>
      </c>
      <c r="BE118" s="213">
        <f>IF(N118="základní",J118,0)</f>
        <v>0</v>
      </c>
      <c r="BF118" s="213">
        <f>IF(N118="snížená",J118,0)</f>
        <v>0</v>
      </c>
      <c r="BG118" s="213">
        <f>IF(N118="zákl. přenesená",J118,0)</f>
        <v>0</v>
      </c>
      <c r="BH118" s="213">
        <f>IF(N118="sníž. přenesená",J118,0)</f>
        <v>0</v>
      </c>
      <c r="BI118" s="213">
        <f>IF(N118="nulová",J118,0)</f>
        <v>0</v>
      </c>
      <c r="BJ118" s="12" t="s">
        <v>75</v>
      </c>
      <c r="BK118" s="213">
        <f>ROUND(I118*H118,2)</f>
        <v>0</v>
      </c>
      <c r="BL118" s="12" t="s">
        <v>125</v>
      </c>
      <c r="BM118" s="12" t="s">
        <v>235</v>
      </c>
    </row>
    <row r="119" s="1" customFormat="1" ht="16.5" customHeight="1">
      <c r="B119" s="33"/>
      <c r="C119" s="214" t="s">
        <v>236</v>
      </c>
      <c r="D119" s="214" t="s">
        <v>135</v>
      </c>
      <c r="E119" s="215" t="s">
        <v>237</v>
      </c>
      <c r="F119" s="216" t="s">
        <v>238</v>
      </c>
      <c r="G119" s="217" t="s">
        <v>179</v>
      </c>
      <c r="H119" s="218">
        <v>1</v>
      </c>
      <c r="I119" s="219"/>
      <c r="J119" s="220">
        <f>ROUND(I119*H119,2)</f>
        <v>0</v>
      </c>
      <c r="K119" s="216" t="s">
        <v>239</v>
      </c>
      <c r="L119" s="38"/>
      <c r="M119" s="221" t="s">
        <v>1</v>
      </c>
      <c r="N119" s="222" t="s">
        <v>38</v>
      </c>
      <c r="O119" s="74"/>
      <c r="P119" s="211">
        <f>O119*H119</f>
        <v>0</v>
      </c>
      <c r="Q119" s="211">
        <v>0.00024000000000000001</v>
      </c>
      <c r="R119" s="211">
        <f>Q119*H119</f>
        <v>0.00024000000000000001</v>
      </c>
      <c r="S119" s="211">
        <v>0</v>
      </c>
      <c r="T119" s="212">
        <f>S119*H119</f>
        <v>0</v>
      </c>
      <c r="AR119" s="12" t="s">
        <v>125</v>
      </c>
      <c r="AT119" s="12" t="s">
        <v>135</v>
      </c>
      <c r="AU119" s="12" t="s">
        <v>77</v>
      </c>
      <c r="AY119" s="12" t="s">
        <v>115</v>
      </c>
      <c r="BE119" s="213">
        <f>IF(N119="základní",J119,0)</f>
        <v>0</v>
      </c>
      <c r="BF119" s="213">
        <f>IF(N119="snížená",J119,0)</f>
        <v>0</v>
      </c>
      <c r="BG119" s="213">
        <f>IF(N119="zákl. přenesená",J119,0)</f>
        <v>0</v>
      </c>
      <c r="BH119" s="213">
        <f>IF(N119="sníž. přenesená",J119,0)</f>
        <v>0</v>
      </c>
      <c r="BI119" s="213">
        <f>IF(N119="nulová",J119,0)</f>
        <v>0</v>
      </c>
      <c r="BJ119" s="12" t="s">
        <v>75</v>
      </c>
      <c r="BK119" s="213">
        <f>ROUND(I119*H119,2)</f>
        <v>0</v>
      </c>
      <c r="BL119" s="12" t="s">
        <v>125</v>
      </c>
      <c r="BM119" s="12" t="s">
        <v>240</v>
      </c>
    </row>
    <row r="120" s="1" customFormat="1" ht="16.5" customHeight="1">
      <c r="B120" s="33"/>
      <c r="C120" s="214" t="s">
        <v>241</v>
      </c>
      <c r="D120" s="214" t="s">
        <v>135</v>
      </c>
      <c r="E120" s="215" t="s">
        <v>242</v>
      </c>
      <c r="F120" s="216" t="s">
        <v>243</v>
      </c>
      <c r="G120" s="217" t="s">
        <v>179</v>
      </c>
      <c r="H120" s="218">
        <v>1</v>
      </c>
      <c r="I120" s="219"/>
      <c r="J120" s="220">
        <f>ROUND(I120*H120,2)</f>
        <v>0</v>
      </c>
      <c r="K120" s="216" t="s">
        <v>123</v>
      </c>
      <c r="L120" s="38"/>
      <c r="M120" s="221" t="s">
        <v>1</v>
      </c>
      <c r="N120" s="222" t="s">
        <v>38</v>
      </c>
      <c r="O120" s="74"/>
      <c r="P120" s="211">
        <f>O120*H120</f>
        <v>0</v>
      </c>
      <c r="Q120" s="211">
        <v>0.00056999999999999998</v>
      </c>
      <c r="R120" s="211">
        <f>Q120*H120</f>
        <v>0.00056999999999999998</v>
      </c>
      <c r="S120" s="211">
        <v>0</v>
      </c>
      <c r="T120" s="212">
        <f>S120*H120</f>
        <v>0</v>
      </c>
      <c r="AR120" s="12" t="s">
        <v>125</v>
      </c>
      <c r="AT120" s="12" t="s">
        <v>135</v>
      </c>
      <c r="AU120" s="12" t="s">
        <v>77</v>
      </c>
      <c r="AY120" s="12" t="s">
        <v>115</v>
      </c>
      <c r="BE120" s="213">
        <f>IF(N120="základní",J120,0)</f>
        <v>0</v>
      </c>
      <c r="BF120" s="213">
        <f>IF(N120="snížená",J120,0)</f>
        <v>0</v>
      </c>
      <c r="BG120" s="213">
        <f>IF(N120="zákl. přenesená",J120,0)</f>
        <v>0</v>
      </c>
      <c r="BH120" s="213">
        <f>IF(N120="sníž. přenesená",J120,0)</f>
        <v>0</v>
      </c>
      <c r="BI120" s="213">
        <f>IF(N120="nulová",J120,0)</f>
        <v>0</v>
      </c>
      <c r="BJ120" s="12" t="s">
        <v>75</v>
      </c>
      <c r="BK120" s="213">
        <f>ROUND(I120*H120,2)</f>
        <v>0</v>
      </c>
      <c r="BL120" s="12" t="s">
        <v>125</v>
      </c>
      <c r="BM120" s="12" t="s">
        <v>244</v>
      </c>
    </row>
    <row r="121" s="1" customFormat="1" ht="16.5" customHeight="1">
      <c r="B121" s="33"/>
      <c r="C121" s="214" t="s">
        <v>245</v>
      </c>
      <c r="D121" s="214" t="s">
        <v>135</v>
      </c>
      <c r="E121" s="215" t="s">
        <v>246</v>
      </c>
      <c r="F121" s="216" t="s">
        <v>247</v>
      </c>
      <c r="G121" s="217" t="s">
        <v>122</v>
      </c>
      <c r="H121" s="218">
        <v>51</v>
      </c>
      <c r="I121" s="219"/>
      <c r="J121" s="220">
        <f>ROUND(I121*H121,2)</f>
        <v>0</v>
      </c>
      <c r="K121" s="216" t="s">
        <v>123</v>
      </c>
      <c r="L121" s="38"/>
      <c r="M121" s="221" t="s">
        <v>1</v>
      </c>
      <c r="N121" s="222" t="s">
        <v>38</v>
      </c>
      <c r="O121" s="74"/>
      <c r="P121" s="211">
        <f>O121*H121</f>
        <v>0</v>
      </c>
      <c r="Q121" s="211">
        <v>0.00019000000000000001</v>
      </c>
      <c r="R121" s="211">
        <f>Q121*H121</f>
        <v>0.0096900000000000007</v>
      </c>
      <c r="S121" s="211">
        <v>0</v>
      </c>
      <c r="T121" s="212">
        <f>S121*H121</f>
        <v>0</v>
      </c>
      <c r="AR121" s="12" t="s">
        <v>125</v>
      </c>
      <c r="AT121" s="12" t="s">
        <v>135</v>
      </c>
      <c r="AU121" s="12" t="s">
        <v>77</v>
      </c>
      <c r="AY121" s="12" t="s">
        <v>115</v>
      </c>
      <c r="BE121" s="213">
        <f>IF(N121="základní",J121,0)</f>
        <v>0</v>
      </c>
      <c r="BF121" s="213">
        <f>IF(N121="snížená",J121,0)</f>
        <v>0</v>
      </c>
      <c r="BG121" s="213">
        <f>IF(N121="zákl. přenesená",J121,0)</f>
        <v>0</v>
      </c>
      <c r="BH121" s="213">
        <f>IF(N121="sníž. přenesená",J121,0)</f>
        <v>0</v>
      </c>
      <c r="BI121" s="213">
        <f>IF(N121="nulová",J121,0)</f>
        <v>0</v>
      </c>
      <c r="BJ121" s="12" t="s">
        <v>75</v>
      </c>
      <c r="BK121" s="213">
        <f>ROUND(I121*H121,2)</f>
        <v>0</v>
      </c>
      <c r="BL121" s="12" t="s">
        <v>125</v>
      </c>
      <c r="BM121" s="12" t="s">
        <v>248</v>
      </c>
    </row>
    <row r="122" s="10" customFormat="1" ht="22.8" customHeight="1">
      <c r="B122" s="185"/>
      <c r="C122" s="186"/>
      <c r="D122" s="187" t="s">
        <v>66</v>
      </c>
      <c r="E122" s="199" t="s">
        <v>249</v>
      </c>
      <c r="F122" s="199" t="s">
        <v>250</v>
      </c>
      <c r="G122" s="186"/>
      <c r="H122" s="186"/>
      <c r="I122" s="189"/>
      <c r="J122" s="200">
        <f>BK122</f>
        <v>0</v>
      </c>
      <c r="K122" s="186"/>
      <c r="L122" s="191"/>
      <c r="M122" s="192"/>
      <c r="N122" s="193"/>
      <c r="O122" s="193"/>
      <c r="P122" s="194">
        <f>SUM(P123:P129)</f>
        <v>0</v>
      </c>
      <c r="Q122" s="193"/>
      <c r="R122" s="194">
        <f>SUM(R123:R129)</f>
        <v>0.19204000000000002</v>
      </c>
      <c r="S122" s="193"/>
      <c r="T122" s="195">
        <f>SUM(T123:T129)</f>
        <v>0</v>
      </c>
      <c r="AR122" s="196" t="s">
        <v>77</v>
      </c>
      <c r="AT122" s="197" t="s">
        <v>66</v>
      </c>
      <c r="AU122" s="197" t="s">
        <v>75</v>
      </c>
      <c r="AY122" s="196" t="s">
        <v>115</v>
      </c>
      <c r="BK122" s="198">
        <f>SUM(BK123:BK129)</f>
        <v>0</v>
      </c>
    </row>
    <row r="123" s="1" customFormat="1" ht="16.5" customHeight="1">
      <c r="B123" s="33"/>
      <c r="C123" s="214" t="s">
        <v>251</v>
      </c>
      <c r="D123" s="214" t="s">
        <v>135</v>
      </c>
      <c r="E123" s="215" t="s">
        <v>252</v>
      </c>
      <c r="F123" s="216" t="s">
        <v>253</v>
      </c>
      <c r="G123" s="217" t="s">
        <v>234</v>
      </c>
      <c r="H123" s="218">
        <v>5</v>
      </c>
      <c r="I123" s="219"/>
      <c r="J123" s="220">
        <f>ROUND(I123*H123,2)</f>
        <v>0</v>
      </c>
      <c r="K123" s="216" t="s">
        <v>123</v>
      </c>
      <c r="L123" s="38"/>
      <c r="M123" s="221" t="s">
        <v>1</v>
      </c>
      <c r="N123" s="222" t="s">
        <v>38</v>
      </c>
      <c r="O123" s="74"/>
      <c r="P123" s="211">
        <f>O123*H123</f>
        <v>0</v>
      </c>
      <c r="Q123" s="211">
        <v>0.016920000000000001</v>
      </c>
      <c r="R123" s="211">
        <f>Q123*H123</f>
        <v>0.084600000000000009</v>
      </c>
      <c r="S123" s="211">
        <v>0</v>
      </c>
      <c r="T123" s="212">
        <f>S123*H123</f>
        <v>0</v>
      </c>
      <c r="AR123" s="12" t="s">
        <v>125</v>
      </c>
      <c r="AT123" s="12" t="s">
        <v>135</v>
      </c>
      <c r="AU123" s="12" t="s">
        <v>77</v>
      </c>
      <c r="AY123" s="12" t="s">
        <v>115</v>
      </c>
      <c r="BE123" s="213">
        <f>IF(N123="základní",J123,0)</f>
        <v>0</v>
      </c>
      <c r="BF123" s="213">
        <f>IF(N123="snížená",J123,0)</f>
        <v>0</v>
      </c>
      <c r="BG123" s="213">
        <f>IF(N123="zákl. přenesená",J123,0)</f>
        <v>0</v>
      </c>
      <c r="BH123" s="213">
        <f>IF(N123="sníž. přenesená",J123,0)</f>
        <v>0</v>
      </c>
      <c r="BI123" s="213">
        <f>IF(N123="nulová",J123,0)</f>
        <v>0</v>
      </c>
      <c r="BJ123" s="12" t="s">
        <v>75</v>
      </c>
      <c r="BK123" s="213">
        <f>ROUND(I123*H123,2)</f>
        <v>0</v>
      </c>
      <c r="BL123" s="12" t="s">
        <v>125</v>
      </c>
      <c r="BM123" s="12" t="s">
        <v>254</v>
      </c>
    </row>
    <row r="124" s="1" customFormat="1" ht="16.5" customHeight="1">
      <c r="B124" s="33"/>
      <c r="C124" s="214" t="s">
        <v>255</v>
      </c>
      <c r="D124" s="214" t="s">
        <v>135</v>
      </c>
      <c r="E124" s="215" t="s">
        <v>256</v>
      </c>
      <c r="F124" s="216" t="s">
        <v>257</v>
      </c>
      <c r="G124" s="217" t="s">
        <v>234</v>
      </c>
      <c r="H124" s="218">
        <v>3</v>
      </c>
      <c r="I124" s="219"/>
      <c r="J124" s="220">
        <f>ROUND(I124*H124,2)</f>
        <v>0</v>
      </c>
      <c r="K124" s="216" t="s">
        <v>123</v>
      </c>
      <c r="L124" s="38"/>
      <c r="M124" s="221" t="s">
        <v>1</v>
      </c>
      <c r="N124" s="222" t="s">
        <v>38</v>
      </c>
      <c r="O124" s="74"/>
      <c r="P124" s="211">
        <f>O124*H124</f>
        <v>0</v>
      </c>
      <c r="Q124" s="211">
        <v>0.01908</v>
      </c>
      <c r="R124" s="211">
        <f>Q124*H124</f>
        <v>0.057239999999999999</v>
      </c>
      <c r="S124" s="211">
        <v>0</v>
      </c>
      <c r="T124" s="212">
        <f>S124*H124</f>
        <v>0</v>
      </c>
      <c r="AR124" s="12" t="s">
        <v>125</v>
      </c>
      <c r="AT124" s="12" t="s">
        <v>135</v>
      </c>
      <c r="AU124" s="12" t="s">
        <v>77</v>
      </c>
      <c r="AY124" s="12" t="s">
        <v>115</v>
      </c>
      <c r="BE124" s="213">
        <f>IF(N124="základní",J124,0)</f>
        <v>0</v>
      </c>
      <c r="BF124" s="213">
        <f>IF(N124="snížená",J124,0)</f>
        <v>0</v>
      </c>
      <c r="BG124" s="213">
        <f>IF(N124="zákl. přenesená",J124,0)</f>
        <v>0</v>
      </c>
      <c r="BH124" s="213">
        <f>IF(N124="sníž. přenesená",J124,0)</f>
        <v>0</v>
      </c>
      <c r="BI124" s="213">
        <f>IF(N124="nulová",J124,0)</f>
        <v>0</v>
      </c>
      <c r="BJ124" s="12" t="s">
        <v>75</v>
      </c>
      <c r="BK124" s="213">
        <f>ROUND(I124*H124,2)</f>
        <v>0</v>
      </c>
      <c r="BL124" s="12" t="s">
        <v>125</v>
      </c>
      <c r="BM124" s="12" t="s">
        <v>258</v>
      </c>
    </row>
    <row r="125" s="1" customFormat="1" ht="16.5" customHeight="1">
      <c r="B125" s="33"/>
      <c r="C125" s="214" t="s">
        <v>259</v>
      </c>
      <c r="D125" s="214" t="s">
        <v>135</v>
      </c>
      <c r="E125" s="215" t="s">
        <v>260</v>
      </c>
      <c r="F125" s="216" t="s">
        <v>261</v>
      </c>
      <c r="G125" s="217" t="s">
        <v>234</v>
      </c>
      <c r="H125" s="218">
        <v>1</v>
      </c>
      <c r="I125" s="219"/>
      <c r="J125" s="220">
        <f>ROUND(I125*H125,2)</f>
        <v>0</v>
      </c>
      <c r="K125" s="216" t="s">
        <v>239</v>
      </c>
      <c r="L125" s="38"/>
      <c r="M125" s="221" t="s">
        <v>1</v>
      </c>
      <c r="N125" s="222" t="s">
        <v>38</v>
      </c>
      <c r="O125" s="74"/>
      <c r="P125" s="211">
        <f>O125*H125</f>
        <v>0</v>
      </c>
      <c r="Q125" s="211">
        <v>0.01197</v>
      </c>
      <c r="R125" s="211">
        <f>Q125*H125</f>
        <v>0.01197</v>
      </c>
      <c r="S125" s="211">
        <v>0</v>
      </c>
      <c r="T125" s="212">
        <f>S125*H125</f>
        <v>0</v>
      </c>
      <c r="AR125" s="12" t="s">
        <v>125</v>
      </c>
      <c r="AT125" s="12" t="s">
        <v>135</v>
      </c>
      <c r="AU125" s="12" t="s">
        <v>77</v>
      </c>
      <c r="AY125" s="12" t="s">
        <v>115</v>
      </c>
      <c r="BE125" s="213">
        <f>IF(N125="základní",J125,0)</f>
        <v>0</v>
      </c>
      <c r="BF125" s="213">
        <f>IF(N125="snížená",J125,0)</f>
        <v>0</v>
      </c>
      <c r="BG125" s="213">
        <f>IF(N125="zákl. přenesená",J125,0)</f>
        <v>0</v>
      </c>
      <c r="BH125" s="213">
        <f>IF(N125="sníž. přenesená",J125,0)</f>
        <v>0</v>
      </c>
      <c r="BI125" s="213">
        <f>IF(N125="nulová",J125,0)</f>
        <v>0</v>
      </c>
      <c r="BJ125" s="12" t="s">
        <v>75</v>
      </c>
      <c r="BK125" s="213">
        <f>ROUND(I125*H125,2)</f>
        <v>0</v>
      </c>
      <c r="BL125" s="12" t="s">
        <v>125</v>
      </c>
      <c r="BM125" s="12" t="s">
        <v>262</v>
      </c>
    </row>
    <row r="126" s="1" customFormat="1" ht="16.5" customHeight="1">
      <c r="B126" s="33"/>
      <c r="C126" s="214" t="s">
        <v>263</v>
      </c>
      <c r="D126" s="214" t="s">
        <v>135</v>
      </c>
      <c r="E126" s="215" t="s">
        <v>264</v>
      </c>
      <c r="F126" s="216" t="s">
        <v>265</v>
      </c>
      <c r="G126" s="217" t="s">
        <v>234</v>
      </c>
      <c r="H126" s="218">
        <v>1</v>
      </c>
      <c r="I126" s="219"/>
      <c r="J126" s="220">
        <f>ROUND(I126*H126,2)</f>
        <v>0</v>
      </c>
      <c r="K126" s="216" t="s">
        <v>239</v>
      </c>
      <c r="L126" s="38"/>
      <c r="M126" s="221" t="s">
        <v>1</v>
      </c>
      <c r="N126" s="222" t="s">
        <v>38</v>
      </c>
      <c r="O126" s="74"/>
      <c r="P126" s="211">
        <f>O126*H126</f>
        <v>0</v>
      </c>
      <c r="Q126" s="211">
        <v>0.01797</v>
      </c>
      <c r="R126" s="211">
        <f>Q126*H126</f>
        <v>0.01797</v>
      </c>
      <c r="S126" s="211">
        <v>0</v>
      </c>
      <c r="T126" s="212">
        <f>S126*H126</f>
        <v>0</v>
      </c>
      <c r="AR126" s="12" t="s">
        <v>125</v>
      </c>
      <c r="AT126" s="12" t="s">
        <v>135</v>
      </c>
      <c r="AU126" s="12" t="s">
        <v>77</v>
      </c>
      <c r="AY126" s="12" t="s">
        <v>115</v>
      </c>
      <c r="BE126" s="213">
        <f>IF(N126="základní",J126,0)</f>
        <v>0</v>
      </c>
      <c r="BF126" s="213">
        <f>IF(N126="snížená",J126,0)</f>
        <v>0</v>
      </c>
      <c r="BG126" s="213">
        <f>IF(N126="zákl. přenesená",J126,0)</f>
        <v>0</v>
      </c>
      <c r="BH126" s="213">
        <f>IF(N126="sníž. přenesená",J126,0)</f>
        <v>0</v>
      </c>
      <c r="BI126" s="213">
        <f>IF(N126="nulová",J126,0)</f>
        <v>0</v>
      </c>
      <c r="BJ126" s="12" t="s">
        <v>75</v>
      </c>
      <c r="BK126" s="213">
        <f>ROUND(I126*H126,2)</f>
        <v>0</v>
      </c>
      <c r="BL126" s="12" t="s">
        <v>125</v>
      </c>
      <c r="BM126" s="12" t="s">
        <v>266</v>
      </c>
    </row>
    <row r="127" s="1" customFormat="1" ht="16.5" customHeight="1">
      <c r="B127" s="33"/>
      <c r="C127" s="214" t="s">
        <v>267</v>
      </c>
      <c r="D127" s="214" t="s">
        <v>135</v>
      </c>
      <c r="E127" s="215" t="s">
        <v>268</v>
      </c>
      <c r="F127" s="216" t="s">
        <v>269</v>
      </c>
      <c r="G127" s="217" t="s">
        <v>234</v>
      </c>
      <c r="H127" s="218">
        <v>1</v>
      </c>
      <c r="I127" s="219"/>
      <c r="J127" s="220">
        <f>ROUND(I127*H127,2)</f>
        <v>0</v>
      </c>
      <c r="K127" s="216" t="s">
        <v>123</v>
      </c>
      <c r="L127" s="38"/>
      <c r="M127" s="221" t="s">
        <v>1</v>
      </c>
      <c r="N127" s="222" t="s">
        <v>38</v>
      </c>
      <c r="O127" s="74"/>
      <c r="P127" s="211">
        <f>O127*H127</f>
        <v>0</v>
      </c>
      <c r="Q127" s="211">
        <v>0.0147</v>
      </c>
      <c r="R127" s="211">
        <f>Q127*H127</f>
        <v>0.0147</v>
      </c>
      <c r="S127" s="211">
        <v>0</v>
      </c>
      <c r="T127" s="212">
        <f>S127*H127</f>
        <v>0</v>
      </c>
      <c r="AR127" s="12" t="s">
        <v>125</v>
      </c>
      <c r="AT127" s="12" t="s">
        <v>135</v>
      </c>
      <c r="AU127" s="12" t="s">
        <v>77</v>
      </c>
      <c r="AY127" s="12" t="s">
        <v>115</v>
      </c>
      <c r="BE127" s="213">
        <f>IF(N127="základní",J127,0)</f>
        <v>0</v>
      </c>
      <c r="BF127" s="213">
        <f>IF(N127="snížená",J127,0)</f>
        <v>0</v>
      </c>
      <c r="BG127" s="213">
        <f>IF(N127="zákl. přenesená",J127,0)</f>
        <v>0</v>
      </c>
      <c r="BH127" s="213">
        <f>IF(N127="sníž. přenesená",J127,0)</f>
        <v>0</v>
      </c>
      <c r="BI127" s="213">
        <f>IF(N127="nulová",J127,0)</f>
        <v>0</v>
      </c>
      <c r="BJ127" s="12" t="s">
        <v>75</v>
      </c>
      <c r="BK127" s="213">
        <f>ROUND(I127*H127,2)</f>
        <v>0</v>
      </c>
      <c r="BL127" s="12" t="s">
        <v>125</v>
      </c>
      <c r="BM127" s="12" t="s">
        <v>270</v>
      </c>
    </row>
    <row r="128" s="1" customFormat="1" ht="16.5" customHeight="1">
      <c r="B128" s="33"/>
      <c r="C128" s="214" t="s">
        <v>271</v>
      </c>
      <c r="D128" s="214" t="s">
        <v>135</v>
      </c>
      <c r="E128" s="215" t="s">
        <v>272</v>
      </c>
      <c r="F128" s="216" t="s">
        <v>273</v>
      </c>
      <c r="G128" s="217" t="s">
        <v>234</v>
      </c>
      <c r="H128" s="218">
        <v>1</v>
      </c>
      <c r="I128" s="219"/>
      <c r="J128" s="220">
        <f>ROUND(I128*H128,2)</f>
        <v>0</v>
      </c>
      <c r="K128" s="216" t="s">
        <v>1</v>
      </c>
      <c r="L128" s="38"/>
      <c r="M128" s="221" t="s">
        <v>1</v>
      </c>
      <c r="N128" s="222" t="s">
        <v>38</v>
      </c>
      <c r="O128" s="74"/>
      <c r="P128" s="211">
        <f>O128*H128</f>
        <v>0</v>
      </c>
      <c r="Q128" s="211">
        <v>0.0019599999999999999</v>
      </c>
      <c r="R128" s="211">
        <f>Q128*H128</f>
        <v>0.0019599999999999999</v>
      </c>
      <c r="S128" s="211">
        <v>0</v>
      </c>
      <c r="T128" s="212">
        <f>S128*H128</f>
        <v>0</v>
      </c>
      <c r="AR128" s="12" t="s">
        <v>125</v>
      </c>
      <c r="AT128" s="12" t="s">
        <v>135</v>
      </c>
      <c r="AU128" s="12" t="s">
        <v>77</v>
      </c>
      <c r="AY128" s="12" t="s">
        <v>115</v>
      </c>
      <c r="BE128" s="213">
        <f>IF(N128="základní",J128,0)</f>
        <v>0</v>
      </c>
      <c r="BF128" s="213">
        <f>IF(N128="snížená",J128,0)</f>
        <v>0</v>
      </c>
      <c r="BG128" s="213">
        <f>IF(N128="zákl. přenesená",J128,0)</f>
        <v>0</v>
      </c>
      <c r="BH128" s="213">
        <f>IF(N128="sníž. přenesená",J128,0)</f>
        <v>0</v>
      </c>
      <c r="BI128" s="213">
        <f>IF(N128="nulová",J128,0)</f>
        <v>0</v>
      </c>
      <c r="BJ128" s="12" t="s">
        <v>75</v>
      </c>
      <c r="BK128" s="213">
        <f>ROUND(I128*H128,2)</f>
        <v>0</v>
      </c>
      <c r="BL128" s="12" t="s">
        <v>125</v>
      </c>
      <c r="BM128" s="12" t="s">
        <v>274</v>
      </c>
    </row>
    <row r="129" s="1" customFormat="1" ht="16.5" customHeight="1">
      <c r="B129" s="33"/>
      <c r="C129" s="214" t="s">
        <v>275</v>
      </c>
      <c r="D129" s="214" t="s">
        <v>135</v>
      </c>
      <c r="E129" s="215" t="s">
        <v>276</v>
      </c>
      <c r="F129" s="216" t="s">
        <v>277</v>
      </c>
      <c r="G129" s="217" t="s">
        <v>234</v>
      </c>
      <c r="H129" s="218">
        <v>2</v>
      </c>
      <c r="I129" s="219"/>
      <c r="J129" s="220">
        <f>ROUND(I129*H129,2)</f>
        <v>0</v>
      </c>
      <c r="K129" s="216" t="s">
        <v>123</v>
      </c>
      <c r="L129" s="38"/>
      <c r="M129" s="221" t="s">
        <v>1</v>
      </c>
      <c r="N129" s="222" t="s">
        <v>38</v>
      </c>
      <c r="O129" s="74"/>
      <c r="P129" s="211">
        <f>O129*H129</f>
        <v>0</v>
      </c>
      <c r="Q129" s="211">
        <v>0.0018</v>
      </c>
      <c r="R129" s="211">
        <f>Q129*H129</f>
        <v>0.0035999999999999999</v>
      </c>
      <c r="S129" s="211">
        <v>0</v>
      </c>
      <c r="T129" s="212">
        <f>S129*H129</f>
        <v>0</v>
      </c>
      <c r="AR129" s="12" t="s">
        <v>125</v>
      </c>
      <c r="AT129" s="12" t="s">
        <v>135</v>
      </c>
      <c r="AU129" s="12" t="s">
        <v>77</v>
      </c>
      <c r="AY129" s="12" t="s">
        <v>115</v>
      </c>
      <c r="BE129" s="213">
        <f>IF(N129="základní",J129,0)</f>
        <v>0</v>
      </c>
      <c r="BF129" s="213">
        <f>IF(N129="snížená",J129,0)</f>
        <v>0</v>
      </c>
      <c r="BG129" s="213">
        <f>IF(N129="zákl. přenesená",J129,0)</f>
        <v>0</v>
      </c>
      <c r="BH129" s="213">
        <f>IF(N129="sníž. přenesená",J129,0)</f>
        <v>0</v>
      </c>
      <c r="BI129" s="213">
        <f>IF(N129="nulová",J129,0)</f>
        <v>0</v>
      </c>
      <c r="BJ129" s="12" t="s">
        <v>75</v>
      </c>
      <c r="BK129" s="213">
        <f>ROUND(I129*H129,2)</f>
        <v>0</v>
      </c>
      <c r="BL129" s="12" t="s">
        <v>125</v>
      </c>
      <c r="BM129" s="12" t="s">
        <v>278</v>
      </c>
    </row>
    <row r="130" s="10" customFormat="1" ht="22.8" customHeight="1">
      <c r="B130" s="185"/>
      <c r="C130" s="186"/>
      <c r="D130" s="187" t="s">
        <v>66</v>
      </c>
      <c r="E130" s="199" t="s">
        <v>279</v>
      </c>
      <c r="F130" s="199" t="s">
        <v>280</v>
      </c>
      <c r="G130" s="186"/>
      <c r="H130" s="186"/>
      <c r="I130" s="189"/>
      <c r="J130" s="200">
        <f>BK130</f>
        <v>0</v>
      </c>
      <c r="K130" s="186"/>
      <c r="L130" s="191"/>
      <c r="M130" s="192"/>
      <c r="N130" s="193"/>
      <c r="O130" s="193"/>
      <c r="P130" s="194">
        <f>P131</f>
        <v>0</v>
      </c>
      <c r="Q130" s="193"/>
      <c r="R130" s="194">
        <f>R131</f>
        <v>0.09325</v>
      </c>
      <c r="S130" s="193"/>
      <c r="T130" s="195">
        <f>T131</f>
        <v>0</v>
      </c>
      <c r="AR130" s="196" t="s">
        <v>77</v>
      </c>
      <c r="AT130" s="197" t="s">
        <v>66</v>
      </c>
      <c r="AU130" s="197" t="s">
        <v>75</v>
      </c>
      <c r="AY130" s="196" t="s">
        <v>115</v>
      </c>
      <c r="BK130" s="198">
        <f>BK131</f>
        <v>0</v>
      </c>
    </row>
    <row r="131" s="1" customFormat="1" ht="16.5" customHeight="1">
      <c r="B131" s="33"/>
      <c r="C131" s="214" t="s">
        <v>281</v>
      </c>
      <c r="D131" s="214" t="s">
        <v>135</v>
      </c>
      <c r="E131" s="215" t="s">
        <v>282</v>
      </c>
      <c r="F131" s="216" t="s">
        <v>283</v>
      </c>
      <c r="G131" s="217" t="s">
        <v>234</v>
      </c>
      <c r="H131" s="218">
        <v>5</v>
      </c>
      <c r="I131" s="219"/>
      <c r="J131" s="220">
        <f>ROUND(I131*H131,2)</f>
        <v>0</v>
      </c>
      <c r="K131" s="216" t="s">
        <v>123</v>
      </c>
      <c r="L131" s="38"/>
      <c r="M131" s="221" t="s">
        <v>1</v>
      </c>
      <c r="N131" s="222" t="s">
        <v>38</v>
      </c>
      <c r="O131" s="74"/>
      <c r="P131" s="211">
        <f>O131*H131</f>
        <v>0</v>
      </c>
      <c r="Q131" s="211">
        <v>0.01865</v>
      </c>
      <c r="R131" s="211">
        <f>Q131*H131</f>
        <v>0.09325</v>
      </c>
      <c r="S131" s="211">
        <v>0</v>
      </c>
      <c r="T131" s="212">
        <f>S131*H131</f>
        <v>0</v>
      </c>
      <c r="AR131" s="12" t="s">
        <v>125</v>
      </c>
      <c r="AT131" s="12" t="s">
        <v>135</v>
      </c>
      <c r="AU131" s="12" t="s">
        <v>77</v>
      </c>
      <c r="AY131" s="12" t="s">
        <v>115</v>
      </c>
      <c r="BE131" s="213">
        <f>IF(N131="základní",J131,0)</f>
        <v>0</v>
      </c>
      <c r="BF131" s="213">
        <f>IF(N131="snížená",J131,0)</f>
        <v>0</v>
      </c>
      <c r="BG131" s="213">
        <f>IF(N131="zákl. přenesená",J131,0)</f>
        <v>0</v>
      </c>
      <c r="BH131" s="213">
        <f>IF(N131="sníž. přenesená",J131,0)</f>
        <v>0</v>
      </c>
      <c r="BI131" s="213">
        <f>IF(N131="nulová",J131,0)</f>
        <v>0</v>
      </c>
      <c r="BJ131" s="12" t="s">
        <v>75</v>
      </c>
      <c r="BK131" s="213">
        <f>ROUND(I131*H131,2)</f>
        <v>0</v>
      </c>
      <c r="BL131" s="12" t="s">
        <v>125</v>
      </c>
      <c r="BM131" s="12" t="s">
        <v>284</v>
      </c>
    </row>
    <row r="132" s="10" customFormat="1" ht="22.8" customHeight="1">
      <c r="B132" s="185"/>
      <c r="C132" s="186"/>
      <c r="D132" s="187" t="s">
        <v>66</v>
      </c>
      <c r="E132" s="199" t="s">
        <v>285</v>
      </c>
      <c r="F132" s="199" t="s">
        <v>286</v>
      </c>
      <c r="G132" s="186"/>
      <c r="H132" s="186"/>
      <c r="I132" s="189"/>
      <c r="J132" s="200">
        <f>BK132</f>
        <v>0</v>
      </c>
      <c r="K132" s="186"/>
      <c r="L132" s="191"/>
      <c r="M132" s="192"/>
      <c r="N132" s="193"/>
      <c r="O132" s="193"/>
      <c r="P132" s="194">
        <v>0</v>
      </c>
      <c r="Q132" s="193"/>
      <c r="R132" s="194">
        <v>0</v>
      </c>
      <c r="S132" s="193"/>
      <c r="T132" s="195">
        <v>0</v>
      </c>
      <c r="AR132" s="196" t="s">
        <v>77</v>
      </c>
      <c r="AT132" s="197" t="s">
        <v>66</v>
      </c>
      <c r="AU132" s="197" t="s">
        <v>75</v>
      </c>
      <c r="AY132" s="196" t="s">
        <v>115</v>
      </c>
      <c r="BK132" s="198">
        <v>0</v>
      </c>
    </row>
    <row r="133" s="10" customFormat="1" ht="25.92" customHeight="1">
      <c r="B133" s="185"/>
      <c r="C133" s="186"/>
      <c r="D133" s="187" t="s">
        <v>66</v>
      </c>
      <c r="E133" s="188" t="s">
        <v>287</v>
      </c>
      <c r="F133" s="188" t="s">
        <v>288</v>
      </c>
      <c r="G133" s="186"/>
      <c r="H133" s="186"/>
      <c r="I133" s="189"/>
      <c r="J133" s="190">
        <f>BK133</f>
        <v>0</v>
      </c>
      <c r="K133" s="186"/>
      <c r="L133" s="191"/>
      <c r="M133" s="192"/>
      <c r="N133" s="193"/>
      <c r="O133" s="193"/>
      <c r="P133" s="194">
        <f>SUM(P134:P138)</f>
        <v>0</v>
      </c>
      <c r="Q133" s="193"/>
      <c r="R133" s="194">
        <f>SUM(R134:R138)</f>
        <v>0</v>
      </c>
      <c r="S133" s="193"/>
      <c r="T133" s="195">
        <f>SUM(T134:T138)</f>
        <v>0</v>
      </c>
      <c r="AR133" s="196" t="s">
        <v>289</v>
      </c>
      <c r="AT133" s="197" t="s">
        <v>66</v>
      </c>
      <c r="AU133" s="197" t="s">
        <v>67</v>
      </c>
      <c r="AY133" s="196" t="s">
        <v>115</v>
      </c>
      <c r="BK133" s="198">
        <f>SUM(BK134:BK138)</f>
        <v>0</v>
      </c>
    </row>
    <row r="134" s="1" customFormat="1" ht="16.5" customHeight="1">
      <c r="B134" s="33"/>
      <c r="C134" s="214" t="s">
        <v>290</v>
      </c>
      <c r="D134" s="214" t="s">
        <v>135</v>
      </c>
      <c r="E134" s="215" t="s">
        <v>291</v>
      </c>
      <c r="F134" s="216" t="s">
        <v>292</v>
      </c>
      <c r="G134" s="217" t="s">
        <v>293</v>
      </c>
      <c r="H134" s="218">
        <v>8</v>
      </c>
      <c r="I134" s="219"/>
      <c r="J134" s="220">
        <f>ROUND(I134*H134,2)</f>
        <v>0</v>
      </c>
      <c r="K134" s="216" t="s">
        <v>1</v>
      </c>
      <c r="L134" s="38"/>
      <c r="M134" s="221" t="s">
        <v>1</v>
      </c>
      <c r="N134" s="222" t="s">
        <v>38</v>
      </c>
      <c r="O134" s="74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AR134" s="12" t="s">
        <v>294</v>
      </c>
      <c r="AT134" s="12" t="s">
        <v>135</v>
      </c>
      <c r="AU134" s="12" t="s">
        <v>75</v>
      </c>
      <c r="AY134" s="12" t="s">
        <v>115</v>
      </c>
      <c r="BE134" s="213">
        <f>IF(N134="základní",J134,0)</f>
        <v>0</v>
      </c>
      <c r="BF134" s="213">
        <f>IF(N134="snížená",J134,0)</f>
        <v>0</v>
      </c>
      <c r="BG134" s="213">
        <f>IF(N134="zákl. přenesená",J134,0)</f>
        <v>0</v>
      </c>
      <c r="BH134" s="213">
        <f>IF(N134="sníž. přenesená",J134,0)</f>
        <v>0</v>
      </c>
      <c r="BI134" s="213">
        <f>IF(N134="nulová",J134,0)</f>
        <v>0</v>
      </c>
      <c r="BJ134" s="12" t="s">
        <v>75</v>
      </c>
      <c r="BK134" s="213">
        <f>ROUND(I134*H134,2)</f>
        <v>0</v>
      </c>
      <c r="BL134" s="12" t="s">
        <v>294</v>
      </c>
      <c r="BM134" s="12" t="s">
        <v>295</v>
      </c>
    </row>
    <row r="135" s="1" customFormat="1" ht="16.5" customHeight="1">
      <c r="B135" s="33"/>
      <c r="C135" s="214" t="s">
        <v>296</v>
      </c>
      <c r="D135" s="214" t="s">
        <v>135</v>
      </c>
      <c r="E135" s="215" t="s">
        <v>297</v>
      </c>
      <c r="F135" s="216" t="s">
        <v>298</v>
      </c>
      <c r="G135" s="217" t="s">
        <v>293</v>
      </c>
      <c r="H135" s="218">
        <v>18</v>
      </c>
      <c r="I135" s="219"/>
      <c r="J135" s="220">
        <f>ROUND(I135*H135,2)</f>
        <v>0</v>
      </c>
      <c r="K135" s="216" t="s">
        <v>1</v>
      </c>
      <c r="L135" s="38"/>
      <c r="M135" s="221" t="s">
        <v>1</v>
      </c>
      <c r="N135" s="222" t="s">
        <v>38</v>
      </c>
      <c r="O135" s="74"/>
      <c r="P135" s="211">
        <f>O135*H135</f>
        <v>0</v>
      </c>
      <c r="Q135" s="211">
        <v>0</v>
      </c>
      <c r="R135" s="211">
        <f>Q135*H135</f>
        <v>0</v>
      </c>
      <c r="S135" s="211">
        <v>0</v>
      </c>
      <c r="T135" s="212">
        <f>S135*H135</f>
        <v>0</v>
      </c>
      <c r="AR135" s="12" t="s">
        <v>294</v>
      </c>
      <c r="AT135" s="12" t="s">
        <v>135</v>
      </c>
      <c r="AU135" s="12" t="s">
        <v>75</v>
      </c>
      <c r="AY135" s="12" t="s">
        <v>115</v>
      </c>
      <c r="BE135" s="213">
        <f>IF(N135="základní",J135,0)</f>
        <v>0</v>
      </c>
      <c r="BF135" s="213">
        <f>IF(N135="snížená",J135,0)</f>
        <v>0</v>
      </c>
      <c r="BG135" s="213">
        <f>IF(N135="zákl. přenesená",J135,0)</f>
        <v>0</v>
      </c>
      <c r="BH135" s="213">
        <f>IF(N135="sníž. přenesená",J135,0)</f>
        <v>0</v>
      </c>
      <c r="BI135" s="213">
        <f>IF(N135="nulová",J135,0)</f>
        <v>0</v>
      </c>
      <c r="BJ135" s="12" t="s">
        <v>75</v>
      </c>
      <c r="BK135" s="213">
        <f>ROUND(I135*H135,2)</f>
        <v>0</v>
      </c>
      <c r="BL135" s="12" t="s">
        <v>294</v>
      </c>
      <c r="BM135" s="12" t="s">
        <v>299</v>
      </c>
    </row>
    <row r="136" s="1" customFormat="1" ht="16.5" customHeight="1">
      <c r="B136" s="33"/>
      <c r="C136" s="214" t="s">
        <v>300</v>
      </c>
      <c r="D136" s="214" t="s">
        <v>135</v>
      </c>
      <c r="E136" s="215" t="s">
        <v>301</v>
      </c>
      <c r="F136" s="216" t="s">
        <v>302</v>
      </c>
      <c r="G136" s="217" t="s">
        <v>293</v>
      </c>
      <c r="H136" s="218">
        <v>48</v>
      </c>
      <c r="I136" s="219"/>
      <c r="J136" s="220">
        <f>ROUND(I136*H136,2)</f>
        <v>0</v>
      </c>
      <c r="K136" s="216" t="s">
        <v>1</v>
      </c>
      <c r="L136" s="38"/>
      <c r="M136" s="221" t="s">
        <v>1</v>
      </c>
      <c r="N136" s="222" t="s">
        <v>38</v>
      </c>
      <c r="O136" s="74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AR136" s="12" t="s">
        <v>294</v>
      </c>
      <c r="AT136" s="12" t="s">
        <v>135</v>
      </c>
      <c r="AU136" s="12" t="s">
        <v>75</v>
      </c>
      <c r="AY136" s="12" t="s">
        <v>115</v>
      </c>
      <c r="BE136" s="213">
        <f>IF(N136="základní",J136,0)</f>
        <v>0</v>
      </c>
      <c r="BF136" s="213">
        <f>IF(N136="snížená",J136,0)</f>
        <v>0</v>
      </c>
      <c r="BG136" s="213">
        <f>IF(N136="zákl. přenesená",J136,0)</f>
        <v>0</v>
      </c>
      <c r="BH136" s="213">
        <f>IF(N136="sníž. přenesená",J136,0)</f>
        <v>0</v>
      </c>
      <c r="BI136" s="213">
        <f>IF(N136="nulová",J136,0)</f>
        <v>0</v>
      </c>
      <c r="BJ136" s="12" t="s">
        <v>75</v>
      </c>
      <c r="BK136" s="213">
        <f>ROUND(I136*H136,2)</f>
        <v>0</v>
      </c>
      <c r="BL136" s="12" t="s">
        <v>294</v>
      </c>
      <c r="BM136" s="12" t="s">
        <v>303</v>
      </c>
    </row>
    <row r="137" s="1" customFormat="1" ht="16.5" customHeight="1">
      <c r="B137" s="33"/>
      <c r="C137" s="214" t="s">
        <v>304</v>
      </c>
      <c r="D137" s="214" t="s">
        <v>135</v>
      </c>
      <c r="E137" s="215" t="s">
        <v>305</v>
      </c>
      <c r="F137" s="216" t="s">
        <v>306</v>
      </c>
      <c r="G137" s="217" t="s">
        <v>293</v>
      </c>
      <c r="H137" s="218">
        <v>16</v>
      </c>
      <c r="I137" s="219"/>
      <c r="J137" s="220">
        <f>ROUND(I137*H137,2)</f>
        <v>0</v>
      </c>
      <c r="K137" s="216" t="s">
        <v>123</v>
      </c>
      <c r="L137" s="38"/>
      <c r="M137" s="221" t="s">
        <v>1</v>
      </c>
      <c r="N137" s="222" t="s">
        <v>38</v>
      </c>
      <c r="O137" s="74"/>
      <c r="P137" s="211">
        <f>O137*H137</f>
        <v>0</v>
      </c>
      <c r="Q137" s="211">
        <v>0</v>
      </c>
      <c r="R137" s="211">
        <f>Q137*H137</f>
        <v>0</v>
      </c>
      <c r="S137" s="211">
        <v>0</v>
      </c>
      <c r="T137" s="212">
        <f>S137*H137</f>
        <v>0</v>
      </c>
      <c r="AR137" s="12" t="s">
        <v>294</v>
      </c>
      <c r="AT137" s="12" t="s">
        <v>135</v>
      </c>
      <c r="AU137" s="12" t="s">
        <v>75</v>
      </c>
      <c r="AY137" s="12" t="s">
        <v>115</v>
      </c>
      <c r="BE137" s="213">
        <f>IF(N137="základní",J137,0)</f>
        <v>0</v>
      </c>
      <c r="BF137" s="213">
        <f>IF(N137="snížená",J137,0)</f>
        <v>0</v>
      </c>
      <c r="BG137" s="213">
        <f>IF(N137="zákl. přenesená",J137,0)</f>
        <v>0</v>
      </c>
      <c r="BH137" s="213">
        <f>IF(N137="sníž. přenesená",J137,0)</f>
        <v>0</v>
      </c>
      <c r="BI137" s="213">
        <f>IF(N137="nulová",J137,0)</f>
        <v>0</v>
      </c>
      <c r="BJ137" s="12" t="s">
        <v>75</v>
      </c>
      <c r="BK137" s="213">
        <f>ROUND(I137*H137,2)</f>
        <v>0</v>
      </c>
      <c r="BL137" s="12" t="s">
        <v>294</v>
      </c>
      <c r="BM137" s="12" t="s">
        <v>307</v>
      </c>
    </row>
    <row r="138" s="1" customFormat="1" ht="16.5" customHeight="1">
      <c r="B138" s="33"/>
      <c r="C138" s="214" t="s">
        <v>308</v>
      </c>
      <c r="D138" s="214" t="s">
        <v>135</v>
      </c>
      <c r="E138" s="215" t="s">
        <v>309</v>
      </c>
      <c r="F138" s="216" t="s">
        <v>310</v>
      </c>
      <c r="G138" s="217" t="s">
        <v>293</v>
      </c>
      <c r="H138" s="218">
        <v>24</v>
      </c>
      <c r="I138" s="219"/>
      <c r="J138" s="220">
        <f>ROUND(I138*H138,2)</f>
        <v>0</v>
      </c>
      <c r="K138" s="216" t="s">
        <v>1</v>
      </c>
      <c r="L138" s="38"/>
      <c r="M138" s="223" t="s">
        <v>1</v>
      </c>
      <c r="N138" s="224" t="s">
        <v>38</v>
      </c>
      <c r="O138" s="225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12" t="s">
        <v>294</v>
      </c>
      <c r="AT138" s="12" t="s">
        <v>135</v>
      </c>
      <c r="AU138" s="12" t="s">
        <v>75</v>
      </c>
      <c r="AY138" s="12" t="s">
        <v>115</v>
      </c>
      <c r="BE138" s="213">
        <f>IF(N138="základní",J138,0)</f>
        <v>0</v>
      </c>
      <c r="BF138" s="213">
        <f>IF(N138="snížená",J138,0)</f>
        <v>0</v>
      </c>
      <c r="BG138" s="213">
        <f>IF(N138="zákl. přenesená",J138,0)</f>
        <v>0</v>
      </c>
      <c r="BH138" s="213">
        <f>IF(N138="sníž. přenesená",J138,0)</f>
        <v>0</v>
      </c>
      <c r="BI138" s="213">
        <f>IF(N138="nulová",J138,0)</f>
        <v>0</v>
      </c>
      <c r="BJ138" s="12" t="s">
        <v>75</v>
      </c>
      <c r="BK138" s="213">
        <f>ROUND(I138*H138,2)</f>
        <v>0</v>
      </c>
      <c r="BL138" s="12" t="s">
        <v>294</v>
      </c>
      <c r="BM138" s="12" t="s">
        <v>311</v>
      </c>
    </row>
    <row r="139" s="1" customFormat="1" ht="6.96" customHeight="1">
      <c r="B139" s="52"/>
      <c r="C139" s="53"/>
      <c r="D139" s="53"/>
      <c r="E139" s="53"/>
      <c r="F139" s="53"/>
      <c r="G139" s="53"/>
      <c r="H139" s="53"/>
      <c r="I139" s="150"/>
      <c r="J139" s="53"/>
      <c r="K139" s="53"/>
      <c r="L139" s="38"/>
    </row>
  </sheetData>
  <sheetProtection sheet="1" autoFilter="0" formatColumns="0" formatRows="0" objects="1" scenarios="1" spinCount="100000" saltValue="EaOPnJEQ+Fr48w1LfoEG7hZ4uAdTlUJtsxFbFPUd/YVsi6r+1KKrQ3P5c9wWUYVbhNgrcRs2UriyD6Fm5KpgXQ==" hashValue="Ni7b7efn/qELKcPRFSiQ84D6EGtMbuMr9mO58FKo52PE9jJyTZE3dPDP2h9vfjs75eOH9dnsbN1N1QwnAPbxeQ==" algorithmName="SHA-512" password="CC35"/>
  <autoFilter ref="C86:K13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80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5"/>
      <c r="AT3" s="12" t="s">
        <v>77</v>
      </c>
    </row>
    <row r="4" ht="24.96" customHeight="1">
      <c r="B4" s="15"/>
      <c r="D4" s="123" t="s">
        <v>84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24" t="s">
        <v>16</v>
      </c>
      <c r="L6" s="15"/>
    </row>
    <row r="7" ht="16.5" customHeight="1">
      <c r="B7" s="15"/>
      <c r="E7" s="125" t="str">
        <f>'Rekapitulace stavby'!K6</f>
        <v>Kuželna III. Etapa-ZÁZEMÍ PRO HOSPODU</v>
      </c>
      <c r="F7" s="124"/>
      <c r="G7" s="124"/>
      <c r="H7" s="124"/>
      <c r="L7" s="15"/>
    </row>
    <row r="8" s="1" customFormat="1" ht="12" customHeight="1">
      <c r="B8" s="38"/>
      <c r="D8" s="124" t="s">
        <v>85</v>
      </c>
      <c r="I8" s="126"/>
      <c r="L8" s="38"/>
    </row>
    <row r="9" s="1" customFormat="1" ht="36.96" customHeight="1">
      <c r="B9" s="38"/>
      <c r="E9" s="127" t="s">
        <v>312</v>
      </c>
      <c r="F9" s="1"/>
      <c r="G9" s="1"/>
      <c r="H9" s="1"/>
      <c r="I9" s="126"/>
      <c r="L9" s="38"/>
    </row>
    <row r="10" s="1" customFormat="1">
      <c r="B10" s="38"/>
      <c r="I10" s="126"/>
      <c r="L10" s="38"/>
    </row>
    <row r="11" s="1" customFormat="1" ht="12" customHeight="1">
      <c r="B11" s="38"/>
      <c r="D11" s="124" t="s">
        <v>18</v>
      </c>
      <c r="F11" s="12" t="s">
        <v>1</v>
      </c>
      <c r="I11" s="128" t="s">
        <v>19</v>
      </c>
      <c r="J11" s="12" t="s">
        <v>1</v>
      </c>
      <c r="L11" s="38"/>
    </row>
    <row r="12" s="1" customFormat="1" ht="12" customHeight="1">
      <c r="B12" s="38"/>
      <c r="D12" s="124" t="s">
        <v>20</v>
      </c>
      <c r="F12" s="12" t="s">
        <v>21</v>
      </c>
      <c r="I12" s="128" t="s">
        <v>22</v>
      </c>
      <c r="J12" s="129" t="str">
        <f>'Rekapitulace stavby'!AN8</f>
        <v>8. 3. 2019</v>
      </c>
      <c r="L12" s="38"/>
    </row>
    <row r="13" s="1" customFormat="1" ht="10.8" customHeight="1">
      <c r="B13" s="38"/>
      <c r="I13" s="126"/>
      <c r="L13" s="38"/>
    </row>
    <row r="14" s="1" customFormat="1" ht="12" customHeight="1">
      <c r="B14" s="38"/>
      <c r="D14" s="124" t="s">
        <v>24</v>
      </c>
      <c r="I14" s="128" t="s">
        <v>25</v>
      </c>
      <c r="J14" s="12" t="str">
        <f>IF('Rekapitulace stavby'!AN10="","",'Rekapitulace stavby'!AN10)</f>
        <v/>
      </c>
      <c r="L14" s="38"/>
    </row>
    <row r="15" s="1" customFormat="1" ht="18" customHeight="1">
      <c r="B15" s="38"/>
      <c r="E15" s="12" t="str">
        <f>IF('Rekapitulace stavby'!E11="","",'Rekapitulace stavby'!E11)</f>
        <v xml:space="preserve"> </v>
      </c>
      <c r="I15" s="128" t="s">
        <v>26</v>
      </c>
      <c r="J15" s="12" t="str">
        <f>IF('Rekapitulace stavby'!AN11="","",'Rekapitulace stavby'!AN11)</f>
        <v/>
      </c>
      <c r="L15" s="38"/>
    </row>
    <row r="16" s="1" customFormat="1" ht="6.96" customHeight="1">
      <c r="B16" s="38"/>
      <c r="I16" s="126"/>
      <c r="L16" s="38"/>
    </row>
    <row r="17" s="1" customFormat="1" ht="12" customHeight="1">
      <c r="B17" s="38"/>
      <c r="D17" s="124" t="s">
        <v>27</v>
      </c>
      <c r="I17" s="128" t="s">
        <v>25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2"/>
      <c r="G18" s="12"/>
      <c r="H18" s="12"/>
      <c r="I18" s="128" t="s">
        <v>26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26"/>
      <c r="L19" s="38"/>
    </row>
    <row r="20" s="1" customFormat="1" ht="12" customHeight="1">
      <c r="B20" s="38"/>
      <c r="D20" s="124" t="s">
        <v>29</v>
      </c>
      <c r="I20" s="128" t="s">
        <v>25</v>
      </c>
      <c r="J20" s="12" t="str">
        <f>IF('Rekapitulace stavby'!AN16="","",'Rekapitulace stavby'!AN16)</f>
        <v/>
      </c>
      <c r="L20" s="38"/>
    </row>
    <row r="21" s="1" customFormat="1" ht="18" customHeight="1">
      <c r="B21" s="38"/>
      <c r="E21" s="12" t="str">
        <f>IF('Rekapitulace stavby'!E17="","",'Rekapitulace stavby'!E17)</f>
        <v xml:space="preserve"> </v>
      </c>
      <c r="I21" s="128" t="s">
        <v>26</v>
      </c>
      <c r="J21" s="12" t="str">
        <f>IF('Rekapitulace stavby'!AN17="","",'Rekapitulace stavby'!AN17)</f>
        <v/>
      </c>
      <c r="L21" s="38"/>
    </row>
    <row r="22" s="1" customFormat="1" ht="6.96" customHeight="1">
      <c r="B22" s="38"/>
      <c r="I22" s="126"/>
      <c r="L22" s="38"/>
    </row>
    <row r="23" s="1" customFormat="1" ht="12" customHeight="1">
      <c r="B23" s="38"/>
      <c r="D23" s="124" t="s">
        <v>31</v>
      </c>
      <c r="I23" s="128" t="s">
        <v>25</v>
      </c>
      <c r="J23" s="12" t="str">
        <f>IF('Rekapitulace stavby'!AN19="","",'Rekapitulace stavby'!AN19)</f>
        <v/>
      </c>
      <c r="L23" s="38"/>
    </row>
    <row r="24" s="1" customFormat="1" ht="18" customHeight="1">
      <c r="B24" s="38"/>
      <c r="E24" s="12" t="str">
        <f>IF('Rekapitulace stavby'!E20="","",'Rekapitulace stavby'!E20)</f>
        <v xml:space="preserve"> </v>
      </c>
      <c r="I24" s="128" t="s">
        <v>26</v>
      </c>
      <c r="J24" s="12" t="str">
        <f>IF('Rekapitulace stavby'!AN20="","",'Rekapitulace stavby'!AN20)</f>
        <v/>
      </c>
      <c r="L24" s="38"/>
    </row>
    <row r="25" s="1" customFormat="1" ht="6.96" customHeight="1">
      <c r="B25" s="38"/>
      <c r="I25" s="126"/>
      <c r="L25" s="38"/>
    </row>
    <row r="26" s="1" customFormat="1" ht="12" customHeight="1">
      <c r="B26" s="38"/>
      <c r="D26" s="124" t="s">
        <v>32</v>
      </c>
      <c r="I26" s="126"/>
      <c r="L26" s="38"/>
    </row>
    <row r="27" s="6" customFormat="1" ht="16.5" customHeight="1">
      <c r="B27" s="130"/>
      <c r="E27" s="131" t="s">
        <v>1</v>
      </c>
      <c r="F27" s="131"/>
      <c r="G27" s="131"/>
      <c r="H27" s="131"/>
      <c r="I27" s="132"/>
      <c r="L27" s="130"/>
    </row>
    <row r="28" s="1" customFormat="1" ht="6.96" customHeight="1">
      <c r="B28" s="38"/>
      <c r="I28" s="126"/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33"/>
      <c r="J29" s="66"/>
      <c r="K29" s="66"/>
      <c r="L29" s="38"/>
    </row>
    <row r="30" s="1" customFormat="1" ht="25.44" customHeight="1">
      <c r="B30" s="38"/>
      <c r="D30" s="134" t="s">
        <v>33</v>
      </c>
      <c r="I30" s="126"/>
      <c r="J30" s="135">
        <f>ROUND(J85, 2)</f>
        <v>0</v>
      </c>
      <c r="L30" s="38"/>
    </row>
    <row r="31" s="1" customFormat="1" ht="6.96" customHeight="1">
      <c r="B31" s="38"/>
      <c r="D31" s="66"/>
      <c r="E31" s="66"/>
      <c r="F31" s="66"/>
      <c r="G31" s="66"/>
      <c r="H31" s="66"/>
      <c r="I31" s="133"/>
      <c r="J31" s="66"/>
      <c r="K31" s="66"/>
      <c r="L31" s="38"/>
    </row>
    <row r="32" s="1" customFormat="1" ht="14.4" customHeight="1">
      <c r="B32" s="38"/>
      <c r="F32" s="136" t="s">
        <v>35</v>
      </c>
      <c r="I32" s="137" t="s">
        <v>34</v>
      </c>
      <c r="J32" s="136" t="s">
        <v>36</v>
      </c>
      <c r="L32" s="38"/>
    </row>
    <row r="33" s="1" customFormat="1" ht="14.4" customHeight="1">
      <c r="B33" s="38"/>
      <c r="D33" s="124" t="s">
        <v>37</v>
      </c>
      <c r="E33" s="124" t="s">
        <v>38</v>
      </c>
      <c r="F33" s="138">
        <f>ROUND((SUM(BE85:BE107)),  2)</f>
        <v>0</v>
      </c>
      <c r="I33" s="139">
        <v>0.20999999999999999</v>
      </c>
      <c r="J33" s="138">
        <f>ROUND(((SUM(BE85:BE107))*I33),  2)</f>
        <v>0</v>
      </c>
      <c r="L33" s="38"/>
    </row>
    <row r="34" s="1" customFormat="1" ht="14.4" customHeight="1">
      <c r="B34" s="38"/>
      <c r="E34" s="124" t="s">
        <v>39</v>
      </c>
      <c r="F34" s="138">
        <f>ROUND((SUM(BF85:BF107)),  2)</f>
        <v>0</v>
      </c>
      <c r="I34" s="139">
        <v>0.14999999999999999</v>
      </c>
      <c r="J34" s="138">
        <f>ROUND(((SUM(BF85:BF107))*I34),  2)</f>
        <v>0</v>
      </c>
      <c r="L34" s="38"/>
    </row>
    <row r="35" hidden="1" s="1" customFormat="1" ht="14.4" customHeight="1">
      <c r="B35" s="38"/>
      <c r="E35" s="124" t="s">
        <v>40</v>
      </c>
      <c r="F35" s="138">
        <f>ROUND((SUM(BG85:BG107)),  2)</f>
        <v>0</v>
      </c>
      <c r="I35" s="139">
        <v>0.20999999999999999</v>
      </c>
      <c r="J35" s="138">
        <f>0</f>
        <v>0</v>
      </c>
      <c r="L35" s="38"/>
    </row>
    <row r="36" hidden="1" s="1" customFormat="1" ht="14.4" customHeight="1">
      <c r="B36" s="38"/>
      <c r="E36" s="124" t="s">
        <v>41</v>
      </c>
      <c r="F36" s="138">
        <f>ROUND((SUM(BH85:BH107)),  2)</f>
        <v>0</v>
      </c>
      <c r="I36" s="139">
        <v>0.14999999999999999</v>
      </c>
      <c r="J36" s="138">
        <f>0</f>
        <v>0</v>
      </c>
      <c r="L36" s="38"/>
    </row>
    <row r="37" hidden="1" s="1" customFormat="1" ht="14.4" customHeight="1">
      <c r="B37" s="38"/>
      <c r="E37" s="124" t="s">
        <v>42</v>
      </c>
      <c r="F37" s="138">
        <f>ROUND((SUM(BI85:BI107)),  2)</f>
        <v>0</v>
      </c>
      <c r="I37" s="139">
        <v>0</v>
      </c>
      <c r="J37" s="138">
        <f>0</f>
        <v>0</v>
      </c>
      <c r="L37" s="38"/>
    </row>
    <row r="38" s="1" customFormat="1" ht="6.96" customHeight="1">
      <c r="B38" s="38"/>
      <c r="I38" s="126"/>
      <c r="L38" s="38"/>
    </row>
    <row r="39" s="1" customFormat="1" ht="25.44" customHeight="1">
      <c r="B39" s="38"/>
      <c r="C39" s="140"/>
      <c r="D39" s="141" t="s">
        <v>43</v>
      </c>
      <c r="E39" s="142"/>
      <c r="F39" s="142"/>
      <c r="G39" s="143" t="s">
        <v>44</v>
      </c>
      <c r="H39" s="144" t="s">
        <v>45</v>
      </c>
      <c r="I39" s="145"/>
      <c r="J39" s="146">
        <f>SUM(J30:J37)</f>
        <v>0</v>
      </c>
      <c r="K39" s="147"/>
      <c r="L39" s="38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8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8"/>
    </row>
    <row r="45" s="1" customFormat="1" ht="24.96" customHeight="1">
      <c r="B45" s="33"/>
      <c r="C45" s="18" t="s">
        <v>87</v>
      </c>
      <c r="D45" s="34"/>
      <c r="E45" s="34"/>
      <c r="F45" s="34"/>
      <c r="G45" s="34"/>
      <c r="H45" s="34"/>
      <c r="I45" s="126"/>
      <c r="J45" s="34"/>
      <c r="K45" s="34"/>
      <c r="L45" s="38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126"/>
      <c r="J46" s="34"/>
      <c r="K46" s="34"/>
      <c r="L46" s="38"/>
    </row>
    <row r="47" s="1" customFormat="1" ht="12" customHeight="1">
      <c r="B47" s="33"/>
      <c r="C47" s="27" t="s">
        <v>16</v>
      </c>
      <c r="D47" s="34"/>
      <c r="E47" s="34"/>
      <c r="F47" s="34"/>
      <c r="G47" s="34"/>
      <c r="H47" s="34"/>
      <c r="I47" s="126"/>
      <c r="J47" s="34"/>
      <c r="K47" s="34"/>
      <c r="L47" s="38"/>
    </row>
    <row r="48" s="1" customFormat="1" ht="16.5" customHeight="1">
      <c r="B48" s="33"/>
      <c r="C48" s="34"/>
      <c r="D48" s="34"/>
      <c r="E48" s="154" t="str">
        <f>E7</f>
        <v>Kuželna III. Etapa-ZÁZEMÍ PRO HOSPODU</v>
      </c>
      <c r="F48" s="27"/>
      <c r="G48" s="27"/>
      <c r="H48" s="27"/>
      <c r="I48" s="126"/>
      <c r="J48" s="34"/>
      <c r="K48" s="34"/>
      <c r="L48" s="38"/>
    </row>
    <row r="49" s="1" customFormat="1" ht="12" customHeight="1">
      <c r="B49" s="33"/>
      <c r="C49" s="27" t="s">
        <v>85</v>
      </c>
      <c r="D49" s="34"/>
      <c r="E49" s="34"/>
      <c r="F49" s="34"/>
      <c r="G49" s="34"/>
      <c r="H49" s="34"/>
      <c r="I49" s="126"/>
      <c r="J49" s="34"/>
      <c r="K49" s="34"/>
      <c r="L49" s="38"/>
    </row>
    <row r="50" s="1" customFormat="1" ht="16.5" customHeight="1">
      <c r="B50" s="33"/>
      <c r="C50" s="34"/>
      <c r="D50" s="34"/>
      <c r="E50" s="59" t="str">
        <f>E9</f>
        <v>D.1.4.a - UT</v>
      </c>
      <c r="F50" s="34"/>
      <c r="G50" s="34"/>
      <c r="H50" s="34"/>
      <c r="I50" s="126"/>
      <c r="J50" s="34"/>
      <c r="K50" s="34"/>
      <c r="L50" s="38"/>
    </row>
    <row r="51" s="1" customFormat="1" ht="6.96" customHeight="1">
      <c r="B51" s="33"/>
      <c r="C51" s="34"/>
      <c r="D51" s="34"/>
      <c r="E51" s="34"/>
      <c r="F51" s="34"/>
      <c r="G51" s="34"/>
      <c r="H51" s="34"/>
      <c r="I51" s="126"/>
      <c r="J51" s="34"/>
      <c r="K51" s="34"/>
      <c r="L51" s="38"/>
    </row>
    <row r="52" s="1" customFormat="1" ht="12" customHeight="1">
      <c r="B52" s="33"/>
      <c r="C52" s="27" t="s">
        <v>20</v>
      </c>
      <c r="D52" s="34"/>
      <c r="E52" s="34"/>
      <c r="F52" s="22" t="str">
        <f>F12</f>
        <v xml:space="preserve"> </v>
      </c>
      <c r="G52" s="34"/>
      <c r="H52" s="34"/>
      <c r="I52" s="128" t="s">
        <v>22</v>
      </c>
      <c r="J52" s="62" t="str">
        <f>IF(J12="","",J12)</f>
        <v>8. 3. 2019</v>
      </c>
      <c r="K52" s="34"/>
      <c r="L52" s="38"/>
    </row>
    <row r="53" s="1" customFormat="1" ht="6.96" customHeight="1">
      <c r="B53" s="33"/>
      <c r="C53" s="34"/>
      <c r="D53" s="34"/>
      <c r="E53" s="34"/>
      <c r="F53" s="34"/>
      <c r="G53" s="34"/>
      <c r="H53" s="34"/>
      <c r="I53" s="126"/>
      <c r="J53" s="34"/>
      <c r="K53" s="34"/>
      <c r="L53" s="38"/>
    </row>
    <row r="54" s="1" customFormat="1" ht="13.65" customHeight="1">
      <c r="B54" s="33"/>
      <c r="C54" s="27" t="s">
        <v>24</v>
      </c>
      <c r="D54" s="34"/>
      <c r="E54" s="34"/>
      <c r="F54" s="22" t="str">
        <f>E15</f>
        <v xml:space="preserve"> </v>
      </c>
      <c r="G54" s="34"/>
      <c r="H54" s="34"/>
      <c r="I54" s="128" t="s">
        <v>29</v>
      </c>
      <c r="J54" s="31" t="str">
        <f>E21</f>
        <v xml:space="preserve"> </v>
      </c>
      <c r="K54" s="34"/>
      <c r="L54" s="38"/>
    </row>
    <row r="55" s="1" customFormat="1" ht="13.65" customHeight="1">
      <c r="B55" s="33"/>
      <c r="C55" s="27" t="s">
        <v>27</v>
      </c>
      <c r="D55" s="34"/>
      <c r="E55" s="34"/>
      <c r="F55" s="22" t="str">
        <f>IF(E18="","",E18)</f>
        <v>Vyplň údaj</v>
      </c>
      <c r="G55" s="34"/>
      <c r="H55" s="34"/>
      <c r="I55" s="128" t="s">
        <v>31</v>
      </c>
      <c r="J55" s="31" t="str">
        <f>E24</f>
        <v xml:space="preserve"> </v>
      </c>
      <c r="K55" s="34"/>
      <c r="L55" s="38"/>
    </row>
    <row r="56" s="1" customFormat="1" ht="10.32" customHeight="1">
      <c r="B56" s="33"/>
      <c r="C56" s="34"/>
      <c r="D56" s="34"/>
      <c r="E56" s="34"/>
      <c r="F56" s="34"/>
      <c r="G56" s="34"/>
      <c r="H56" s="34"/>
      <c r="I56" s="126"/>
      <c r="J56" s="34"/>
      <c r="K56" s="34"/>
      <c r="L56" s="38"/>
    </row>
    <row r="57" s="1" customFormat="1" ht="29.28" customHeight="1">
      <c r="B57" s="33"/>
      <c r="C57" s="155" t="s">
        <v>88</v>
      </c>
      <c r="D57" s="156"/>
      <c r="E57" s="156"/>
      <c r="F57" s="156"/>
      <c r="G57" s="156"/>
      <c r="H57" s="156"/>
      <c r="I57" s="157"/>
      <c r="J57" s="158" t="s">
        <v>89</v>
      </c>
      <c r="K57" s="156"/>
      <c r="L57" s="38"/>
    </row>
    <row r="58" s="1" customFormat="1" ht="10.32" customHeight="1">
      <c r="B58" s="33"/>
      <c r="C58" s="34"/>
      <c r="D58" s="34"/>
      <c r="E58" s="34"/>
      <c r="F58" s="34"/>
      <c r="G58" s="34"/>
      <c r="H58" s="34"/>
      <c r="I58" s="126"/>
      <c r="J58" s="34"/>
      <c r="K58" s="34"/>
      <c r="L58" s="38"/>
    </row>
    <row r="59" s="1" customFormat="1" ht="22.8" customHeight="1">
      <c r="B59" s="33"/>
      <c r="C59" s="159" t="s">
        <v>90</v>
      </c>
      <c r="D59" s="34"/>
      <c r="E59" s="34"/>
      <c r="F59" s="34"/>
      <c r="G59" s="34"/>
      <c r="H59" s="34"/>
      <c r="I59" s="126"/>
      <c r="J59" s="93">
        <f>J85</f>
        <v>0</v>
      </c>
      <c r="K59" s="34"/>
      <c r="L59" s="38"/>
      <c r="AU59" s="12" t="s">
        <v>91</v>
      </c>
    </row>
    <row r="60" s="7" customFormat="1" ht="24.96" customHeight="1">
      <c r="B60" s="160"/>
      <c r="C60" s="161"/>
      <c r="D60" s="162" t="s">
        <v>92</v>
      </c>
      <c r="E60" s="163"/>
      <c r="F60" s="163"/>
      <c r="G60" s="163"/>
      <c r="H60" s="163"/>
      <c r="I60" s="164"/>
      <c r="J60" s="165">
        <f>J86</f>
        <v>0</v>
      </c>
      <c r="K60" s="161"/>
      <c r="L60" s="166"/>
    </row>
    <row r="61" s="8" customFormat="1" ht="19.92" customHeight="1">
      <c r="B61" s="167"/>
      <c r="C61" s="168"/>
      <c r="D61" s="169" t="s">
        <v>93</v>
      </c>
      <c r="E61" s="170"/>
      <c r="F61" s="170"/>
      <c r="G61" s="170"/>
      <c r="H61" s="170"/>
      <c r="I61" s="171"/>
      <c r="J61" s="172">
        <f>J87</f>
        <v>0</v>
      </c>
      <c r="K61" s="168"/>
      <c r="L61" s="173"/>
    </row>
    <row r="62" s="8" customFormat="1" ht="19.92" customHeight="1">
      <c r="B62" s="167"/>
      <c r="C62" s="168"/>
      <c r="D62" s="169" t="s">
        <v>313</v>
      </c>
      <c r="E62" s="170"/>
      <c r="F62" s="170"/>
      <c r="G62" s="170"/>
      <c r="H62" s="170"/>
      <c r="I62" s="171"/>
      <c r="J62" s="172">
        <f>J91</f>
        <v>0</v>
      </c>
      <c r="K62" s="168"/>
      <c r="L62" s="173"/>
    </row>
    <row r="63" s="8" customFormat="1" ht="19.92" customHeight="1">
      <c r="B63" s="167"/>
      <c r="C63" s="168"/>
      <c r="D63" s="169" t="s">
        <v>98</v>
      </c>
      <c r="E63" s="170"/>
      <c r="F63" s="170"/>
      <c r="G63" s="170"/>
      <c r="H63" s="170"/>
      <c r="I63" s="171"/>
      <c r="J63" s="172">
        <f>J96</f>
        <v>0</v>
      </c>
      <c r="K63" s="168"/>
      <c r="L63" s="173"/>
    </row>
    <row r="64" s="8" customFormat="1" ht="19.92" customHeight="1">
      <c r="B64" s="167"/>
      <c r="C64" s="168"/>
      <c r="D64" s="169" t="s">
        <v>314</v>
      </c>
      <c r="E64" s="170"/>
      <c r="F64" s="170"/>
      <c r="G64" s="170"/>
      <c r="H64" s="170"/>
      <c r="I64" s="171"/>
      <c r="J64" s="172">
        <f>J100</f>
        <v>0</v>
      </c>
      <c r="K64" s="168"/>
      <c r="L64" s="173"/>
    </row>
    <row r="65" s="7" customFormat="1" ht="24.96" customHeight="1">
      <c r="B65" s="160"/>
      <c r="C65" s="161"/>
      <c r="D65" s="162" t="s">
        <v>99</v>
      </c>
      <c r="E65" s="163"/>
      <c r="F65" s="163"/>
      <c r="G65" s="163"/>
      <c r="H65" s="163"/>
      <c r="I65" s="164"/>
      <c r="J65" s="165">
        <f>J104</f>
        <v>0</v>
      </c>
      <c r="K65" s="161"/>
      <c r="L65" s="166"/>
    </row>
    <row r="66" s="1" customFormat="1" ht="21.84" customHeight="1">
      <c r="B66" s="33"/>
      <c r="C66" s="34"/>
      <c r="D66" s="34"/>
      <c r="E66" s="34"/>
      <c r="F66" s="34"/>
      <c r="G66" s="34"/>
      <c r="H66" s="34"/>
      <c r="I66" s="126"/>
      <c r="J66" s="34"/>
      <c r="K66" s="34"/>
      <c r="L66" s="38"/>
    </row>
    <row r="67" s="1" customFormat="1" ht="6.96" customHeight="1">
      <c r="B67" s="52"/>
      <c r="C67" s="53"/>
      <c r="D67" s="53"/>
      <c r="E67" s="53"/>
      <c r="F67" s="53"/>
      <c r="G67" s="53"/>
      <c r="H67" s="53"/>
      <c r="I67" s="150"/>
      <c r="J67" s="53"/>
      <c r="K67" s="53"/>
      <c r="L67" s="38"/>
    </row>
    <row r="71" s="1" customFormat="1" ht="6.96" customHeight="1">
      <c r="B71" s="54"/>
      <c r="C71" s="55"/>
      <c r="D71" s="55"/>
      <c r="E71" s="55"/>
      <c r="F71" s="55"/>
      <c r="G71" s="55"/>
      <c r="H71" s="55"/>
      <c r="I71" s="153"/>
      <c r="J71" s="55"/>
      <c r="K71" s="55"/>
      <c r="L71" s="38"/>
    </row>
    <row r="72" s="1" customFormat="1" ht="24.96" customHeight="1">
      <c r="B72" s="33"/>
      <c r="C72" s="18" t="s">
        <v>100</v>
      </c>
      <c r="D72" s="34"/>
      <c r="E72" s="34"/>
      <c r="F72" s="34"/>
      <c r="G72" s="34"/>
      <c r="H72" s="34"/>
      <c r="I72" s="126"/>
      <c r="J72" s="34"/>
      <c r="K72" s="34"/>
      <c r="L72" s="38"/>
    </row>
    <row r="73" s="1" customFormat="1" ht="6.96" customHeight="1">
      <c r="B73" s="33"/>
      <c r="C73" s="34"/>
      <c r="D73" s="34"/>
      <c r="E73" s="34"/>
      <c r="F73" s="34"/>
      <c r="G73" s="34"/>
      <c r="H73" s="34"/>
      <c r="I73" s="126"/>
      <c r="J73" s="34"/>
      <c r="K73" s="34"/>
      <c r="L73" s="38"/>
    </row>
    <row r="74" s="1" customFormat="1" ht="12" customHeight="1">
      <c r="B74" s="33"/>
      <c r="C74" s="27" t="s">
        <v>16</v>
      </c>
      <c r="D74" s="34"/>
      <c r="E74" s="34"/>
      <c r="F74" s="34"/>
      <c r="G74" s="34"/>
      <c r="H74" s="34"/>
      <c r="I74" s="126"/>
      <c r="J74" s="34"/>
      <c r="K74" s="34"/>
      <c r="L74" s="38"/>
    </row>
    <row r="75" s="1" customFormat="1" ht="16.5" customHeight="1">
      <c r="B75" s="33"/>
      <c r="C75" s="34"/>
      <c r="D75" s="34"/>
      <c r="E75" s="154" t="str">
        <f>E7</f>
        <v>Kuželna III. Etapa-ZÁZEMÍ PRO HOSPODU</v>
      </c>
      <c r="F75" s="27"/>
      <c r="G75" s="27"/>
      <c r="H75" s="27"/>
      <c r="I75" s="126"/>
      <c r="J75" s="34"/>
      <c r="K75" s="34"/>
      <c r="L75" s="38"/>
    </row>
    <row r="76" s="1" customFormat="1" ht="12" customHeight="1">
      <c r="B76" s="33"/>
      <c r="C76" s="27" t="s">
        <v>85</v>
      </c>
      <c r="D76" s="34"/>
      <c r="E76" s="34"/>
      <c r="F76" s="34"/>
      <c r="G76" s="34"/>
      <c r="H76" s="34"/>
      <c r="I76" s="126"/>
      <c r="J76" s="34"/>
      <c r="K76" s="34"/>
      <c r="L76" s="38"/>
    </row>
    <row r="77" s="1" customFormat="1" ht="16.5" customHeight="1">
      <c r="B77" s="33"/>
      <c r="C77" s="34"/>
      <c r="D77" s="34"/>
      <c r="E77" s="59" t="str">
        <f>E9</f>
        <v>D.1.4.a - UT</v>
      </c>
      <c r="F77" s="34"/>
      <c r="G77" s="34"/>
      <c r="H77" s="34"/>
      <c r="I77" s="126"/>
      <c r="J77" s="34"/>
      <c r="K77" s="34"/>
      <c r="L77" s="38"/>
    </row>
    <row r="78" s="1" customFormat="1" ht="6.96" customHeight="1">
      <c r="B78" s="33"/>
      <c r="C78" s="34"/>
      <c r="D78" s="34"/>
      <c r="E78" s="34"/>
      <c r="F78" s="34"/>
      <c r="G78" s="34"/>
      <c r="H78" s="34"/>
      <c r="I78" s="126"/>
      <c r="J78" s="34"/>
      <c r="K78" s="34"/>
      <c r="L78" s="38"/>
    </row>
    <row r="79" s="1" customFormat="1" ht="12" customHeight="1">
      <c r="B79" s="33"/>
      <c r="C79" s="27" t="s">
        <v>20</v>
      </c>
      <c r="D79" s="34"/>
      <c r="E79" s="34"/>
      <c r="F79" s="22" t="str">
        <f>F12</f>
        <v xml:space="preserve"> </v>
      </c>
      <c r="G79" s="34"/>
      <c r="H79" s="34"/>
      <c r="I79" s="128" t="s">
        <v>22</v>
      </c>
      <c r="J79" s="62" t="str">
        <f>IF(J12="","",J12)</f>
        <v>8. 3. 2019</v>
      </c>
      <c r="K79" s="34"/>
      <c r="L79" s="38"/>
    </row>
    <row r="80" s="1" customFormat="1" ht="6.96" customHeight="1">
      <c r="B80" s="33"/>
      <c r="C80" s="34"/>
      <c r="D80" s="34"/>
      <c r="E80" s="34"/>
      <c r="F80" s="34"/>
      <c r="G80" s="34"/>
      <c r="H80" s="34"/>
      <c r="I80" s="126"/>
      <c r="J80" s="34"/>
      <c r="K80" s="34"/>
      <c r="L80" s="38"/>
    </row>
    <row r="81" s="1" customFormat="1" ht="13.65" customHeight="1">
      <c r="B81" s="33"/>
      <c r="C81" s="27" t="s">
        <v>24</v>
      </c>
      <c r="D81" s="34"/>
      <c r="E81" s="34"/>
      <c r="F81" s="22" t="str">
        <f>E15</f>
        <v xml:space="preserve"> </v>
      </c>
      <c r="G81" s="34"/>
      <c r="H81" s="34"/>
      <c r="I81" s="128" t="s">
        <v>29</v>
      </c>
      <c r="J81" s="31" t="str">
        <f>E21</f>
        <v xml:space="preserve"> </v>
      </c>
      <c r="K81" s="34"/>
      <c r="L81" s="38"/>
    </row>
    <row r="82" s="1" customFormat="1" ht="13.65" customHeight="1">
      <c r="B82" s="33"/>
      <c r="C82" s="27" t="s">
        <v>27</v>
      </c>
      <c r="D82" s="34"/>
      <c r="E82" s="34"/>
      <c r="F82" s="22" t="str">
        <f>IF(E18="","",E18)</f>
        <v>Vyplň údaj</v>
      </c>
      <c r="G82" s="34"/>
      <c r="H82" s="34"/>
      <c r="I82" s="128" t="s">
        <v>31</v>
      </c>
      <c r="J82" s="31" t="str">
        <f>E24</f>
        <v xml:space="preserve"> </v>
      </c>
      <c r="K82" s="34"/>
      <c r="L82" s="38"/>
    </row>
    <row r="83" s="1" customFormat="1" ht="10.32" customHeight="1">
      <c r="B83" s="33"/>
      <c r="C83" s="34"/>
      <c r="D83" s="34"/>
      <c r="E83" s="34"/>
      <c r="F83" s="34"/>
      <c r="G83" s="34"/>
      <c r="H83" s="34"/>
      <c r="I83" s="126"/>
      <c r="J83" s="34"/>
      <c r="K83" s="34"/>
      <c r="L83" s="38"/>
    </row>
    <row r="84" s="9" customFormat="1" ht="29.28" customHeight="1">
      <c r="B84" s="174"/>
      <c r="C84" s="175" t="s">
        <v>101</v>
      </c>
      <c r="D84" s="176" t="s">
        <v>52</v>
      </c>
      <c r="E84" s="176" t="s">
        <v>48</v>
      </c>
      <c r="F84" s="176" t="s">
        <v>49</v>
      </c>
      <c r="G84" s="176" t="s">
        <v>102</v>
      </c>
      <c r="H84" s="176" t="s">
        <v>103</v>
      </c>
      <c r="I84" s="177" t="s">
        <v>104</v>
      </c>
      <c r="J84" s="178" t="s">
        <v>89</v>
      </c>
      <c r="K84" s="179" t="s">
        <v>105</v>
      </c>
      <c r="L84" s="180"/>
      <c r="M84" s="83" t="s">
        <v>1</v>
      </c>
      <c r="N84" s="84" t="s">
        <v>37</v>
      </c>
      <c r="O84" s="84" t="s">
        <v>106</v>
      </c>
      <c r="P84" s="84" t="s">
        <v>107</v>
      </c>
      <c r="Q84" s="84" t="s">
        <v>108</v>
      </c>
      <c r="R84" s="84" t="s">
        <v>109</v>
      </c>
      <c r="S84" s="84" t="s">
        <v>110</v>
      </c>
      <c r="T84" s="85" t="s">
        <v>111</v>
      </c>
    </row>
    <row r="85" s="1" customFormat="1" ht="22.8" customHeight="1">
      <c r="B85" s="33"/>
      <c r="C85" s="90" t="s">
        <v>112</v>
      </c>
      <c r="D85" s="34"/>
      <c r="E85" s="34"/>
      <c r="F85" s="34"/>
      <c r="G85" s="34"/>
      <c r="H85" s="34"/>
      <c r="I85" s="126"/>
      <c r="J85" s="181">
        <f>BK85</f>
        <v>0</v>
      </c>
      <c r="K85" s="34"/>
      <c r="L85" s="38"/>
      <c r="M85" s="86"/>
      <c r="N85" s="87"/>
      <c r="O85" s="87"/>
      <c r="P85" s="182">
        <f>P86+P104</f>
        <v>0</v>
      </c>
      <c r="Q85" s="87"/>
      <c r="R85" s="182">
        <f>R86+R104</f>
        <v>0.073260000000000006</v>
      </c>
      <c r="S85" s="87"/>
      <c r="T85" s="183">
        <f>T86+T104</f>
        <v>0</v>
      </c>
      <c r="AT85" s="12" t="s">
        <v>66</v>
      </c>
      <c r="AU85" s="12" t="s">
        <v>91</v>
      </c>
      <c r="BK85" s="184">
        <f>BK86+BK104</f>
        <v>0</v>
      </c>
    </row>
    <row r="86" s="10" customFormat="1" ht="25.92" customHeight="1">
      <c r="B86" s="185"/>
      <c r="C86" s="186"/>
      <c r="D86" s="187" t="s">
        <v>66</v>
      </c>
      <c r="E86" s="188" t="s">
        <v>113</v>
      </c>
      <c r="F86" s="188" t="s">
        <v>114</v>
      </c>
      <c r="G86" s="186"/>
      <c r="H86" s="186"/>
      <c r="I86" s="189"/>
      <c r="J86" s="190">
        <f>BK86</f>
        <v>0</v>
      </c>
      <c r="K86" s="186"/>
      <c r="L86" s="191"/>
      <c r="M86" s="192"/>
      <c r="N86" s="193"/>
      <c r="O86" s="193"/>
      <c r="P86" s="194">
        <f>P87+P91+P96+P100</f>
        <v>0</v>
      </c>
      <c r="Q86" s="193"/>
      <c r="R86" s="194">
        <f>R87+R91+R96+R100</f>
        <v>0.073260000000000006</v>
      </c>
      <c r="S86" s="193"/>
      <c r="T86" s="195">
        <f>T87+T91+T96+T100</f>
        <v>0</v>
      </c>
      <c r="AR86" s="196" t="s">
        <v>77</v>
      </c>
      <c r="AT86" s="197" t="s">
        <v>66</v>
      </c>
      <c r="AU86" s="197" t="s">
        <v>67</v>
      </c>
      <c r="AY86" s="196" t="s">
        <v>115</v>
      </c>
      <c r="BK86" s="198">
        <f>BK87+BK91+BK96+BK100</f>
        <v>0</v>
      </c>
    </row>
    <row r="87" s="10" customFormat="1" ht="22.8" customHeight="1">
      <c r="B87" s="185"/>
      <c r="C87" s="186"/>
      <c r="D87" s="187" t="s">
        <v>66</v>
      </c>
      <c r="E87" s="199" t="s">
        <v>116</v>
      </c>
      <c r="F87" s="199" t="s">
        <v>117</v>
      </c>
      <c r="G87" s="186"/>
      <c r="H87" s="186"/>
      <c r="I87" s="189"/>
      <c r="J87" s="200">
        <f>BK87</f>
        <v>0</v>
      </c>
      <c r="K87" s="186"/>
      <c r="L87" s="191"/>
      <c r="M87" s="192"/>
      <c r="N87" s="193"/>
      <c r="O87" s="193"/>
      <c r="P87" s="194">
        <f>SUM(P88:P90)</f>
        <v>0</v>
      </c>
      <c r="Q87" s="193"/>
      <c r="R87" s="194">
        <f>SUM(R88:R90)</f>
        <v>0.0023600000000000001</v>
      </c>
      <c r="S87" s="193"/>
      <c r="T87" s="195">
        <f>SUM(T88:T90)</f>
        <v>0</v>
      </c>
      <c r="AR87" s="196" t="s">
        <v>77</v>
      </c>
      <c r="AT87" s="197" t="s">
        <v>66</v>
      </c>
      <c r="AU87" s="197" t="s">
        <v>75</v>
      </c>
      <c r="AY87" s="196" t="s">
        <v>115</v>
      </c>
      <c r="BK87" s="198">
        <f>SUM(BK88:BK90)</f>
        <v>0</v>
      </c>
    </row>
    <row r="88" s="1" customFormat="1" ht="16.5" customHeight="1">
      <c r="B88" s="33"/>
      <c r="C88" s="214" t="s">
        <v>75</v>
      </c>
      <c r="D88" s="214" t="s">
        <v>135</v>
      </c>
      <c r="E88" s="215" t="s">
        <v>136</v>
      </c>
      <c r="F88" s="216" t="s">
        <v>137</v>
      </c>
      <c r="G88" s="217" t="s">
        <v>122</v>
      </c>
      <c r="H88" s="218">
        <v>28</v>
      </c>
      <c r="I88" s="219"/>
      <c r="J88" s="220">
        <f>ROUND(I88*H88,2)</f>
        <v>0</v>
      </c>
      <c r="K88" s="216" t="s">
        <v>123</v>
      </c>
      <c r="L88" s="38"/>
      <c r="M88" s="221" t="s">
        <v>1</v>
      </c>
      <c r="N88" s="222" t="s">
        <v>38</v>
      </c>
      <c r="O88" s="74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AR88" s="12" t="s">
        <v>125</v>
      </c>
      <c r="AT88" s="12" t="s">
        <v>135</v>
      </c>
      <c r="AU88" s="12" t="s">
        <v>77</v>
      </c>
      <c r="AY88" s="12" t="s">
        <v>115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2" t="s">
        <v>75</v>
      </c>
      <c r="BK88" s="213">
        <f>ROUND(I88*H88,2)</f>
        <v>0</v>
      </c>
      <c r="BL88" s="12" t="s">
        <v>125</v>
      </c>
      <c r="BM88" s="12" t="s">
        <v>315</v>
      </c>
    </row>
    <row r="89" s="1" customFormat="1" ht="16.5" customHeight="1">
      <c r="B89" s="33"/>
      <c r="C89" s="201" t="s">
        <v>77</v>
      </c>
      <c r="D89" s="201" t="s">
        <v>119</v>
      </c>
      <c r="E89" s="202" t="s">
        <v>316</v>
      </c>
      <c r="F89" s="203" t="s">
        <v>317</v>
      </c>
      <c r="G89" s="204" t="s">
        <v>122</v>
      </c>
      <c r="H89" s="205">
        <v>20</v>
      </c>
      <c r="I89" s="206"/>
      <c r="J89" s="207">
        <f>ROUND(I89*H89,2)</f>
        <v>0</v>
      </c>
      <c r="K89" s="203" t="s">
        <v>123</v>
      </c>
      <c r="L89" s="208"/>
      <c r="M89" s="209" t="s">
        <v>1</v>
      </c>
      <c r="N89" s="210" t="s">
        <v>38</v>
      </c>
      <c r="O89" s="74"/>
      <c r="P89" s="211">
        <f>O89*H89</f>
        <v>0</v>
      </c>
      <c r="Q89" s="211">
        <v>6.6000000000000005E-05</v>
      </c>
      <c r="R89" s="211">
        <f>Q89*H89</f>
        <v>0.00132</v>
      </c>
      <c r="S89" s="211">
        <v>0</v>
      </c>
      <c r="T89" s="212">
        <f>S89*H89</f>
        <v>0</v>
      </c>
      <c r="AR89" s="12" t="s">
        <v>124</v>
      </c>
      <c r="AT89" s="12" t="s">
        <v>119</v>
      </c>
      <c r="AU89" s="12" t="s">
        <v>77</v>
      </c>
      <c r="AY89" s="12" t="s">
        <v>115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2" t="s">
        <v>75</v>
      </c>
      <c r="BK89" s="213">
        <f>ROUND(I89*H89,2)</f>
        <v>0</v>
      </c>
      <c r="BL89" s="12" t="s">
        <v>125</v>
      </c>
      <c r="BM89" s="12" t="s">
        <v>318</v>
      </c>
    </row>
    <row r="90" s="1" customFormat="1" ht="16.5" customHeight="1">
      <c r="B90" s="33"/>
      <c r="C90" s="201" t="s">
        <v>319</v>
      </c>
      <c r="D90" s="201" t="s">
        <v>119</v>
      </c>
      <c r="E90" s="202" t="s">
        <v>320</v>
      </c>
      <c r="F90" s="203" t="s">
        <v>321</v>
      </c>
      <c r="G90" s="204" t="s">
        <v>122</v>
      </c>
      <c r="H90" s="205">
        <v>8</v>
      </c>
      <c r="I90" s="206"/>
      <c r="J90" s="207">
        <f>ROUND(I90*H90,2)</f>
        <v>0</v>
      </c>
      <c r="K90" s="203" t="s">
        <v>123</v>
      </c>
      <c r="L90" s="208"/>
      <c r="M90" s="209" t="s">
        <v>1</v>
      </c>
      <c r="N90" s="210" t="s">
        <v>38</v>
      </c>
      <c r="O90" s="74"/>
      <c r="P90" s="211">
        <f>O90*H90</f>
        <v>0</v>
      </c>
      <c r="Q90" s="211">
        <v>0.00012999999999999999</v>
      </c>
      <c r="R90" s="211">
        <f>Q90*H90</f>
        <v>0.0010399999999999999</v>
      </c>
      <c r="S90" s="211">
        <v>0</v>
      </c>
      <c r="T90" s="212">
        <f>S90*H90</f>
        <v>0</v>
      </c>
      <c r="AR90" s="12" t="s">
        <v>124</v>
      </c>
      <c r="AT90" s="12" t="s">
        <v>119</v>
      </c>
      <c r="AU90" s="12" t="s">
        <v>77</v>
      </c>
      <c r="AY90" s="12" t="s">
        <v>115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2" t="s">
        <v>75</v>
      </c>
      <c r="BK90" s="213">
        <f>ROUND(I90*H90,2)</f>
        <v>0</v>
      </c>
      <c r="BL90" s="12" t="s">
        <v>125</v>
      </c>
      <c r="BM90" s="12" t="s">
        <v>322</v>
      </c>
    </row>
    <row r="91" s="10" customFormat="1" ht="22.8" customHeight="1">
      <c r="B91" s="185"/>
      <c r="C91" s="186"/>
      <c r="D91" s="187" t="s">
        <v>66</v>
      </c>
      <c r="E91" s="199" t="s">
        <v>323</v>
      </c>
      <c r="F91" s="199" t="s">
        <v>324</v>
      </c>
      <c r="G91" s="186"/>
      <c r="H91" s="186"/>
      <c r="I91" s="189"/>
      <c r="J91" s="200">
        <f>BK91</f>
        <v>0</v>
      </c>
      <c r="K91" s="186"/>
      <c r="L91" s="191"/>
      <c r="M91" s="192"/>
      <c r="N91" s="193"/>
      <c r="O91" s="193"/>
      <c r="P91" s="194">
        <f>SUM(P92:P95)</f>
        <v>0</v>
      </c>
      <c r="Q91" s="193"/>
      <c r="R91" s="194">
        <f>SUM(R92:R95)</f>
        <v>0.019700000000000002</v>
      </c>
      <c r="S91" s="193"/>
      <c r="T91" s="195">
        <f>SUM(T92:T95)</f>
        <v>0</v>
      </c>
      <c r="AR91" s="196" t="s">
        <v>77</v>
      </c>
      <c r="AT91" s="197" t="s">
        <v>66</v>
      </c>
      <c r="AU91" s="197" t="s">
        <v>75</v>
      </c>
      <c r="AY91" s="196" t="s">
        <v>115</v>
      </c>
      <c r="BK91" s="198">
        <f>SUM(BK92:BK95)</f>
        <v>0</v>
      </c>
    </row>
    <row r="92" s="1" customFormat="1" ht="16.5" customHeight="1">
      <c r="B92" s="33"/>
      <c r="C92" s="214" t="s">
        <v>289</v>
      </c>
      <c r="D92" s="214" t="s">
        <v>135</v>
      </c>
      <c r="E92" s="215" t="s">
        <v>325</v>
      </c>
      <c r="F92" s="216" t="s">
        <v>326</v>
      </c>
      <c r="G92" s="217" t="s">
        <v>122</v>
      </c>
      <c r="H92" s="218">
        <v>20</v>
      </c>
      <c r="I92" s="219"/>
      <c r="J92" s="220">
        <f>ROUND(I92*H92,2)</f>
        <v>0</v>
      </c>
      <c r="K92" s="216" t="s">
        <v>123</v>
      </c>
      <c r="L92" s="38"/>
      <c r="M92" s="221" t="s">
        <v>1</v>
      </c>
      <c r="N92" s="222" t="s">
        <v>38</v>
      </c>
      <c r="O92" s="74"/>
      <c r="P92" s="211">
        <f>O92*H92</f>
        <v>0</v>
      </c>
      <c r="Q92" s="211">
        <v>0.00046999999999999999</v>
      </c>
      <c r="R92" s="211">
        <f>Q92*H92</f>
        <v>0.0094000000000000004</v>
      </c>
      <c r="S92" s="211">
        <v>0</v>
      </c>
      <c r="T92" s="212">
        <f>S92*H92</f>
        <v>0</v>
      </c>
      <c r="AR92" s="12" t="s">
        <v>125</v>
      </c>
      <c r="AT92" s="12" t="s">
        <v>135</v>
      </c>
      <c r="AU92" s="12" t="s">
        <v>77</v>
      </c>
      <c r="AY92" s="12" t="s">
        <v>115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2" t="s">
        <v>75</v>
      </c>
      <c r="BK92" s="213">
        <f>ROUND(I92*H92,2)</f>
        <v>0</v>
      </c>
      <c r="BL92" s="12" t="s">
        <v>125</v>
      </c>
      <c r="BM92" s="12" t="s">
        <v>327</v>
      </c>
    </row>
    <row r="93" s="1" customFormat="1" ht="16.5" customHeight="1">
      <c r="B93" s="33"/>
      <c r="C93" s="214" t="s">
        <v>328</v>
      </c>
      <c r="D93" s="214" t="s">
        <v>135</v>
      </c>
      <c r="E93" s="215" t="s">
        <v>329</v>
      </c>
      <c r="F93" s="216" t="s">
        <v>330</v>
      </c>
      <c r="G93" s="217" t="s">
        <v>122</v>
      </c>
      <c r="H93" s="218">
        <v>8</v>
      </c>
      <c r="I93" s="219"/>
      <c r="J93" s="220">
        <f>ROUND(I93*H93,2)</f>
        <v>0</v>
      </c>
      <c r="K93" s="216" t="s">
        <v>123</v>
      </c>
      <c r="L93" s="38"/>
      <c r="M93" s="221" t="s">
        <v>1</v>
      </c>
      <c r="N93" s="222" t="s">
        <v>38</v>
      </c>
      <c r="O93" s="74"/>
      <c r="P93" s="211">
        <f>O93*H93</f>
        <v>0</v>
      </c>
      <c r="Q93" s="211">
        <v>0.0012800000000000001</v>
      </c>
      <c r="R93" s="211">
        <f>Q93*H93</f>
        <v>0.010240000000000001</v>
      </c>
      <c r="S93" s="211">
        <v>0</v>
      </c>
      <c r="T93" s="212">
        <f>S93*H93</f>
        <v>0</v>
      </c>
      <c r="AR93" s="12" t="s">
        <v>125</v>
      </c>
      <c r="AT93" s="12" t="s">
        <v>135</v>
      </c>
      <c r="AU93" s="12" t="s">
        <v>77</v>
      </c>
      <c r="AY93" s="12" t="s">
        <v>115</v>
      </c>
      <c r="BE93" s="213">
        <f>IF(N93="základní",J93,0)</f>
        <v>0</v>
      </c>
      <c r="BF93" s="213">
        <f>IF(N93="snížená",J93,0)</f>
        <v>0</v>
      </c>
      <c r="BG93" s="213">
        <f>IF(N93="zákl. přenesená",J93,0)</f>
        <v>0</v>
      </c>
      <c r="BH93" s="213">
        <f>IF(N93="sníž. přenesená",J93,0)</f>
        <v>0</v>
      </c>
      <c r="BI93" s="213">
        <f>IF(N93="nulová",J93,0)</f>
        <v>0</v>
      </c>
      <c r="BJ93" s="12" t="s">
        <v>75</v>
      </c>
      <c r="BK93" s="213">
        <f>ROUND(I93*H93,2)</f>
        <v>0</v>
      </c>
      <c r="BL93" s="12" t="s">
        <v>125</v>
      </c>
      <c r="BM93" s="12" t="s">
        <v>331</v>
      </c>
    </row>
    <row r="94" s="1" customFormat="1" ht="16.5" customHeight="1">
      <c r="B94" s="33"/>
      <c r="C94" s="214" t="s">
        <v>332</v>
      </c>
      <c r="D94" s="214" t="s">
        <v>135</v>
      </c>
      <c r="E94" s="215" t="s">
        <v>333</v>
      </c>
      <c r="F94" s="216" t="s">
        <v>334</v>
      </c>
      <c r="G94" s="217" t="s">
        <v>179</v>
      </c>
      <c r="H94" s="218">
        <v>6</v>
      </c>
      <c r="I94" s="219"/>
      <c r="J94" s="220">
        <f>ROUND(I94*H94,2)</f>
        <v>0</v>
      </c>
      <c r="K94" s="216" t="s">
        <v>123</v>
      </c>
      <c r="L94" s="38"/>
      <c r="M94" s="221" t="s">
        <v>1</v>
      </c>
      <c r="N94" s="222" t="s">
        <v>38</v>
      </c>
      <c r="O94" s="74"/>
      <c r="P94" s="211">
        <f>O94*H94</f>
        <v>0</v>
      </c>
      <c r="Q94" s="211">
        <v>1.0000000000000001E-05</v>
      </c>
      <c r="R94" s="211">
        <f>Q94*H94</f>
        <v>6.0000000000000008E-05</v>
      </c>
      <c r="S94" s="211">
        <v>0</v>
      </c>
      <c r="T94" s="212">
        <f>S94*H94</f>
        <v>0</v>
      </c>
      <c r="AR94" s="12" t="s">
        <v>125</v>
      </c>
      <c r="AT94" s="12" t="s">
        <v>135</v>
      </c>
      <c r="AU94" s="12" t="s">
        <v>77</v>
      </c>
      <c r="AY94" s="12" t="s">
        <v>115</v>
      </c>
      <c r="BE94" s="213">
        <f>IF(N94="základní",J94,0)</f>
        <v>0</v>
      </c>
      <c r="BF94" s="213">
        <f>IF(N94="snížená",J94,0)</f>
        <v>0</v>
      </c>
      <c r="BG94" s="213">
        <f>IF(N94="zákl. přenesená",J94,0)</f>
        <v>0</v>
      </c>
      <c r="BH94" s="213">
        <f>IF(N94="sníž. přenesená",J94,0)</f>
        <v>0</v>
      </c>
      <c r="BI94" s="213">
        <f>IF(N94="nulová",J94,0)</f>
        <v>0</v>
      </c>
      <c r="BJ94" s="12" t="s">
        <v>75</v>
      </c>
      <c r="BK94" s="213">
        <f>ROUND(I94*H94,2)</f>
        <v>0</v>
      </c>
      <c r="BL94" s="12" t="s">
        <v>125</v>
      </c>
      <c r="BM94" s="12" t="s">
        <v>335</v>
      </c>
    </row>
    <row r="95" s="1" customFormat="1" ht="16.5" customHeight="1">
      <c r="B95" s="33"/>
      <c r="C95" s="214" t="s">
        <v>336</v>
      </c>
      <c r="D95" s="214" t="s">
        <v>135</v>
      </c>
      <c r="E95" s="215" t="s">
        <v>337</v>
      </c>
      <c r="F95" s="216" t="s">
        <v>338</v>
      </c>
      <c r="G95" s="217" t="s">
        <v>122</v>
      </c>
      <c r="H95" s="218">
        <v>28</v>
      </c>
      <c r="I95" s="219"/>
      <c r="J95" s="220">
        <f>ROUND(I95*H95,2)</f>
        <v>0</v>
      </c>
      <c r="K95" s="216" t="s">
        <v>123</v>
      </c>
      <c r="L95" s="38"/>
      <c r="M95" s="221" t="s">
        <v>1</v>
      </c>
      <c r="N95" s="222" t="s">
        <v>38</v>
      </c>
      <c r="O95" s="74"/>
      <c r="P95" s="211">
        <f>O95*H95</f>
        <v>0</v>
      </c>
      <c r="Q95" s="211">
        <v>0</v>
      </c>
      <c r="R95" s="211">
        <f>Q95*H95</f>
        <v>0</v>
      </c>
      <c r="S95" s="211">
        <v>0</v>
      </c>
      <c r="T95" s="212">
        <f>S95*H95</f>
        <v>0</v>
      </c>
      <c r="AR95" s="12" t="s">
        <v>125</v>
      </c>
      <c r="AT95" s="12" t="s">
        <v>135</v>
      </c>
      <c r="AU95" s="12" t="s">
        <v>77</v>
      </c>
      <c r="AY95" s="12" t="s">
        <v>115</v>
      </c>
      <c r="BE95" s="213">
        <f>IF(N95="základní",J95,0)</f>
        <v>0</v>
      </c>
      <c r="BF95" s="213">
        <f>IF(N95="snížená",J95,0)</f>
        <v>0</v>
      </c>
      <c r="BG95" s="213">
        <f>IF(N95="zákl. přenesená",J95,0)</f>
        <v>0</v>
      </c>
      <c r="BH95" s="213">
        <f>IF(N95="sníž. přenesená",J95,0)</f>
        <v>0</v>
      </c>
      <c r="BI95" s="213">
        <f>IF(N95="nulová",J95,0)</f>
        <v>0</v>
      </c>
      <c r="BJ95" s="12" t="s">
        <v>75</v>
      </c>
      <c r="BK95" s="213">
        <f>ROUND(I95*H95,2)</f>
        <v>0</v>
      </c>
      <c r="BL95" s="12" t="s">
        <v>125</v>
      </c>
      <c r="BM95" s="12" t="s">
        <v>339</v>
      </c>
    </row>
    <row r="96" s="10" customFormat="1" ht="22.8" customHeight="1">
      <c r="B96" s="185"/>
      <c r="C96" s="186"/>
      <c r="D96" s="187" t="s">
        <v>66</v>
      </c>
      <c r="E96" s="199" t="s">
        <v>285</v>
      </c>
      <c r="F96" s="199" t="s">
        <v>286</v>
      </c>
      <c r="G96" s="186"/>
      <c r="H96" s="186"/>
      <c r="I96" s="189"/>
      <c r="J96" s="200">
        <f>BK96</f>
        <v>0</v>
      </c>
      <c r="K96" s="186"/>
      <c r="L96" s="191"/>
      <c r="M96" s="192"/>
      <c r="N96" s="193"/>
      <c r="O96" s="193"/>
      <c r="P96" s="194">
        <f>SUM(P97:P99)</f>
        <v>0</v>
      </c>
      <c r="Q96" s="193"/>
      <c r="R96" s="194">
        <f>SUM(R97:R99)</f>
        <v>0.0020100000000000001</v>
      </c>
      <c r="S96" s="193"/>
      <c r="T96" s="195">
        <f>SUM(T97:T99)</f>
        <v>0</v>
      </c>
      <c r="AR96" s="196" t="s">
        <v>77</v>
      </c>
      <c r="AT96" s="197" t="s">
        <v>66</v>
      </c>
      <c r="AU96" s="197" t="s">
        <v>75</v>
      </c>
      <c r="AY96" s="196" t="s">
        <v>115</v>
      </c>
      <c r="BK96" s="198">
        <f>SUM(BK97:BK99)</f>
        <v>0</v>
      </c>
    </row>
    <row r="97" s="1" customFormat="1" ht="16.5" customHeight="1">
      <c r="B97" s="33"/>
      <c r="C97" s="214" t="s">
        <v>153</v>
      </c>
      <c r="D97" s="214" t="s">
        <v>135</v>
      </c>
      <c r="E97" s="215" t="s">
        <v>340</v>
      </c>
      <c r="F97" s="216" t="s">
        <v>341</v>
      </c>
      <c r="G97" s="217" t="s">
        <v>179</v>
      </c>
      <c r="H97" s="218">
        <v>3</v>
      </c>
      <c r="I97" s="219"/>
      <c r="J97" s="220">
        <f>ROUND(I97*H97,2)</f>
        <v>0</v>
      </c>
      <c r="K97" s="216" t="s">
        <v>239</v>
      </c>
      <c r="L97" s="38"/>
      <c r="M97" s="221" t="s">
        <v>1</v>
      </c>
      <c r="N97" s="222" t="s">
        <v>38</v>
      </c>
      <c r="O97" s="74"/>
      <c r="P97" s="211">
        <f>O97*H97</f>
        <v>0</v>
      </c>
      <c r="Q97" s="211">
        <v>0.00029</v>
      </c>
      <c r="R97" s="211">
        <f>Q97*H97</f>
        <v>0.00087000000000000001</v>
      </c>
      <c r="S97" s="211">
        <v>0</v>
      </c>
      <c r="T97" s="212">
        <f>S97*H97</f>
        <v>0</v>
      </c>
      <c r="AR97" s="12" t="s">
        <v>125</v>
      </c>
      <c r="AT97" s="12" t="s">
        <v>135</v>
      </c>
      <c r="AU97" s="12" t="s">
        <v>77</v>
      </c>
      <c r="AY97" s="12" t="s">
        <v>115</v>
      </c>
      <c r="BE97" s="213">
        <f>IF(N97="základní",J97,0)</f>
        <v>0</v>
      </c>
      <c r="BF97" s="213">
        <f>IF(N97="snížená",J97,0)</f>
        <v>0</v>
      </c>
      <c r="BG97" s="213">
        <f>IF(N97="zákl. přenesená",J97,0)</f>
        <v>0</v>
      </c>
      <c r="BH97" s="213">
        <f>IF(N97="sníž. přenesená",J97,0)</f>
        <v>0</v>
      </c>
      <c r="BI97" s="213">
        <f>IF(N97="nulová",J97,0)</f>
        <v>0</v>
      </c>
      <c r="BJ97" s="12" t="s">
        <v>75</v>
      </c>
      <c r="BK97" s="213">
        <f>ROUND(I97*H97,2)</f>
        <v>0</v>
      </c>
      <c r="BL97" s="12" t="s">
        <v>125</v>
      </c>
      <c r="BM97" s="12" t="s">
        <v>342</v>
      </c>
    </row>
    <row r="98" s="1" customFormat="1" ht="16.5" customHeight="1">
      <c r="B98" s="33"/>
      <c r="C98" s="214" t="s">
        <v>118</v>
      </c>
      <c r="D98" s="214" t="s">
        <v>135</v>
      </c>
      <c r="E98" s="215" t="s">
        <v>343</v>
      </c>
      <c r="F98" s="216" t="s">
        <v>344</v>
      </c>
      <c r="G98" s="217" t="s">
        <v>179</v>
      </c>
      <c r="H98" s="218">
        <v>3</v>
      </c>
      <c r="I98" s="219"/>
      <c r="J98" s="220">
        <f>ROUND(I98*H98,2)</f>
        <v>0</v>
      </c>
      <c r="K98" s="216" t="s">
        <v>123</v>
      </c>
      <c r="L98" s="38"/>
      <c r="M98" s="221" t="s">
        <v>1</v>
      </c>
      <c r="N98" s="222" t="s">
        <v>38</v>
      </c>
      <c r="O98" s="74"/>
      <c r="P98" s="211">
        <f>O98*H98</f>
        <v>0</v>
      </c>
      <c r="Q98" s="211">
        <v>0.00013999999999999999</v>
      </c>
      <c r="R98" s="211">
        <f>Q98*H98</f>
        <v>0.00041999999999999996</v>
      </c>
      <c r="S98" s="211">
        <v>0</v>
      </c>
      <c r="T98" s="212">
        <f>S98*H98</f>
        <v>0</v>
      </c>
      <c r="AR98" s="12" t="s">
        <v>125</v>
      </c>
      <c r="AT98" s="12" t="s">
        <v>135</v>
      </c>
      <c r="AU98" s="12" t="s">
        <v>77</v>
      </c>
      <c r="AY98" s="12" t="s">
        <v>115</v>
      </c>
      <c r="BE98" s="213">
        <f>IF(N98="základní",J98,0)</f>
        <v>0</v>
      </c>
      <c r="BF98" s="213">
        <f>IF(N98="snížená",J98,0)</f>
        <v>0</v>
      </c>
      <c r="BG98" s="213">
        <f>IF(N98="zákl. přenesená",J98,0)</f>
        <v>0</v>
      </c>
      <c r="BH98" s="213">
        <f>IF(N98="sníž. přenesená",J98,0)</f>
        <v>0</v>
      </c>
      <c r="BI98" s="213">
        <f>IF(N98="nulová",J98,0)</f>
        <v>0</v>
      </c>
      <c r="BJ98" s="12" t="s">
        <v>75</v>
      </c>
      <c r="BK98" s="213">
        <f>ROUND(I98*H98,2)</f>
        <v>0</v>
      </c>
      <c r="BL98" s="12" t="s">
        <v>125</v>
      </c>
      <c r="BM98" s="12" t="s">
        <v>345</v>
      </c>
    </row>
    <row r="99" s="1" customFormat="1" ht="16.5" customHeight="1">
      <c r="B99" s="33"/>
      <c r="C99" s="214" t="s">
        <v>149</v>
      </c>
      <c r="D99" s="214" t="s">
        <v>135</v>
      </c>
      <c r="E99" s="215" t="s">
        <v>346</v>
      </c>
      <c r="F99" s="216" t="s">
        <v>347</v>
      </c>
      <c r="G99" s="217" t="s">
        <v>179</v>
      </c>
      <c r="H99" s="218">
        <v>3</v>
      </c>
      <c r="I99" s="219"/>
      <c r="J99" s="220">
        <f>ROUND(I99*H99,2)</f>
        <v>0</v>
      </c>
      <c r="K99" s="216" t="s">
        <v>239</v>
      </c>
      <c r="L99" s="38"/>
      <c r="M99" s="221" t="s">
        <v>1</v>
      </c>
      <c r="N99" s="222" t="s">
        <v>38</v>
      </c>
      <c r="O99" s="74"/>
      <c r="P99" s="211">
        <f>O99*H99</f>
        <v>0</v>
      </c>
      <c r="Q99" s="211">
        <v>0.00024000000000000001</v>
      </c>
      <c r="R99" s="211">
        <f>Q99*H99</f>
        <v>0.00072000000000000005</v>
      </c>
      <c r="S99" s="211">
        <v>0</v>
      </c>
      <c r="T99" s="212">
        <f>S99*H99</f>
        <v>0</v>
      </c>
      <c r="AR99" s="12" t="s">
        <v>125</v>
      </c>
      <c r="AT99" s="12" t="s">
        <v>135</v>
      </c>
      <c r="AU99" s="12" t="s">
        <v>77</v>
      </c>
      <c r="AY99" s="12" t="s">
        <v>115</v>
      </c>
      <c r="BE99" s="213">
        <f>IF(N99="základní",J99,0)</f>
        <v>0</v>
      </c>
      <c r="BF99" s="213">
        <f>IF(N99="snížená",J99,0)</f>
        <v>0</v>
      </c>
      <c r="BG99" s="213">
        <f>IF(N99="zákl. přenesená",J99,0)</f>
        <v>0</v>
      </c>
      <c r="BH99" s="213">
        <f>IF(N99="sníž. přenesená",J99,0)</f>
        <v>0</v>
      </c>
      <c r="BI99" s="213">
        <f>IF(N99="nulová",J99,0)</f>
        <v>0</v>
      </c>
      <c r="BJ99" s="12" t="s">
        <v>75</v>
      </c>
      <c r="BK99" s="213">
        <f>ROUND(I99*H99,2)</f>
        <v>0</v>
      </c>
      <c r="BL99" s="12" t="s">
        <v>125</v>
      </c>
      <c r="BM99" s="12" t="s">
        <v>348</v>
      </c>
    </row>
    <row r="100" s="10" customFormat="1" ht="22.8" customHeight="1">
      <c r="B100" s="185"/>
      <c r="C100" s="186"/>
      <c r="D100" s="187" t="s">
        <v>66</v>
      </c>
      <c r="E100" s="199" t="s">
        <v>349</v>
      </c>
      <c r="F100" s="199" t="s">
        <v>350</v>
      </c>
      <c r="G100" s="186"/>
      <c r="H100" s="186"/>
      <c r="I100" s="189"/>
      <c r="J100" s="200">
        <f>BK100</f>
        <v>0</v>
      </c>
      <c r="K100" s="186"/>
      <c r="L100" s="191"/>
      <c r="M100" s="192"/>
      <c r="N100" s="193"/>
      <c r="O100" s="193"/>
      <c r="P100" s="194">
        <f>SUM(P101:P103)</f>
        <v>0</v>
      </c>
      <c r="Q100" s="193"/>
      <c r="R100" s="194">
        <f>SUM(R101:R103)</f>
        <v>0.049189999999999998</v>
      </c>
      <c r="S100" s="193"/>
      <c r="T100" s="195">
        <f>SUM(T101:T103)</f>
        <v>0</v>
      </c>
      <c r="AR100" s="196" t="s">
        <v>77</v>
      </c>
      <c r="AT100" s="197" t="s">
        <v>66</v>
      </c>
      <c r="AU100" s="197" t="s">
        <v>75</v>
      </c>
      <c r="AY100" s="196" t="s">
        <v>115</v>
      </c>
      <c r="BK100" s="198">
        <f>SUM(BK101:BK103)</f>
        <v>0</v>
      </c>
    </row>
    <row r="101" s="1" customFormat="1" ht="16.5" customHeight="1">
      <c r="B101" s="33"/>
      <c r="C101" s="214" t="s">
        <v>351</v>
      </c>
      <c r="D101" s="214" t="s">
        <v>135</v>
      </c>
      <c r="E101" s="215" t="s">
        <v>352</v>
      </c>
      <c r="F101" s="216" t="s">
        <v>353</v>
      </c>
      <c r="G101" s="217" t="s">
        <v>179</v>
      </c>
      <c r="H101" s="218">
        <v>1</v>
      </c>
      <c r="I101" s="219"/>
      <c r="J101" s="220">
        <f>ROUND(I101*H101,2)</f>
        <v>0</v>
      </c>
      <c r="K101" s="216" t="s">
        <v>239</v>
      </c>
      <c r="L101" s="38"/>
      <c r="M101" s="221" t="s">
        <v>1</v>
      </c>
      <c r="N101" s="222" t="s">
        <v>38</v>
      </c>
      <c r="O101" s="74"/>
      <c r="P101" s="211">
        <f>O101*H101</f>
        <v>0</v>
      </c>
      <c r="Q101" s="211">
        <v>0.01035</v>
      </c>
      <c r="R101" s="211">
        <f>Q101*H101</f>
        <v>0.01035</v>
      </c>
      <c r="S101" s="211">
        <v>0</v>
      </c>
      <c r="T101" s="212">
        <f>S101*H101</f>
        <v>0</v>
      </c>
      <c r="AR101" s="12" t="s">
        <v>125</v>
      </c>
      <c r="AT101" s="12" t="s">
        <v>135</v>
      </c>
      <c r="AU101" s="12" t="s">
        <v>77</v>
      </c>
      <c r="AY101" s="12" t="s">
        <v>115</v>
      </c>
      <c r="BE101" s="213">
        <f>IF(N101="základní",J101,0)</f>
        <v>0</v>
      </c>
      <c r="BF101" s="213">
        <f>IF(N101="snížená",J101,0)</f>
        <v>0</v>
      </c>
      <c r="BG101" s="213">
        <f>IF(N101="zákl. přenesená",J101,0)</f>
        <v>0</v>
      </c>
      <c r="BH101" s="213">
        <f>IF(N101="sníž. přenesená",J101,0)</f>
        <v>0</v>
      </c>
      <c r="BI101" s="213">
        <f>IF(N101="nulová",J101,0)</f>
        <v>0</v>
      </c>
      <c r="BJ101" s="12" t="s">
        <v>75</v>
      </c>
      <c r="BK101" s="213">
        <f>ROUND(I101*H101,2)</f>
        <v>0</v>
      </c>
      <c r="BL101" s="12" t="s">
        <v>125</v>
      </c>
      <c r="BM101" s="12" t="s">
        <v>354</v>
      </c>
    </row>
    <row r="102" s="1" customFormat="1" ht="16.5" customHeight="1">
      <c r="B102" s="33"/>
      <c r="C102" s="214" t="s">
        <v>157</v>
      </c>
      <c r="D102" s="214" t="s">
        <v>135</v>
      </c>
      <c r="E102" s="215" t="s">
        <v>355</v>
      </c>
      <c r="F102" s="216" t="s">
        <v>356</v>
      </c>
      <c r="G102" s="217" t="s">
        <v>179</v>
      </c>
      <c r="H102" s="218">
        <v>1</v>
      </c>
      <c r="I102" s="219"/>
      <c r="J102" s="220">
        <f>ROUND(I102*H102,2)</f>
        <v>0</v>
      </c>
      <c r="K102" s="216" t="s">
        <v>239</v>
      </c>
      <c r="L102" s="38"/>
      <c r="M102" s="221" t="s">
        <v>1</v>
      </c>
      <c r="N102" s="222" t="s">
        <v>38</v>
      </c>
      <c r="O102" s="74"/>
      <c r="P102" s="211">
        <f>O102*H102</f>
        <v>0</v>
      </c>
      <c r="Q102" s="211">
        <v>0.016549999999999999</v>
      </c>
      <c r="R102" s="211">
        <f>Q102*H102</f>
        <v>0.016549999999999999</v>
      </c>
      <c r="S102" s="211">
        <v>0</v>
      </c>
      <c r="T102" s="212">
        <f>S102*H102</f>
        <v>0</v>
      </c>
      <c r="AR102" s="12" t="s">
        <v>125</v>
      </c>
      <c r="AT102" s="12" t="s">
        <v>135</v>
      </c>
      <c r="AU102" s="12" t="s">
        <v>77</v>
      </c>
      <c r="AY102" s="12" t="s">
        <v>115</v>
      </c>
      <c r="BE102" s="213">
        <f>IF(N102="základní",J102,0)</f>
        <v>0</v>
      </c>
      <c r="BF102" s="213">
        <f>IF(N102="snížená",J102,0)</f>
        <v>0</v>
      </c>
      <c r="BG102" s="213">
        <f>IF(N102="zákl. přenesená",J102,0)</f>
        <v>0</v>
      </c>
      <c r="BH102" s="213">
        <f>IF(N102="sníž. přenesená",J102,0)</f>
        <v>0</v>
      </c>
      <c r="BI102" s="213">
        <f>IF(N102="nulová",J102,0)</f>
        <v>0</v>
      </c>
      <c r="BJ102" s="12" t="s">
        <v>75</v>
      </c>
      <c r="BK102" s="213">
        <f>ROUND(I102*H102,2)</f>
        <v>0</v>
      </c>
      <c r="BL102" s="12" t="s">
        <v>125</v>
      </c>
      <c r="BM102" s="12" t="s">
        <v>357</v>
      </c>
    </row>
    <row r="103" s="1" customFormat="1" ht="16.5" customHeight="1">
      <c r="B103" s="33"/>
      <c r="C103" s="214" t="s">
        <v>7</v>
      </c>
      <c r="D103" s="214" t="s">
        <v>135</v>
      </c>
      <c r="E103" s="215" t="s">
        <v>358</v>
      </c>
      <c r="F103" s="216" t="s">
        <v>359</v>
      </c>
      <c r="G103" s="217" t="s">
        <v>179</v>
      </c>
      <c r="H103" s="218">
        <v>1</v>
      </c>
      <c r="I103" s="219"/>
      <c r="J103" s="220">
        <f>ROUND(I103*H103,2)</f>
        <v>0</v>
      </c>
      <c r="K103" s="216" t="s">
        <v>239</v>
      </c>
      <c r="L103" s="38"/>
      <c r="M103" s="221" t="s">
        <v>1</v>
      </c>
      <c r="N103" s="222" t="s">
        <v>38</v>
      </c>
      <c r="O103" s="74"/>
      <c r="P103" s="211">
        <f>O103*H103</f>
        <v>0</v>
      </c>
      <c r="Q103" s="211">
        <v>0.022290000000000001</v>
      </c>
      <c r="R103" s="211">
        <f>Q103*H103</f>
        <v>0.022290000000000001</v>
      </c>
      <c r="S103" s="211">
        <v>0</v>
      </c>
      <c r="T103" s="212">
        <f>S103*H103</f>
        <v>0</v>
      </c>
      <c r="AR103" s="12" t="s">
        <v>125</v>
      </c>
      <c r="AT103" s="12" t="s">
        <v>135</v>
      </c>
      <c r="AU103" s="12" t="s">
        <v>77</v>
      </c>
      <c r="AY103" s="12" t="s">
        <v>115</v>
      </c>
      <c r="BE103" s="213">
        <f>IF(N103="základní",J103,0)</f>
        <v>0</v>
      </c>
      <c r="BF103" s="213">
        <f>IF(N103="snížená",J103,0)</f>
        <v>0</v>
      </c>
      <c r="BG103" s="213">
        <f>IF(N103="zákl. přenesená",J103,0)</f>
        <v>0</v>
      </c>
      <c r="BH103" s="213">
        <f>IF(N103="sníž. přenesená",J103,0)</f>
        <v>0</v>
      </c>
      <c r="BI103" s="213">
        <f>IF(N103="nulová",J103,0)</f>
        <v>0</v>
      </c>
      <c r="BJ103" s="12" t="s">
        <v>75</v>
      </c>
      <c r="BK103" s="213">
        <f>ROUND(I103*H103,2)</f>
        <v>0</v>
      </c>
      <c r="BL103" s="12" t="s">
        <v>125</v>
      </c>
      <c r="BM103" s="12" t="s">
        <v>360</v>
      </c>
    </row>
    <row r="104" s="10" customFormat="1" ht="25.92" customHeight="1">
      <c r="B104" s="185"/>
      <c r="C104" s="186"/>
      <c r="D104" s="187" t="s">
        <v>66</v>
      </c>
      <c r="E104" s="188" t="s">
        <v>287</v>
      </c>
      <c r="F104" s="188" t="s">
        <v>288</v>
      </c>
      <c r="G104" s="186"/>
      <c r="H104" s="186"/>
      <c r="I104" s="189"/>
      <c r="J104" s="190">
        <f>BK104</f>
        <v>0</v>
      </c>
      <c r="K104" s="186"/>
      <c r="L104" s="191"/>
      <c r="M104" s="192"/>
      <c r="N104" s="193"/>
      <c r="O104" s="193"/>
      <c r="P104" s="194">
        <f>SUM(P105:P107)</f>
        <v>0</v>
      </c>
      <c r="Q104" s="193"/>
      <c r="R104" s="194">
        <f>SUM(R105:R107)</f>
        <v>0</v>
      </c>
      <c r="S104" s="193"/>
      <c r="T104" s="195">
        <f>SUM(T105:T107)</f>
        <v>0</v>
      </c>
      <c r="AR104" s="196" t="s">
        <v>289</v>
      </c>
      <c r="AT104" s="197" t="s">
        <v>66</v>
      </c>
      <c r="AU104" s="197" t="s">
        <v>67</v>
      </c>
      <c r="AY104" s="196" t="s">
        <v>115</v>
      </c>
      <c r="BK104" s="198">
        <f>SUM(BK105:BK107)</f>
        <v>0</v>
      </c>
    </row>
    <row r="105" s="1" customFormat="1" ht="16.5" customHeight="1">
      <c r="B105" s="33"/>
      <c r="C105" s="214" t="s">
        <v>131</v>
      </c>
      <c r="D105" s="214" t="s">
        <v>135</v>
      </c>
      <c r="E105" s="215" t="s">
        <v>361</v>
      </c>
      <c r="F105" s="216" t="s">
        <v>362</v>
      </c>
      <c r="G105" s="217" t="s">
        <v>293</v>
      </c>
      <c r="H105" s="218">
        <v>12</v>
      </c>
      <c r="I105" s="219"/>
      <c r="J105" s="220">
        <f>ROUND(I105*H105,2)</f>
        <v>0</v>
      </c>
      <c r="K105" s="216" t="s">
        <v>1</v>
      </c>
      <c r="L105" s="38"/>
      <c r="M105" s="221" t="s">
        <v>1</v>
      </c>
      <c r="N105" s="222" t="s">
        <v>38</v>
      </c>
      <c r="O105" s="74"/>
      <c r="P105" s="211">
        <f>O105*H105</f>
        <v>0</v>
      </c>
      <c r="Q105" s="211">
        <v>0</v>
      </c>
      <c r="R105" s="211">
        <f>Q105*H105</f>
        <v>0</v>
      </c>
      <c r="S105" s="211">
        <v>0</v>
      </c>
      <c r="T105" s="212">
        <f>S105*H105</f>
        <v>0</v>
      </c>
      <c r="AR105" s="12" t="s">
        <v>294</v>
      </c>
      <c r="AT105" s="12" t="s">
        <v>135</v>
      </c>
      <c r="AU105" s="12" t="s">
        <v>75</v>
      </c>
      <c r="AY105" s="12" t="s">
        <v>115</v>
      </c>
      <c r="BE105" s="213">
        <f>IF(N105="základní",J105,0)</f>
        <v>0</v>
      </c>
      <c r="BF105" s="213">
        <f>IF(N105="snížená",J105,0)</f>
        <v>0</v>
      </c>
      <c r="BG105" s="213">
        <f>IF(N105="zákl. přenesená",J105,0)</f>
        <v>0</v>
      </c>
      <c r="BH105" s="213">
        <f>IF(N105="sníž. přenesená",J105,0)</f>
        <v>0</v>
      </c>
      <c r="BI105" s="213">
        <f>IF(N105="nulová",J105,0)</f>
        <v>0</v>
      </c>
      <c r="BJ105" s="12" t="s">
        <v>75</v>
      </c>
      <c r="BK105" s="213">
        <f>ROUND(I105*H105,2)</f>
        <v>0</v>
      </c>
      <c r="BL105" s="12" t="s">
        <v>294</v>
      </c>
      <c r="BM105" s="12" t="s">
        <v>363</v>
      </c>
    </row>
    <row r="106" s="1" customFormat="1" ht="16.5" customHeight="1">
      <c r="B106" s="33"/>
      <c r="C106" s="214" t="s">
        <v>364</v>
      </c>
      <c r="D106" s="214" t="s">
        <v>135</v>
      </c>
      <c r="E106" s="215" t="s">
        <v>365</v>
      </c>
      <c r="F106" s="216" t="s">
        <v>366</v>
      </c>
      <c r="G106" s="217" t="s">
        <v>293</v>
      </c>
      <c r="H106" s="218">
        <v>16</v>
      </c>
      <c r="I106" s="219"/>
      <c r="J106" s="220">
        <f>ROUND(I106*H106,2)</f>
        <v>0</v>
      </c>
      <c r="K106" s="216" t="s">
        <v>1</v>
      </c>
      <c r="L106" s="38"/>
      <c r="M106" s="221" t="s">
        <v>1</v>
      </c>
      <c r="N106" s="222" t="s">
        <v>38</v>
      </c>
      <c r="O106" s="74"/>
      <c r="P106" s="211">
        <f>O106*H106</f>
        <v>0</v>
      </c>
      <c r="Q106" s="211">
        <v>0</v>
      </c>
      <c r="R106" s="211">
        <f>Q106*H106</f>
        <v>0</v>
      </c>
      <c r="S106" s="211">
        <v>0</v>
      </c>
      <c r="T106" s="212">
        <f>S106*H106</f>
        <v>0</v>
      </c>
      <c r="AR106" s="12" t="s">
        <v>294</v>
      </c>
      <c r="AT106" s="12" t="s">
        <v>135</v>
      </c>
      <c r="AU106" s="12" t="s">
        <v>75</v>
      </c>
      <c r="AY106" s="12" t="s">
        <v>115</v>
      </c>
      <c r="BE106" s="213">
        <f>IF(N106="základní",J106,0)</f>
        <v>0</v>
      </c>
      <c r="BF106" s="213">
        <f>IF(N106="snížená",J106,0)</f>
        <v>0</v>
      </c>
      <c r="BG106" s="213">
        <f>IF(N106="zákl. přenesená",J106,0)</f>
        <v>0</v>
      </c>
      <c r="BH106" s="213">
        <f>IF(N106="sníž. přenesená",J106,0)</f>
        <v>0</v>
      </c>
      <c r="BI106" s="213">
        <f>IF(N106="nulová",J106,0)</f>
        <v>0</v>
      </c>
      <c r="BJ106" s="12" t="s">
        <v>75</v>
      </c>
      <c r="BK106" s="213">
        <f>ROUND(I106*H106,2)</f>
        <v>0</v>
      </c>
      <c r="BL106" s="12" t="s">
        <v>294</v>
      </c>
      <c r="BM106" s="12" t="s">
        <v>367</v>
      </c>
    </row>
    <row r="107" s="1" customFormat="1" ht="16.5" customHeight="1">
      <c r="B107" s="33"/>
      <c r="C107" s="214" t="s">
        <v>164</v>
      </c>
      <c r="D107" s="214" t="s">
        <v>135</v>
      </c>
      <c r="E107" s="215" t="s">
        <v>368</v>
      </c>
      <c r="F107" s="216" t="s">
        <v>369</v>
      </c>
      <c r="G107" s="217" t="s">
        <v>293</v>
      </c>
      <c r="H107" s="218">
        <v>12</v>
      </c>
      <c r="I107" s="219"/>
      <c r="J107" s="220">
        <f>ROUND(I107*H107,2)</f>
        <v>0</v>
      </c>
      <c r="K107" s="216" t="s">
        <v>1</v>
      </c>
      <c r="L107" s="38"/>
      <c r="M107" s="223" t="s">
        <v>1</v>
      </c>
      <c r="N107" s="224" t="s">
        <v>38</v>
      </c>
      <c r="O107" s="225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12" t="s">
        <v>294</v>
      </c>
      <c r="AT107" s="12" t="s">
        <v>135</v>
      </c>
      <c r="AU107" s="12" t="s">
        <v>75</v>
      </c>
      <c r="AY107" s="12" t="s">
        <v>115</v>
      </c>
      <c r="BE107" s="213">
        <f>IF(N107="základní",J107,0)</f>
        <v>0</v>
      </c>
      <c r="BF107" s="213">
        <f>IF(N107="snížená",J107,0)</f>
        <v>0</v>
      </c>
      <c r="BG107" s="213">
        <f>IF(N107="zákl. přenesená",J107,0)</f>
        <v>0</v>
      </c>
      <c r="BH107" s="213">
        <f>IF(N107="sníž. přenesená",J107,0)</f>
        <v>0</v>
      </c>
      <c r="BI107" s="213">
        <f>IF(N107="nulová",J107,0)</f>
        <v>0</v>
      </c>
      <c r="BJ107" s="12" t="s">
        <v>75</v>
      </c>
      <c r="BK107" s="213">
        <f>ROUND(I107*H107,2)</f>
        <v>0</v>
      </c>
      <c r="BL107" s="12" t="s">
        <v>294</v>
      </c>
      <c r="BM107" s="12" t="s">
        <v>370</v>
      </c>
    </row>
    <row r="108" s="1" customFormat="1" ht="6.96" customHeight="1">
      <c r="B108" s="52"/>
      <c r="C108" s="53"/>
      <c r="D108" s="53"/>
      <c r="E108" s="53"/>
      <c r="F108" s="53"/>
      <c r="G108" s="53"/>
      <c r="H108" s="53"/>
      <c r="I108" s="150"/>
      <c r="J108" s="53"/>
      <c r="K108" s="53"/>
      <c r="L108" s="38"/>
    </row>
  </sheetData>
  <sheetProtection sheet="1" autoFilter="0" formatColumns="0" formatRows="0" objects="1" scenarios="1" spinCount="100000" saltValue="4tB24sjf5pUxrSyT5QgXzz+W6JPbYfK2NV/DpQUPjA/RAmhkMZfg18FCQRalhm4WfnluREiaQVAsNEM6TYsQ/Q==" hashValue="rFszDj+bseZ+kSOY+risIX4QhZZ/sx2URXWjdmFZ4wraXwIlqDVX6BVXx+5dOGYEyXmrtuDbhm//ui7bPikuEw==" algorithmName="SHA-512" password="CC35"/>
  <autoFilter ref="C84:K10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9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83</v>
      </c>
    </row>
    <row r="3" ht="6.96" customHeight="1">
      <c r="B3" s="120"/>
      <c r="C3" s="121"/>
      <c r="D3" s="121"/>
      <c r="E3" s="121"/>
      <c r="F3" s="121"/>
      <c r="G3" s="121"/>
      <c r="H3" s="121"/>
      <c r="I3" s="122"/>
      <c r="J3" s="121"/>
      <c r="K3" s="121"/>
      <c r="L3" s="15"/>
      <c r="AT3" s="12" t="s">
        <v>77</v>
      </c>
    </row>
    <row r="4" ht="24.96" customHeight="1">
      <c r="B4" s="15"/>
      <c r="D4" s="123" t="s">
        <v>84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24" t="s">
        <v>16</v>
      </c>
      <c r="L6" s="15"/>
    </row>
    <row r="7" ht="16.5" customHeight="1">
      <c r="B7" s="15"/>
      <c r="E7" s="125" t="str">
        <f>'Rekapitulace stavby'!K6</f>
        <v>Kuželna III. Etapa-ZÁZEMÍ PRO HOSPODU</v>
      </c>
      <c r="F7" s="124"/>
      <c r="G7" s="124"/>
      <c r="H7" s="124"/>
      <c r="L7" s="15"/>
    </row>
    <row r="8" s="1" customFormat="1" ht="12" customHeight="1">
      <c r="B8" s="38"/>
      <c r="D8" s="124" t="s">
        <v>85</v>
      </c>
      <c r="I8" s="126"/>
      <c r="L8" s="38"/>
    </row>
    <row r="9" s="1" customFormat="1" ht="36.96" customHeight="1">
      <c r="B9" s="38"/>
      <c r="E9" s="127" t="s">
        <v>371</v>
      </c>
      <c r="F9" s="1"/>
      <c r="G9" s="1"/>
      <c r="H9" s="1"/>
      <c r="I9" s="126"/>
      <c r="L9" s="38"/>
    </row>
    <row r="10" s="1" customFormat="1">
      <c r="B10" s="38"/>
      <c r="I10" s="126"/>
      <c r="L10" s="38"/>
    </row>
    <row r="11" s="1" customFormat="1" ht="12" customHeight="1">
      <c r="B11" s="38"/>
      <c r="D11" s="124" t="s">
        <v>18</v>
      </c>
      <c r="F11" s="12" t="s">
        <v>1</v>
      </c>
      <c r="I11" s="128" t="s">
        <v>19</v>
      </c>
      <c r="J11" s="12" t="s">
        <v>1</v>
      </c>
      <c r="L11" s="38"/>
    </row>
    <row r="12" s="1" customFormat="1" ht="12" customHeight="1">
      <c r="B12" s="38"/>
      <c r="D12" s="124" t="s">
        <v>20</v>
      </c>
      <c r="F12" s="12" t="s">
        <v>21</v>
      </c>
      <c r="I12" s="128" t="s">
        <v>22</v>
      </c>
      <c r="J12" s="129" t="str">
        <f>'Rekapitulace stavby'!AN8</f>
        <v>8. 3. 2019</v>
      </c>
      <c r="L12" s="38"/>
    </row>
    <row r="13" s="1" customFormat="1" ht="10.8" customHeight="1">
      <c r="B13" s="38"/>
      <c r="I13" s="126"/>
      <c r="L13" s="38"/>
    </row>
    <row r="14" s="1" customFormat="1" ht="12" customHeight="1">
      <c r="B14" s="38"/>
      <c r="D14" s="124" t="s">
        <v>24</v>
      </c>
      <c r="I14" s="128" t="s">
        <v>25</v>
      </c>
      <c r="J14" s="12" t="str">
        <f>IF('Rekapitulace stavby'!AN10="","",'Rekapitulace stavby'!AN10)</f>
        <v/>
      </c>
      <c r="L14" s="38"/>
    </row>
    <row r="15" s="1" customFormat="1" ht="18" customHeight="1">
      <c r="B15" s="38"/>
      <c r="E15" s="12" t="str">
        <f>IF('Rekapitulace stavby'!E11="","",'Rekapitulace stavby'!E11)</f>
        <v xml:space="preserve"> </v>
      </c>
      <c r="I15" s="128" t="s">
        <v>26</v>
      </c>
      <c r="J15" s="12" t="str">
        <f>IF('Rekapitulace stavby'!AN11="","",'Rekapitulace stavby'!AN11)</f>
        <v/>
      </c>
      <c r="L15" s="38"/>
    </row>
    <row r="16" s="1" customFormat="1" ht="6.96" customHeight="1">
      <c r="B16" s="38"/>
      <c r="I16" s="126"/>
      <c r="L16" s="38"/>
    </row>
    <row r="17" s="1" customFormat="1" ht="12" customHeight="1">
      <c r="B17" s="38"/>
      <c r="D17" s="124" t="s">
        <v>27</v>
      </c>
      <c r="I17" s="128" t="s">
        <v>25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2"/>
      <c r="G18" s="12"/>
      <c r="H18" s="12"/>
      <c r="I18" s="128" t="s">
        <v>26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26"/>
      <c r="L19" s="38"/>
    </row>
    <row r="20" s="1" customFormat="1" ht="12" customHeight="1">
      <c r="B20" s="38"/>
      <c r="D20" s="124" t="s">
        <v>29</v>
      </c>
      <c r="I20" s="128" t="s">
        <v>25</v>
      </c>
      <c r="J20" s="12" t="str">
        <f>IF('Rekapitulace stavby'!AN16="","",'Rekapitulace stavby'!AN16)</f>
        <v/>
      </c>
      <c r="L20" s="38"/>
    </row>
    <row r="21" s="1" customFormat="1" ht="18" customHeight="1">
      <c r="B21" s="38"/>
      <c r="E21" s="12" t="str">
        <f>IF('Rekapitulace stavby'!E17="","",'Rekapitulace stavby'!E17)</f>
        <v xml:space="preserve"> </v>
      </c>
      <c r="I21" s="128" t="s">
        <v>26</v>
      </c>
      <c r="J21" s="12" t="str">
        <f>IF('Rekapitulace stavby'!AN17="","",'Rekapitulace stavby'!AN17)</f>
        <v/>
      </c>
      <c r="L21" s="38"/>
    </row>
    <row r="22" s="1" customFormat="1" ht="6.96" customHeight="1">
      <c r="B22" s="38"/>
      <c r="I22" s="126"/>
      <c r="L22" s="38"/>
    </row>
    <row r="23" s="1" customFormat="1" ht="12" customHeight="1">
      <c r="B23" s="38"/>
      <c r="D23" s="124" t="s">
        <v>31</v>
      </c>
      <c r="I23" s="128" t="s">
        <v>25</v>
      </c>
      <c r="J23" s="12" t="str">
        <f>IF('Rekapitulace stavby'!AN19="","",'Rekapitulace stavby'!AN19)</f>
        <v/>
      </c>
      <c r="L23" s="38"/>
    </row>
    <row r="24" s="1" customFormat="1" ht="18" customHeight="1">
      <c r="B24" s="38"/>
      <c r="E24" s="12" t="str">
        <f>IF('Rekapitulace stavby'!E20="","",'Rekapitulace stavby'!E20)</f>
        <v xml:space="preserve"> </v>
      </c>
      <c r="I24" s="128" t="s">
        <v>26</v>
      </c>
      <c r="J24" s="12" t="str">
        <f>IF('Rekapitulace stavby'!AN20="","",'Rekapitulace stavby'!AN20)</f>
        <v/>
      </c>
      <c r="L24" s="38"/>
    </row>
    <row r="25" s="1" customFormat="1" ht="6.96" customHeight="1">
      <c r="B25" s="38"/>
      <c r="I25" s="126"/>
      <c r="L25" s="38"/>
    </row>
    <row r="26" s="1" customFormat="1" ht="12" customHeight="1">
      <c r="B26" s="38"/>
      <c r="D26" s="124" t="s">
        <v>32</v>
      </c>
      <c r="I26" s="126"/>
      <c r="L26" s="38"/>
    </row>
    <row r="27" s="6" customFormat="1" ht="16.5" customHeight="1">
      <c r="B27" s="130"/>
      <c r="E27" s="131" t="s">
        <v>1</v>
      </c>
      <c r="F27" s="131"/>
      <c r="G27" s="131"/>
      <c r="H27" s="131"/>
      <c r="I27" s="132"/>
      <c r="L27" s="130"/>
    </row>
    <row r="28" s="1" customFormat="1" ht="6.96" customHeight="1">
      <c r="B28" s="38"/>
      <c r="I28" s="126"/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33"/>
      <c r="J29" s="66"/>
      <c r="K29" s="66"/>
      <c r="L29" s="38"/>
    </row>
    <row r="30" s="1" customFormat="1" ht="25.44" customHeight="1">
      <c r="B30" s="38"/>
      <c r="D30" s="134" t="s">
        <v>33</v>
      </c>
      <c r="I30" s="126"/>
      <c r="J30" s="135">
        <f>ROUND(J82, 2)</f>
        <v>0</v>
      </c>
      <c r="L30" s="38"/>
    </row>
    <row r="31" s="1" customFormat="1" ht="6.96" customHeight="1">
      <c r="B31" s="38"/>
      <c r="D31" s="66"/>
      <c r="E31" s="66"/>
      <c r="F31" s="66"/>
      <c r="G31" s="66"/>
      <c r="H31" s="66"/>
      <c r="I31" s="133"/>
      <c r="J31" s="66"/>
      <c r="K31" s="66"/>
      <c r="L31" s="38"/>
    </row>
    <row r="32" s="1" customFormat="1" ht="14.4" customHeight="1">
      <c r="B32" s="38"/>
      <c r="F32" s="136" t="s">
        <v>35</v>
      </c>
      <c r="I32" s="137" t="s">
        <v>34</v>
      </c>
      <c r="J32" s="136" t="s">
        <v>36</v>
      </c>
      <c r="L32" s="38"/>
    </row>
    <row r="33" s="1" customFormat="1" ht="14.4" customHeight="1">
      <c r="B33" s="38"/>
      <c r="D33" s="124" t="s">
        <v>37</v>
      </c>
      <c r="E33" s="124" t="s">
        <v>38</v>
      </c>
      <c r="F33" s="138">
        <f>ROUND((SUM(BE82:BE92)),  2)</f>
        <v>0</v>
      </c>
      <c r="I33" s="139">
        <v>0.20999999999999999</v>
      </c>
      <c r="J33" s="138">
        <f>ROUND(((SUM(BE82:BE92))*I33),  2)</f>
        <v>0</v>
      </c>
      <c r="L33" s="38"/>
    </row>
    <row r="34" s="1" customFormat="1" ht="14.4" customHeight="1">
      <c r="B34" s="38"/>
      <c r="E34" s="124" t="s">
        <v>39</v>
      </c>
      <c r="F34" s="138">
        <f>ROUND((SUM(BF82:BF92)),  2)</f>
        <v>0</v>
      </c>
      <c r="I34" s="139">
        <v>0.14999999999999999</v>
      </c>
      <c r="J34" s="138">
        <f>ROUND(((SUM(BF82:BF92))*I34),  2)</f>
        <v>0</v>
      </c>
      <c r="L34" s="38"/>
    </row>
    <row r="35" hidden="1" s="1" customFormat="1" ht="14.4" customHeight="1">
      <c r="B35" s="38"/>
      <c r="E35" s="124" t="s">
        <v>40</v>
      </c>
      <c r="F35" s="138">
        <f>ROUND((SUM(BG82:BG92)),  2)</f>
        <v>0</v>
      </c>
      <c r="I35" s="139">
        <v>0.20999999999999999</v>
      </c>
      <c r="J35" s="138">
        <f>0</f>
        <v>0</v>
      </c>
      <c r="L35" s="38"/>
    </row>
    <row r="36" hidden="1" s="1" customFormat="1" ht="14.4" customHeight="1">
      <c r="B36" s="38"/>
      <c r="E36" s="124" t="s">
        <v>41</v>
      </c>
      <c r="F36" s="138">
        <f>ROUND((SUM(BH82:BH92)),  2)</f>
        <v>0</v>
      </c>
      <c r="I36" s="139">
        <v>0.14999999999999999</v>
      </c>
      <c r="J36" s="138">
        <f>0</f>
        <v>0</v>
      </c>
      <c r="L36" s="38"/>
    </row>
    <row r="37" hidden="1" s="1" customFormat="1" ht="14.4" customHeight="1">
      <c r="B37" s="38"/>
      <c r="E37" s="124" t="s">
        <v>42</v>
      </c>
      <c r="F37" s="138">
        <f>ROUND((SUM(BI82:BI92)),  2)</f>
        <v>0</v>
      </c>
      <c r="I37" s="139">
        <v>0</v>
      </c>
      <c r="J37" s="138">
        <f>0</f>
        <v>0</v>
      </c>
      <c r="L37" s="38"/>
    </row>
    <row r="38" s="1" customFormat="1" ht="6.96" customHeight="1">
      <c r="B38" s="38"/>
      <c r="I38" s="126"/>
      <c r="L38" s="38"/>
    </row>
    <row r="39" s="1" customFormat="1" ht="25.44" customHeight="1">
      <c r="B39" s="38"/>
      <c r="C39" s="140"/>
      <c r="D39" s="141" t="s">
        <v>43</v>
      </c>
      <c r="E39" s="142"/>
      <c r="F39" s="142"/>
      <c r="G39" s="143" t="s">
        <v>44</v>
      </c>
      <c r="H39" s="144" t="s">
        <v>45</v>
      </c>
      <c r="I39" s="145"/>
      <c r="J39" s="146">
        <f>SUM(J30:J37)</f>
        <v>0</v>
      </c>
      <c r="K39" s="147"/>
      <c r="L39" s="38"/>
    </row>
    <row r="40" s="1" customFormat="1" ht="14.4" customHeight="1">
      <c r="B40" s="148"/>
      <c r="C40" s="149"/>
      <c r="D40" s="149"/>
      <c r="E40" s="149"/>
      <c r="F40" s="149"/>
      <c r="G40" s="149"/>
      <c r="H40" s="149"/>
      <c r="I40" s="150"/>
      <c r="J40" s="149"/>
      <c r="K40" s="149"/>
      <c r="L40" s="38"/>
    </row>
    <row r="44" s="1" customFormat="1" ht="6.96" customHeight="1">
      <c r="B44" s="151"/>
      <c r="C44" s="152"/>
      <c r="D44" s="152"/>
      <c r="E44" s="152"/>
      <c r="F44" s="152"/>
      <c r="G44" s="152"/>
      <c r="H44" s="152"/>
      <c r="I44" s="153"/>
      <c r="J44" s="152"/>
      <c r="K44" s="152"/>
      <c r="L44" s="38"/>
    </row>
    <row r="45" s="1" customFormat="1" ht="24.96" customHeight="1">
      <c r="B45" s="33"/>
      <c r="C45" s="18" t="s">
        <v>87</v>
      </c>
      <c r="D45" s="34"/>
      <c r="E45" s="34"/>
      <c r="F45" s="34"/>
      <c r="G45" s="34"/>
      <c r="H45" s="34"/>
      <c r="I45" s="126"/>
      <c r="J45" s="34"/>
      <c r="K45" s="34"/>
      <c r="L45" s="38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126"/>
      <c r="J46" s="34"/>
      <c r="K46" s="34"/>
      <c r="L46" s="38"/>
    </row>
    <row r="47" s="1" customFormat="1" ht="12" customHeight="1">
      <c r="B47" s="33"/>
      <c r="C47" s="27" t="s">
        <v>16</v>
      </c>
      <c r="D47" s="34"/>
      <c r="E47" s="34"/>
      <c r="F47" s="34"/>
      <c r="G47" s="34"/>
      <c r="H47" s="34"/>
      <c r="I47" s="126"/>
      <c r="J47" s="34"/>
      <c r="K47" s="34"/>
      <c r="L47" s="38"/>
    </row>
    <row r="48" s="1" customFormat="1" ht="16.5" customHeight="1">
      <c r="B48" s="33"/>
      <c r="C48" s="34"/>
      <c r="D48" s="34"/>
      <c r="E48" s="154" t="str">
        <f>E7</f>
        <v>Kuželna III. Etapa-ZÁZEMÍ PRO HOSPODU</v>
      </c>
      <c r="F48" s="27"/>
      <c r="G48" s="27"/>
      <c r="H48" s="27"/>
      <c r="I48" s="126"/>
      <c r="J48" s="34"/>
      <c r="K48" s="34"/>
      <c r="L48" s="38"/>
    </row>
    <row r="49" s="1" customFormat="1" ht="12" customHeight="1">
      <c r="B49" s="33"/>
      <c r="C49" s="27" t="s">
        <v>85</v>
      </c>
      <c r="D49" s="34"/>
      <c r="E49" s="34"/>
      <c r="F49" s="34"/>
      <c r="G49" s="34"/>
      <c r="H49" s="34"/>
      <c r="I49" s="126"/>
      <c r="J49" s="34"/>
      <c r="K49" s="34"/>
      <c r="L49" s="38"/>
    </row>
    <row r="50" s="1" customFormat="1" ht="16.5" customHeight="1">
      <c r="B50" s="33"/>
      <c r="C50" s="34"/>
      <c r="D50" s="34"/>
      <c r="E50" s="59" t="str">
        <f>E9</f>
        <v>D.1.4.b - VZT</v>
      </c>
      <c r="F50" s="34"/>
      <c r="G50" s="34"/>
      <c r="H50" s="34"/>
      <c r="I50" s="126"/>
      <c r="J50" s="34"/>
      <c r="K50" s="34"/>
      <c r="L50" s="38"/>
    </row>
    <row r="51" s="1" customFormat="1" ht="6.96" customHeight="1">
      <c r="B51" s="33"/>
      <c r="C51" s="34"/>
      <c r="D51" s="34"/>
      <c r="E51" s="34"/>
      <c r="F51" s="34"/>
      <c r="G51" s="34"/>
      <c r="H51" s="34"/>
      <c r="I51" s="126"/>
      <c r="J51" s="34"/>
      <c r="K51" s="34"/>
      <c r="L51" s="38"/>
    </row>
    <row r="52" s="1" customFormat="1" ht="12" customHeight="1">
      <c r="B52" s="33"/>
      <c r="C52" s="27" t="s">
        <v>20</v>
      </c>
      <c r="D52" s="34"/>
      <c r="E52" s="34"/>
      <c r="F52" s="22" t="str">
        <f>F12</f>
        <v xml:space="preserve"> </v>
      </c>
      <c r="G52" s="34"/>
      <c r="H52" s="34"/>
      <c r="I52" s="128" t="s">
        <v>22</v>
      </c>
      <c r="J52" s="62" t="str">
        <f>IF(J12="","",J12)</f>
        <v>8. 3. 2019</v>
      </c>
      <c r="K52" s="34"/>
      <c r="L52" s="38"/>
    </row>
    <row r="53" s="1" customFormat="1" ht="6.96" customHeight="1">
      <c r="B53" s="33"/>
      <c r="C53" s="34"/>
      <c r="D53" s="34"/>
      <c r="E53" s="34"/>
      <c r="F53" s="34"/>
      <c r="G53" s="34"/>
      <c r="H53" s="34"/>
      <c r="I53" s="126"/>
      <c r="J53" s="34"/>
      <c r="K53" s="34"/>
      <c r="L53" s="38"/>
    </row>
    <row r="54" s="1" customFormat="1" ht="13.65" customHeight="1">
      <c r="B54" s="33"/>
      <c r="C54" s="27" t="s">
        <v>24</v>
      </c>
      <c r="D54" s="34"/>
      <c r="E54" s="34"/>
      <c r="F54" s="22" t="str">
        <f>E15</f>
        <v xml:space="preserve"> </v>
      </c>
      <c r="G54" s="34"/>
      <c r="H54" s="34"/>
      <c r="I54" s="128" t="s">
        <v>29</v>
      </c>
      <c r="J54" s="31" t="str">
        <f>E21</f>
        <v xml:space="preserve"> </v>
      </c>
      <c r="K54" s="34"/>
      <c r="L54" s="38"/>
    </row>
    <row r="55" s="1" customFormat="1" ht="13.65" customHeight="1">
      <c r="B55" s="33"/>
      <c r="C55" s="27" t="s">
        <v>27</v>
      </c>
      <c r="D55" s="34"/>
      <c r="E55" s="34"/>
      <c r="F55" s="22" t="str">
        <f>IF(E18="","",E18)</f>
        <v>Vyplň údaj</v>
      </c>
      <c r="G55" s="34"/>
      <c r="H55" s="34"/>
      <c r="I55" s="128" t="s">
        <v>31</v>
      </c>
      <c r="J55" s="31" t="str">
        <f>E24</f>
        <v xml:space="preserve"> </v>
      </c>
      <c r="K55" s="34"/>
      <c r="L55" s="38"/>
    </row>
    <row r="56" s="1" customFormat="1" ht="10.32" customHeight="1">
      <c r="B56" s="33"/>
      <c r="C56" s="34"/>
      <c r="D56" s="34"/>
      <c r="E56" s="34"/>
      <c r="F56" s="34"/>
      <c r="G56" s="34"/>
      <c r="H56" s="34"/>
      <c r="I56" s="126"/>
      <c r="J56" s="34"/>
      <c r="K56" s="34"/>
      <c r="L56" s="38"/>
    </row>
    <row r="57" s="1" customFormat="1" ht="29.28" customHeight="1">
      <c r="B57" s="33"/>
      <c r="C57" s="155" t="s">
        <v>88</v>
      </c>
      <c r="D57" s="156"/>
      <c r="E57" s="156"/>
      <c r="F57" s="156"/>
      <c r="G57" s="156"/>
      <c r="H57" s="156"/>
      <c r="I57" s="157"/>
      <c r="J57" s="158" t="s">
        <v>89</v>
      </c>
      <c r="K57" s="156"/>
      <c r="L57" s="38"/>
    </row>
    <row r="58" s="1" customFormat="1" ht="10.32" customHeight="1">
      <c r="B58" s="33"/>
      <c r="C58" s="34"/>
      <c r="D58" s="34"/>
      <c r="E58" s="34"/>
      <c r="F58" s="34"/>
      <c r="G58" s="34"/>
      <c r="H58" s="34"/>
      <c r="I58" s="126"/>
      <c r="J58" s="34"/>
      <c r="K58" s="34"/>
      <c r="L58" s="38"/>
    </row>
    <row r="59" s="1" customFormat="1" ht="22.8" customHeight="1">
      <c r="B59" s="33"/>
      <c r="C59" s="159" t="s">
        <v>90</v>
      </c>
      <c r="D59" s="34"/>
      <c r="E59" s="34"/>
      <c r="F59" s="34"/>
      <c r="G59" s="34"/>
      <c r="H59" s="34"/>
      <c r="I59" s="126"/>
      <c r="J59" s="93">
        <f>J82</f>
        <v>0</v>
      </c>
      <c r="K59" s="34"/>
      <c r="L59" s="38"/>
      <c r="AU59" s="12" t="s">
        <v>91</v>
      </c>
    </row>
    <row r="60" s="7" customFormat="1" ht="24.96" customHeight="1">
      <c r="B60" s="160"/>
      <c r="C60" s="161"/>
      <c r="D60" s="162" t="s">
        <v>92</v>
      </c>
      <c r="E60" s="163"/>
      <c r="F60" s="163"/>
      <c r="G60" s="163"/>
      <c r="H60" s="163"/>
      <c r="I60" s="164"/>
      <c r="J60" s="165">
        <f>J83</f>
        <v>0</v>
      </c>
      <c r="K60" s="161"/>
      <c r="L60" s="166"/>
    </row>
    <row r="61" s="8" customFormat="1" ht="19.92" customHeight="1">
      <c r="B61" s="167"/>
      <c r="C61" s="168"/>
      <c r="D61" s="169" t="s">
        <v>372</v>
      </c>
      <c r="E61" s="170"/>
      <c r="F61" s="170"/>
      <c r="G61" s="170"/>
      <c r="H61" s="170"/>
      <c r="I61" s="171"/>
      <c r="J61" s="172">
        <f>J84</f>
        <v>0</v>
      </c>
      <c r="K61" s="168"/>
      <c r="L61" s="173"/>
    </row>
    <row r="62" s="7" customFormat="1" ht="24.96" customHeight="1">
      <c r="B62" s="160"/>
      <c r="C62" s="161"/>
      <c r="D62" s="162" t="s">
        <v>99</v>
      </c>
      <c r="E62" s="163"/>
      <c r="F62" s="163"/>
      <c r="G62" s="163"/>
      <c r="H62" s="163"/>
      <c r="I62" s="164"/>
      <c r="J62" s="165">
        <f>J91</f>
        <v>0</v>
      </c>
      <c r="K62" s="161"/>
      <c r="L62" s="166"/>
    </row>
    <row r="63" s="1" customFormat="1" ht="21.84" customHeight="1">
      <c r="B63" s="33"/>
      <c r="C63" s="34"/>
      <c r="D63" s="34"/>
      <c r="E63" s="34"/>
      <c r="F63" s="34"/>
      <c r="G63" s="34"/>
      <c r="H63" s="34"/>
      <c r="I63" s="126"/>
      <c r="J63" s="34"/>
      <c r="K63" s="34"/>
      <c r="L63" s="38"/>
    </row>
    <row r="64" s="1" customFormat="1" ht="6.96" customHeight="1">
      <c r="B64" s="52"/>
      <c r="C64" s="53"/>
      <c r="D64" s="53"/>
      <c r="E64" s="53"/>
      <c r="F64" s="53"/>
      <c r="G64" s="53"/>
      <c r="H64" s="53"/>
      <c r="I64" s="150"/>
      <c r="J64" s="53"/>
      <c r="K64" s="53"/>
      <c r="L64" s="38"/>
    </row>
    <row r="68" s="1" customFormat="1" ht="6.96" customHeight="1">
      <c r="B68" s="54"/>
      <c r="C68" s="55"/>
      <c r="D68" s="55"/>
      <c r="E68" s="55"/>
      <c r="F68" s="55"/>
      <c r="G68" s="55"/>
      <c r="H68" s="55"/>
      <c r="I68" s="153"/>
      <c r="J68" s="55"/>
      <c r="K68" s="55"/>
      <c r="L68" s="38"/>
    </row>
    <row r="69" s="1" customFormat="1" ht="24.96" customHeight="1">
      <c r="B69" s="33"/>
      <c r="C69" s="18" t="s">
        <v>100</v>
      </c>
      <c r="D69" s="34"/>
      <c r="E69" s="34"/>
      <c r="F69" s="34"/>
      <c r="G69" s="34"/>
      <c r="H69" s="34"/>
      <c r="I69" s="126"/>
      <c r="J69" s="34"/>
      <c r="K69" s="34"/>
      <c r="L69" s="38"/>
    </row>
    <row r="70" s="1" customFormat="1" ht="6.96" customHeight="1">
      <c r="B70" s="33"/>
      <c r="C70" s="34"/>
      <c r="D70" s="34"/>
      <c r="E70" s="34"/>
      <c r="F70" s="34"/>
      <c r="G70" s="34"/>
      <c r="H70" s="34"/>
      <c r="I70" s="126"/>
      <c r="J70" s="34"/>
      <c r="K70" s="34"/>
      <c r="L70" s="38"/>
    </row>
    <row r="71" s="1" customFormat="1" ht="12" customHeight="1">
      <c r="B71" s="33"/>
      <c r="C71" s="27" t="s">
        <v>16</v>
      </c>
      <c r="D71" s="34"/>
      <c r="E71" s="34"/>
      <c r="F71" s="34"/>
      <c r="G71" s="34"/>
      <c r="H71" s="34"/>
      <c r="I71" s="126"/>
      <c r="J71" s="34"/>
      <c r="K71" s="34"/>
      <c r="L71" s="38"/>
    </row>
    <row r="72" s="1" customFormat="1" ht="16.5" customHeight="1">
      <c r="B72" s="33"/>
      <c r="C72" s="34"/>
      <c r="D72" s="34"/>
      <c r="E72" s="154" t="str">
        <f>E7</f>
        <v>Kuželna III. Etapa-ZÁZEMÍ PRO HOSPODU</v>
      </c>
      <c r="F72" s="27"/>
      <c r="G72" s="27"/>
      <c r="H72" s="27"/>
      <c r="I72" s="126"/>
      <c r="J72" s="34"/>
      <c r="K72" s="34"/>
      <c r="L72" s="38"/>
    </row>
    <row r="73" s="1" customFormat="1" ht="12" customHeight="1">
      <c r="B73" s="33"/>
      <c r="C73" s="27" t="s">
        <v>85</v>
      </c>
      <c r="D73" s="34"/>
      <c r="E73" s="34"/>
      <c r="F73" s="34"/>
      <c r="G73" s="34"/>
      <c r="H73" s="34"/>
      <c r="I73" s="126"/>
      <c r="J73" s="34"/>
      <c r="K73" s="34"/>
      <c r="L73" s="38"/>
    </row>
    <row r="74" s="1" customFormat="1" ht="16.5" customHeight="1">
      <c r="B74" s="33"/>
      <c r="C74" s="34"/>
      <c r="D74" s="34"/>
      <c r="E74" s="59" t="str">
        <f>E9</f>
        <v>D.1.4.b - VZT</v>
      </c>
      <c r="F74" s="34"/>
      <c r="G74" s="34"/>
      <c r="H74" s="34"/>
      <c r="I74" s="126"/>
      <c r="J74" s="34"/>
      <c r="K74" s="34"/>
      <c r="L74" s="38"/>
    </row>
    <row r="75" s="1" customFormat="1" ht="6.96" customHeight="1">
      <c r="B75" s="33"/>
      <c r="C75" s="34"/>
      <c r="D75" s="34"/>
      <c r="E75" s="34"/>
      <c r="F75" s="34"/>
      <c r="G75" s="34"/>
      <c r="H75" s="34"/>
      <c r="I75" s="126"/>
      <c r="J75" s="34"/>
      <c r="K75" s="34"/>
      <c r="L75" s="38"/>
    </row>
    <row r="76" s="1" customFormat="1" ht="12" customHeight="1">
      <c r="B76" s="33"/>
      <c r="C76" s="27" t="s">
        <v>20</v>
      </c>
      <c r="D76" s="34"/>
      <c r="E76" s="34"/>
      <c r="F76" s="22" t="str">
        <f>F12</f>
        <v xml:space="preserve"> </v>
      </c>
      <c r="G76" s="34"/>
      <c r="H76" s="34"/>
      <c r="I76" s="128" t="s">
        <v>22</v>
      </c>
      <c r="J76" s="62" t="str">
        <f>IF(J12="","",J12)</f>
        <v>8. 3. 2019</v>
      </c>
      <c r="K76" s="34"/>
      <c r="L76" s="38"/>
    </row>
    <row r="77" s="1" customFormat="1" ht="6.96" customHeight="1">
      <c r="B77" s="33"/>
      <c r="C77" s="34"/>
      <c r="D77" s="34"/>
      <c r="E77" s="34"/>
      <c r="F77" s="34"/>
      <c r="G77" s="34"/>
      <c r="H77" s="34"/>
      <c r="I77" s="126"/>
      <c r="J77" s="34"/>
      <c r="K77" s="34"/>
      <c r="L77" s="38"/>
    </row>
    <row r="78" s="1" customFormat="1" ht="13.65" customHeight="1">
      <c r="B78" s="33"/>
      <c r="C78" s="27" t="s">
        <v>24</v>
      </c>
      <c r="D78" s="34"/>
      <c r="E78" s="34"/>
      <c r="F78" s="22" t="str">
        <f>E15</f>
        <v xml:space="preserve"> </v>
      </c>
      <c r="G78" s="34"/>
      <c r="H78" s="34"/>
      <c r="I78" s="128" t="s">
        <v>29</v>
      </c>
      <c r="J78" s="31" t="str">
        <f>E21</f>
        <v xml:space="preserve"> </v>
      </c>
      <c r="K78" s="34"/>
      <c r="L78" s="38"/>
    </row>
    <row r="79" s="1" customFormat="1" ht="13.65" customHeight="1">
      <c r="B79" s="33"/>
      <c r="C79" s="27" t="s">
        <v>27</v>
      </c>
      <c r="D79" s="34"/>
      <c r="E79" s="34"/>
      <c r="F79" s="22" t="str">
        <f>IF(E18="","",E18)</f>
        <v>Vyplň údaj</v>
      </c>
      <c r="G79" s="34"/>
      <c r="H79" s="34"/>
      <c r="I79" s="128" t="s">
        <v>31</v>
      </c>
      <c r="J79" s="31" t="str">
        <f>E24</f>
        <v xml:space="preserve"> </v>
      </c>
      <c r="K79" s="34"/>
      <c r="L79" s="38"/>
    </row>
    <row r="80" s="1" customFormat="1" ht="10.32" customHeight="1">
      <c r="B80" s="33"/>
      <c r="C80" s="34"/>
      <c r="D80" s="34"/>
      <c r="E80" s="34"/>
      <c r="F80" s="34"/>
      <c r="G80" s="34"/>
      <c r="H80" s="34"/>
      <c r="I80" s="126"/>
      <c r="J80" s="34"/>
      <c r="K80" s="34"/>
      <c r="L80" s="38"/>
    </row>
    <row r="81" s="9" customFormat="1" ht="29.28" customHeight="1">
      <c r="B81" s="174"/>
      <c r="C81" s="175" t="s">
        <v>101</v>
      </c>
      <c r="D81" s="176" t="s">
        <v>52</v>
      </c>
      <c r="E81" s="176" t="s">
        <v>48</v>
      </c>
      <c r="F81" s="176" t="s">
        <v>49</v>
      </c>
      <c r="G81" s="176" t="s">
        <v>102</v>
      </c>
      <c r="H81" s="176" t="s">
        <v>103</v>
      </c>
      <c r="I81" s="177" t="s">
        <v>104</v>
      </c>
      <c r="J81" s="178" t="s">
        <v>89</v>
      </c>
      <c r="K81" s="179" t="s">
        <v>105</v>
      </c>
      <c r="L81" s="180"/>
      <c r="M81" s="83" t="s">
        <v>1</v>
      </c>
      <c r="N81" s="84" t="s">
        <v>37</v>
      </c>
      <c r="O81" s="84" t="s">
        <v>106</v>
      </c>
      <c r="P81" s="84" t="s">
        <v>107</v>
      </c>
      <c r="Q81" s="84" t="s">
        <v>108</v>
      </c>
      <c r="R81" s="84" t="s">
        <v>109</v>
      </c>
      <c r="S81" s="84" t="s">
        <v>110</v>
      </c>
      <c r="T81" s="85" t="s">
        <v>111</v>
      </c>
    </row>
    <row r="82" s="1" customFormat="1" ht="22.8" customHeight="1">
      <c r="B82" s="33"/>
      <c r="C82" s="90" t="s">
        <v>112</v>
      </c>
      <c r="D82" s="34"/>
      <c r="E82" s="34"/>
      <c r="F82" s="34"/>
      <c r="G82" s="34"/>
      <c r="H82" s="34"/>
      <c r="I82" s="126"/>
      <c r="J82" s="181">
        <f>BK82</f>
        <v>0</v>
      </c>
      <c r="K82" s="34"/>
      <c r="L82" s="38"/>
      <c r="M82" s="86"/>
      <c r="N82" s="87"/>
      <c r="O82" s="87"/>
      <c r="P82" s="182">
        <f>P83+P91</f>
        <v>0</v>
      </c>
      <c r="Q82" s="87"/>
      <c r="R82" s="182">
        <f>R83+R91</f>
        <v>0.043501999999999999</v>
      </c>
      <c r="S82" s="87"/>
      <c r="T82" s="183">
        <f>T83+T91</f>
        <v>0</v>
      </c>
      <c r="AT82" s="12" t="s">
        <v>66</v>
      </c>
      <c r="AU82" s="12" t="s">
        <v>91</v>
      </c>
      <c r="BK82" s="184">
        <f>BK83+BK91</f>
        <v>0</v>
      </c>
    </row>
    <row r="83" s="10" customFormat="1" ht="25.92" customHeight="1">
      <c r="B83" s="185"/>
      <c r="C83" s="186"/>
      <c r="D83" s="187" t="s">
        <v>66</v>
      </c>
      <c r="E83" s="188" t="s">
        <v>113</v>
      </c>
      <c r="F83" s="188" t="s">
        <v>114</v>
      </c>
      <c r="G83" s="186"/>
      <c r="H83" s="186"/>
      <c r="I83" s="189"/>
      <c r="J83" s="190">
        <f>BK83</f>
        <v>0</v>
      </c>
      <c r="K83" s="186"/>
      <c r="L83" s="191"/>
      <c r="M83" s="192"/>
      <c r="N83" s="193"/>
      <c r="O83" s="193"/>
      <c r="P83" s="194">
        <f>P84</f>
        <v>0</v>
      </c>
      <c r="Q83" s="193"/>
      <c r="R83" s="194">
        <f>R84</f>
        <v>0.043501999999999999</v>
      </c>
      <c r="S83" s="193"/>
      <c r="T83" s="195">
        <f>T84</f>
        <v>0</v>
      </c>
      <c r="AR83" s="196" t="s">
        <v>77</v>
      </c>
      <c r="AT83" s="197" t="s">
        <v>66</v>
      </c>
      <c r="AU83" s="197" t="s">
        <v>67</v>
      </c>
      <c r="AY83" s="196" t="s">
        <v>115</v>
      </c>
      <c r="BK83" s="198">
        <f>BK84</f>
        <v>0</v>
      </c>
    </row>
    <row r="84" s="10" customFormat="1" ht="22.8" customHeight="1">
      <c r="B84" s="185"/>
      <c r="C84" s="186"/>
      <c r="D84" s="187" t="s">
        <v>66</v>
      </c>
      <c r="E84" s="199" t="s">
        <v>373</v>
      </c>
      <c r="F84" s="199" t="s">
        <v>374</v>
      </c>
      <c r="G84" s="186"/>
      <c r="H84" s="186"/>
      <c r="I84" s="189"/>
      <c r="J84" s="200">
        <f>BK84</f>
        <v>0</v>
      </c>
      <c r="K84" s="186"/>
      <c r="L84" s="191"/>
      <c r="M84" s="192"/>
      <c r="N84" s="193"/>
      <c r="O84" s="193"/>
      <c r="P84" s="194">
        <f>SUM(P85:P90)</f>
        <v>0</v>
      </c>
      <c r="Q84" s="193"/>
      <c r="R84" s="194">
        <f>SUM(R85:R90)</f>
        <v>0.043501999999999999</v>
      </c>
      <c r="S84" s="193"/>
      <c r="T84" s="195">
        <f>SUM(T85:T90)</f>
        <v>0</v>
      </c>
      <c r="AR84" s="196" t="s">
        <v>77</v>
      </c>
      <c r="AT84" s="197" t="s">
        <v>66</v>
      </c>
      <c r="AU84" s="197" t="s">
        <v>75</v>
      </c>
      <c r="AY84" s="196" t="s">
        <v>115</v>
      </c>
      <c r="BK84" s="198">
        <f>SUM(BK85:BK90)</f>
        <v>0</v>
      </c>
    </row>
    <row r="85" s="1" customFormat="1" ht="16.5" customHeight="1">
      <c r="B85" s="33"/>
      <c r="C85" s="201" t="s">
        <v>336</v>
      </c>
      <c r="D85" s="201" t="s">
        <v>119</v>
      </c>
      <c r="E85" s="202" t="s">
        <v>375</v>
      </c>
      <c r="F85" s="203" t="s">
        <v>376</v>
      </c>
      <c r="G85" s="204" t="s">
        <v>179</v>
      </c>
      <c r="H85" s="205">
        <v>1</v>
      </c>
      <c r="I85" s="206"/>
      <c r="J85" s="207">
        <f>ROUND(I85*H85,2)</f>
        <v>0</v>
      </c>
      <c r="K85" s="203" t="s">
        <v>1</v>
      </c>
      <c r="L85" s="208"/>
      <c r="M85" s="209" t="s">
        <v>1</v>
      </c>
      <c r="N85" s="210" t="s">
        <v>38</v>
      </c>
      <c r="O85" s="74"/>
      <c r="P85" s="211">
        <f>O85*H85</f>
        <v>0</v>
      </c>
      <c r="Q85" s="211">
        <v>0.012</v>
      </c>
      <c r="R85" s="211">
        <f>Q85*H85</f>
        <v>0.012</v>
      </c>
      <c r="S85" s="211">
        <v>0</v>
      </c>
      <c r="T85" s="212">
        <f>S85*H85</f>
        <v>0</v>
      </c>
      <c r="AR85" s="12" t="s">
        <v>332</v>
      </c>
      <c r="AT85" s="12" t="s">
        <v>119</v>
      </c>
      <c r="AU85" s="12" t="s">
        <v>77</v>
      </c>
      <c r="AY85" s="12" t="s">
        <v>115</v>
      </c>
      <c r="BE85" s="213">
        <f>IF(N85="základní",J85,0)</f>
        <v>0</v>
      </c>
      <c r="BF85" s="213">
        <f>IF(N85="snížená",J85,0)</f>
        <v>0</v>
      </c>
      <c r="BG85" s="213">
        <f>IF(N85="zákl. přenesená",J85,0)</f>
        <v>0</v>
      </c>
      <c r="BH85" s="213">
        <f>IF(N85="sníž. přenesená",J85,0)</f>
        <v>0</v>
      </c>
      <c r="BI85" s="213">
        <f>IF(N85="nulová",J85,0)</f>
        <v>0</v>
      </c>
      <c r="BJ85" s="12" t="s">
        <v>75</v>
      </c>
      <c r="BK85" s="213">
        <f>ROUND(I85*H85,2)</f>
        <v>0</v>
      </c>
      <c r="BL85" s="12" t="s">
        <v>289</v>
      </c>
      <c r="BM85" s="12" t="s">
        <v>377</v>
      </c>
    </row>
    <row r="86" s="1" customFormat="1" ht="16.5" customHeight="1">
      <c r="B86" s="33"/>
      <c r="C86" s="214" t="s">
        <v>77</v>
      </c>
      <c r="D86" s="214" t="s">
        <v>135</v>
      </c>
      <c r="E86" s="215" t="s">
        <v>378</v>
      </c>
      <c r="F86" s="216" t="s">
        <v>379</v>
      </c>
      <c r="G86" s="217" t="s">
        <v>179</v>
      </c>
      <c r="H86" s="218">
        <v>1</v>
      </c>
      <c r="I86" s="219"/>
      <c r="J86" s="220">
        <f>ROUND(I86*H86,2)</f>
        <v>0</v>
      </c>
      <c r="K86" s="216" t="s">
        <v>123</v>
      </c>
      <c r="L86" s="38"/>
      <c r="M86" s="221" t="s">
        <v>1</v>
      </c>
      <c r="N86" s="222" t="s">
        <v>38</v>
      </c>
      <c r="O86" s="74"/>
      <c r="P86" s="211">
        <f>O86*H86</f>
        <v>0</v>
      </c>
      <c r="Q86" s="211">
        <v>0</v>
      </c>
      <c r="R86" s="211">
        <f>Q86*H86</f>
        <v>0</v>
      </c>
      <c r="S86" s="211">
        <v>0</v>
      </c>
      <c r="T86" s="212">
        <f>S86*H86</f>
        <v>0</v>
      </c>
      <c r="AR86" s="12" t="s">
        <v>125</v>
      </c>
      <c r="AT86" s="12" t="s">
        <v>135</v>
      </c>
      <c r="AU86" s="12" t="s">
        <v>77</v>
      </c>
      <c r="AY86" s="12" t="s">
        <v>115</v>
      </c>
      <c r="BE86" s="213">
        <f>IF(N86="základní",J86,0)</f>
        <v>0</v>
      </c>
      <c r="BF86" s="213">
        <f>IF(N86="snížená",J86,0)</f>
        <v>0</v>
      </c>
      <c r="BG86" s="213">
        <f>IF(N86="zákl. přenesená",J86,0)</f>
        <v>0</v>
      </c>
      <c r="BH86" s="213">
        <f>IF(N86="sníž. přenesená",J86,0)</f>
        <v>0</v>
      </c>
      <c r="BI86" s="213">
        <f>IF(N86="nulová",J86,0)</f>
        <v>0</v>
      </c>
      <c r="BJ86" s="12" t="s">
        <v>75</v>
      </c>
      <c r="BK86" s="213">
        <f>ROUND(I86*H86,2)</f>
        <v>0</v>
      </c>
      <c r="BL86" s="12" t="s">
        <v>125</v>
      </c>
      <c r="BM86" s="12" t="s">
        <v>380</v>
      </c>
    </row>
    <row r="87" s="1" customFormat="1" ht="16.5" customHeight="1">
      <c r="B87" s="33"/>
      <c r="C87" s="201" t="s">
        <v>319</v>
      </c>
      <c r="D87" s="201" t="s">
        <v>119</v>
      </c>
      <c r="E87" s="202" t="s">
        <v>381</v>
      </c>
      <c r="F87" s="203" t="s">
        <v>382</v>
      </c>
      <c r="G87" s="204" t="s">
        <v>179</v>
      </c>
      <c r="H87" s="205">
        <v>6</v>
      </c>
      <c r="I87" s="206"/>
      <c r="J87" s="207">
        <f>ROUND(I87*H87,2)</f>
        <v>0</v>
      </c>
      <c r="K87" s="203" t="s">
        <v>1</v>
      </c>
      <c r="L87" s="208"/>
      <c r="M87" s="209" t="s">
        <v>1</v>
      </c>
      <c r="N87" s="210" t="s">
        <v>38</v>
      </c>
      <c r="O87" s="74"/>
      <c r="P87" s="211">
        <f>O87*H87</f>
        <v>0</v>
      </c>
      <c r="Q87" s="211">
        <v>0</v>
      </c>
      <c r="R87" s="211">
        <f>Q87*H87</f>
        <v>0</v>
      </c>
      <c r="S87" s="211">
        <v>0</v>
      </c>
      <c r="T87" s="212">
        <f>S87*H87</f>
        <v>0</v>
      </c>
      <c r="AR87" s="12" t="s">
        <v>124</v>
      </c>
      <c r="AT87" s="12" t="s">
        <v>119</v>
      </c>
      <c r="AU87" s="12" t="s">
        <v>77</v>
      </c>
      <c r="AY87" s="12" t="s">
        <v>115</v>
      </c>
      <c r="BE87" s="213">
        <f>IF(N87="základní",J87,0)</f>
        <v>0</v>
      </c>
      <c r="BF87" s="213">
        <f>IF(N87="snížená",J87,0)</f>
        <v>0</v>
      </c>
      <c r="BG87" s="213">
        <f>IF(N87="zákl. přenesená",J87,0)</f>
        <v>0</v>
      </c>
      <c r="BH87" s="213">
        <f>IF(N87="sníž. přenesená",J87,0)</f>
        <v>0</v>
      </c>
      <c r="BI87" s="213">
        <f>IF(N87="nulová",J87,0)</f>
        <v>0</v>
      </c>
      <c r="BJ87" s="12" t="s">
        <v>75</v>
      </c>
      <c r="BK87" s="213">
        <f>ROUND(I87*H87,2)</f>
        <v>0</v>
      </c>
      <c r="BL87" s="12" t="s">
        <v>125</v>
      </c>
      <c r="BM87" s="12" t="s">
        <v>383</v>
      </c>
    </row>
    <row r="88" s="1" customFormat="1" ht="16.5" customHeight="1">
      <c r="B88" s="33"/>
      <c r="C88" s="214" t="s">
        <v>289</v>
      </c>
      <c r="D88" s="214" t="s">
        <v>135</v>
      </c>
      <c r="E88" s="215" t="s">
        <v>384</v>
      </c>
      <c r="F88" s="216" t="s">
        <v>385</v>
      </c>
      <c r="G88" s="217" t="s">
        <v>179</v>
      </c>
      <c r="H88" s="218">
        <v>6</v>
      </c>
      <c r="I88" s="219"/>
      <c r="J88" s="220">
        <f>ROUND(I88*H88,2)</f>
        <v>0</v>
      </c>
      <c r="K88" s="216" t="s">
        <v>123</v>
      </c>
      <c r="L88" s="38"/>
      <c r="M88" s="221" t="s">
        <v>1</v>
      </c>
      <c r="N88" s="222" t="s">
        <v>38</v>
      </c>
      <c r="O88" s="74"/>
      <c r="P88" s="211">
        <f>O88*H88</f>
        <v>0</v>
      </c>
      <c r="Q88" s="211">
        <v>0</v>
      </c>
      <c r="R88" s="211">
        <f>Q88*H88</f>
        <v>0</v>
      </c>
      <c r="S88" s="211">
        <v>0</v>
      </c>
      <c r="T88" s="212">
        <f>S88*H88</f>
        <v>0</v>
      </c>
      <c r="AR88" s="12" t="s">
        <v>125</v>
      </c>
      <c r="AT88" s="12" t="s">
        <v>135</v>
      </c>
      <c r="AU88" s="12" t="s">
        <v>77</v>
      </c>
      <c r="AY88" s="12" t="s">
        <v>115</v>
      </c>
      <c r="BE88" s="213">
        <f>IF(N88="základní",J88,0)</f>
        <v>0</v>
      </c>
      <c r="BF88" s="213">
        <f>IF(N88="snížená",J88,0)</f>
        <v>0</v>
      </c>
      <c r="BG88" s="213">
        <f>IF(N88="zákl. přenesená",J88,0)</f>
        <v>0</v>
      </c>
      <c r="BH88" s="213">
        <f>IF(N88="sníž. přenesená",J88,0)</f>
        <v>0</v>
      </c>
      <c r="BI88" s="213">
        <f>IF(N88="nulová",J88,0)</f>
        <v>0</v>
      </c>
      <c r="BJ88" s="12" t="s">
        <v>75</v>
      </c>
      <c r="BK88" s="213">
        <f>ROUND(I88*H88,2)</f>
        <v>0</v>
      </c>
      <c r="BL88" s="12" t="s">
        <v>125</v>
      </c>
      <c r="BM88" s="12" t="s">
        <v>386</v>
      </c>
    </row>
    <row r="89" s="1" customFormat="1" ht="16.5" customHeight="1">
      <c r="B89" s="33"/>
      <c r="C89" s="214" t="s">
        <v>387</v>
      </c>
      <c r="D89" s="214" t="s">
        <v>135</v>
      </c>
      <c r="E89" s="215" t="s">
        <v>388</v>
      </c>
      <c r="F89" s="216" t="s">
        <v>389</v>
      </c>
      <c r="G89" s="217" t="s">
        <v>122</v>
      </c>
      <c r="H89" s="218">
        <v>10</v>
      </c>
      <c r="I89" s="219"/>
      <c r="J89" s="220">
        <f>ROUND(I89*H89,2)</f>
        <v>0</v>
      </c>
      <c r="K89" s="216" t="s">
        <v>123</v>
      </c>
      <c r="L89" s="38"/>
      <c r="M89" s="221" t="s">
        <v>1</v>
      </c>
      <c r="N89" s="222" t="s">
        <v>38</v>
      </c>
      <c r="O89" s="74"/>
      <c r="P89" s="211">
        <f>O89*H89</f>
        <v>0</v>
      </c>
      <c r="Q89" s="211">
        <v>0.0031199999999999999</v>
      </c>
      <c r="R89" s="211">
        <f>Q89*H89</f>
        <v>0.031199999999999999</v>
      </c>
      <c r="S89" s="211">
        <v>0</v>
      </c>
      <c r="T89" s="212">
        <f>S89*H89</f>
        <v>0</v>
      </c>
      <c r="AR89" s="12" t="s">
        <v>125</v>
      </c>
      <c r="AT89" s="12" t="s">
        <v>135</v>
      </c>
      <c r="AU89" s="12" t="s">
        <v>77</v>
      </c>
      <c r="AY89" s="12" t="s">
        <v>115</v>
      </c>
      <c r="BE89" s="213">
        <f>IF(N89="základní",J89,0)</f>
        <v>0</v>
      </c>
      <c r="BF89" s="213">
        <f>IF(N89="snížená",J89,0)</f>
        <v>0</v>
      </c>
      <c r="BG89" s="213">
        <f>IF(N89="zákl. přenesená",J89,0)</f>
        <v>0</v>
      </c>
      <c r="BH89" s="213">
        <f>IF(N89="sníž. přenesená",J89,0)</f>
        <v>0</v>
      </c>
      <c r="BI89" s="213">
        <f>IF(N89="nulová",J89,0)</f>
        <v>0</v>
      </c>
      <c r="BJ89" s="12" t="s">
        <v>75</v>
      </c>
      <c r="BK89" s="213">
        <f>ROUND(I89*H89,2)</f>
        <v>0</v>
      </c>
      <c r="BL89" s="12" t="s">
        <v>125</v>
      </c>
      <c r="BM89" s="12" t="s">
        <v>390</v>
      </c>
    </row>
    <row r="90" s="1" customFormat="1" ht="16.5" customHeight="1">
      <c r="B90" s="33"/>
      <c r="C90" s="201" t="s">
        <v>328</v>
      </c>
      <c r="D90" s="201" t="s">
        <v>119</v>
      </c>
      <c r="E90" s="202" t="s">
        <v>391</v>
      </c>
      <c r="F90" s="203" t="s">
        <v>392</v>
      </c>
      <c r="G90" s="204" t="s">
        <v>179</v>
      </c>
      <c r="H90" s="205">
        <v>1</v>
      </c>
      <c r="I90" s="206"/>
      <c r="J90" s="207">
        <f>ROUND(I90*H90,2)</f>
        <v>0</v>
      </c>
      <c r="K90" s="203" t="s">
        <v>123</v>
      </c>
      <c r="L90" s="208"/>
      <c r="M90" s="209" t="s">
        <v>1</v>
      </c>
      <c r="N90" s="210" t="s">
        <v>38</v>
      </c>
      <c r="O90" s="74"/>
      <c r="P90" s="211">
        <f>O90*H90</f>
        <v>0</v>
      </c>
      <c r="Q90" s="211">
        <v>0.00030200000000000002</v>
      </c>
      <c r="R90" s="211">
        <f>Q90*H90</f>
        <v>0.00030200000000000002</v>
      </c>
      <c r="S90" s="211">
        <v>0</v>
      </c>
      <c r="T90" s="212">
        <f>S90*H90</f>
        <v>0</v>
      </c>
      <c r="AR90" s="12" t="s">
        <v>124</v>
      </c>
      <c r="AT90" s="12" t="s">
        <v>119</v>
      </c>
      <c r="AU90" s="12" t="s">
        <v>77</v>
      </c>
      <c r="AY90" s="12" t="s">
        <v>115</v>
      </c>
      <c r="BE90" s="213">
        <f>IF(N90="základní",J90,0)</f>
        <v>0</v>
      </c>
      <c r="BF90" s="213">
        <f>IF(N90="snížená",J90,0)</f>
        <v>0</v>
      </c>
      <c r="BG90" s="213">
        <f>IF(N90="zákl. přenesená",J90,0)</f>
        <v>0</v>
      </c>
      <c r="BH90" s="213">
        <f>IF(N90="sníž. přenesená",J90,0)</f>
        <v>0</v>
      </c>
      <c r="BI90" s="213">
        <f>IF(N90="nulová",J90,0)</f>
        <v>0</v>
      </c>
      <c r="BJ90" s="12" t="s">
        <v>75</v>
      </c>
      <c r="BK90" s="213">
        <f>ROUND(I90*H90,2)</f>
        <v>0</v>
      </c>
      <c r="BL90" s="12" t="s">
        <v>125</v>
      </c>
      <c r="BM90" s="12" t="s">
        <v>393</v>
      </c>
    </row>
    <row r="91" s="10" customFormat="1" ht="25.92" customHeight="1">
      <c r="B91" s="185"/>
      <c r="C91" s="186"/>
      <c r="D91" s="187" t="s">
        <v>66</v>
      </c>
      <c r="E91" s="188" t="s">
        <v>287</v>
      </c>
      <c r="F91" s="188" t="s">
        <v>288</v>
      </c>
      <c r="G91" s="186"/>
      <c r="H91" s="186"/>
      <c r="I91" s="189"/>
      <c r="J91" s="190">
        <f>BK91</f>
        <v>0</v>
      </c>
      <c r="K91" s="186"/>
      <c r="L91" s="191"/>
      <c r="M91" s="192"/>
      <c r="N91" s="193"/>
      <c r="O91" s="193"/>
      <c r="P91" s="194">
        <f>P92</f>
        <v>0</v>
      </c>
      <c r="Q91" s="193"/>
      <c r="R91" s="194">
        <f>R92</f>
        <v>0</v>
      </c>
      <c r="S91" s="193"/>
      <c r="T91" s="195">
        <f>T92</f>
        <v>0</v>
      </c>
      <c r="AR91" s="196" t="s">
        <v>289</v>
      </c>
      <c r="AT91" s="197" t="s">
        <v>66</v>
      </c>
      <c r="AU91" s="197" t="s">
        <v>67</v>
      </c>
      <c r="AY91" s="196" t="s">
        <v>115</v>
      </c>
      <c r="BK91" s="198">
        <f>BK92</f>
        <v>0</v>
      </c>
    </row>
    <row r="92" s="1" customFormat="1" ht="16.5" customHeight="1">
      <c r="B92" s="33"/>
      <c r="C92" s="214" t="s">
        <v>394</v>
      </c>
      <c r="D92" s="214" t="s">
        <v>135</v>
      </c>
      <c r="E92" s="215" t="s">
        <v>395</v>
      </c>
      <c r="F92" s="216" t="s">
        <v>396</v>
      </c>
      <c r="G92" s="217" t="s">
        <v>293</v>
      </c>
      <c r="H92" s="218">
        <v>48</v>
      </c>
      <c r="I92" s="219"/>
      <c r="J92" s="220">
        <f>ROUND(I92*H92,2)</f>
        <v>0</v>
      </c>
      <c r="K92" s="216" t="s">
        <v>1</v>
      </c>
      <c r="L92" s="38"/>
      <c r="M92" s="223" t="s">
        <v>1</v>
      </c>
      <c r="N92" s="224" t="s">
        <v>38</v>
      </c>
      <c r="O92" s="225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2" t="s">
        <v>294</v>
      </c>
      <c r="AT92" s="12" t="s">
        <v>135</v>
      </c>
      <c r="AU92" s="12" t="s">
        <v>75</v>
      </c>
      <c r="AY92" s="12" t="s">
        <v>115</v>
      </c>
      <c r="BE92" s="213">
        <f>IF(N92="základní",J92,0)</f>
        <v>0</v>
      </c>
      <c r="BF92" s="213">
        <f>IF(N92="snížená",J92,0)</f>
        <v>0</v>
      </c>
      <c r="BG92" s="213">
        <f>IF(N92="zákl. přenesená",J92,0)</f>
        <v>0</v>
      </c>
      <c r="BH92" s="213">
        <f>IF(N92="sníž. přenesená",J92,0)</f>
        <v>0</v>
      </c>
      <c r="BI92" s="213">
        <f>IF(N92="nulová",J92,0)</f>
        <v>0</v>
      </c>
      <c r="BJ92" s="12" t="s">
        <v>75</v>
      </c>
      <c r="BK92" s="213">
        <f>ROUND(I92*H92,2)</f>
        <v>0</v>
      </c>
      <c r="BL92" s="12" t="s">
        <v>294</v>
      </c>
      <c r="BM92" s="12" t="s">
        <v>397</v>
      </c>
    </row>
    <row r="93" s="1" customFormat="1" ht="6.96" customHeight="1">
      <c r="B93" s="52"/>
      <c r="C93" s="53"/>
      <c r="D93" s="53"/>
      <c r="E93" s="53"/>
      <c r="F93" s="53"/>
      <c r="G93" s="53"/>
      <c r="H93" s="53"/>
      <c r="I93" s="150"/>
      <c r="J93" s="53"/>
      <c r="K93" s="53"/>
      <c r="L93" s="38"/>
    </row>
  </sheetData>
  <sheetProtection sheet="1" autoFilter="0" formatColumns="0" formatRows="0" objects="1" scenarios="1" spinCount="100000" saltValue="UsDRMNLTj2mOlQrLW60L0kZxXQdZ98tans9Q8+oF5Jw+ZdCbItqFsJeOMJZ7O70gobPYoZA0cFQuSE76npyAOw==" hashValue="wKCuouSwY6ZuOPRnUInDVBqceNKSy3zYjOXl8u+o0xnhBVH26FZ/kB2usyLGQSzpOLMpRsnxpQAz0+9CTiAJCQ==" algorithmName="SHA-512" password="CC35"/>
  <autoFilter ref="C81:K92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LAPTOP-FKEH0CCK\Eliska J</dc:creator>
  <cp:lastModifiedBy>LAPTOP-FKEH0CCK\Eliska J</cp:lastModifiedBy>
  <dcterms:created xsi:type="dcterms:W3CDTF">2019-03-09T08:15:02Z</dcterms:created>
  <dcterms:modified xsi:type="dcterms:W3CDTF">2019-03-09T08:15:10Z</dcterms:modified>
</cp:coreProperties>
</file>