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/>
  <mc:AlternateContent xmlns:mc="http://schemas.openxmlformats.org/markup-compatibility/2006">
    <mc:Choice Requires="x15">
      <x15ac:absPath xmlns:x15ac="http://schemas.microsoft.com/office/spreadsheetml/2010/11/ac" url="U:\Firma\Projekty\19\7190301\Projekt HOSPODA\HOSPODA ELE ROZPOČET\"/>
    </mc:Choice>
  </mc:AlternateContent>
  <xr:revisionPtr revIDLastSave="0" documentId="8_{03DC52C1-A497-4E7C-87C0-CC59CD3001AE}" xr6:coauthVersionLast="40" xr6:coauthVersionMax="40" xr10:uidLastSave="{00000000-0000-0000-0000-000000000000}"/>
  <bookViews>
    <workbookView xWindow="-120" yWindow="-120" windowWidth="20730" windowHeight="11160" xr2:uid="{00000000-000D-0000-FFFF-FFFF00000000}"/>
  </bookViews>
  <sheets>
    <sheet name="Rekapitulace stavby" sheetId="1" r:id="rId1"/>
    <sheet name="ELE - Silnoproudá elektro..." sheetId="2" r:id="rId2"/>
  </sheets>
  <definedNames>
    <definedName name="_xlnm._FilterDatabase" localSheetId="1" hidden="1">'ELE - Silnoproudá elektro...'!$C$151:$K$260</definedName>
    <definedName name="_xlnm.Print_Titles" localSheetId="1">'ELE - Silnoproudá elektro...'!$151:$151</definedName>
    <definedName name="_xlnm.Print_Titles" localSheetId="0">'Rekapitulace stavby'!$92:$92</definedName>
    <definedName name="_xlnm.Print_Area" localSheetId="1">'ELE - Silnoproudá elektro...'!$C$4:$J$76,'ELE - Silnoproudá elektro...'!$C$82:$J$133,'ELE - Silnoproudá elektro...'!$C$139:$K$260</definedName>
    <definedName name="_xlnm.Print_Area" localSheetId="0">'Rekapitulace stavby'!$D$4:$AO$76,'Rekapitulace stavby'!$C$82:$AQ$96</definedName>
  </definedNames>
  <calcPr calcId="181029"/>
</workbook>
</file>

<file path=xl/calcChain.xml><?xml version="1.0" encoding="utf-8"?>
<calcChain xmlns="http://schemas.openxmlformats.org/spreadsheetml/2006/main">
  <c r="J154" i="2" l="1"/>
  <c r="J37" i="2"/>
  <c r="J36" i="2"/>
  <c r="AY95" i="1"/>
  <c r="J35" i="2"/>
  <c r="AX95" i="1" s="1"/>
  <c r="BI260" i="2"/>
  <c r="BH260" i="2"/>
  <c r="BG260" i="2"/>
  <c r="BF260" i="2"/>
  <c r="T260" i="2"/>
  <c r="T259" i="2"/>
  <c r="R260" i="2"/>
  <c r="R259" i="2"/>
  <c r="P260" i="2"/>
  <c r="P259" i="2"/>
  <c r="BK260" i="2"/>
  <c r="BK259" i="2" s="1"/>
  <c r="J259" i="2" s="1"/>
  <c r="J132" i="2" s="1"/>
  <c r="J260" i="2"/>
  <c r="BE260" i="2" s="1"/>
  <c r="BI258" i="2"/>
  <c r="BH258" i="2"/>
  <c r="BG258" i="2"/>
  <c r="BF258" i="2"/>
  <c r="T258" i="2"/>
  <c r="T257" i="2"/>
  <c r="R258" i="2"/>
  <c r="R257" i="2" s="1"/>
  <c r="P258" i="2"/>
  <c r="P257" i="2"/>
  <c r="BK258" i="2"/>
  <c r="BK257" i="2" s="1"/>
  <c r="J257" i="2" s="1"/>
  <c r="J131" i="2" s="1"/>
  <c r="J258" i="2"/>
  <c r="BE258" i="2"/>
  <c r="BI256" i="2"/>
  <c r="BH256" i="2"/>
  <c r="BG256" i="2"/>
  <c r="BF256" i="2"/>
  <c r="T256" i="2"/>
  <c r="T255" i="2" s="1"/>
  <c r="T254" i="2" s="1"/>
  <c r="R256" i="2"/>
  <c r="R255" i="2"/>
  <c r="R254" i="2" s="1"/>
  <c r="P256" i="2"/>
  <c r="P255" i="2" s="1"/>
  <c r="P254" i="2"/>
  <c r="BK256" i="2"/>
  <c r="BK255" i="2" s="1"/>
  <c r="J256" i="2"/>
  <c r="BE256" i="2" s="1"/>
  <c r="BI252" i="2"/>
  <c r="BH252" i="2"/>
  <c r="BG252" i="2"/>
  <c r="BF252" i="2"/>
  <c r="T252" i="2"/>
  <c r="T251" i="2" s="1"/>
  <c r="R252" i="2"/>
  <c r="R251" i="2" s="1"/>
  <c r="P252" i="2"/>
  <c r="P251" i="2" s="1"/>
  <c r="BK252" i="2"/>
  <c r="BK251" i="2"/>
  <c r="J251" i="2" s="1"/>
  <c r="J128" i="2" s="1"/>
  <c r="J252" i="2"/>
  <c r="BE252" i="2"/>
  <c r="BI249" i="2"/>
  <c r="BH249" i="2"/>
  <c r="BG249" i="2"/>
  <c r="BF249" i="2"/>
  <c r="T249" i="2"/>
  <c r="T248" i="2" s="1"/>
  <c r="R249" i="2"/>
  <c r="R248" i="2"/>
  <c r="P249" i="2"/>
  <c r="P248" i="2" s="1"/>
  <c r="BK249" i="2"/>
  <c r="BK248" i="2" s="1"/>
  <c r="J248" i="2" s="1"/>
  <c r="J127" i="2" s="1"/>
  <c r="J249" i="2"/>
  <c r="BE249" i="2"/>
  <c r="BI246" i="2"/>
  <c r="BH246" i="2"/>
  <c r="BG246" i="2"/>
  <c r="BF246" i="2"/>
  <c r="T246" i="2"/>
  <c r="T245" i="2" s="1"/>
  <c r="T244" i="2"/>
  <c r="R246" i="2"/>
  <c r="R245" i="2" s="1"/>
  <c r="P246" i="2"/>
  <c r="P245" i="2"/>
  <c r="P244" i="2" s="1"/>
  <c r="BK246" i="2"/>
  <c r="BK245" i="2"/>
  <c r="J245" i="2"/>
  <c r="J246" i="2"/>
  <c r="BE246" i="2"/>
  <c r="J126" i="2"/>
  <c r="BI243" i="2"/>
  <c r="BH243" i="2"/>
  <c r="BG243" i="2"/>
  <c r="BF243" i="2"/>
  <c r="T243" i="2"/>
  <c r="R243" i="2"/>
  <c r="P243" i="2"/>
  <c r="BK243" i="2"/>
  <c r="J243" i="2"/>
  <c r="BE243" i="2" s="1"/>
  <c r="BI242" i="2"/>
  <c r="BH242" i="2"/>
  <c r="BG242" i="2"/>
  <c r="BF242" i="2"/>
  <c r="T242" i="2"/>
  <c r="T241" i="2" s="1"/>
  <c r="R242" i="2"/>
  <c r="R241" i="2" s="1"/>
  <c r="P242" i="2"/>
  <c r="BK242" i="2"/>
  <c r="BK241" i="2"/>
  <c r="J241" i="2" s="1"/>
  <c r="J124" i="2" s="1"/>
  <c r="J242" i="2"/>
  <c r="BE242" i="2"/>
  <c r="BI240" i="2"/>
  <c r="BH240" i="2"/>
  <c r="BG240" i="2"/>
  <c r="BF240" i="2"/>
  <c r="T240" i="2"/>
  <c r="R240" i="2"/>
  <c r="P240" i="2"/>
  <c r="BK240" i="2"/>
  <c r="J240" i="2"/>
  <c r="BE240" i="2" s="1"/>
  <c r="BI239" i="2"/>
  <c r="BH239" i="2"/>
  <c r="BG239" i="2"/>
  <c r="BF239" i="2"/>
  <c r="T239" i="2"/>
  <c r="T238" i="2"/>
  <c r="R239" i="2"/>
  <c r="R238" i="2" s="1"/>
  <c r="P239" i="2"/>
  <c r="P238" i="2" s="1"/>
  <c r="BK239" i="2"/>
  <c r="J239" i="2"/>
  <c r="BE239" i="2" s="1"/>
  <c r="BI237" i="2"/>
  <c r="BH237" i="2"/>
  <c r="BG237" i="2"/>
  <c r="BF237" i="2"/>
  <c r="T237" i="2"/>
  <c r="R237" i="2"/>
  <c r="R235" i="2" s="1"/>
  <c r="P237" i="2"/>
  <c r="BK237" i="2"/>
  <c r="J237" i="2"/>
  <c r="BE237" i="2"/>
  <c r="BI236" i="2"/>
  <c r="BH236" i="2"/>
  <c r="BG236" i="2"/>
  <c r="BF236" i="2"/>
  <c r="T236" i="2"/>
  <c r="R236" i="2"/>
  <c r="P236" i="2"/>
  <c r="P235" i="2" s="1"/>
  <c r="BK236" i="2"/>
  <c r="BK235" i="2" s="1"/>
  <c r="J235" i="2" s="1"/>
  <c r="J122" i="2" s="1"/>
  <c r="J236" i="2"/>
  <c r="BE236" i="2"/>
  <c r="BI234" i="2"/>
  <c r="BH234" i="2"/>
  <c r="BG234" i="2"/>
  <c r="BF234" i="2"/>
  <c r="T234" i="2"/>
  <c r="T233" i="2" s="1"/>
  <c r="R234" i="2"/>
  <c r="R233" i="2" s="1"/>
  <c r="P234" i="2"/>
  <c r="P233" i="2" s="1"/>
  <c r="BK234" i="2"/>
  <c r="BK233" i="2"/>
  <c r="J233" i="2" s="1"/>
  <c r="J121" i="2" s="1"/>
  <c r="J234" i="2"/>
  <c r="BE234" i="2"/>
  <c r="BI232" i="2"/>
  <c r="BH232" i="2"/>
  <c r="BG232" i="2"/>
  <c r="BF232" i="2"/>
  <c r="T232" i="2"/>
  <c r="R232" i="2"/>
  <c r="P232" i="2"/>
  <c r="BK232" i="2"/>
  <c r="J232" i="2"/>
  <c r="BE232" i="2" s="1"/>
  <c r="BI231" i="2"/>
  <c r="BH231" i="2"/>
  <c r="BG231" i="2"/>
  <c r="BF231" i="2"/>
  <c r="T231" i="2"/>
  <c r="T230" i="2"/>
  <c r="R231" i="2"/>
  <c r="R230" i="2" s="1"/>
  <c r="P231" i="2"/>
  <c r="P230" i="2" s="1"/>
  <c r="BK231" i="2"/>
  <c r="J231" i="2"/>
  <c r="BE231" i="2" s="1"/>
  <c r="BI229" i="2"/>
  <c r="BH229" i="2"/>
  <c r="BG229" i="2"/>
  <c r="BF229" i="2"/>
  <c r="T229" i="2"/>
  <c r="T228" i="2"/>
  <c r="R229" i="2"/>
  <c r="R228" i="2" s="1"/>
  <c r="P229" i="2"/>
  <c r="P228" i="2"/>
  <c r="BK229" i="2"/>
  <c r="BK228" i="2" s="1"/>
  <c r="J228" i="2" s="1"/>
  <c r="J119" i="2" s="1"/>
  <c r="J229" i="2"/>
  <c r="BE229" i="2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R225" i="2"/>
  <c r="P226" i="2"/>
  <c r="P225" i="2" s="1"/>
  <c r="BK226" i="2"/>
  <c r="BK225" i="2"/>
  <c r="J225" i="2"/>
  <c r="J118" i="2" s="1"/>
  <c r="J226" i="2"/>
  <c r="BE226" i="2"/>
  <c r="BI224" i="2"/>
  <c r="BH224" i="2"/>
  <c r="BG224" i="2"/>
  <c r="BF224" i="2"/>
  <c r="T224" i="2"/>
  <c r="R224" i="2"/>
  <c r="P224" i="2"/>
  <c r="BK224" i="2"/>
  <c r="J224" i="2"/>
  <c r="BE224" i="2" s="1"/>
  <c r="BI223" i="2"/>
  <c r="BH223" i="2"/>
  <c r="BG223" i="2"/>
  <c r="BF223" i="2"/>
  <c r="T223" i="2"/>
  <c r="R223" i="2"/>
  <c r="P223" i="2"/>
  <c r="BK223" i="2"/>
  <c r="J223" i="2"/>
  <c r="BE223" i="2" s="1"/>
  <c r="BI222" i="2"/>
  <c r="BH222" i="2"/>
  <c r="BG222" i="2"/>
  <c r="BF222" i="2"/>
  <c r="T222" i="2"/>
  <c r="R222" i="2"/>
  <c r="R221" i="2" s="1"/>
  <c r="P222" i="2"/>
  <c r="BK222" i="2"/>
  <c r="BK221" i="2"/>
  <c r="J221" i="2" s="1"/>
  <c r="J117" i="2" s="1"/>
  <c r="J222" i="2"/>
  <c r="BE222" i="2"/>
  <c r="BI220" i="2"/>
  <c r="BH220" i="2"/>
  <c r="BG220" i="2"/>
  <c r="BF220" i="2"/>
  <c r="T220" i="2"/>
  <c r="R220" i="2"/>
  <c r="P220" i="2"/>
  <c r="BK220" i="2"/>
  <c r="J220" i="2"/>
  <c r="BE220" i="2" s="1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T217" i="2" s="1"/>
  <c r="R218" i="2"/>
  <c r="R217" i="2" s="1"/>
  <c r="P218" i="2"/>
  <c r="BK218" i="2"/>
  <c r="BK217" i="2" s="1"/>
  <c r="J217" i="2" s="1"/>
  <c r="J116" i="2" s="1"/>
  <c r="J218" i="2"/>
  <c r="BE218" i="2"/>
  <c r="BI216" i="2"/>
  <c r="BH216" i="2"/>
  <c r="BG216" i="2"/>
  <c r="BF216" i="2"/>
  <c r="T216" i="2"/>
  <c r="R216" i="2"/>
  <c r="P216" i="2"/>
  <c r="BK216" i="2"/>
  <c r="J216" i="2"/>
  <c r="BE216" i="2" s="1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 s="1"/>
  <c r="BI213" i="2"/>
  <c r="BH213" i="2"/>
  <c r="BG213" i="2"/>
  <c r="BF213" i="2"/>
  <c r="T213" i="2"/>
  <c r="T212" i="2"/>
  <c r="R213" i="2"/>
  <c r="R212" i="2" s="1"/>
  <c r="P213" i="2"/>
  <c r="P212" i="2" s="1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 s="1"/>
  <c r="BI209" i="2"/>
  <c r="BH209" i="2"/>
  <c r="BG209" i="2"/>
  <c r="BF209" i="2"/>
  <c r="T209" i="2"/>
  <c r="T208" i="2"/>
  <c r="R209" i="2"/>
  <c r="R208" i="2" s="1"/>
  <c r="P209" i="2"/>
  <c r="P208" i="2" s="1"/>
  <c r="BK209" i="2"/>
  <c r="J209" i="2"/>
  <c r="BE209" i="2" s="1"/>
  <c r="BI207" i="2"/>
  <c r="BH207" i="2"/>
  <c r="BG207" i="2"/>
  <c r="BF207" i="2"/>
  <c r="T207" i="2"/>
  <c r="R207" i="2"/>
  <c r="R205" i="2" s="1"/>
  <c r="P207" i="2"/>
  <c r="BK207" i="2"/>
  <c r="J207" i="2"/>
  <c r="BE207" i="2"/>
  <c r="BI206" i="2"/>
  <c r="BH206" i="2"/>
  <c r="BG206" i="2"/>
  <c r="BF206" i="2"/>
  <c r="T206" i="2"/>
  <c r="R206" i="2"/>
  <c r="P206" i="2"/>
  <c r="P205" i="2" s="1"/>
  <c r="BK206" i="2"/>
  <c r="BK205" i="2" s="1"/>
  <c r="J205" i="2" s="1"/>
  <c r="J113" i="2" s="1"/>
  <c r="J206" i="2"/>
  <c r="BE206" i="2"/>
  <c r="BI204" i="2"/>
  <c r="BH204" i="2"/>
  <c r="BG204" i="2"/>
  <c r="BF204" i="2"/>
  <c r="T204" i="2"/>
  <c r="R204" i="2"/>
  <c r="P204" i="2"/>
  <c r="BK204" i="2"/>
  <c r="J204" i="2"/>
  <c r="BE204" i="2" s="1"/>
  <c r="BI203" i="2"/>
  <c r="BH203" i="2"/>
  <c r="BG203" i="2"/>
  <c r="BF203" i="2"/>
  <c r="T203" i="2"/>
  <c r="T202" i="2" s="1"/>
  <c r="R203" i="2"/>
  <c r="R202" i="2" s="1"/>
  <c r="P203" i="2"/>
  <c r="P202" i="2"/>
  <c r="BK203" i="2"/>
  <c r="BK202" i="2" s="1"/>
  <c r="J202" i="2" s="1"/>
  <c r="J112" i="2" s="1"/>
  <c r="J203" i="2"/>
  <c r="BE203" i="2"/>
  <c r="BI201" i="2"/>
  <c r="BH201" i="2"/>
  <c r="BG201" i="2"/>
  <c r="BF201" i="2"/>
  <c r="T201" i="2"/>
  <c r="R201" i="2"/>
  <c r="P201" i="2"/>
  <c r="BK201" i="2"/>
  <c r="J201" i="2"/>
  <c r="BE201" i="2" s="1"/>
  <c r="BI200" i="2"/>
  <c r="BH200" i="2"/>
  <c r="BG200" i="2"/>
  <c r="BF200" i="2"/>
  <c r="T200" i="2"/>
  <c r="T199" i="2" s="1"/>
  <c r="R200" i="2"/>
  <c r="R199" i="2" s="1"/>
  <c r="P200" i="2"/>
  <c r="BK200" i="2"/>
  <c r="BK199" i="2"/>
  <c r="J199" i="2" s="1"/>
  <c r="J111" i="2" s="1"/>
  <c r="J200" i="2"/>
  <c r="BE200" i="2"/>
  <c r="BI198" i="2"/>
  <c r="BH198" i="2"/>
  <c r="BG198" i="2"/>
  <c r="BF198" i="2"/>
  <c r="T198" i="2"/>
  <c r="R198" i="2"/>
  <c r="P198" i="2"/>
  <c r="BK198" i="2"/>
  <c r="J198" i="2"/>
  <c r="BE198" i="2" s="1"/>
  <c r="BI197" i="2"/>
  <c r="BH197" i="2"/>
  <c r="BG197" i="2"/>
  <c r="BF197" i="2"/>
  <c r="T197" i="2"/>
  <c r="T196" i="2"/>
  <c r="R197" i="2"/>
  <c r="R196" i="2" s="1"/>
  <c r="P197" i="2"/>
  <c r="P196" i="2" s="1"/>
  <c r="BK197" i="2"/>
  <c r="J197" i="2"/>
  <c r="BE197" i="2" s="1"/>
  <c r="BI195" i="2"/>
  <c r="BH195" i="2"/>
  <c r="BG195" i="2"/>
  <c r="BF195" i="2"/>
  <c r="T195" i="2"/>
  <c r="R195" i="2"/>
  <c r="R193" i="2" s="1"/>
  <c r="P195" i="2"/>
  <c r="BK195" i="2"/>
  <c r="J195" i="2"/>
  <c r="BE195" i="2"/>
  <c r="BI194" i="2"/>
  <c r="BH194" i="2"/>
  <c r="BG194" i="2"/>
  <c r="BF194" i="2"/>
  <c r="T194" i="2"/>
  <c r="R194" i="2"/>
  <c r="P194" i="2"/>
  <c r="P193" i="2" s="1"/>
  <c r="BK194" i="2"/>
  <c r="BK193" i="2" s="1"/>
  <c r="J193" i="2" s="1"/>
  <c r="J109" i="2" s="1"/>
  <c r="J194" i="2"/>
  <c r="BE194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T190" i="2" s="1"/>
  <c r="R191" i="2"/>
  <c r="R190" i="2" s="1"/>
  <c r="P191" i="2"/>
  <c r="P190" i="2"/>
  <c r="BK191" i="2"/>
  <c r="BK190" i="2" s="1"/>
  <c r="J190" i="2" s="1"/>
  <c r="J108" i="2" s="1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8" i="2"/>
  <c r="BH188" i="2"/>
  <c r="BG188" i="2"/>
  <c r="BF188" i="2"/>
  <c r="T188" i="2"/>
  <c r="T187" i="2" s="1"/>
  <c r="R188" i="2"/>
  <c r="R187" i="2" s="1"/>
  <c r="P188" i="2"/>
  <c r="BK188" i="2"/>
  <c r="BK187" i="2"/>
  <c r="J187" i="2" s="1"/>
  <c r="J107" i="2" s="1"/>
  <c r="J188" i="2"/>
  <c r="BE188" i="2"/>
  <c r="BI186" i="2"/>
  <c r="BH186" i="2"/>
  <c r="BG186" i="2"/>
  <c r="BF186" i="2"/>
  <c r="T186" i="2"/>
  <c r="R186" i="2"/>
  <c r="P186" i="2"/>
  <c r="BK186" i="2"/>
  <c r="J186" i="2"/>
  <c r="BE186" i="2" s="1"/>
  <c r="BI185" i="2"/>
  <c r="BH185" i="2"/>
  <c r="BG185" i="2"/>
  <c r="BF185" i="2"/>
  <c r="T185" i="2"/>
  <c r="T184" i="2"/>
  <c r="R185" i="2"/>
  <c r="R184" i="2" s="1"/>
  <c r="P185" i="2"/>
  <c r="P184" i="2" s="1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T177" i="2" s="1"/>
  <c r="R178" i="2"/>
  <c r="R177" i="2" s="1"/>
  <c r="P178" i="2"/>
  <c r="BK178" i="2"/>
  <c r="BK177" i="2" s="1"/>
  <c r="J177" i="2" s="1"/>
  <c r="J105" i="2" s="1"/>
  <c r="J178" i="2"/>
  <c r="BE178" i="2"/>
  <c r="BI175" i="2"/>
  <c r="BH175" i="2"/>
  <c r="BG175" i="2"/>
  <c r="BF175" i="2"/>
  <c r="T175" i="2"/>
  <c r="T174" i="2" s="1"/>
  <c r="R175" i="2"/>
  <c r="R174" i="2"/>
  <c r="P175" i="2"/>
  <c r="P174" i="2" s="1"/>
  <c r="BK175" i="2"/>
  <c r="BK174" i="2"/>
  <c r="J174" i="2"/>
  <c r="J104" i="2" s="1"/>
  <c r="J175" i="2"/>
  <c r="BE175" i="2"/>
  <c r="BI173" i="2"/>
  <c r="BH173" i="2"/>
  <c r="BG173" i="2"/>
  <c r="BF173" i="2"/>
  <c r="T173" i="2"/>
  <c r="R173" i="2"/>
  <c r="P173" i="2"/>
  <c r="BK173" i="2"/>
  <c r="J173" i="2"/>
  <c r="BE173" i="2" s="1"/>
  <c r="BI172" i="2"/>
  <c r="BH172" i="2"/>
  <c r="BG172" i="2"/>
  <c r="BF172" i="2"/>
  <c r="T172" i="2"/>
  <c r="T171" i="2" s="1"/>
  <c r="R172" i="2"/>
  <c r="R171" i="2" s="1"/>
  <c r="P172" i="2"/>
  <c r="P171" i="2" s="1"/>
  <c r="BK172" i="2"/>
  <c r="J172" i="2"/>
  <c r="BE172" i="2" s="1"/>
  <c r="BI170" i="2"/>
  <c r="BH170" i="2"/>
  <c r="BG170" i="2"/>
  <c r="BF170" i="2"/>
  <c r="T170" i="2"/>
  <c r="R170" i="2"/>
  <c r="P170" i="2"/>
  <c r="BK170" i="2"/>
  <c r="J170" i="2"/>
  <c r="BE170" i="2"/>
  <c r="BI168" i="2"/>
  <c r="BH168" i="2"/>
  <c r="BG168" i="2"/>
  <c r="BF168" i="2"/>
  <c r="T168" i="2"/>
  <c r="R168" i="2"/>
  <c r="P168" i="2"/>
  <c r="BK168" i="2"/>
  <c r="J168" i="2"/>
  <c r="BE168" i="2" s="1"/>
  <c r="BI167" i="2"/>
  <c r="BH167" i="2"/>
  <c r="BG167" i="2"/>
  <c r="BF167" i="2"/>
  <c r="T167" i="2"/>
  <c r="T166" i="2" s="1"/>
  <c r="R167" i="2"/>
  <c r="R166" i="2"/>
  <c r="P167" i="2"/>
  <c r="P166" i="2" s="1"/>
  <c r="BK167" i="2"/>
  <c r="BK166" i="2"/>
  <c r="J166" i="2" s="1"/>
  <c r="J102" i="2" s="1"/>
  <c r="J167" i="2"/>
  <c r="BE167" i="2"/>
  <c r="BI165" i="2"/>
  <c r="BH165" i="2"/>
  <c r="BG165" i="2"/>
  <c r="BF165" i="2"/>
  <c r="T165" i="2"/>
  <c r="R165" i="2"/>
  <c r="P165" i="2"/>
  <c r="BK165" i="2"/>
  <c r="J165" i="2"/>
  <c r="BE165" i="2" s="1"/>
  <c r="BI164" i="2"/>
  <c r="BH164" i="2"/>
  <c r="BG164" i="2"/>
  <c r="BF164" i="2"/>
  <c r="T164" i="2"/>
  <c r="T163" i="2"/>
  <c r="R164" i="2"/>
  <c r="R163" i="2" s="1"/>
  <c r="P164" i="2"/>
  <c r="P163" i="2"/>
  <c r="BK164" i="2"/>
  <c r="BK163" i="2" s="1"/>
  <c r="J163" i="2" s="1"/>
  <c r="J101" i="2" s="1"/>
  <c r="J164" i="2"/>
  <c r="BE164" i="2" s="1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 s="1"/>
  <c r="BI160" i="2"/>
  <c r="BH160" i="2"/>
  <c r="BG160" i="2"/>
  <c r="BF160" i="2"/>
  <c r="T160" i="2"/>
  <c r="T159" i="2"/>
  <c r="R160" i="2"/>
  <c r="R159" i="2" s="1"/>
  <c r="P160" i="2"/>
  <c r="P159" i="2"/>
  <c r="BK160" i="2"/>
  <c r="BK159" i="2" s="1"/>
  <c r="J159" i="2" s="1"/>
  <c r="J100" i="2" s="1"/>
  <c r="J160" i="2"/>
  <c r="BE160" i="2" s="1"/>
  <c r="BI158" i="2"/>
  <c r="BH158" i="2"/>
  <c r="F36" i="2" s="1"/>
  <c r="BC95" i="1" s="1"/>
  <c r="BC94" i="1" s="1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BK155" i="2" s="1"/>
  <c r="J157" i="2"/>
  <c r="BE157" i="2" s="1"/>
  <c r="BI156" i="2"/>
  <c r="F37" i="2"/>
  <c r="BD95" i="1" s="1"/>
  <c r="BD94" i="1" s="1"/>
  <c r="W33" i="1" s="1"/>
  <c r="BH156" i="2"/>
  <c r="BG156" i="2"/>
  <c r="F35" i="2" s="1"/>
  <c r="BB95" i="1" s="1"/>
  <c r="BB94" i="1" s="1"/>
  <c r="BF156" i="2"/>
  <c r="J34" i="2" s="1"/>
  <c r="AW95" i="1" s="1"/>
  <c r="T156" i="2"/>
  <c r="T155" i="2" s="1"/>
  <c r="R156" i="2"/>
  <c r="R155" i="2" s="1"/>
  <c r="R153" i="2" s="1"/>
  <c r="P156" i="2"/>
  <c r="P155" i="2" s="1"/>
  <c r="BK156" i="2"/>
  <c r="J156" i="2"/>
  <c r="BE156" i="2" s="1"/>
  <c r="J98" i="2"/>
  <c r="F146" i="2"/>
  <c r="E144" i="2"/>
  <c r="F89" i="2"/>
  <c r="E87" i="2"/>
  <c r="J24" i="2"/>
  <c r="E24" i="2"/>
  <c r="J92" i="2" s="1"/>
  <c r="J149" i="2"/>
  <c r="J23" i="2"/>
  <c r="J21" i="2"/>
  <c r="E21" i="2"/>
  <c r="J148" i="2" s="1"/>
  <c r="J20" i="2"/>
  <c r="J18" i="2"/>
  <c r="E18" i="2"/>
  <c r="F149" i="2" s="1"/>
  <c r="F92" i="2"/>
  <c r="J17" i="2"/>
  <c r="J15" i="2"/>
  <c r="E15" i="2"/>
  <c r="F148" i="2"/>
  <c r="F91" i="2"/>
  <c r="J14" i="2"/>
  <c r="J12" i="2"/>
  <c r="J146" i="2"/>
  <c r="J89" i="2"/>
  <c r="E7" i="2"/>
  <c r="E142" i="2" s="1"/>
  <c r="E85" i="2"/>
  <c r="AS94" i="1"/>
  <c r="L90" i="1"/>
  <c r="AM90" i="1"/>
  <c r="AM89" i="1"/>
  <c r="L89" i="1"/>
  <c r="AM87" i="1"/>
  <c r="L87" i="1"/>
  <c r="L85" i="1"/>
  <c r="L84" i="1"/>
  <c r="AY94" i="1" l="1"/>
  <c r="W32" i="1"/>
  <c r="J255" i="2"/>
  <c r="J130" i="2" s="1"/>
  <c r="BK254" i="2"/>
  <c r="J254" i="2" s="1"/>
  <c r="J129" i="2" s="1"/>
  <c r="J155" i="2"/>
  <c r="J99" i="2" s="1"/>
  <c r="F33" i="2"/>
  <c r="AZ95" i="1" s="1"/>
  <c r="AZ94" i="1" s="1"/>
  <c r="J33" i="2"/>
  <c r="AV95" i="1" s="1"/>
  <c r="AT95" i="1" s="1"/>
  <c r="W31" i="1"/>
  <c r="AX94" i="1"/>
  <c r="BK244" i="2"/>
  <c r="J244" i="2" s="1"/>
  <c r="J125" i="2" s="1"/>
  <c r="R244" i="2"/>
  <c r="R152" i="2" s="1"/>
  <c r="F34" i="2"/>
  <c r="BA95" i="1" s="1"/>
  <c r="BA94" i="1" s="1"/>
  <c r="P177" i="2"/>
  <c r="BK208" i="2"/>
  <c r="J208" i="2" s="1"/>
  <c r="J114" i="2" s="1"/>
  <c r="BK212" i="2"/>
  <c r="J212" i="2" s="1"/>
  <c r="J115" i="2" s="1"/>
  <c r="P217" i="2"/>
  <c r="P153" i="2" s="1"/>
  <c r="P152" i="2" s="1"/>
  <c r="AU95" i="1" s="1"/>
  <c r="AU94" i="1" s="1"/>
  <c r="T221" i="2"/>
  <c r="BK230" i="2"/>
  <c r="J230" i="2" s="1"/>
  <c r="J120" i="2" s="1"/>
  <c r="J91" i="2"/>
  <c r="BK171" i="2"/>
  <c r="J171" i="2" s="1"/>
  <c r="J103" i="2" s="1"/>
  <c r="P187" i="2"/>
  <c r="P199" i="2"/>
  <c r="P221" i="2"/>
  <c r="T225" i="2"/>
  <c r="T153" i="2" s="1"/>
  <c r="T152" i="2" s="1"/>
  <c r="P241" i="2"/>
  <c r="BK184" i="2"/>
  <c r="J184" i="2" s="1"/>
  <c r="J106" i="2" s="1"/>
  <c r="BK196" i="2"/>
  <c r="J196" i="2" s="1"/>
  <c r="J110" i="2" s="1"/>
  <c r="BK238" i="2"/>
  <c r="J238" i="2" s="1"/>
  <c r="J123" i="2" s="1"/>
  <c r="T193" i="2"/>
  <c r="T205" i="2"/>
  <c r="T235" i="2"/>
  <c r="W30" i="1" l="1"/>
  <c r="AW94" i="1"/>
  <c r="AK30" i="1" s="1"/>
  <c r="BK153" i="2"/>
  <c r="W29" i="1"/>
  <c r="AV94" i="1"/>
  <c r="J153" i="2" l="1"/>
  <c r="J97" i="2" s="1"/>
  <c r="BK152" i="2"/>
  <c r="J152" i="2" s="1"/>
  <c r="AT94" i="1"/>
  <c r="AK29" i="1"/>
  <c r="J96" i="2" l="1"/>
  <c r="J30" i="2"/>
  <c r="J39" i="2" l="1"/>
  <c r="AG95" i="1"/>
  <c r="AG94" i="1" l="1"/>
  <c r="AN95" i="1"/>
  <c r="AN94" i="1" l="1"/>
  <c r="AK26" i="1"/>
  <c r="AK35" i="1" s="1"/>
</calcChain>
</file>

<file path=xl/sharedStrings.xml><?xml version="1.0" encoding="utf-8"?>
<sst xmlns="http://schemas.openxmlformats.org/spreadsheetml/2006/main" count="1528" uniqueCount="476">
  <si>
    <t>Export Komplet</t>
  </si>
  <si>
    <t/>
  </si>
  <si>
    <t>2.0</t>
  </si>
  <si>
    <t>ZAMOK</t>
  </si>
  <si>
    <t>False</t>
  </si>
  <si>
    <t>{c200f2eb-2581-4039-8b0b-6dea528bb5bc}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</si>
  <si>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</si>
  <si>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</si>
  <si>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</si>
  <si>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</si>
  <si>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</si>
  <si>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</si>
  <si>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</si>
  <si>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</si>
  <si>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7190301H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</si>
  <si>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</si>
  <si>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</si>
  <si>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KUŽELNY Zábřeh - III. ETAPA - HOSPODA</t>
  </si>
  <si>
    <t>0,1</t>
  </si>
  <si>
    <t>KSO:</t>
  </si>
  <si>
    <t>CC-CZ:</t>
  </si>
  <si>
    <t>1</t>
  </si>
  <si>
    <t>Místo:</t>
  </si>
  <si>
    <t>Zábřeh</t>
  </si>
  <si>
    <t>Datum:</t>
  </si>
  <si>
    <t>6.3.2019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</si>
  <si>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</si>
  <si>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</si>
  <si>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</si>
  <si>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</si>
  <si>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</si>
  <si>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</si>
  <si>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</si>
  <si>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</si>
  <si>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</si>
  <si>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PVLK PROJECT s.r.o.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</si>
  <si>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</si>
  <si>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</si>
  <si>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</si>
  <si>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</si>
  <si>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</si>
  <si>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</si>
  <si>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</si>
  <si>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</si>
  <si>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</si>
  <si>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</si>
  <si>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</si>
  <si>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</si>
  <si>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</si>
  <si>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</si>
  <si>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</si>
  <si>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</si>
  <si>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</si>
  <si>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</si>
  <si>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</si>
  <si>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</si>
  <si>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</si>
  <si>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</si>
  <si>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</si>
  <si>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</si>
  <si>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</si>
  <si>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</si>
  <si>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</si>
  <si>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</si>
  <si>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</si>
  <si>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</si>
  <si>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</si>
  <si>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</si>
  <si>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</si>
  <si>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</si>
  <si>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</si>
  <si>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</si>
  <si>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</si>
  <si>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</si>
  <si>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</si>
  <si>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</si>
  <si>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</si>
  <si>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</si>
  <si>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</si>
  <si>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</si>
  <si>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</si>
  <si>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</si>
  <si>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</si>
  <si>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</si>
  <si>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ELE</t>
  </si>
  <si>
    <t>Silnoproudá elektrotechnika</t>
  </si>
  <si>
    <t>STA</t>
  </si>
  <si>
    <t>{a01edb9b-342a-4363-bcf3-a4aa69fd2fc3}</t>
  </si>
  <si>
    <t>2</t>
  </si>
  <si>
    <t>KRYCÍ LIST SOUPISU PRACÍ</t>
  </si>
  <si>
    <t>Objekt:</t>
  </si>
  <si>
    <t>ELE - Silnoproudá elektrotechnika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</si>
  <si>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</si>
  <si>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</si>
  <si>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</si>
  <si>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</si>
  <si>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</si>
  <si>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</si>
  <si>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</si>
  <si>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 xml:space="preserve">    741-VYB-0010 - E1 - Svítidlo interiérové, přisazené, 4xE27, IP20, F</t>
  </si>
  <si>
    <t xml:space="preserve">    741-OSM-0018 - E2 - Svítidlo interiérové, přisazené, 2xE27, IP43</t>
  </si>
  <si>
    <t xml:space="preserve">    741-CGT-1911215EM - N1 - Svítidlo LED NOUZOVÉ AUTONOMNÍ, přisazené, 1x2,6W, IP42, 20m</t>
  </si>
  <si>
    <t xml:space="preserve">    741-AUK-PR10 - Kabel AUDIO propojovací, stíněná dvoulinka, v trubce</t>
  </si>
  <si>
    <t xml:space="preserve">    741-CB1-VA10 - Kabel koaxiální 75 Ω, vnitřní, volně</t>
  </si>
  <si>
    <t xml:space="preserve">    741-SDL-ZT30 - Zatahování kabelů do trubek, kanálů a lišt</t>
  </si>
  <si>
    <t xml:space="preserve">    741-HDK-VA15 - Kabel HDMI 1.4 dělený, 25m, v trubce</t>
  </si>
  <si>
    <t xml:space="preserve">    741-CGS-VB10 - Šňůra CGSG-G 3x2,5 (3C) - volně</t>
  </si>
  <si>
    <t xml:space="preserve">    741-CYK-MA15 - Kabel CYKY-O 3x1,5 (3A) - pod omítkou</t>
  </si>
  <si>
    <t xml:space="preserve">    741-CYK-MB05 - Kabel CYKY-J 3x1,5 (3C) - pod omítkou</t>
  </si>
  <si>
    <t xml:space="preserve">    741-CYK-MB10 - Kabel CYKY-J 3x2,5 (3C) - pod omítkou</t>
  </si>
  <si>
    <t xml:space="preserve">    741-KRA-AA05 - Krabice přístrojová "KP68" do zdiva</t>
  </si>
  <si>
    <t xml:space="preserve">    741-KRA-AA25 - Krabice rozvodná "KR68" do zdiva</t>
  </si>
  <si>
    <t xml:space="preserve">    741-KRA-AT10 - Krabice odbočná "KO68" do zdiva</t>
  </si>
  <si>
    <t xml:space="preserve">    741-PRS-AA05 - Spínač stiskací, zapuštěný č.3, 25A/400V, bílý, IP55</t>
  </si>
  <si>
    <t xml:space="preserve">    741-TNG-AA05 - Spínač domovní č.1, bílý, IP20</t>
  </si>
  <si>
    <t xml:space="preserve">    741-TNG-AA09 - Spínač domovní  č.2S, bílý, IP20</t>
  </si>
  <si>
    <t xml:space="preserve">    741-TNG-AA13 - Spínač domovní č.5, bílý, IP20</t>
  </si>
  <si>
    <t xml:space="preserve">    741-TNG-AA15 - Spínač domovní č.6, bílý, IP20</t>
  </si>
  <si>
    <t xml:space="preserve">    741-TNG-ZA61 - Zásuvka domovní 230V jednonásobná, polozapuštěná, bílá, IP20, clonky</t>
  </si>
  <si>
    <t xml:space="preserve">    741-TNG-RM01 - Rámečky</t>
  </si>
  <si>
    <t xml:space="preserve">    741-TRO-AV04 - Trubka ohebná PVC 20 pod omítkou - střední mechanická odolnost (750 N/5 cm)</t>
  </si>
  <si>
    <t xml:space="preserve">    741-UKC-A002 - Ukončení vodiče Cu, Al do 2,5mm2</t>
  </si>
  <si>
    <t xml:space="preserve">    749-PRL-AA01 - Přeložky a demontážní práce</t>
  </si>
  <si>
    <t xml:space="preserve">    749-PSM-AA01 - Montážní práce podružného a spojovacího materiálu</t>
  </si>
  <si>
    <t xml:space="preserve">    749-SME-AA02 - Ventilátor (zapojení zařízení bez dodávky ventilátoru)</t>
  </si>
  <si>
    <t>M - Práce a dodávky M</t>
  </si>
  <si>
    <t xml:space="preserve">    46-M-KAP-KP68 - Vysekání kapsy do zděného zdiva, velikosti 7x7x5 cm</t>
  </si>
  <si>
    <t xml:space="preserve">    46-M-OTV-AB10 - Vysekání otvoru do betonového zdiva</t>
  </si>
  <si>
    <t xml:space="preserve">    46-M-RYH-CH25 - Vysekání rýhy do zděného zdiva šíře 5cm, hloubky 5cm</t>
  </si>
  <si>
    <t>HZS - Hodinové zúčtovací sazby</t>
  </si>
  <si>
    <t xml:space="preserve">    HZS-KOS-AA01 - Koordinace profesí, příprava stavby</t>
  </si>
  <si>
    <t xml:space="preserve">    HZS-REV-AA01 - Vyhotovení výchozí revize</t>
  </si>
  <si>
    <t xml:space="preserve">    HZS-SKU-AA01 - Vyhotovení dokumentace skutečného stavu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</si>
  <si>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</si>
  <si>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</si>
  <si>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</si>
  <si>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</si>
  <si>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</si>
  <si>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</si>
  <si>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</si>
  <si>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</si>
  <si>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</si>
  <si>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</si>
  <si>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</si>
  <si>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</si>
  <si>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</si>
  <si>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</si>
  <si>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</si>
  <si>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</si>
  <si>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</si>
  <si>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</si>
  <si>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741-VYB-0010</t>
  </si>
  <si>
    <t>E1 - Svítidlo interiérové, přisazené, 4xE27, IP20, F</t>
  </si>
  <si>
    <t>167</t>
  </si>
  <si>
    <t>K</t>
  </si>
  <si>
    <t>741370005</t>
  </si>
  <si>
    <t>Montáž svítidlo žárovkové bytové stropní přisazené 4 zdroje</t>
  </si>
  <si>
    <t>kus</t>
  </si>
  <si>
    <t>CS ÚRS 2019 01</t>
  </si>
  <si>
    <t>16</t>
  </si>
  <si>
    <t>23201273</t>
  </si>
  <si>
    <t>168</t>
  </si>
  <si>
    <t>M</t>
  </si>
  <si>
    <t>PVL0001</t>
  </si>
  <si>
    <t>Svítidlo přisazené 4x zdroj E27 max. 60W, IP20, rozměr cca do 600x600x200 mm, ocelový plech, stínítko TRIPLEX OPÁL MAT, montáž na hořlavé povrchy, dle výběru investora</t>
  </si>
  <si>
    <t>KS</t>
  </si>
  <si>
    <t>32</t>
  </si>
  <si>
    <t>741831535</t>
  </si>
  <si>
    <t>169</t>
  </si>
  <si>
    <t>AMR593216</t>
  </si>
  <si>
    <t>Světelný zdroj LED s paticí E27, 13W/230V, 1521 lumen, 4000K, 15000 hod, průměr 60mm, délka 115 mm</t>
  </si>
  <si>
    <t>-1329532232</t>
  </si>
  <si>
    <t>741-OSM-0018</t>
  </si>
  <si>
    <t>E2 - Svítidlo interiérové, přisazené, 2xE27, IP43</t>
  </si>
  <si>
    <t>164</t>
  </si>
  <si>
    <t>741370003</t>
  </si>
  <si>
    <t>Montáž svítidlo žárovkové bytové stropní přisazené 2 zdroje</t>
  </si>
  <si>
    <t>CS ÚRS 2017 01</t>
  </si>
  <si>
    <t>-1889003210</t>
  </si>
  <si>
    <t>165</t>
  </si>
  <si>
    <t>OSM40018</t>
  </si>
  <si>
    <t>Svítidlo přisazené 2x zdroj E27 max. 60W, IP43, tř.ochr. II, D280 x 120 mm (průměr x výška), ocelový plech, stínítko TRIPLEX OPÁL MAT</t>
  </si>
  <si>
    <t>-713275013</t>
  </si>
  <si>
    <t>166</t>
  </si>
  <si>
    <t>1148989737</t>
  </si>
  <si>
    <t>741-CGT-1911215EM</t>
  </si>
  <si>
    <t>N1 - Svítidlo LED NOUZOVÉ AUTONOMNÍ, přisazené, 1x2,6W, IP42, 20m</t>
  </si>
  <si>
    <t>56</t>
  </si>
  <si>
    <t>741372021</t>
  </si>
  <si>
    <t>Montáž svítidlo LED bytové přisazené nástěnné panelové do 0,09 m2</t>
  </si>
  <si>
    <t>-761662079</t>
  </si>
  <si>
    <t>57</t>
  </si>
  <si>
    <t>CGT1911215EM</t>
  </si>
  <si>
    <t>LED nouz.svítidlo s hliníkovým rámečkem, SA, 1 hod, nástěnné, jednostranné, autotest, IP42, 2,6W, 58 lm/SA, 96 lm/SE, vč. piktogramu, rozměry 235x135x38mm (šířka x výška x hloubka)</t>
  </si>
  <si>
    <t>-483745635</t>
  </si>
  <si>
    <t>741-AUK-PR10</t>
  </si>
  <si>
    <t>Kabel AUDIO propojovací, stíněná dvoulinka, v trubce</t>
  </si>
  <si>
    <t>154</t>
  </si>
  <si>
    <t>741124701</t>
  </si>
  <si>
    <t>Montáž kabel Cu stíněný ovládací žíly 2 až 19x0,8 mm2 uložený volně (JYTY)</t>
  </si>
  <si>
    <t>m</t>
  </si>
  <si>
    <t>701170898</t>
  </si>
  <si>
    <t>155</t>
  </si>
  <si>
    <t>741128021</t>
  </si>
  <si>
    <t>Příplatek k montáži kabelů za zatažení vodiče a kabelu do 0,75 kg</t>
  </si>
  <si>
    <t>259794300</t>
  </si>
  <si>
    <t>PSC</t>
  </si>
  <si>
    <t xml:space="preserve">Poznámka k souboru cen:_x000D_
1. Ceny jsou určeny pro montáž vodičů a kabelů měděných i hliníkových. </t>
  </si>
  <si>
    <t>156</t>
  </si>
  <si>
    <t>AVTAV36</t>
  </si>
  <si>
    <t>Kabel AUDIO, propojovací, stíněná dvoulinka, Průměr izolace vodiče - 1,3 mm, Průměr vnější izolace - 2x3 mm, Impedance 35 Ω/km, Odpor 80 Ω/km</t>
  </si>
  <si>
    <t>-1914290081</t>
  </si>
  <si>
    <t>741-CB1-VA10</t>
  </si>
  <si>
    <t>Kabel koaxiální 75 Ω, vnitřní, volně</t>
  </si>
  <si>
    <t>161</t>
  </si>
  <si>
    <t>-592629610</t>
  </si>
  <si>
    <t>162</t>
  </si>
  <si>
    <t>STNART06447</t>
  </si>
  <si>
    <t>Kabel koaxiální, PVC, D=6,8mm, 75 Ω, vnitřní, se středovým vodičem z čisté mědi BC (D=1,13mm) a trojnásobným stíněním TRISHIELD z pocínované mědi CuSn, pro terciální rozvody CATV, SAT</t>
  </si>
  <si>
    <t>157863767</t>
  </si>
  <si>
    <t>741-SDL-ZT30</t>
  </si>
  <si>
    <t>Zatahování kabelů do trubek, kanálů a lišt</t>
  </si>
  <si>
    <t>163</t>
  </si>
  <si>
    <t>-392988691</t>
  </si>
  <si>
    <t>741-HDK-VA15</t>
  </si>
  <si>
    <t>Kabel HDMI 1.4 dělený, 25m, v trubce</t>
  </si>
  <si>
    <t>158</t>
  </si>
  <si>
    <t>709170370</t>
  </si>
  <si>
    <t>159</t>
  </si>
  <si>
    <t>728947995</t>
  </si>
  <si>
    <t>160</t>
  </si>
  <si>
    <t>MRN96008865</t>
  </si>
  <si>
    <t>Kabel metalický, propojovací HDMI 1.4, dělený (šroubovací kruhová spojka male/female), pro minimální průměr trubky 16mm, celková délka 25m</t>
  </si>
  <si>
    <t>1276350635</t>
  </si>
  <si>
    <t>157</t>
  </si>
  <si>
    <t>-147197216</t>
  </si>
  <si>
    <t>741-CGS-VB10</t>
  </si>
  <si>
    <t>Šňůra CGSG-G 3x2,5 (3C) - volně</t>
  </si>
  <si>
    <t>144</t>
  </si>
  <si>
    <t>741120501</t>
  </si>
  <si>
    <t>Montáž šňůra Cu lehká a střední do 7 žil uložená volně (CGSG)</t>
  </si>
  <si>
    <t>746687384</t>
  </si>
  <si>
    <t>145</t>
  </si>
  <si>
    <t>ELT10.048.287</t>
  </si>
  <si>
    <t>Šňůra H05RR-F 3G2,5 (CGSG 3Cx2,5) [EAN 5907702812656]</t>
  </si>
  <si>
    <t>-1465177475</t>
  </si>
  <si>
    <t>741-CYK-MA15</t>
  </si>
  <si>
    <t>Kabel CYKY-O 3x1,5 (3A) - pod omítkou</t>
  </si>
  <si>
    <t>124</t>
  </si>
  <si>
    <t>741122015</t>
  </si>
  <si>
    <t>Montáž kabel Cu bez ukončení uložený pod omítku plný kulatý 3x1,5 mm2 (CYKY)</t>
  </si>
  <si>
    <t>2056953573</t>
  </si>
  <si>
    <t>125</t>
  </si>
  <si>
    <t>ELT10.048.186</t>
  </si>
  <si>
    <t>Kabel CYKY-O 3x1,5 (3A)</t>
  </si>
  <si>
    <t>1773493390</t>
  </si>
  <si>
    <t>741-CYK-MB05</t>
  </si>
  <si>
    <t>Kabel CYKY-J 3x1,5 (3C) - pod omítkou</t>
  </si>
  <si>
    <t>126</t>
  </si>
  <si>
    <t>-1345442859</t>
  </si>
  <si>
    <t>127</t>
  </si>
  <si>
    <t>ELT10.051.448</t>
  </si>
  <si>
    <t>Kabel CYKY-J 3x1,5 (3C)</t>
  </si>
  <si>
    <t>-1982264252</t>
  </si>
  <si>
    <t>741-CYK-MB10</t>
  </si>
  <si>
    <t>Kabel CYKY-J 3x2,5 (3C) - pod omítkou</t>
  </si>
  <si>
    <t>130</t>
  </si>
  <si>
    <t>741122016</t>
  </si>
  <si>
    <t>Montáž kabel Cu bez ukončení uložený pod omítku plný kulatý 3x2,5 až 6 mm2 (CYKY)</t>
  </si>
  <si>
    <t>257770716</t>
  </si>
  <si>
    <t>131</t>
  </si>
  <si>
    <t>ELT10.048.482</t>
  </si>
  <si>
    <t>Kabel CYKY-J 3x2,5 (3C)</t>
  </si>
  <si>
    <t>564295377</t>
  </si>
  <si>
    <t>741-KRA-AA05</t>
  </si>
  <si>
    <t>Krabice přístrojová "KP68" do zdiva</t>
  </si>
  <si>
    <t>92</t>
  </si>
  <si>
    <t>741112061</t>
  </si>
  <si>
    <t>Montáž krabice přístrojová zapuštěná plastová kruhová</t>
  </si>
  <si>
    <t>1848659808</t>
  </si>
  <si>
    <t>93</t>
  </si>
  <si>
    <t>ELT10.079.107</t>
  </si>
  <si>
    <t>Krabice přístrojová, H43 mm, PVC, A1-D, pro spojení ve svislém i vodorovném směru s roztečí 71 nebo 81 mm</t>
  </si>
  <si>
    <t>1954261390</t>
  </si>
  <si>
    <t>741-KRA-AA25</t>
  </si>
  <si>
    <t>Krabice rozvodná "KR68" do zdiva</t>
  </si>
  <si>
    <t>741112101</t>
  </si>
  <si>
    <t>Montáž rozvodka zapuštěná plastová kruhová</t>
  </si>
  <si>
    <t>963068589</t>
  </si>
  <si>
    <t>101</t>
  </si>
  <si>
    <t>ELT10.074.803</t>
  </si>
  <si>
    <t>Krabice rozvodná s víčkem a svorkovnicí, D71, H43,5 mm, PVC, A1-D</t>
  </si>
  <si>
    <t>1954905115</t>
  </si>
  <si>
    <t>741-KRA-AT10</t>
  </si>
  <si>
    <t>Krabice odbočná "KO68" do zdiva</t>
  </si>
  <si>
    <t>98</t>
  </si>
  <si>
    <t>741112001</t>
  </si>
  <si>
    <t>Montáž krabice zapuštěná plastová kruhová</t>
  </si>
  <si>
    <t>1410651789</t>
  </si>
  <si>
    <t>99</t>
  </si>
  <si>
    <t>ELT10.079.363</t>
  </si>
  <si>
    <t>Krabice odbočná s víčkem, D71, H43,5 mm, PVC, A1-D</t>
  </si>
  <si>
    <t>-1586925977</t>
  </si>
  <si>
    <t>741-PRS-AA05</t>
  </si>
  <si>
    <t>Spínač stiskací, zapuštěný č.3, 25A/400V, bílý, IP55</t>
  </si>
  <si>
    <t>150</t>
  </si>
  <si>
    <t>741310412</t>
  </si>
  <si>
    <t>Montáž spínač tří/čtyřpólový nástěnný do 25 A venkovní nebo mokré</t>
  </si>
  <si>
    <t>-406087053</t>
  </si>
  <si>
    <t>151</t>
  </si>
  <si>
    <t>ELT10.641.502</t>
  </si>
  <si>
    <t>1876374992</t>
  </si>
  <si>
    <t>741-TNG-AA05</t>
  </si>
  <si>
    <t>Spínač domovní č.1, bílý, IP20</t>
  </si>
  <si>
    <t>61</t>
  </si>
  <si>
    <t>741310201</t>
  </si>
  <si>
    <t>Montáž vypínač (polo)zapuštěný šroubové připojení 1-jednopólový</t>
  </si>
  <si>
    <t>-807983966</t>
  </si>
  <si>
    <t>62</t>
  </si>
  <si>
    <t>ELT10.071.422</t>
  </si>
  <si>
    <t>Přístroj spínače jednopólového, 10A/250V, šroubové svorky, řazení č.1</t>
  </si>
  <si>
    <t>977344387</t>
  </si>
  <si>
    <t>63</t>
  </si>
  <si>
    <t>ELT10.071.430</t>
  </si>
  <si>
    <t>Kryt spínače kolébkového, jednoduchý, bílý</t>
  </si>
  <si>
    <t>521243468</t>
  </si>
  <si>
    <t>741-TNG-AA09</t>
  </si>
  <si>
    <t>Spínač domovní  č.2S, bílý, IP20</t>
  </si>
  <si>
    <t>146</t>
  </si>
  <si>
    <t>741310206</t>
  </si>
  <si>
    <t>Montáž vypínač (polo)zapuštěný šroubové připojení 2-dvoupólový</t>
  </si>
  <si>
    <t>-867176842</t>
  </si>
  <si>
    <t>147</t>
  </si>
  <si>
    <t>ELT10.069.584</t>
  </si>
  <si>
    <t>Přístroj spínače dvojpólového, 10A/250V, šroubové svorky, řazení č.2S</t>
  </si>
  <si>
    <t>1265852576</t>
  </si>
  <si>
    <t>148</t>
  </si>
  <si>
    <t>ELT10.069.909</t>
  </si>
  <si>
    <t>Kryt spínače kolébkového, jednoduchý, bílý, s čirým průzorem a potiskem (polohy 0 a 1)</t>
  </si>
  <si>
    <t>1260768450</t>
  </si>
  <si>
    <t>149</t>
  </si>
  <si>
    <t>ELT10.024.835</t>
  </si>
  <si>
    <t>Doutnavka signalizační, 2mA, 230V pro domovní přístroje</t>
  </si>
  <si>
    <t>430635453</t>
  </si>
  <si>
    <t>741-TNG-AA13</t>
  </si>
  <si>
    <t>Spínač domovní č.5, bílý, IP20</t>
  </si>
  <si>
    <t>67</t>
  </si>
  <si>
    <t>741310231</t>
  </si>
  <si>
    <t>Montáž přepínač (polo)zapuštěný šroubové připojení 5-seriový</t>
  </si>
  <si>
    <t>1724533028</t>
  </si>
  <si>
    <t>68</t>
  </si>
  <si>
    <t>ELT10.071.423</t>
  </si>
  <si>
    <t>Přístroj přepínače sériového, 10A/250V, šroubové svorky, řazení č.5</t>
  </si>
  <si>
    <t>247673454</t>
  </si>
  <si>
    <t>69</t>
  </si>
  <si>
    <t>ELT10.071.435</t>
  </si>
  <si>
    <t>Kryt spínače kolébkového, dvojitý, bílý</t>
  </si>
  <si>
    <t>-1323207981</t>
  </si>
  <si>
    <t>741-TNG-AA15</t>
  </si>
  <si>
    <t>Spínač domovní č.6, bílý, IP20</t>
  </si>
  <si>
    <t>70</t>
  </si>
  <si>
    <t>741310233</t>
  </si>
  <si>
    <t>Montáž přepínač (polo)zapuštěný šroubové připojení 6-střídavý</t>
  </si>
  <si>
    <t>-276181603</t>
  </si>
  <si>
    <t>71</t>
  </si>
  <si>
    <t>ELT10.069.833</t>
  </si>
  <si>
    <t>Přístroj přepínače střídavého, 10A/250V, šroubové svorky, řazení č.6</t>
  </si>
  <si>
    <t>1697002179</t>
  </si>
  <si>
    <t>72</t>
  </si>
  <si>
    <t>-1273282842</t>
  </si>
  <si>
    <t>741-TNG-ZA61</t>
  </si>
  <si>
    <t>Zásuvka domovní 230V jednonásobná, polozapuštěná, bílá, IP20, clonky</t>
  </si>
  <si>
    <t>76</t>
  </si>
  <si>
    <t>741313042</t>
  </si>
  <si>
    <t>Montáž zásuvka (polo)zapuštěná šroubové připojení 2P+PE dvojí zapojení - průběžná</t>
  </si>
  <si>
    <t>579575602</t>
  </si>
  <si>
    <t>77</t>
  </si>
  <si>
    <t>ELT10.081.243</t>
  </si>
  <si>
    <t>Zásuvka domovní jednonásobná s ochranným kolíkem a clonkami, 2P+PE, 250V/16A, bílá</t>
  </si>
  <si>
    <t>-1630885371</t>
  </si>
  <si>
    <t>741-TNG-RM01</t>
  </si>
  <si>
    <t>Rámečky</t>
  </si>
  <si>
    <t>82</t>
  </si>
  <si>
    <t>ELT10.071.439</t>
  </si>
  <si>
    <t>Náklady na jeden rámeček pro domovní elektroinstalační přístroje, bílý</t>
  </si>
  <si>
    <t>389256104</t>
  </si>
  <si>
    <t>741-TRO-AV04</t>
  </si>
  <si>
    <t>Trubka ohebná PVC 20 pod omítkou - střední mechanická odolnost (750 N/5 cm)</t>
  </si>
  <si>
    <t>152</t>
  </si>
  <si>
    <t>741110061</t>
  </si>
  <si>
    <t>Montáž trubka plastová ohebná D přes 11 do 23 mm uložená pod omítku</t>
  </si>
  <si>
    <t>-606206687</t>
  </si>
  <si>
    <t>153</t>
  </si>
  <si>
    <t>ELT10.075.429</t>
  </si>
  <si>
    <t>Trubka, pro instalaci na povrch, do omítky nebo pod omítku, vhodná pro montáž do dutých zdí, příček, stropů, střední mechanická odolnost (750 N/5 cm), 20/14,1 mm, tř. hořl. hmot A-C3</t>
  </si>
  <si>
    <t>1123666280</t>
  </si>
  <si>
    <t>741-UKC-A002</t>
  </si>
  <si>
    <t>Ukončení vodiče Cu, Al do 2,5mm2</t>
  </si>
  <si>
    <t>89</t>
  </si>
  <si>
    <t>741130001</t>
  </si>
  <si>
    <t>Ukončení vodič izolovaný do 2,5mm2 v rozváděči nebo na přístroji</t>
  </si>
  <si>
    <t>-1568470570</t>
  </si>
  <si>
    <t>749-PRL-AA01</t>
  </si>
  <si>
    <t>Přeložky a demontážní práce</t>
  </si>
  <si>
    <t>28</t>
  </si>
  <si>
    <t>HZS2221</t>
  </si>
  <si>
    <t>Hodinová zúčtovací sazba elektrikář</t>
  </si>
  <si>
    <t>hod</t>
  </si>
  <si>
    <t>CS ÚRS 2016 02</t>
  </si>
  <si>
    <t>512</t>
  </si>
  <si>
    <t>-1273875138</t>
  </si>
  <si>
    <t>29</t>
  </si>
  <si>
    <t>PRL7190301-A1-NN</t>
  </si>
  <si>
    <t>Materiál související s přeložkami, včetně ostatního příslušenství</t>
  </si>
  <si>
    <t>SET</t>
  </si>
  <si>
    <t>-302562737</t>
  </si>
  <si>
    <t>749-PSM-AA01</t>
  </si>
  <si>
    <t>Montážní práce podružného a spojovacího materiálu</t>
  </si>
  <si>
    <t>30</t>
  </si>
  <si>
    <t>-957252637</t>
  </si>
  <si>
    <t>31</t>
  </si>
  <si>
    <t>PSM7190301-A1-NN</t>
  </si>
  <si>
    <t>Podružný a spojovací materiál, včetně ostatního příslušenství</t>
  </si>
  <si>
    <t>215699757</t>
  </si>
  <si>
    <t>749-SME-AA02</t>
  </si>
  <si>
    <t>Ventilátor (zapojení zařízení bez dodávky ventilátoru)</t>
  </si>
  <si>
    <t>83</t>
  </si>
  <si>
    <t>741112353</t>
  </si>
  <si>
    <t>Otevření nebo uzavření krabice pancéřové víčkem na 4 šrouby</t>
  </si>
  <si>
    <t>-1580393083</t>
  </si>
  <si>
    <t>84</t>
  </si>
  <si>
    <t>73133682</t>
  </si>
  <si>
    <t>Práce a dodávky M</t>
  </si>
  <si>
    <t>3</t>
  </si>
  <si>
    <t>46-M-KAP-KP68</t>
  </si>
  <si>
    <t>Vysekání kapsy do zděného zdiva, velikosti 7x7x5 cm</t>
  </si>
  <si>
    <t>121</t>
  </si>
  <si>
    <t>460680401</t>
  </si>
  <si>
    <t>Vysekání kapes a výklenků ve zdivu z lehkých betonů, dutých cihel a tvárnic pro krabice 7x7x5 cm</t>
  </si>
  <si>
    <t>64</t>
  </si>
  <si>
    <t>-577650501</t>
  </si>
  <si>
    <t xml:space="preserve">Poznámka k souboru cen:_x000D_
1. V cenách -0011 až -0013 nejsou započteny náklady na dodávku tvárnic. Tato dodávka se oceňuje ve specifikaci. </t>
  </si>
  <si>
    <t>46-M-OTV-AB10</t>
  </si>
  <si>
    <t>Vysekání otvoru do betonového zdiva</t>
  </si>
  <si>
    <t>123</t>
  </si>
  <si>
    <t>460680445</t>
  </si>
  <si>
    <t>Vysekání kapes a výklenků ve zdivu betonovém pro elinstalační zařízení plochy přes 0,25 m2</t>
  </si>
  <si>
    <t>m3</t>
  </si>
  <si>
    <t>-912332490</t>
  </si>
  <si>
    <t>46-M-RYH-CH25</t>
  </si>
  <si>
    <t>Vysekání rýhy do zděného zdiva šíře 5cm, hloubky 5cm</t>
  </si>
  <si>
    <t>122</t>
  </si>
  <si>
    <t>460680582</t>
  </si>
  <si>
    <t>Vysekání rýh pro montáž trubek a kabelů v cihelných zdech hloubky do 3 cm a šířky do 5 cm</t>
  </si>
  <si>
    <t>1496235506</t>
  </si>
  <si>
    <t>HZS</t>
  </si>
  <si>
    <t>Hodinové zúčtovací sazby</t>
  </si>
  <si>
    <t>4</t>
  </si>
  <si>
    <t>HZS-KOS-AA01</t>
  </si>
  <si>
    <t>Koordinace profesí, příprava stavby</t>
  </si>
  <si>
    <t>141</t>
  </si>
  <si>
    <t>HZS3232</t>
  </si>
  <si>
    <t>Hodinová zúčtovací sazba montér měřících zařízení odborný</t>
  </si>
  <si>
    <t>526381823</t>
  </si>
  <si>
    <t>HZS-REV-AA01</t>
  </si>
  <si>
    <t>Vyhotovení výchozí revize</t>
  </si>
  <si>
    <t>142</t>
  </si>
  <si>
    <t>HZS4211</t>
  </si>
  <si>
    <t>Hodinová zúčtovací sazba revizní technik</t>
  </si>
  <si>
    <t>623866655</t>
  </si>
  <si>
    <t>HZS-SKU-AA01</t>
  </si>
  <si>
    <t>Vyhotovení dokumentace skutečného stavu</t>
  </si>
  <si>
    <t>143</t>
  </si>
  <si>
    <t>HZS2222</t>
  </si>
  <si>
    <t>Hodinová zúčtovací sazba elektrikář odborný</t>
  </si>
  <si>
    <t>-610399490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</si>
</sst>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1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19" fillId="4" borderId="0" xfId="0" applyFont="1" applyFill="1" applyAlignment="1">
      <alignment horizontal="left" vertical="center"/>
    </xf>
    <xf numFmtId="0" fontId="0" fillId="4" borderId="0" xfId="0" applyFill="1" applyAlignment="1" applyProtection="1">
      <alignment vertical="center"/>
      <protection locked="0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4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9" fillId="0" borderId="22" xfId="0" applyFont="1" applyBorder="1" applyAlignment="1">
      <alignment horizontal="center" vertical="center"/>
    </xf>
    <xf numFmtId="49" fontId="19" fillId="0" borderId="22" xfId="0" applyNumberFormat="1" applyFont="1" applyBorder="1" applyAlignment="1">
      <alignment horizontal="left" vertical="center" wrapText="1"/>
    </xf>
    <xf numFmtId="0" fontId="19" fillId="0" borderId="22" xfId="0" applyFont="1" applyBorder="1" applyAlignment="1">
      <alignment horizontal="left" vertical="center" wrapText="1"/>
    </xf>
    <xf numFmtId="0" fontId="19" fillId="0" borderId="22" xfId="0" applyFont="1" applyBorder="1" applyAlignment="1">
      <alignment horizontal="center" vertical="center" wrapText="1"/>
    </xf>
    <xf numFmtId="167" fontId="19" fillId="0" borderId="22" xfId="0" applyNumberFormat="1" applyFont="1" applyBorder="1" applyAlignment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22" xfId="0" applyFont="1" applyBorder="1" applyAlignment="1">
      <alignment horizontal="center" vertical="center"/>
    </xf>
    <xf numFmtId="49" fontId="31" fillId="0" borderId="22" xfId="0" applyNumberFormat="1" applyFont="1" applyBorder="1" applyAlignment="1">
      <alignment horizontal="left" vertical="center" wrapText="1"/>
    </xf>
    <xf numFmtId="0" fontId="31" fillId="0" borderId="22" xfId="0" applyFont="1" applyBorder="1" applyAlignment="1">
      <alignment horizontal="left" vertical="center" wrapText="1"/>
    </xf>
    <xf numFmtId="0" fontId="31" fillId="0" borderId="22" xfId="0" applyFont="1" applyBorder="1" applyAlignment="1">
      <alignment horizontal="center" vertical="center" wrapText="1"/>
    </xf>
    <xf numFmtId="167" fontId="31" fillId="0" borderId="22" xfId="0" applyNumberFormat="1" applyFont="1" applyBorder="1" applyAlignment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Alignment="1">
      <alignment horizontal="center"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abSelected="1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203" t="s">
        <v>14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6"/>
      <c r="BE5" s="174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204" t="s">
        <v>17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6"/>
      <c r="BE6" s="175"/>
      <c r="BS6" s="13" t="s">
        <v>18</v>
      </c>
    </row>
    <row r="7" spans="1:74" ht="12" customHeight="1">
      <c r="B7" s="16"/>
      <c r="D7" s="23" t="s">
        <v>19</v>
      </c>
      <c r="K7" s="21" t="s">
        <v>1</v>
      </c>
      <c r="AK7" s="23" t="s">
        <v>20</v>
      </c>
      <c r="AN7" s="21" t="s">
        <v>1</v>
      </c>
      <c r="AR7" s="16"/>
      <c r="BE7" s="175"/>
      <c r="BS7" s="13" t="s">
        <v>21</v>
      </c>
    </row>
    <row r="8" spans="1:74" ht="12" customHeight="1">
      <c r="B8" s="16"/>
      <c r="D8" s="23" t="s">
        <v>22</v>
      </c>
      <c r="K8" s="21" t="s">
        <v>23</v>
      </c>
      <c r="AK8" s="23" t="s">
        <v>24</v>
      </c>
      <c r="AN8" s="24" t="s">
        <v>25</v>
      </c>
      <c r="AR8" s="16"/>
      <c r="BE8" s="175"/>
      <c r="BS8" s="13" t="s">
        <v>26</v>
      </c>
    </row>
    <row r="9" spans="1:74" ht="14.45" customHeight="1">
      <c r="B9" s="16"/>
      <c r="AR9" s="16"/>
      <c r="BE9" s="175"/>
      <c r="BS9" s="13" t="s">
        <v>27</v>
      </c>
    </row>
    <row r="10" spans="1:74" ht="12" customHeight="1">
      <c r="B10" s="16"/>
      <c r="D10" s="23" t="s">
        <v>28</v>
      </c>
      <c r="AK10" s="23" t="s">
        <v>29</v>
      </c>
      <c r="AN10" s="21" t="s">
        <v>1</v>
      </c>
      <c r="AR10" s="16"/>
      <c r="BE10" s="175"/>
      <c r="BS10" s="13" t="s">
        <v>18</v>
      </c>
    </row>
    <row r="11" spans="1:74" ht="18.399999999999999" customHeight="1">
      <c r="B11" s="16"/>
      <c r="E11" s="21" t="s">
        <v>30</v>
      </c>
      <c r="AK11" s="23" t="s">
        <v>31</v>
      </c>
      <c r="AN11" s="21" t="s">
        <v>1</v>
      </c>
      <c r="AR11" s="16"/>
      <c r="BE11" s="175"/>
      <c r="BS11" s="13" t="s">
        <v>18</v>
      </c>
    </row>
    <row r="12" spans="1:74" ht="6.95" customHeight="1">
      <c r="B12" s="16"/>
      <c r="AR12" s="16"/>
      <c r="BE12" s="175"/>
      <c r="BS12" s="13" t="s">
        <v>18</v>
      </c>
    </row>
    <row r="13" spans="1:74" ht="12" customHeight="1">
      <c r="B13" s="16"/>
      <c r="D13" s="23" t="s">
        <v>32</v>
      </c>
      <c r="AK13" s="23" t="s">
        <v>29</v>
      </c>
      <c r="AN13" s="25" t="s">
        <v>33</v>
      </c>
      <c r="AR13" s="16"/>
      <c r="BE13" s="175"/>
      <c r="BS13" s="13" t="s">
        <v>18</v>
      </c>
    </row>
    <row r="14" spans="1:74" ht="12.75">
      <c r="B14" s="16"/>
      <c r="E14" s="205" t="s">
        <v>33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3" t="s">
        <v>31</v>
      </c>
      <c r="AN14" s="25" t="s">
        <v>33</v>
      </c>
      <c r="AR14" s="16"/>
      <c r="BE14" s="175"/>
      <c r="BS14" s="13" t="s">
        <v>18</v>
      </c>
    </row>
    <row r="15" spans="1:74" ht="6.95" customHeight="1">
      <c r="B15" s="16"/>
      <c r="AR15" s="16"/>
      <c r="BE15" s="175"/>
      <c r="BS15" s="13" t="s">
        <v>4</v>
      </c>
    </row>
    <row r="16" spans="1:74" ht="12" customHeight="1">
      <c r="B16" s="16"/>
      <c r="D16" s="23" t="s">
        <v>34</v>
      </c>
      <c r="AK16" s="23" t="s">
        <v>29</v>
      </c>
      <c r="AN16" s="21" t="s">
        <v>1</v>
      </c>
      <c r="AR16" s="16"/>
      <c r="BE16" s="175"/>
      <c r="BS16" s="13" t="s">
        <v>4</v>
      </c>
    </row>
    <row r="17" spans="2:71" ht="18.399999999999999" customHeight="1">
      <c r="B17" s="16"/>
      <c r="E17" s="21" t="s">
        <v>35</v>
      </c>
      <c r="AK17" s="23" t="s">
        <v>31</v>
      </c>
      <c r="AN17" s="21" t="s">
        <v>1</v>
      </c>
      <c r="AR17" s="16"/>
      <c r="BE17" s="175"/>
      <c r="BS17" s="13" t="s">
        <v>36</v>
      </c>
    </row>
    <row r="18" spans="2:71" ht="6.95" customHeight="1">
      <c r="B18" s="16"/>
      <c r="AR18" s="16"/>
      <c r="BE18" s="175"/>
      <c r="BS18" s="13" t="s">
        <v>6</v>
      </c>
    </row>
    <row r="19" spans="2:71" ht="12" customHeight="1">
      <c r="B19" s="16"/>
      <c r="D19" s="23" t="s">
        <v>37</v>
      </c>
      <c r="AK19" s="23" t="s">
        <v>29</v>
      </c>
      <c r="AN19" s="21" t="s">
        <v>1</v>
      </c>
      <c r="AR19" s="16"/>
      <c r="BE19" s="175"/>
      <c r="BS19" s="13" t="s">
        <v>6</v>
      </c>
    </row>
    <row r="20" spans="2:71" ht="18.399999999999999" customHeight="1">
      <c r="B20" s="16"/>
      <c r="E20" s="21" t="s">
        <v>35</v>
      </c>
      <c r="AK20" s="23" t="s">
        <v>31</v>
      </c>
      <c r="AN20" s="21" t="s">
        <v>1</v>
      </c>
      <c r="AR20" s="16"/>
      <c r="BE20" s="175"/>
      <c r="BS20" s="13" t="s">
        <v>36</v>
      </c>
    </row>
    <row r="21" spans="2:71" ht="6.95" customHeight="1">
      <c r="B21" s="16"/>
      <c r="AR21" s="16"/>
      <c r="BE21" s="175"/>
    </row>
    <row r="22" spans="2:71" ht="12" customHeight="1">
      <c r="B22" s="16"/>
      <c r="D22" s="23" t="s">
        <v>38</v>
      </c>
      <c r="AR22" s="16"/>
      <c r="BE22" s="175"/>
    </row>
    <row r="23" spans="2:71" ht="16.5" customHeight="1">
      <c r="B23" s="16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R23" s="16"/>
      <c r="BE23" s="175"/>
    </row>
    <row r="24" spans="2:71" ht="6.95" customHeight="1">
      <c r="B24" s="16"/>
      <c r="AR24" s="16"/>
      <c r="BE24" s="175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5"/>
    </row>
    <row r="26" spans="2:71" s="1" customFormat="1" ht="25.9" customHeight="1">
      <c r="B26" s="28"/>
      <c r="D26" s="29" t="s">
        <v>39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7">
        <f>ROUND(AG94,2)</f>
        <v>0</v>
      </c>
      <c r="AL26" s="178"/>
      <c r="AM26" s="178"/>
      <c r="AN26" s="178"/>
      <c r="AO26" s="178"/>
      <c r="AR26" s="28"/>
      <c r="BE26" s="175"/>
    </row>
    <row r="27" spans="2:71" s="1" customFormat="1" ht="6.95" customHeight="1">
      <c r="B27" s="28"/>
      <c r="AR27" s="28"/>
      <c r="BE27" s="175"/>
    </row>
    <row r="28" spans="2:71" s="1" customFormat="1" ht="12.75">
      <c r="B28" s="28"/>
      <c r="L28" s="208" t="s">
        <v>40</v>
      </c>
      <c r="M28" s="208"/>
      <c r="N28" s="208"/>
      <c r="O28" s="208"/>
      <c r="P28" s="208"/>
      <c r="W28" s="208" t="s">
        <v>41</v>
      </c>
      <c r="X28" s="208"/>
      <c r="Y28" s="208"/>
      <c r="Z28" s="208"/>
      <c r="AA28" s="208"/>
      <c r="AB28" s="208"/>
      <c r="AC28" s="208"/>
      <c r="AD28" s="208"/>
      <c r="AE28" s="208"/>
      <c r="AK28" s="208" t="s">
        <v>42</v>
      </c>
      <c r="AL28" s="208"/>
      <c r="AM28" s="208"/>
      <c r="AN28" s="208"/>
      <c r="AO28" s="208"/>
      <c r="AR28" s="28"/>
      <c r="BE28" s="175"/>
    </row>
    <row r="29" spans="2:71" s="2" customFormat="1" ht="14.45" customHeight="1">
      <c r="B29" s="32"/>
      <c r="D29" s="23" t="s">
        <v>43</v>
      </c>
      <c r="F29" s="23" t="s">
        <v>44</v>
      </c>
      <c r="L29" s="209">
        <v>0.21</v>
      </c>
      <c r="M29" s="173"/>
      <c r="N29" s="173"/>
      <c r="O29" s="173"/>
      <c r="P29" s="173"/>
      <c r="W29" s="172">
        <f>ROUND(AZ94, 2)</f>
        <v>0</v>
      </c>
      <c r="X29" s="173"/>
      <c r="Y29" s="173"/>
      <c r="Z29" s="173"/>
      <c r="AA29" s="173"/>
      <c r="AB29" s="173"/>
      <c r="AC29" s="173"/>
      <c r="AD29" s="173"/>
      <c r="AE29" s="173"/>
      <c r="AK29" s="172">
        <f>ROUND(AV94, 2)</f>
        <v>0</v>
      </c>
      <c r="AL29" s="173"/>
      <c r="AM29" s="173"/>
      <c r="AN29" s="173"/>
      <c r="AO29" s="173"/>
      <c r="AR29" s="32"/>
      <c r="BE29" s="176"/>
    </row>
    <row r="30" spans="2:71" s="2" customFormat="1" ht="14.45" customHeight="1">
      <c r="B30" s="32"/>
      <c r="F30" s="23" t="s">
        <v>45</v>
      </c>
      <c r="L30" s="209">
        <v>0.15</v>
      </c>
      <c r="M30" s="173"/>
      <c r="N30" s="173"/>
      <c r="O30" s="173"/>
      <c r="P30" s="173"/>
      <c r="W30" s="172">
        <f>ROUND(BA94, 2)</f>
        <v>0</v>
      </c>
      <c r="X30" s="173"/>
      <c r="Y30" s="173"/>
      <c r="Z30" s="173"/>
      <c r="AA30" s="173"/>
      <c r="AB30" s="173"/>
      <c r="AC30" s="173"/>
      <c r="AD30" s="173"/>
      <c r="AE30" s="173"/>
      <c r="AK30" s="172">
        <f>ROUND(AW94, 2)</f>
        <v>0</v>
      </c>
      <c r="AL30" s="173"/>
      <c r="AM30" s="173"/>
      <c r="AN30" s="173"/>
      <c r="AO30" s="173"/>
      <c r="AR30" s="32"/>
      <c r="BE30" s="176"/>
    </row>
    <row r="31" spans="2:71" s="2" customFormat="1" ht="14.45" hidden="1" customHeight="1">
      <c r="B31" s="32"/>
      <c r="F31" s="23" t="s">
        <v>46</v>
      </c>
      <c r="L31" s="209">
        <v>0.21</v>
      </c>
      <c r="M31" s="173"/>
      <c r="N31" s="173"/>
      <c r="O31" s="173"/>
      <c r="P31" s="173"/>
      <c r="W31" s="172">
        <f>ROUND(BB94, 2)</f>
        <v>0</v>
      </c>
      <c r="X31" s="173"/>
      <c r="Y31" s="173"/>
      <c r="Z31" s="173"/>
      <c r="AA31" s="173"/>
      <c r="AB31" s="173"/>
      <c r="AC31" s="173"/>
      <c r="AD31" s="173"/>
      <c r="AE31" s="173"/>
      <c r="AK31" s="172">
        <v>0</v>
      </c>
      <c r="AL31" s="173"/>
      <c r="AM31" s="173"/>
      <c r="AN31" s="173"/>
      <c r="AO31" s="173"/>
      <c r="AR31" s="32"/>
      <c r="BE31" s="176"/>
    </row>
    <row r="32" spans="2:71" s="2" customFormat="1" ht="14.45" hidden="1" customHeight="1">
      <c r="B32" s="32"/>
      <c r="F32" s="23" t="s">
        <v>47</v>
      </c>
      <c r="L32" s="209">
        <v>0.15</v>
      </c>
      <c r="M32" s="173"/>
      <c r="N32" s="173"/>
      <c r="O32" s="173"/>
      <c r="P32" s="173"/>
      <c r="W32" s="172">
        <f>ROUND(BC94, 2)</f>
        <v>0</v>
      </c>
      <c r="X32" s="173"/>
      <c r="Y32" s="173"/>
      <c r="Z32" s="173"/>
      <c r="AA32" s="173"/>
      <c r="AB32" s="173"/>
      <c r="AC32" s="173"/>
      <c r="AD32" s="173"/>
      <c r="AE32" s="173"/>
      <c r="AK32" s="172">
        <v>0</v>
      </c>
      <c r="AL32" s="173"/>
      <c r="AM32" s="173"/>
      <c r="AN32" s="173"/>
      <c r="AO32" s="173"/>
      <c r="AR32" s="32"/>
      <c r="BE32" s="176"/>
    </row>
    <row r="33" spans="2:57" s="2" customFormat="1" ht="14.45" hidden="1" customHeight="1">
      <c r="B33" s="32"/>
      <c r="F33" s="23" t="s">
        <v>48</v>
      </c>
      <c r="L33" s="209">
        <v>0</v>
      </c>
      <c r="M33" s="173"/>
      <c r="N33" s="173"/>
      <c r="O33" s="173"/>
      <c r="P33" s="173"/>
      <c r="W33" s="172">
        <f>ROUND(BD94, 2)</f>
        <v>0</v>
      </c>
      <c r="X33" s="173"/>
      <c r="Y33" s="173"/>
      <c r="Z33" s="173"/>
      <c r="AA33" s="173"/>
      <c r="AB33" s="173"/>
      <c r="AC33" s="173"/>
      <c r="AD33" s="173"/>
      <c r="AE33" s="173"/>
      <c r="AK33" s="172">
        <v>0</v>
      </c>
      <c r="AL33" s="173"/>
      <c r="AM33" s="173"/>
      <c r="AN33" s="173"/>
      <c r="AO33" s="173"/>
      <c r="AR33" s="32"/>
      <c r="BE33" s="176"/>
    </row>
    <row r="34" spans="2:57" s="1" customFormat="1" ht="6.95" customHeight="1">
      <c r="B34" s="28"/>
      <c r="AR34" s="28"/>
      <c r="BE34" s="175"/>
    </row>
    <row r="35" spans="2:57" s="1" customFormat="1" ht="25.9" customHeight="1">
      <c r="B35" s="28"/>
      <c r="C35" s="33"/>
      <c r="D35" s="34" t="s">
        <v>49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50</v>
      </c>
      <c r="U35" s="35"/>
      <c r="V35" s="35"/>
      <c r="W35" s="35"/>
      <c r="X35" s="179" t="s">
        <v>51</v>
      </c>
      <c r="Y35" s="180"/>
      <c r="Z35" s="180"/>
      <c r="AA35" s="180"/>
      <c r="AB35" s="180"/>
      <c r="AC35" s="35"/>
      <c r="AD35" s="35"/>
      <c r="AE35" s="35"/>
      <c r="AF35" s="35"/>
      <c r="AG35" s="35"/>
      <c r="AH35" s="35"/>
      <c r="AI35" s="35"/>
      <c r="AJ35" s="35"/>
      <c r="AK35" s="181">
        <f>SUM(AK26:AK33)</f>
        <v>0</v>
      </c>
      <c r="AL35" s="180"/>
      <c r="AM35" s="180"/>
      <c r="AN35" s="180"/>
      <c r="AO35" s="182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53</v>
      </c>
      <c r="AI49" s="38"/>
      <c r="AJ49" s="38"/>
      <c r="AK49" s="38"/>
      <c r="AL49" s="38"/>
      <c r="AM49" s="38"/>
      <c r="AN49" s="38"/>
      <c r="AO49" s="38"/>
      <c r="AR49" s="28"/>
    </row>
    <row r="50" spans="2:44" ht="11.25">
      <c r="B50" s="16"/>
      <c r="AR50" s="16"/>
    </row>
    <row r="51" spans="2:44" ht="11.25">
      <c r="B51" s="16"/>
      <c r="AR51" s="16"/>
    </row>
    <row r="52" spans="2:44" ht="11.25">
      <c r="B52" s="16"/>
      <c r="AR52" s="16"/>
    </row>
    <row r="53" spans="2:44" ht="11.25">
      <c r="B53" s="16"/>
      <c r="AR53" s="16"/>
    </row>
    <row r="54" spans="2:44" ht="11.25">
      <c r="B54" s="16"/>
      <c r="AR54" s="16"/>
    </row>
    <row r="55" spans="2:44" ht="11.25">
      <c r="B55" s="16"/>
      <c r="AR55" s="16"/>
    </row>
    <row r="56" spans="2:44" ht="11.25">
      <c r="B56" s="16"/>
      <c r="AR56" s="16"/>
    </row>
    <row r="57" spans="2:44" ht="11.25">
      <c r="B57" s="16"/>
      <c r="AR57" s="16"/>
    </row>
    <row r="58" spans="2:44" ht="11.25">
      <c r="B58" s="16"/>
      <c r="AR58" s="16"/>
    </row>
    <row r="59" spans="2:44" ht="11.25">
      <c r="B59" s="16"/>
      <c r="AR59" s="16"/>
    </row>
    <row r="60" spans="2:44" s="1" customFormat="1" ht="12.75">
      <c r="B60" s="28"/>
      <c r="D60" s="39" t="s">
        <v>54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55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54</v>
      </c>
      <c r="AI60" s="30"/>
      <c r="AJ60" s="30"/>
      <c r="AK60" s="30"/>
      <c r="AL60" s="30"/>
      <c r="AM60" s="39" t="s">
        <v>55</v>
      </c>
      <c r="AN60" s="30"/>
      <c r="AO60" s="30"/>
      <c r="AR60" s="28"/>
    </row>
    <row r="61" spans="2:44" ht="11.25">
      <c r="B61" s="16"/>
      <c r="AR61" s="16"/>
    </row>
    <row r="62" spans="2:44" ht="11.25">
      <c r="B62" s="16"/>
      <c r="AR62" s="16"/>
    </row>
    <row r="63" spans="2:44" ht="11.25">
      <c r="B63" s="16"/>
      <c r="AR63" s="16"/>
    </row>
    <row r="64" spans="2:44" s="1" customFormat="1" ht="12.75">
      <c r="B64" s="28"/>
      <c r="D64" s="37" t="s">
        <v>56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57</v>
      </c>
      <c r="AI64" s="38"/>
      <c r="AJ64" s="38"/>
      <c r="AK64" s="38"/>
      <c r="AL64" s="38"/>
      <c r="AM64" s="38"/>
      <c r="AN64" s="38"/>
      <c r="AO64" s="38"/>
      <c r="AR64" s="28"/>
    </row>
    <row r="65" spans="2:44" ht="11.25">
      <c r="B65" s="16"/>
      <c r="AR65" s="16"/>
    </row>
    <row r="66" spans="2:44" ht="11.25">
      <c r="B66" s="16"/>
      <c r="AR66" s="16"/>
    </row>
    <row r="67" spans="2:44" ht="11.25">
      <c r="B67" s="16"/>
      <c r="AR67" s="16"/>
    </row>
    <row r="68" spans="2:44" ht="11.25">
      <c r="B68" s="16"/>
      <c r="AR68" s="16"/>
    </row>
    <row r="69" spans="2:44" ht="11.25">
      <c r="B69" s="16"/>
      <c r="AR69" s="16"/>
    </row>
    <row r="70" spans="2:44" ht="11.25">
      <c r="B70" s="16"/>
      <c r="AR70" s="16"/>
    </row>
    <row r="71" spans="2:44" ht="11.25">
      <c r="B71" s="16"/>
      <c r="AR71" s="16"/>
    </row>
    <row r="72" spans="2:44" ht="11.25">
      <c r="B72" s="16"/>
      <c r="AR72" s="16"/>
    </row>
    <row r="73" spans="2:44" ht="11.25">
      <c r="B73" s="16"/>
      <c r="AR73" s="16"/>
    </row>
    <row r="74" spans="2:44" ht="11.25">
      <c r="B74" s="16"/>
      <c r="AR74" s="16"/>
    </row>
    <row r="75" spans="2:44" s="1" customFormat="1" ht="12.75">
      <c r="B75" s="28"/>
      <c r="D75" s="39" t="s">
        <v>54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55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54</v>
      </c>
      <c r="AI75" s="30"/>
      <c r="AJ75" s="30"/>
      <c r="AK75" s="30"/>
      <c r="AL75" s="30"/>
      <c r="AM75" s="39" t="s">
        <v>55</v>
      </c>
      <c r="AN75" s="30"/>
      <c r="AO75" s="30"/>
      <c r="AR75" s="28"/>
    </row>
    <row r="76" spans="2:44" s="1" customFormat="1" ht="11.25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1" s="1" customFormat="1" ht="24.95" customHeight="1">
      <c r="B82" s="28"/>
      <c r="C82" s="17" t="s">
        <v>58</v>
      </c>
      <c r="AR82" s="28"/>
    </row>
    <row r="83" spans="1:91" s="1" customFormat="1" ht="6.95" customHeight="1">
      <c r="B83" s="28"/>
      <c r="AR83" s="28"/>
    </row>
    <row r="84" spans="1:91" s="3" customFormat="1" ht="12" customHeight="1">
      <c r="B84" s="44"/>
      <c r="C84" s="23" t="s">
        <v>13</v>
      </c>
      <c r="L84" s="3" t="str">
        <f>K5</f>
        <v>7190301H</v>
      </c>
      <c r="AR84" s="44"/>
    </row>
    <row r="85" spans="1:91" s="4" customFormat="1" ht="36.950000000000003" customHeight="1">
      <c r="B85" s="45"/>
      <c r="C85" s="46" t="s">
        <v>16</v>
      </c>
      <c r="L85" s="186" t="str">
        <f>K6</f>
        <v>Rekonstrukce KUŽELNY Zábřeh - III. ETAPA - HOSPODA</v>
      </c>
      <c r="M85" s="187"/>
      <c r="N85" s="187"/>
      <c r="O85" s="187"/>
      <c r="P85" s="187"/>
      <c r="Q85" s="187"/>
      <c r="R85" s="187"/>
      <c r="S85" s="187"/>
      <c r="T85" s="187"/>
      <c r="U85" s="187"/>
      <c r="V85" s="187"/>
      <c r="W85" s="187"/>
      <c r="X85" s="187"/>
      <c r="Y85" s="187"/>
      <c r="Z85" s="187"/>
      <c r="AA85" s="187"/>
      <c r="AB85" s="187"/>
      <c r="AC85" s="187"/>
      <c r="AD85" s="187"/>
      <c r="AE85" s="187"/>
      <c r="AF85" s="187"/>
      <c r="AG85" s="187"/>
      <c r="AH85" s="187"/>
      <c r="AI85" s="187"/>
      <c r="AJ85" s="187"/>
      <c r="AK85" s="187"/>
      <c r="AL85" s="187"/>
      <c r="AM85" s="187"/>
      <c r="AN85" s="187"/>
      <c r="AO85" s="187"/>
      <c r="AR85" s="45"/>
    </row>
    <row r="86" spans="1:91" s="1" customFormat="1" ht="6.95" customHeight="1">
      <c r="B86" s="28"/>
      <c r="AR86" s="28"/>
    </row>
    <row r="87" spans="1:91" s="1" customFormat="1" ht="12" customHeight="1">
      <c r="B87" s="28"/>
      <c r="C87" s="23" t="s">
        <v>22</v>
      </c>
      <c r="L87" s="47" t="str">
        <f>IF(K8="","",K8)</f>
        <v>Zábřeh</v>
      </c>
      <c r="AI87" s="23" t="s">
        <v>24</v>
      </c>
      <c r="AM87" s="188" t="str">
        <f>IF(AN8= "","",AN8)</f>
        <v>6.3.2019</v>
      </c>
      <c r="AN87" s="188"/>
      <c r="AR87" s="28"/>
    </row>
    <row r="88" spans="1:91" s="1" customFormat="1" ht="6.95" customHeight="1">
      <c r="B88" s="28"/>
      <c r="AR88" s="28"/>
    </row>
    <row r="89" spans="1:91" s="1" customFormat="1" ht="15.2" customHeight="1">
      <c r="B89" s="28"/>
      <c r="C89" s="23" t="s">
        <v>28</v>
      </c>
      <c r="L89" s="3" t="str">
        <f>IF(E11= "","",E11)</f>
        <v xml:space="preserve"> </v>
      </c>
      <c r="AI89" s="23" t="s">
        <v>34</v>
      </c>
      <c r="AM89" s="184" t="str">
        <f>IF(E17="","",E17)</f>
        <v>PVLK PROJECT s.r.o.</v>
      </c>
      <c r="AN89" s="185"/>
      <c r="AO89" s="185"/>
      <c r="AP89" s="185"/>
      <c r="AR89" s="28"/>
      <c r="AS89" s="189" t="s">
        <v>59</v>
      </c>
      <c r="AT89" s="190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8"/>
      <c r="C90" s="23" t="s">
        <v>32</v>
      </c>
      <c r="L90" s="3" t="str">
        <f>IF(E14= "Vyplň údaj","",E14)</f>
        <v/>
      </c>
      <c r="AI90" s="23" t="s">
        <v>37</v>
      </c>
      <c r="AM90" s="184" t="str">
        <f>IF(E20="","",E20)</f>
        <v>PVLK PROJECT s.r.o.</v>
      </c>
      <c r="AN90" s="185"/>
      <c r="AO90" s="185"/>
      <c r="AP90" s="185"/>
      <c r="AR90" s="28"/>
      <c r="AS90" s="191"/>
      <c r="AT90" s="192"/>
      <c r="BD90" s="52"/>
    </row>
    <row r="91" spans="1:91" s="1" customFormat="1" ht="10.9" customHeight="1">
      <c r="B91" s="28"/>
      <c r="AR91" s="28"/>
      <c r="AS91" s="191"/>
      <c r="AT91" s="192"/>
      <c r="BD91" s="52"/>
    </row>
    <row r="92" spans="1:91" s="1" customFormat="1" ht="29.25" customHeight="1">
      <c r="B92" s="28"/>
      <c r="C92" s="193" t="s">
        <v>60</v>
      </c>
      <c r="D92" s="194"/>
      <c r="E92" s="194"/>
      <c r="F92" s="194"/>
      <c r="G92" s="194"/>
      <c r="H92" s="53"/>
      <c r="I92" s="195" t="s">
        <v>61</v>
      </c>
      <c r="J92" s="194"/>
      <c r="K92" s="194"/>
      <c r="L92" s="194"/>
      <c r="M92" s="194"/>
      <c r="N92" s="194"/>
      <c r="O92" s="194"/>
      <c r="P92" s="194"/>
      <c r="Q92" s="194"/>
      <c r="R92" s="194"/>
      <c r="S92" s="194"/>
      <c r="T92" s="194"/>
      <c r="U92" s="194"/>
      <c r="V92" s="194"/>
      <c r="W92" s="194"/>
      <c r="X92" s="194"/>
      <c r="Y92" s="194"/>
      <c r="Z92" s="194"/>
      <c r="AA92" s="194"/>
      <c r="AB92" s="194"/>
      <c r="AC92" s="194"/>
      <c r="AD92" s="194"/>
      <c r="AE92" s="194"/>
      <c r="AF92" s="194"/>
      <c r="AG92" s="196" t="s">
        <v>62</v>
      </c>
      <c r="AH92" s="194"/>
      <c r="AI92" s="194"/>
      <c r="AJ92" s="194"/>
      <c r="AK92" s="194"/>
      <c r="AL92" s="194"/>
      <c r="AM92" s="194"/>
      <c r="AN92" s="195" t="s">
        <v>63</v>
      </c>
      <c r="AO92" s="194"/>
      <c r="AP92" s="197"/>
      <c r="AQ92" s="54" t="s">
        <v>64</v>
      </c>
      <c r="AR92" s="28"/>
      <c r="AS92" s="55" t="s">
        <v>65</v>
      </c>
      <c r="AT92" s="56" t="s">
        <v>66</v>
      </c>
      <c r="AU92" s="56" t="s">
        <v>67</v>
      </c>
      <c r="AV92" s="56" t="s">
        <v>68</v>
      </c>
      <c r="AW92" s="56" t="s">
        <v>69</v>
      </c>
      <c r="AX92" s="56" t="s">
        <v>70</v>
      </c>
      <c r="AY92" s="56" t="s">
        <v>71</v>
      </c>
      <c r="AZ92" s="56" t="s">
        <v>72</v>
      </c>
      <c r="BA92" s="56" t="s">
        <v>73</v>
      </c>
      <c r="BB92" s="56" t="s">
        <v>74</v>
      </c>
      <c r="BC92" s="56" t="s">
        <v>75</v>
      </c>
      <c r="BD92" s="57" t="s">
        <v>76</v>
      </c>
    </row>
    <row r="93" spans="1:91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9"/>
      <c r="C94" s="60" t="s">
        <v>77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201">
        <f>ROUND(AG95,2)</f>
        <v>0</v>
      </c>
      <c r="AH94" s="201"/>
      <c r="AI94" s="201"/>
      <c r="AJ94" s="201"/>
      <c r="AK94" s="201"/>
      <c r="AL94" s="201"/>
      <c r="AM94" s="201"/>
      <c r="AN94" s="202">
        <f>SUM(AG94,AT94)</f>
        <v>0</v>
      </c>
      <c r="AO94" s="202"/>
      <c r="AP94" s="202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78</v>
      </c>
      <c r="BT94" s="68" t="s">
        <v>79</v>
      </c>
      <c r="BU94" s="69" t="s">
        <v>80</v>
      </c>
      <c r="BV94" s="68" t="s">
        <v>81</v>
      </c>
      <c r="BW94" s="68" t="s">
        <v>5</v>
      </c>
      <c r="BX94" s="68" t="s">
        <v>82</v>
      </c>
      <c r="CL94" s="68" t="s">
        <v>1</v>
      </c>
    </row>
    <row r="95" spans="1:91" s="6" customFormat="1" ht="16.5" customHeight="1">
      <c r="A95" s="70" t="s">
        <v>83</v>
      </c>
      <c r="B95" s="71"/>
      <c r="C95" s="72"/>
      <c r="D95" s="200" t="s">
        <v>84</v>
      </c>
      <c r="E95" s="200"/>
      <c r="F95" s="200"/>
      <c r="G95" s="200"/>
      <c r="H95" s="200"/>
      <c r="I95" s="73"/>
      <c r="J95" s="200" t="s">
        <v>85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198">
        <f>'ELE - Silnoproudá elektro...'!J30</f>
        <v>0</v>
      </c>
      <c r="AH95" s="199"/>
      <c r="AI95" s="199"/>
      <c r="AJ95" s="199"/>
      <c r="AK95" s="199"/>
      <c r="AL95" s="199"/>
      <c r="AM95" s="199"/>
      <c r="AN95" s="198">
        <f>SUM(AG95,AT95)</f>
        <v>0</v>
      </c>
      <c r="AO95" s="199"/>
      <c r="AP95" s="199"/>
      <c r="AQ95" s="74" t="s">
        <v>86</v>
      </c>
      <c r="AR95" s="71"/>
      <c r="AS95" s="75">
        <v>0</v>
      </c>
      <c r="AT95" s="76">
        <f>ROUND(SUM(AV95:AW95),2)</f>
        <v>0</v>
      </c>
      <c r="AU95" s="77">
        <f>'ELE - Silnoproudá elektro...'!P152</f>
        <v>0</v>
      </c>
      <c r="AV95" s="76">
        <f>'ELE - Silnoproudá elektro...'!J33</f>
        <v>0</v>
      </c>
      <c r="AW95" s="76">
        <f>'ELE - Silnoproudá elektro...'!J34</f>
        <v>0</v>
      </c>
      <c r="AX95" s="76">
        <f>'ELE - Silnoproudá elektro...'!J35</f>
        <v>0</v>
      </c>
      <c r="AY95" s="76">
        <f>'ELE - Silnoproudá elektro...'!J36</f>
        <v>0</v>
      </c>
      <c r="AZ95" s="76">
        <f>'ELE - Silnoproudá elektro...'!F33</f>
        <v>0</v>
      </c>
      <c r="BA95" s="76">
        <f>'ELE - Silnoproudá elektro...'!F34</f>
        <v>0</v>
      </c>
      <c r="BB95" s="76">
        <f>'ELE - Silnoproudá elektro...'!F35</f>
        <v>0</v>
      </c>
      <c r="BC95" s="76">
        <f>'ELE - Silnoproudá elektro...'!F36</f>
        <v>0</v>
      </c>
      <c r="BD95" s="78">
        <f>'ELE - Silnoproudá elektro...'!F37</f>
        <v>0</v>
      </c>
      <c r="BT95" s="79" t="s">
        <v>21</v>
      </c>
      <c r="BV95" s="79" t="s">
        <v>81</v>
      </c>
      <c r="BW95" s="79" t="s">
        <v>87</v>
      </c>
      <c r="BX95" s="79" t="s">
        <v>5</v>
      </c>
      <c r="CL95" s="79" t="s">
        <v>1</v>
      </c>
      <c r="CM95" s="79" t="s">
        <v>88</v>
      </c>
    </row>
    <row r="96" spans="1:91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aIN62xdBBzXmsl2BHNx8kOC0xcX4aYEWH/e2KnUYwC/AY6WJNZSjy3pJX7djO+zL9FHgAuLANni290EZ2zTiew==" saltValue="Raj2qCQmZJiszkjY3fmPi7peGVMjYchp/GxP9gvaUPbau883QEe5iMFKhOjbkus0L5JJSL2oX3wjeaKAc/wh2A==" spinCount="100000" sheet="1" objects="1" scenarios="1" formatColumns="0" formatRows="0"/>
  <mergeCells count="42"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X35:AB35"/>
    <mergeCell ref="AK35:AO35"/>
    <mergeCell ref="AR2:BE2"/>
    <mergeCell ref="AM90:AP90"/>
    <mergeCell ref="L85:AO85"/>
    <mergeCell ref="AM87:AN87"/>
    <mergeCell ref="AM89:AP89"/>
    <mergeCell ref="AS89:AT91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ELE - Silnoproudá elektr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1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" customWidth="1"/>
    <col min="8" max="8" width="11.5" customWidth="1"/>
    <col min="9" max="9" width="20.1640625" style="80" customWidth="1"/>
    <col min="10" max="10" width="20.1640625" customWidth="1"/>
    <col min="11" max="11" width="20.16406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3" t="s">
        <v>87</v>
      </c>
    </row>
    <row r="3" spans="2:46" ht="6.95" customHeight="1">
      <c r="B3" s="14"/>
      <c r="C3" s="15"/>
      <c r="D3" s="15"/>
      <c r="E3" s="15"/>
      <c r="F3" s="15"/>
      <c r="G3" s="15"/>
      <c r="H3" s="15"/>
      <c r="I3" s="81"/>
      <c r="J3" s="15"/>
      <c r="K3" s="15"/>
      <c r="L3" s="16"/>
      <c r="AT3" s="13" t="s">
        <v>88</v>
      </c>
    </row>
    <row r="4" spans="2:46" ht="24.95" customHeight="1">
      <c r="B4" s="16"/>
      <c r="D4" s="17" t="s">
        <v>89</v>
      </c>
      <c r="L4" s="16"/>
      <c r="M4" s="82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23" t="s">
        <v>16</v>
      </c>
      <c r="L6" s="16"/>
    </row>
    <row r="7" spans="2:46" ht="16.5" customHeight="1">
      <c r="B7" s="16"/>
      <c r="E7" s="210" t="str">
        <f>'Rekapitulace stavby'!K6</f>
        <v>Rekonstrukce KUŽELNY Zábřeh - III. ETAPA - HOSPODA</v>
      </c>
      <c r="F7" s="211"/>
      <c r="G7" s="211"/>
      <c r="H7" s="211"/>
      <c r="L7" s="16"/>
    </row>
    <row r="8" spans="2:46" s="1" customFormat="1" ht="12" customHeight="1">
      <c r="B8" s="28"/>
      <c r="D8" s="23" t="s">
        <v>90</v>
      </c>
      <c r="I8" s="83"/>
      <c r="L8" s="28"/>
    </row>
    <row r="9" spans="2:46" s="1" customFormat="1" ht="36.950000000000003" customHeight="1">
      <c r="B9" s="28"/>
      <c r="E9" s="186" t="s">
        <v>91</v>
      </c>
      <c r="F9" s="212"/>
      <c r="G9" s="212"/>
      <c r="H9" s="212"/>
      <c r="I9" s="83"/>
      <c r="L9" s="28"/>
    </row>
    <row r="10" spans="2:46" s="1" customFormat="1" ht="11.25">
      <c r="B10" s="28"/>
      <c r="I10" s="83"/>
      <c r="L10" s="28"/>
    </row>
    <row r="11" spans="2:46" s="1" customFormat="1" ht="12" customHeight="1">
      <c r="B11" s="28"/>
      <c r="D11" s="23" t="s">
        <v>19</v>
      </c>
      <c r="F11" s="21" t="s">
        <v>1</v>
      </c>
      <c r="I11" s="84" t="s">
        <v>20</v>
      </c>
      <c r="J11" s="21" t="s">
        <v>1</v>
      </c>
      <c r="L11" s="28"/>
    </row>
    <row r="12" spans="2:46" s="1" customFormat="1" ht="12" customHeight="1">
      <c r="B12" s="28"/>
      <c r="D12" s="23" t="s">
        <v>22</v>
      </c>
      <c r="F12" s="21" t="s">
        <v>30</v>
      </c>
      <c r="I12" s="84" t="s">
        <v>24</v>
      </c>
      <c r="J12" s="48" t="str">
        <f>'Rekapitulace stavby'!AN8</f>
        <v>6.3.2019</v>
      </c>
      <c r="L12" s="28"/>
    </row>
    <row r="13" spans="2:46" s="1" customFormat="1" ht="10.9" customHeight="1">
      <c r="B13" s="28"/>
      <c r="I13" s="83"/>
      <c r="L13" s="28"/>
    </row>
    <row r="14" spans="2:46" s="1" customFormat="1" ht="12" customHeight="1">
      <c r="B14" s="28"/>
      <c r="D14" s="23" t="s">
        <v>28</v>
      </c>
      <c r="I14" s="84" t="s">
        <v>29</v>
      </c>
      <c r="J14" s="21" t="str">
        <f>IF('Rekapitulace stavby'!AN10="","",'Rekapitulace stavby'!AN10)</f>
        <v/>
      </c>
      <c r="L14" s="28"/>
    </row>
    <row r="15" spans="2:46" s="1" customFormat="1" ht="18" customHeight="1">
      <c r="B15" s="28"/>
      <c r="E15" s="21" t="str">
        <f>IF('Rekapitulace stavby'!E11="","",'Rekapitulace stavby'!E11)</f>
        <v xml:space="preserve"> </v>
      </c>
      <c r="I15" s="84" t="s">
        <v>31</v>
      </c>
      <c r="J15" s="21" t="str">
        <f>IF('Rekapitulace stavby'!AN11="","",'Rekapitulace stavby'!AN11)</f>
        <v/>
      </c>
      <c r="L15" s="28"/>
    </row>
    <row r="16" spans="2:46" s="1" customFormat="1" ht="6.95" customHeight="1">
      <c r="B16" s="28"/>
      <c r="I16" s="83"/>
      <c r="L16" s="28"/>
    </row>
    <row r="17" spans="2:12" s="1" customFormat="1" ht="12" customHeight="1">
      <c r="B17" s="28"/>
      <c r="D17" s="23" t="s">
        <v>32</v>
      </c>
      <c r="I17" s="84" t="s">
        <v>29</v>
      </c>
      <c r="J17" s="24" t="str">
        <f>'Rekapitulace stavby'!AN13</f>
        <v>Vyplň údaj</v>
      </c>
      <c r="L17" s="28"/>
    </row>
    <row r="18" spans="2:12" s="1" customFormat="1" ht="18" customHeight="1">
      <c r="B18" s="28"/>
      <c r="E18" s="213" t="str">
        <f>'Rekapitulace stavby'!E14</f>
        <v>Vyplň údaj</v>
      </c>
      <c r="F18" s="203"/>
      <c r="G18" s="203"/>
      <c r="H18" s="203"/>
      <c r="I18" s="84" t="s">
        <v>31</v>
      </c>
      <c r="J18" s="24" t="str">
        <f>'Rekapitulace stavby'!AN14</f>
        <v>Vyplň údaj</v>
      </c>
      <c r="L18" s="28"/>
    </row>
    <row r="19" spans="2:12" s="1" customFormat="1" ht="6.95" customHeight="1">
      <c r="B19" s="28"/>
      <c r="I19" s="83"/>
      <c r="L19" s="28"/>
    </row>
    <row r="20" spans="2:12" s="1" customFormat="1" ht="12" customHeight="1">
      <c r="B20" s="28"/>
      <c r="D20" s="23" t="s">
        <v>34</v>
      </c>
      <c r="I20" s="84" t="s">
        <v>29</v>
      </c>
      <c r="J20" s="21" t="str">
        <f>IF('Rekapitulace stavby'!AN16="","",'Rekapitulace stavby'!AN16)</f>
        <v/>
      </c>
      <c r="L20" s="28"/>
    </row>
    <row r="21" spans="2:12" s="1" customFormat="1" ht="18" customHeight="1">
      <c r="B21" s="28"/>
      <c r="E21" s="21" t="str">
        <f>IF('Rekapitulace stavby'!E17="","",'Rekapitulace stavby'!E17)</f>
        <v>PVLK PROJECT s.r.o.</v>
      </c>
      <c r="I21" s="84" t="s">
        <v>31</v>
      </c>
      <c r="J21" s="21" t="str">
        <f>IF('Rekapitulace stavby'!AN17="","",'Rekapitulace stavby'!AN17)</f>
        <v/>
      </c>
      <c r="L21" s="28"/>
    </row>
    <row r="22" spans="2:12" s="1" customFormat="1" ht="6.95" customHeight="1">
      <c r="B22" s="28"/>
      <c r="I22" s="83"/>
      <c r="L22" s="28"/>
    </row>
    <row r="23" spans="2:12" s="1" customFormat="1" ht="12" customHeight="1">
      <c r="B23" s="28"/>
      <c r="D23" s="23" t="s">
        <v>37</v>
      </c>
      <c r="I23" s="84" t="s">
        <v>29</v>
      </c>
      <c r="J23" s="21" t="str">
        <f>IF('Rekapitulace stavby'!AN19="","",'Rekapitulace stavby'!AN19)</f>
        <v/>
      </c>
      <c r="L23" s="28"/>
    </row>
    <row r="24" spans="2:12" s="1" customFormat="1" ht="18" customHeight="1">
      <c r="B24" s="28"/>
      <c r="E24" s="21" t="str">
        <f>IF('Rekapitulace stavby'!E20="","",'Rekapitulace stavby'!E20)</f>
        <v>PVLK PROJECT s.r.o.</v>
      </c>
      <c r="I24" s="84" t="s">
        <v>31</v>
      </c>
      <c r="J24" s="21" t="str">
        <f>IF('Rekapitulace stavby'!AN20="","",'Rekapitulace stavby'!AN20)</f>
        <v/>
      </c>
      <c r="L24" s="28"/>
    </row>
    <row r="25" spans="2:12" s="1" customFormat="1" ht="6.95" customHeight="1">
      <c r="B25" s="28"/>
      <c r="I25" s="83"/>
      <c r="L25" s="28"/>
    </row>
    <row r="26" spans="2:12" s="1" customFormat="1" ht="12" customHeight="1">
      <c r="B26" s="28"/>
      <c r="D26" s="23" t="s">
        <v>38</v>
      </c>
      <c r="I26" s="83"/>
      <c r="L26" s="28"/>
    </row>
    <row r="27" spans="2:12" s="7" customFormat="1" ht="16.5" customHeight="1">
      <c r="B27" s="85"/>
      <c r="E27" s="207" t="s">
        <v>1</v>
      </c>
      <c r="F27" s="207"/>
      <c r="G27" s="207"/>
      <c r="H27" s="207"/>
      <c r="I27" s="86"/>
      <c r="L27" s="85"/>
    </row>
    <row r="28" spans="2:12" s="1" customFormat="1" ht="6.95" customHeight="1">
      <c r="B28" s="28"/>
      <c r="I28" s="83"/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87"/>
      <c r="J29" s="49"/>
      <c r="K29" s="49"/>
      <c r="L29" s="28"/>
    </row>
    <row r="30" spans="2:12" s="1" customFormat="1" ht="25.35" customHeight="1">
      <c r="B30" s="28"/>
      <c r="D30" s="88" t="s">
        <v>39</v>
      </c>
      <c r="I30" s="83"/>
      <c r="J30" s="62">
        <f>ROUND(J152, 2)</f>
        <v>0</v>
      </c>
      <c r="L30" s="28"/>
    </row>
    <row r="31" spans="2:12" s="1" customFormat="1" ht="6.95" customHeight="1">
      <c r="B31" s="28"/>
      <c r="D31" s="49"/>
      <c r="E31" s="49"/>
      <c r="F31" s="49"/>
      <c r="G31" s="49"/>
      <c r="H31" s="49"/>
      <c r="I31" s="87"/>
      <c r="J31" s="49"/>
      <c r="K31" s="49"/>
      <c r="L31" s="28"/>
    </row>
    <row r="32" spans="2:12" s="1" customFormat="1" ht="14.45" customHeight="1">
      <c r="B32" s="28"/>
      <c r="F32" s="31" t="s">
        <v>41</v>
      </c>
      <c r="I32" s="89" t="s">
        <v>40</v>
      </c>
      <c r="J32" s="31" t="s">
        <v>42</v>
      </c>
      <c r="L32" s="28"/>
    </row>
    <row r="33" spans="2:12" s="1" customFormat="1" ht="14.45" customHeight="1">
      <c r="B33" s="28"/>
      <c r="D33" s="51" t="s">
        <v>43</v>
      </c>
      <c r="E33" s="23" t="s">
        <v>44</v>
      </c>
      <c r="F33" s="90">
        <f>ROUND((SUM(BE152:BE260)),  2)</f>
        <v>0</v>
      </c>
      <c r="I33" s="91">
        <v>0.21</v>
      </c>
      <c r="J33" s="90">
        <f>ROUND(((SUM(BE152:BE260))*I33),  2)</f>
        <v>0</v>
      </c>
      <c r="L33" s="28"/>
    </row>
    <row r="34" spans="2:12" s="1" customFormat="1" ht="14.45" customHeight="1">
      <c r="B34" s="28"/>
      <c r="E34" s="23" t="s">
        <v>45</v>
      </c>
      <c r="F34" s="90">
        <f>ROUND((SUM(BF152:BF260)),  2)</f>
        <v>0</v>
      </c>
      <c r="I34" s="91">
        <v>0.15</v>
      </c>
      <c r="J34" s="90">
        <f>ROUND(((SUM(BF152:BF260))*I34),  2)</f>
        <v>0</v>
      </c>
      <c r="L34" s="28"/>
    </row>
    <row r="35" spans="2:12" s="1" customFormat="1" ht="14.45" hidden="1" customHeight="1">
      <c r="B35" s="28"/>
      <c r="E35" s="23" t="s">
        <v>46</v>
      </c>
      <c r="F35" s="90">
        <f>ROUND((SUM(BG152:BG260)),  2)</f>
        <v>0</v>
      </c>
      <c r="I35" s="91">
        <v>0.21</v>
      </c>
      <c r="J35" s="90">
        <f>0</f>
        <v>0</v>
      </c>
      <c r="L35" s="28"/>
    </row>
    <row r="36" spans="2:12" s="1" customFormat="1" ht="14.45" hidden="1" customHeight="1">
      <c r="B36" s="28"/>
      <c r="E36" s="23" t="s">
        <v>47</v>
      </c>
      <c r="F36" s="90">
        <f>ROUND((SUM(BH152:BH260)),  2)</f>
        <v>0</v>
      </c>
      <c r="I36" s="91">
        <v>0.15</v>
      </c>
      <c r="J36" s="90">
        <f>0</f>
        <v>0</v>
      </c>
      <c r="L36" s="28"/>
    </row>
    <row r="37" spans="2:12" s="1" customFormat="1" ht="14.45" hidden="1" customHeight="1">
      <c r="B37" s="28"/>
      <c r="E37" s="23" t="s">
        <v>48</v>
      </c>
      <c r="F37" s="90">
        <f>ROUND((SUM(BI152:BI260)),  2)</f>
        <v>0</v>
      </c>
      <c r="I37" s="91">
        <v>0</v>
      </c>
      <c r="J37" s="90">
        <f>0</f>
        <v>0</v>
      </c>
      <c r="L37" s="28"/>
    </row>
    <row r="38" spans="2:12" s="1" customFormat="1" ht="6.95" customHeight="1">
      <c r="B38" s="28"/>
      <c r="I38" s="83"/>
      <c r="L38" s="28"/>
    </row>
    <row r="39" spans="2:12" s="1" customFormat="1" ht="25.35" customHeight="1">
      <c r="B39" s="28"/>
      <c r="C39" s="92"/>
      <c r="D39" s="93" t="s">
        <v>49</v>
      </c>
      <c r="E39" s="53"/>
      <c r="F39" s="53"/>
      <c r="G39" s="94" t="s">
        <v>50</v>
      </c>
      <c r="H39" s="95" t="s">
        <v>51</v>
      </c>
      <c r="I39" s="96"/>
      <c r="J39" s="97">
        <f>SUM(J30:J37)</f>
        <v>0</v>
      </c>
      <c r="K39" s="98"/>
      <c r="L39" s="28"/>
    </row>
    <row r="40" spans="2:12" s="1" customFormat="1" ht="14.45" customHeight="1">
      <c r="B40" s="28"/>
      <c r="I40" s="83"/>
      <c r="L40" s="28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52</v>
      </c>
      <c r="E50" s="38"/>
      <c r="F50" s="38"/>
      <c r="G50" s="37" t="s">
        <v>53</v>
      </c>
      <c r="H50" s="38"/>
      <c r="I50" s="99"/>
      <c r="J50" s="38"/>
      <c r="K50" s="38"/>
      <c r="L50" s="28"/>
    </row>
    <row r="51" spans="2:12" ht="11.25">
      <c r="B51" s="16"/>
      <c r="L51" s="16"/>
    </row>
    <row r="52" spans="2:12" ht="11.25">
      <c r="B52" s="16"/>
      <c r="L52" s="16"/>
    </row>
    <row r="53" spans="2:12" ht="11.25">
      <c r="B53" s="16"/>
      <c r="L53" s="16"/>
    </row>
    <row r="54" spans="2:12" ht="11.25">
      <c r="B54" s="16"/>
      <c r="L54" s="16"/>
    </row>
    <row r="55" spans="2:12" ht="11.25">
      <c r="B55" s="16"/>
      <c r="L55" s="16"/>
    </row>
    <row r="56" spans="2:12" ht="11.25">
      <c r="B56" s="16"/>
      <c r="L56" s="16"/>
    </row>
    <row r="57" spans="2:12" ht="11.25">
      <c r="B57" s="16"/>
      <c r="L57" s="16"/>
    </row>
    <row r="58" spans="2:12" ht="11.25">
      <c r="B58" s="16"/>
      <c r="L58" s="16"/>
    </row>
    <row r="59" spans="2:12" ht="11.25">
      <c r="B59" s="16"/>
      <c r="L59" s="16"/>
    </row>
    <row r="60" spans="2:12" ht="11.25">
      <c r="B60" s="16"/>
      <c r="L60" s="16"/>
    </row>
    <row r="61" spans="2:12" s="1" customFormat="1" ht="12.75">
      <c r="B61" s="28"/>
      <c r="D61" s="39" t="s">
        <v>54</v>
      </c>
      <c r="E61" s="30"/>
      <c r="F61" s="100" t="s">
        <v>55</v>
      </c>
      <c r="G61" s="39" t="s">
        <v>54</v>
      </c>
      <c r="H61" s="30"/>
      <c r="I61" s="101"/>
      <c r="J61" s="102" t="s">
        <v>55</v>
      </c>
      <c r="K61" s="30"/>
      <c r="L61" s="28"/>
    </row>
    <row r="62" spans="2:12" ht="11.25">
      <c r="B62" s="16"/>
      <c r="L62" s="16"/>
    </row>
    <row r="63" spans="2:12" ht="11.25">
      <c r="B63" s="16"/>
      <c r="L63" s="16"/>
    </row>
    <row r="64" spans="2:12" ht="11.25">
      <c r="B64" s="16"/>
      <c r="L64" s="16"/>
    </row>
    <row r="65" spans="2:12" s="1" customFormat="1" ht="12.75">
      <c r="B65" s="28"/>
      <c r="D65" s="37" t="s">
        <v>56</v>
      </c>
      <c r="E65" s="38"/>
      <c r="F65" s="38"/>
      <c r="G65" s="37" t="s">
        <v>57</v>
      </c>
      <c r="H65" s="38"/>
      <c r="I65" s="99"/>
      <c r="J65" s="38"/>
      <c r="K65" s="38"/>
      <c r="L65" s="28"/>
    </row>
    <row r="66" spans="2:12" ht="11.25">
      <c r="B66" s="16"/>
      <c r="L66" s="16"/>
    </row>
    <row r="67" spans="2:12" ht="11.25">
      <c r="B67" s="16"/>
      <c r="L67" s="16"/>
    </row>
    <row r="68" spans="2:12" ht="11.25">
      <c r="B68" s="16"/>
      <c r="L68" s="16"/>
    </row>
    <row r="69" spans="2:12" ht="11.25">
      <c r="B69" s="16"/>
      <c r="L69" s="16"/>
    </row>
    <row r="70" spans="2:12" ht="11.25">
      <c r="B70" s="16"/>
      <c r="L70" s="16"/>
    </row>
    <row r="71" spans="2:12" ht="11.25">
      <c r="B71" s="16"/>
      <c r="L71" s="16"/>
    </row>
    <row r="72" spans="2:12" ht="11.25">
      <c r="B72" s="16"/>
      <c r="L72" s="16"/>
    </row>
    <row r="73" spans="2:12" ht="11.25">
      <c r="B73" s="16"/>
      <c r="L73" s="16"/>
    </row>
    <row r="74" spans="2:12" ht="11.25">
      <c r="B74" s="16"/>
      <c r="L74" s="16"/>
    </row>
    <row r="75" spans="2:12" ht="11.25">
      <c r="B75" s="16"/>
      <c r="L75" s="16"/>
    </row>
    <row r="76" spans="2:12" s="1" customFormat="1" ht="12.75">
      <c r="B76" s="28"/>
      <c r="D76" s="39" t="s">
        <v>54</v>
      </c>
      <c r="E76" s="30"/>
      <c r="F76" s="100" t="s">
        <v>55</v>
      </c>
      <c r="G76" s="39" t="s">
        <v>54</v>
      </c>
      <c r="H76" s="30"/>
      <c r="I76" s="101"/>
      <c r="J76" s="102" t="s">
        <v>55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103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104"/>
      <c r="J81" s="43"/>
      <c r="K81" s="43"/>
      <c r="L81" s="28"/>
    </row>
    <row r="82" spans="2:47" s="1" customFormat="1" ht="24.95" customHeight="1">
      <c r="B82" s="28"/>
      <c r="C82" s="17" t="s">
        <v>92</v>
      </c>
      <c r="I82" s="83"/>
      <c r="L82" s="28"/>
    </row>
    <row r="83" spans="2:47" s="1" customFormat="1" ht="6.95" customHeight="1">
      <c r="B83" s="28"/>
      <c r="I83" s="83"/>
      <c r="L83" s="28"/>
    </row>
    <row r="84" spans="2:47" s="1" customFormat="1" ht="12" customHeight="1">
      <c r="B84" s="28"/>
      <c r="C84" s="23" t="s">
        <v>16</v>
      </c>
      <c r="I84" s="83"/>
      <c r="L84" s="28"/>
    </row>
    <row r="85" spans="2:47" s="1" customFormat="1" ht="16.5" customHeight="1">
      <c r="B85" s="28"/>
      <c r="E85" s="210" t="str">
        <f>E7</f>
        <v>Rekonstrukce KUŽELNY Zábřeh - III. ETAPA - HOSPODA</v>
      </c>
      <c r="F85" s="211"/>
      <c r="G85" s="211"/>
      <c r="H85" s="211"/>
      <c r="I85" s="83"/>
      <c r="L85" s="28"/>
    </row>
    <row r="86" spans="2:47" s="1" customFormat="1" ht="12" customHeight="1">
      <c r="B86" s="28"/>
      <c r="C86" s="23" t="s">
        <v>90</v>
      </c>
      <c r="I86" s="83"/>
      <c r="L86" s="28"/>
    </row>
    <row r="87" spans="2:47" s="1" customFormat="1" ht="16.5" customHeight="1">
      <c r="B87" s="28"/>
      <c r="E87" s="186" t="str">
        <f>E9</f>
        <v>ELE - Silnoproudá elektrotechnika</v>
      </c>
      <c r="F87" s="212"/>
      <c r="G87" s="212"/>
      <c r="H87" s="212"/>
      <c r="I87" s="83"/>
      <c r="L87" s="28"/>
    </row>
    <row r="88" spans="2:47" s="1" customFormat="1" ht="6.95" customHeight="1">
      <c r="B88" s="28"/>
      <c r="I88" s="83"/>
      <c r="L88" s="28"/>
    </row>
    <row r="89" spans="2:47" s="1" customFormat="1" ht="12" customHeight="1">
      <c r="B89" s="28"/>
      <c r="C89" s="23" t="s">
        <v>22</v>
      </c>
      <c r="F89" s="21" t="str">
        <f>F12</f>
        <v xml:space="preserve"> </v>
      </c>
      <c r="I89" s="84" t="s">
        <v>24</v>
      </c>
      <c r="J89" s="48" t="str">
        <f>IF(J12="","",J12)</f>
        <v>6.3.2019</v>
      </c>
      <c r="L89" s="28"/>
    </row>
    <row r="90" spans="2:47" s="1" customFormat="1" ht="6.95" customHeight="1">
      <c r="B90" s="28"/>
      <c r="I90" s="83"/>
      <c r="L90" s="28"/>
    </row>
    <row r="91" spans="2:47" s="1" customFormat="1" ht="27.95" customHeight="1">
      <c r="B91" s="28"/>
      <c r="C91" s="23" t="s">
        <v>28</v>
      </c>
      <c r="F91" s="21" t="str">
        <f>E15</f>
        <v xml:space="preserve"> </v>
      </c>
      <c r="I91" s="84" t="s">
        <v>34</v>
      </c>
      <c r="J91" s="26" t="str">
        <f>E21</f>
        <v>PVLK PROJECT s.r.o.</v>
      </c>
      <c r="L91" s="28"/>
    </row>
    <row r="92" spans="2:47" s="1" customFormat="1" ht="27.95" customHeight="1">
      <c r="B92" s="28"/>
      <c r="C92" s="23" t="s">
        <v>32</v>
      </c>
      <c r="F92" s="21" t="str">
        <f>IF(E18="","",E18)</f>
        <v>Vyplň údaj</v>
      </c>
      <c r="I92" s="84" t="s">
        <v>37</v>
      </c>
      <c r="J92" s="26" t="str">
        <f>E24</f>
        <v>PVLK PROJECT s.r.o.</v>
      </c>
      <c r="L92" s="28"/>
    </row>
    <row r="93" spans="2:47" s="1" customFormat="1" ht="10.35" customHeight="1">
      <c r="B93" s="28"/>
      <c r="I93" s="83"/>
      <c r="L93" s="28"/>
    </row>
    <row r="94" spans="2:47" s="1" customFormat="1" ht="29.25" customHeight="1">
      <c r="B94" s="28"/>
      <c r="C94" s="105" t="s">
        <v>93</v>
      </c>
      <c r="D94" s="92"/>
      <c r="E94" s="92"/>
      <c r="F94" s="92"/>
      <c r="G94" s="92"/>
      <c r="H94" s="92"/>
      <c r="I94" s="106"/>
      <c r="J94" s="107" t="s">
        <v>94</v>
      </c>
      <c r="K94" s="92"/>
      <c r="L94" s="28"/>
    </row>
    <row r="95" spans="2:47" s="1" customFormat="1" ht="10.35" customHeight="1">
      <c r="B95" s="28"/>
      <c r="I95" s="83"/>
      <c r="L95" s="28"/>
    </row>
    <row r="96" spans="2:47" s="1" customFormat="1" ht="22.9" customHeight="1">
      <c r="B96" s="28"/>
      <c r="C96" s="108" t="s">
        <v>95</v>
      </c>
      <c r="I96" s="83"/>
      <c r="J96" s="62">
        <f>J152</f>
        <v>0</v>
      </c>
      <c r="L96" s="28"/>
      <c r="AU96" s="13" t="s">
        <v>96</v>
      </c>
    </row>
    <row r="97" spans="2:12" s="8" customFormat="1" ht="24.95" customHeight="1">
      <c r="B97" s="109"/>
      <c r="D97" s="110" t="s">
        <v>97</v>
      </c>
      <c r="E97" s="111"/>
      <c r="F97" s="111"/>
      <c r="G97" s="111"/>
      <c r="H97" s="111"/>
      <c r="I97" s="112"/>
      <c r="J97" s="113">
        <f>J153</f>
        <v>0</v>
      </c>
      <c r="L97" s="109"/>
    </row>
    <row r="98" spans="2:12" s="9" customFormat="1" ht="19.899999999999999" customHeight="1">
      <c r="B98" s="114"/>
      <c r="D98" s="115" t="s">
        <v>98</v>
      </c>
      <c r="E98" s="116"/>
      <c r="F98" s="116"/>
      <c r="G98" s="116"/>
      <c r="H98" s="116"/>
      <c r="I98" s="117"/>
      <c r="J98" s="118">
        <f>J154</f>
        <v>0</v>
      </c>
      <c r="L98" s="114"/>
    </row>
    <row r="99" spans="2:12" s="9" customFormat="1" ht="19.899999999999999" customHeight="1">
      <c r="B99" s="114"/>
      <c r="D99" s="115" t="s">
        <v>99</v>
      </c>
      <c r="E99" s="116"/>
      <c r="F99" s="116"/>
      <c r="G99" s="116"/>
      <c r="H99" s="116"/>
      <c r="I99" s="117"/>
      <c r="J99" s="118">
        <f>J155</f>
        <v>0</v>
      </c>
      <c r="L99" s="114"/>
    </row>
    <row r="100" spans="2:12" s="9" customFormat="1" ht="19.899999999999999" customHeight="1">
      <c r="B100" s="114"/>
      <c r="D100" s="115" t="s">
        <v>100</v>
      </c>
      <c r="E100" s="116"/>
      <c r="F100" s="116"/>
      <c r="G100" s="116"/>
      <c r="H100" s="116"/>
      <c r="I100" s="117"/>
      <c r="J100" s="118">
        <f>J159</f>
        <v>0</v>
      </c>
      <c r="L100" s="114"/>
    </row>
    <row r="101" spans="2:12" s="9" customFormat="1" ht="19.899999999999999" customHeight="1">
      <c r="B101" s="114"/>
      <c r="D101" s="115" t="s">
        <v>101</v>
      </c>
      <c r="E101" s="116"/>
      <c r="F101" s="116"/>
      <c r="G101" s="116"/>
      <c r="H101" s="116"/>
      <c r="I101" s="117"/>
      <c r="J101" s="118">
        <f>J163</f>
        <v>0</v>
      </c>
      <c r="L101" s="114"/>
    </row>
    <row r="102" spans="2:12" s="9" customFormat="1" ht="19.899999999999999" customHeight="1">
      <c r="B102" s="114"/>
      <c r="D102" s="115" t="s">
        <v>102</v>
      </c>
      <c r="E102" s="116"/>
      <c r="F102" s="116"/>
      <c r="G102" s="116"/>
      <c r="H102" s="116"/>
      <c r="I102" s="117"/>
      <c r="J102" s="118">
        <f>J166</f>
        <v>0</v>
      </c>
      <c r="L102" s="114"/>
    </row>
    <row r="103" spans="2:12" s="9" customFormat="1" ht="19.899999999999999" customHeight="1">
      <c r="B103" s="114"/>
      <c r="D103" s="115" t="s">
        <v>103</v>
      </c>
      <c r="E103" s="116"/>
      <c r="F103" s="116"/>
      <c r="G103" s="116"/>
      <c r="H103" s="116"/>
      <c r="I103" s="117"/>
      <c r="J103" s="118">
        <f>J171</f>
        <v>0</v>
      </c>
      <c r="L103" s="114"/>
    </row>
    <row r="104" spans="2:12" s="9" customFormat="1" ht="19.899999999999999" customHeight="1">
      <c r="B104" s="114"/>
      <c r="D104" s="115" t="s">
        <v>104</v>
      </c>
      <c r="E104" s="116"/>
      <c r="F104" s="116"/>
      <c r="G104" s="116"/>
      <c r="H104" s="116"/>
      <c r="I104" s="117"/>
      <c r="J104" s="118">
        <f>J174</f>
        <v>0</v>
      </c>
      <c r="L104" s="114"/>
    </row>
    <row r="105" spans="2:12" s="9" customFormat="1" ht="19.899999999999999" customHeight="1">
      <c r="B105" s="114"/>
      <c r="D105" s="115" t="s">
        <v>105</v>
      </c>
      <c r="E105" s="116"/>
      <c r="F105" s="116"/>
      <c r="G105" s="116"/>
      <c r="H105" s="116"/>
      <c r="I105" s="117"/>
      <c r="J105" s="118">
        <f>J177</f>
        <v>0</v>
      </c>
      <c r="L105" s="114"/>
    </row>
    <row r="106" spans="2:12" s="9" customFormat="1" ht="19.899999999999999" customHeight="1">
      <c r="B106" s="114"/>
      <c r="D106" s="115" t="s">
        <v>106</v>
      </c>
      <c r="E106" s="116"/>
      <c r="F106" s="116"/>
      <c r="G106" s="116"/>
      <c r="H106" s="116"/>
      <c r="I106" s="117"/>
      <c r="J106" s="118">
        <f>J184</f>
        <v>0</v>
      </c>
      <c r="L106" s="114"/>
    </row>
    <row r="107" spans="2:12" s="9" customFormat="1" ht="19.899999999999999" customHeight="1">
      <c r="B107" s="114"/>
      <c r="D107" s="115" t="s">
        <v>107</v>
      </c>
      <c r="E107" s="116"/>
      <c r="F107" s="116"/>
      <c r="G107" s="116"/>
      <c r="H107" s="116"/>
      <c r="I107" s="117"/>
      <c r="J107" s="118">
        <f>J187</f>
        <v>0</v>
      </c>
      <c r="L107" s="114"/>
    </row>
    <row r="108" spans="2:12" s="9" customFormat="1" ht="19.899999999999999" customHeight="1">
      <c r="B108" s="114"/>
      <c r="D108" s="115" t="s">
        <v>108</v>
      </c>
      <c r="E108" s="116"/>
      <c r="F108" s="116"/>
      <c r="G108" s="116"/>
      <c r="H108" s="116"/>
      <c r="I108" s="117"/>
      <c r="J108" s="118">
        <f>J190</f>
        <v>0</v>
      </c>
      <c r="L108" s="114"/>
    </row>
    <row r="109" spans="2:12" s="9" customFormat="1" ht="19.899999999999999" customHeight="1">
      <c r="B109" s="114"/>
      <c r="D109" s="115" t="s">
        <v>109</v>
      </c>
      <c r="E109" s="116"/>
      <c r="F109" s="116"/>
      <c r="G109" s="116"/>
      <c r="H109" s="116"/>
      <c r="I109" s="117"/>
      <c r="J109" s="118">
        <f>J193</f>
        <v>0</v>
      </c>
      <c r="L109" s="114"/>
    </row>
    <row r="110" spans="2:12" s="9" customFormat="1" ht="19.899999999999999" customHeight="1">
      <c r="B110" s="114"/>
      <c r="D110" s="115" t="s">
        <v>110</v>
      </c>
      <c r="E110" s="116"/>
      <c r="F110" s="116"/>
      <c r="G110" s="116"/>
      <c r="H110" s="116"/>
      <c r="I110" s="117"/>
      <c r="J110" s="118">
        <f>J196</f>
        <v>0</v>
      </c>
      <c r="L110" s="114"/>
    </row>
    <row r="111" spans="2:12" s="9" customFormat="1" ht="19.899999999999999" customHeight="1">
      <c r="B111" s="114"/>
      <c r="D111" s="115" t="s">
        <v>111</v>
      </c>
      <c r="E111" s="116"/>
      <c r="F111" s="116"/>
      <c r="G111" s="116"/>
      <c r="H111" s="116"/>
      <c r="I111" s="117"/>
      <c r="J111" s="118">
        <f>J199</f>
        <v>0</v>
      </c>
      <c r="L111" s="114"/>
    </row>
    <row r="112" spans="2:12" s="9" customFormat="1" ht="19.899999999999999" customHeight="1">
      <c r="B112" s="114"/>
      <c r="D112" s="115" t="s">
        <v>112</v>
      </c>
      <c r="E112" s="116"/>
      <c r="F112" s="116"/>
      <c r="G112" s="116"/>
      <c r="H112" s="116"/>
      <c r="I112" s="117"/>
      <c r="J112" s="118">
        <f>J202</f>
        <v>0</v>
      </c>
      <c r="L112" s="114"/>
    </row>
    <row r="113" spans="2:12" s="9" customFormat="1" ht="19.899999999999999" customHeight="1">
      <c r="B113" s="114"/>
      <c r="D113" s="115" t="s">
        <v>113</v>
      </c>
      <c r="E113" s="116"/>
      <c r="F113" s="116"/>
      <c r="G113" s="116"/>
      <c r="H113" s="116"/>
      <c r="I113" s="117"/>
      <c r="J113" s="118">
        <f>J205</f>
        <v>0</v>
      </c>
      <c r="L113" s="114"/>
    </row>
    <row r="114" spans="2:12" s="9" customFormat="1" ht="19.899999999999999" customHeight="1">
      <c r="B114" s="114"/>
      <c r="D114" s="115" t="s">
        <v>114</v>
      </c>
      <c r="E114" s="116"/>
      <c r="F114" s="116"/>
      <c r="G114" s="116"/>
      <c r="H114" s="116"/>
      <c r="I114" s="117"/>
      <c r="J114" s="118">
        <f>J208</f>
        <v>0</v>
      </c>
      <c r="L114" s="114"/>
    </row>
    <row r="115" spans="2:12" s="9" customFormat="1" ht="19.899999999999999" customHeight="1">
      <c r="B115" s="114"/>
      <c r="D115" s="115" t="s">
        <v>115</v>
      </c>
      <c r="E115" s="116"/>
      <c r="F115" s="116"/>
      <c r="G115" s="116"/>
      <c r="H115" s="116"/>
      <c r="I115" s="117"/>
      <c r="J115" s="118">
        <f>J212</f>
        <v>0</v>
      </c>
      <c r="L115" s="114"/>
    </row>
    <row r="116" spans="2:12" s="9" customFormat="1" ht="19.899999999999999" customHeight="1">
      <c r="B116" s="114"/>
      <c r="D116" s="115" t="s">
        <v>116</v>
      </c>
      <c r="E116" s="116"/>
      <c r="F116" s="116"/>
      <c r="G116" s="116"/>
      <c r="H116" s="116"/>
      <c r="I116" s="117"/>
      <c r="J116" s="118">
        <f>J217</f>
        <v>0</v>
      </c>
      <c r="L116" s="114"/>
    </row>
    <row r="117" spans="2:12" s="9" customFormat="1" ht="19.899999999999999" customHeight="1">
      <c r="B117" s="114"/>
      <c r="D117" s="115" t="s">
        <v>117</v>
      </c>
      <c r="E117" s="116"/>
      <c r="F117" s="116"/>
      <c r="G117" s="116"/>
      <c r="H117" s="116"/>
      <c r="I117" s="117"/>
      <c r="J117" s="118">
        <f>J221</f>
        <v>0</v>
      </c>
      <c r="L117" s="114"/>
    </row>
    <row r="118" spans="2:12" s="9" customFormat="1" ht="19.899999999999999" customHeight="1">
      <c r="B118" s="114"/>
      <c r="D118" s="115" t="s">
        <v>118</v>
      </c>
      <c r="E118" s="116"/>
      <c r="F118" s="116"/>
      <c r="G118" s="116"/>
      <c r="H118" s="116"/>
      <c r="I118" s="117"/>
      <c r="J118" s="118">
        <f>J225</f>
        <v>0</v>
      </c>
      <c r="L118" s="114"/>
    </row>
    <row r="119" spans="2:12" s="9" customFormat="1" ht="19.899999999999999" customHeight="1">
      <c r="B119" s="114"/>
      <c r="D119" s="115" t="s">
        <v>119</v>
      </c>
      <c r="E119" s="116"/>
      <c r="F119" s="116"/>
      <c r="G119" s="116"/>
      <c r="H119" s="116"/>
      <c r="I119" s="117"/>
      <c r="J119" s="118">
        <f>J228</f>
        <v>0</v>
      </c>
      <c r="L119" s="114"/>
    </row>
    <row r="120" spans="2:12" s="9" customFormat="1" ht="19.899999999999999" customHeight="1">
      <c r="B120" s="114"/>
      <c r="D120" s="115" t="s">
        <v>120</v>
      </c>
      <c r="E120" s="116"/>
      <c r="F120" s="116"/>
      <c r="G120" s="116"/>
      <c r="H120" s="116"/>
      <c r="I120" s="117"/>
      <c r="J120" s="118">
        <f>J230</f>
        <v>0</v>
      </c>
      <c r="L120" s="114"/>
    </row>
    <row r="121" spans="2:12" s="9" customFormat="1" ht="19.899999999999999" customHeight="1">
      <c r="B121" s="114"/>
      <c r="D121" s="115" t="s">
        <v>121</v>
      </c>
      <c r="E121" s="116"/>
      <c r="F121" s="116"/>
      <c r="G121" s="116"/>
      <c r="H121" s="116"/>
      <c r="I121" s="117"/>
      <c r="J121" s="118">
        <f>J233</f>
        <v>0</v>
      </c>
      <c r="L121" s="114"/>
    </row>
    <row r="122" spans="2:12" s="9" customFormat="1" ht="19.899999999999999" customHeight="1">
      <c r="B122" s="114"/>
      <c r="D122" s="115" t="s">
        <v>122</v>
      </c>
      <c r="E122" s="116"/>
      <c r="F122" s="116"/>
      <c r="G122" s="116"/>
      <c r="H122" s="116"/>
      <c r="I122" s="117"/>
      <c r="J122" s="118">
        <f>J235</f>
        <v>0</v>
      </c>
      <c r="L122" s="114"/>
    </row>
    <row r="123" spans="2:12" s="9" customFormat="1" ht="19.899999999999999" customHeight="1">
      <c r="B123" s="114"/>
      <c r="D123" s="115" t="s">
        <v>123</v>
      </c>
      <c r="E123" s="116"/>
      <c r="F123" s="116"/>
      <c r="G123" s="116"/>
      <c r="H123" s="116"/>
      <c r="I123" s="117"/>
      <c r="J123" s="118">
        <f>J238</f>
        <v>0</v>
      </c>
      <c r="L123" s="114"/>
    </row>
    <row r="124" spans="2:12" s="9" customFormat="1" ht="19.899999999999999" customHeight="1">
      <c r="B124" s="114"/>
      <c r="D124" s="115" t="s">
        <v>124</v>
      </c>
      <c r="E124" s="116"/>
      <c r="F124" s="116"/>
      <c r="G124" s="116"/>
      <c r="H124" s="116"/>
      <c r="I124" s="117"/>
      <c r="J124" s="118">
        <f>J241</f>
        <v>0</v>
      </c>
      <c r="L124" s="114"/>
    </row>
    <row r="125" spans="2:12" s="8" customFormat="1" ht="24.95" customHeight="1">
      <c r="B125" s="109"/>
      <c r="D125" s="110" t="s">
        <v>125</v>
      </c>
      <c r="E125" s="111"/>
      <c r="F125" s="111"/>
      <c r="G125" s="111"/>
      <c r="H125" s="111"/>
      <c r="I125" s="112"/>
      <c r="J125" s="113">
        <f>J244</f>
        <v>0</v>
      </c>
      <c r="L125" s="109"/>
    </row>
    <row r="126" spans="2:12" s="9" customFormat="1" ht="19.899999999999999" customHeight="1">
      <c r="B126" s="114"/>
      <c r="D126" s="115" t="s">
        <v>126</v>
      </c>
      <c r="E126" s="116"/>
      <c r="F126" s="116"/>
      <c r="G126" s="116"/>
      <c r="H126" s="116"/>
      <c r="I126" s="117"/>
      <c r="J126" s="118">
        <f>J245</f>
        <v>0</v>
      </c>
      <c r="L126" s="114"/>
    </row>
    <row r="127" spans="2:12" s="9" customFormat="1" ht="19.899999999999999" customHeight="1">
      <c r="B127" s="114"/>
      <c r="D127" s="115" t="s">
        <v>127</v>
      </c>
      <c r="E127" s="116"/>
      <c r="F127" s="116"/>
      <c r="G127" s="116"/>
      <c r="H127" s="116"/>
      <c r="I127" s="117"/>
      <c r="J127" s="118">
        <f>J248</f>
        <v>0</v>
      </c>
      <c r="L127" s="114"/>
    </row>
    <row r="128" spans="2:12" s="9" customFormat="1" ht="19.899999999999999" customHeight="1">
      <c r="B128" s="114"/>
      <c r="D128" s="115" t="s">
        <v>128</v>
      </c>
      <c r="E128" s="116"/>
      <c r="F128" s="116"/>
      <c r="G128" s="116"/>
      <c r="H128" s="116"/>
      <c r="I128" s="117"/>
      <c r="J128" s="118">
        <f>J251</f>
        <v>0</v>
      </c>
      <c r="L128" s="114"/>
    </row>
    <row r="129" spans="2:12" s="8" customFormat="1" ht="24.95" customHeight="1">
      <c r="B129" s="109"/>
      <c r="D129" s="110" t="s">
        <v>129</v>
      </c>
      <c r="E129" s="111"/>
      <c r="F129" s="111"/>
      <c r="G129" s="111"/>
      <c r="H129" s="111"/>
      <c r="I129" s="112"/>
      <c r="J129" s="113">
        <f>J254</f>
        <v>0</v>
      </c>
      <c r="L129" s="109"/>
    </row>
    <row r="130" spans="2:12" s="9" customFormat="1" ht="19.899999999999999" customHeight="1">
      <c r="B130" s="114"/>
      <c r="D130" s="115" t="s">
        <v>130</v>
      </c>
      <c r="E130" s="116"/>
      <c r="F130" s="116"/>
      <c r="G130" s="116"/>
      <c r="H130" s="116"/>
      <c r="I130" s="117"/>
      <c r="J130" s="118">
        <f>J255</f>
        <v>0</v>
      </c>
      <c r="L130" s="114"/>
    </row>
    <row r="131" spans="2:12" s="9" customFormat="1" ht="19.899999999999999" customHeight="1">
      <c r="B131" s="114"/>
      <c r="D131" s="115" t="s">
        <v>131</v>
      </c>
      <c r="E131" s="116"/>
      <c r="F131" s="116"/>
      <c r="G131" s="116"/>
      <c r="H131" s="116"/>
      <c r="I131" s="117"/>
      <c r="J131" s="118">
        <f>J257</f>
        <v>0</v>
      </c>
      <c r="L131" s="114"/>
    </row>
    <row r="132" spans="2:12" s="9" customFormat="1" ht="19.899999999999999" customHeight="1">
      <c r="B132" s="114"/>
      <c r="D132" s="115" t="s">
        <v>132</v>
      </c>
      <c r="E132" s="116"/>
      <c r="F132" s="116"/>
      <c r="G132" s="116"/>
      <c r="H132" s="116"/>
      <c r="I132" s="117"/>
      <c r="J132" s="118">
        <f>J259</f>
        <v>0</v>
      </c>
      <c r="L132" s="114"/>
    </row>
    <row r="133" spans="2:12" s="1" customFormat="1" ht="21.75" customHeight="1">
      <c r="B133" s="28"/>
      <c r="I133" s="83"/>
      <c r="L133" s="28"/>
    </row>
    <row r="134" spans="2:12" s="1" customFormat="1" ht="6.95" customHeight="1">
      <c r="B134" s="40"/>
      <c r="C134" s="41"/>
      <c r="D134" s="41"/>
      <c r="E134" s="41"/>
      <c r="F134" s="41"/>
      <c r="G134" s="41"/>
      <c r="H134" s="41"/>
      <c r="I134" s="103"/>
      <c r="J134" s="41"/>
      <c r="K134" s="41"/>
      <c r="L134" s="28"/>
    </row>
    <row r="138" spans="2:12" s="1" customFormat="1" ht="6.95" customHeight="1">
      <c r="B138" s="42"/>
      <c r="C138" s="43"/>
      <c r="D138" s="43"/>
      <c r="E138" s="43"/>
      <c r="F138" s="43"/>
      <c r="G138" s="43"/>
      <c r="H138" s="43"/>
      <c r="I138" s="104"/>
      <c r="J138" s="43"/>
      <c r="K138" s="43"/>
      <c r="L138" s="28"/>
    </row>
    <row r="139" spans="2:12" s="1" customFormat="1" ht="24.95" customHeight="1">
      <c r="B139" s="28"/>
      <c r="C139" s="17" t="s">
        <v>133</v>
      </c>
      <c r="I139" s="83"/>
      <c r="L139" s="28"/>
    </row>
    <row r="140" spans="2:12" s="1" customFormat="1" ht="6.95" customHeight="1">
      <c r="B140" s="28"/>
      <c r="I140" s="83"/>
      <c r="L140" s="28"/>
    </row>
    <row r="141" spans="2:12" s="1" customFormat="1" ht="12" customHeight="1">
      <c r="B141" s="28"/>
      <c r="C141" s="23" t="s">
        <v>16</v>
      </c>
      <c r="I141" s="83"/>
      <c r="L141" s="28"/>
    </row>
    <row r="142" spans="2:12" s="1" customFormat="1" ht="16.5" customHeight="1">
      <c r="B142" s="28"/>
      <c r="E142" s="210" t="str">
        <f>E7</f>
        <v>Rekonstrukce KUŽELNY Zábřeh - III. ETAPA - HOSPODA</v>
      </c>
      <c r="F142" s="211"/>
      <c r="G142" s="211"/>
      <c r="H142" s="211"/>
      <c r="I142" s="83"/>
      <c r="L142" s="28"/>
    </row>
    <row r="143" spans="2:12" s="1" customFormat="1" ht="12" customHeight="1">
      <c r="B143" s="28"/>
      <c r="C143" s="23" t="s">
        <v>90</v>
      </c>
      <c r="I143" s="83"/>
      <c r="L143" s="28"/>
    </row>
    <row r="144" spans="2:12" s="1" customFormat="1" ht="16.5" customHeight="1">
      <c r="B144" s="28"/>
      <c r="E144" s="186" t="str">
        <f>E9</f>
        <v>ELE - Silnoproudá elektrotechnika</v>
      </c>
      <c r="F144" s="212"/>
      <c r="G144" s="212"/>
      <c r="H144" s="212"/>
      <c r="I144" s="83"/>
      <c r="L144" s="28"/>
    </row>
    <row r="145" spans="2:65" s="1" customFormat="1" ht="6.95" customHeight="1">
      <c r="B145" s="28"/>
      <c r="I145" s="83"/>
      <c r="L145" s="28"/>
    </row>
    <row r="146" spans="2:65" s="1" customFormat="1" ht="12" customHeight="1">
      <c r="B146" s="28"/>
      <c r="C146" s="23" t="s">
        <v>22</v>
      </c>
      <c r="F146" s="21" t="str">
        <f>F12</f>
        <v xml:space="preserve"> </v>
      </c>
      <c r="I146" s="84" t="s">
        <v>24</v>
      </c>
      <c r="J146" s="48" t="str">
        <f>IF(J12="","",J12)</f>
        <v>6.3.2019</v>
      </c>
      <c r="L146" s="28"/>
    </row>
    <row r="147" spans="2:65" s="1" customFormat="1" ht="6.95" customHeight="1">
      <c r="B147" s="28"/>
      <c r="I147" s="83"/>
      <c r="L147" s="28"/>
    </row>
    <row r="148" spans="2:65" s="1" customFormat="1" ht="27.95" customHeight="1">
      <c r="B148" s="28"/>
      <c r="C148" s="23" t="s">
        <v>28</v>
      </c>
      <c r="F148" s="21" t="str">
        <f>E15</f>
        <v xml:space="preserve"> </v>
      </c>
      <c r="I148" s="84" t="s">
        <v>34</v>
      </c>
      <c r="J148" s="26" t="str">
        <f>E21</f>
        <v>PVLK PROJECT s.r.o.</v>
      </c>
      <c r="L148" s="28"/>
    </row>
    <row r="149" spans="2:65" s="1" customFormat="1" ht="27.95" customHeight="1">
      <c r="B149" s="28"/>
      <c r="C149" s="23" t="s">
        <v>32</v>
      </c>
      <c r="F149" s="21" t="str">
        <f>IF(E18="","",E18)</f>
        <v>Vyplň údaj</v>
      </c>
      <c r="I149" s="84" t="s">
        <v>37</v>
      </c>
      <c r="J149" s="26" t="str">
        <f>E24</f>
        <v>PVLK PROJECT s.r.o.</v>
      </c>
      <c r="L149" s="28"/>
    </row>
    <row r="150" spans="2:65" s="1" customFormat="1" ht="10.35" customHeight="1">
      <c r="B150" s="28"/>
      <c r="I150" s="83"/>
      <c r="L150" s="28"/>
    </row>
    <row r="151" spans="2:65" s="10" customFormat="1" ht="29.25" customHeight="1">
      <c r="B151" s="119"/>
      <c r="C151" s="120" t="s">
        <v>134</v>
      </c>
      <c r="D151" s="121" t="s">
        <v>64</v>
      </c>
      <c r="E151" s="121" t="s">
        <v>60</v>
      </c>
      <c r="F151" s="121" t="s">
        <v>61</v>
      </c>
      <c r="G151" s="121" t="s">
        <v>135</v>
      </c>
      <c r="H151" s="121" t="s">
        <v>136</v>
      </c>
      <c r="I151" s="122" t="s">
        <v>137</v>
      </c>
      <c r="J151" s="123" t="s">
        <v>94</v>
      </c>
      <c r="K151" s="124" t="s">
        <v>138</v>
      </c>
      <c r="L151" s="119"/>
      <c r="M151" s="55" t="s">
        <v>1</v>
      </c>
      <c r="N151" s="56" t="s">
        <v>43</v>
      </c>
      <c r="O151" s="56" t="s">
        <v>139</v>
      </c>
      <c r="P151" s="56" t="s">
        <v>140</v>
      </c>
      <c r="Q151" s="56" t="s">
        <v>141</v>
      </c>
      <c r="R151" s="56" t="s">
        <v>142</v>
      </c>
      <c r="S151" s="56" t="s">
        <v>143</v>
      </c>
      <c r="T151" s="57" t="s">
        <v>144</v>
      </c>
    </row>
    <row r="152" spans="2:65" s="1" customFormat="1" ht="22.9" customHeight="1">
      <c r="B152" s="28"/>
      <c r="C152" s="60" t="s">
        <v>145</v>
      </c>
      <c r="I152" s="83"/>
      <c r="J152" s="125">
        <f>BK152</f>
        <v>0</v>
      </c>
      <c r="L152" s="28"/>
      <c r="M152" s="58"/>
      <c r="N152" s="49"/>
      <c r="O152" s="49"/>
      <c r="P152" s="126">
        <f>P153+P244+P254</f>
        <v>0</v>
      </c>
      <c r="Q152" s="49"/>
      <c r="R152" s="126">
        <f>R153+R244+R254</f>
        <v>0</v>
      </c>
      <c r="S152" s="49"/>
      <c r="T152" s="127">
        <f>T153+T244+T254</f>
        <v>0</v>
      </c>
      <c r="AT152" s="13" t="s">
        <v>78</v>
      </c>
      <c r="AU152" s="13" t="s">
        <v>96</v>
      </c>
      <c r="BK152" s="128">
        <f>BK153+BK244+BK254</f>
        <v>0</v>
      </c>
    </row>
    <row r="153" spans="2:65" s="11" customFormat="1" ht="25.9" customHeight="1">
      <c r="B153" s="129"/>
      <c r="D153" s="130" t="s">
        <v>78</v>
      </c>
      <c r="E153" s="131" t="s">
        <v>146</v>
      </c>
      <c r="F153" s="131" t="s">
        <v>147</v>
      </c>
      <c r="I153" s="132"/>
      <c r="J153" s="133">
        <f>BK153</f>
        <v>0</v>
      </c>
      <c r="L153" s="129"/>
      <c r="M153" s="134"/>
      <c r="P153" s="135">
        <f>P154+P155+P159+P163+P166+P171+P174+P177+P184+P187+P190+P193+P196+P199+P202+P205+P208+P212+P217+P221+P225+P228+P230+P233+P235+P238+P241</f>
        <v>0</v>
      </c>
      <c r="R153" s="135">
        <f>R154+R155+R159+R163+R166+R171+R174+R177+R184+R187+R190+R193+R196+R199+R202+R205+R208+R212+R217+R221+R225+R228+R230+R233+R235+R238+R241</f>
        <v>0</v>
      </c>
      <c r="T153" s="136">
        <f>T154+T155+T159+T163+T166+T171+T174+T177+T184+T187+T190+T193+T196+T199+T202+T205+T208+T212+T217+T221+T225+T228+T230+T233+T235+T238+T241</f>
        <v>0</v>
      </c>
      <c r="AR153" s="130" t="s">
        <v>88</v>
      </c>
      <c r="AT153" s="137" t="s">
        <v>78</v>
      </c>
      <c r="AU153" s="137" t="s">
        <v>79</v>
      </c>
      <c r="AY153" s="130" t="s">
        <v>148</v>
      </c>
      <c r="BK153" s="138">
        <f>BK154+BK155+BK159+BK163+BK166+BK171+BK174+BK177+BK184+BK187+BK190+BK193+BK196+BK199+BK202+BK205+BK208+BK212+BK217+BK221+BK225+BK228+BK230+BK233+BK235+BK238+BK241</f>
        <v>0</v>
      </c>
    </row>
    <row r="154" spans="2:65" s="11" customFormat="1" ht="22.9" customHeight="1">
      <c r="B154" s="129"/>
      <c r="D154" s="130" t="s">
        <v>78</v>
      </c>
      <c r="E154" s="139" t="s">
        <v>149</v>
      </c>
      <c r="F154" s="139" t="s">
        <v>150</v>
      </c>
      <c r="I154" s="132"/>
      <c r="J154" s="140">
        <f>BK154</f>
        <v>0</v>
      </c>
      <c r="L154" s="129"/>
      <c r="M154" s="134"/>
      <c r="P154" s="135">
        <v>0</v>
      </c>
      <c r="R154" s="135">
        <v>0</v>
      </c>
      <c r="T154" s="136">
        <v>0</v>
      </c>
      <c r="AR154" s="130" t="s">
        <v>88</v>
      </c>
      <c r="AT154" s="137" t="s">
        <v>78</v>
      </c>
      <c r="AU154" s="137" t="s">
        <v>21</v>
      </c>
      <c r="AY154" s="130" t="s">
        <v>148</v>
      </c>
      <c r="BK154" s="138">
        <v>0</v>
      </c>
    </row>
    <row r="155" spans="2:65" s="11" customFormat="1" ht="22.9" customHeight="1">
      <c r="B155" s="129"/>
      <c r="D155" s="130" t="s">
        <v>78</v>
      </c>
      <c r="E155" s="139" t="s">
        <v>151</v>
      </c>
      <c r="F155" s="139" t="s">
        <v>152</v>
      </c>
      <c r="I155" s="132"/>
      <c r="J155" s="140">
        <f>BK155</f>
        <v>0</v>
      </c>
      <c r="L155" s="129"/>
      <c r="M155" s="134"/>
      <c r="P155" s="135">
        <f>SUM(P156:P158)</f>
        <v>0</v>
      </c>
      <c r="R155" s="135">
        <f>SUM(R156:R158)</f>
        <v>0</v>
      </c>
      <c r="T155" s="136">
        <f>SUM(T156:T158)</f>
        <v>0</v>
      </c>
      <c r="AR155" s="130" t="s">
        <v>88</v>
      </c>
      <c r="AT155" s="137" t="s">
        <v>78</v>
      </c>
      <c r="AU155" s="137" t="s">
        <v>21</v>
      </c>
      <c r="AY155" s="130" t="s">
        <v>148</v>
      </c>
      <c r="BK155" s="138">
        <f>SUM(BK156:BK158)</f>
        <v>0</v>
      </c>
    </row>
    <row r="156" spans="2:65" s="1" customFormat="1" ht="24" customHeight="1">
      <c r="B156" s="28"/>
      <c r="C156" s="141" t="s">
        <v>153</v>
      </c>
      <c r="D156" s="141" t="s">
        <v>154</v>
      </c>
      <c r="E156" s="142" t="s">
        <v>155</v>
      </c>
      <c r="F156" s="143" t="s">
        <v>156</v>
      </c>
      <c r="G156" s="144" t="s">
        <v>157</v>
      </c>
      <c r="H156" s="145">
        <v>6</v>
      </c>
      <c r="I156" s="146"/>
      <c r="J156" s="147">
        <f>ROUND(I156*H156,2)</f>
        <v>0</v>
      </c>
      <c r="K156" s="143" t="s">
        <v>158</v>
      </c>
      <c r="L156" s="28"/>
      <c r="M156" s="148" t="s">
        <v>1</v>
      </c>
      <c r="N156" s="149" t="s">
        <v>44</v>
      </c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AR156" s="152" t="s">
        <v>159</v>
      </c>
      <c r="AT156" s="152" t="s">
        <v>154</v>
      </c>
      <c r="AU156" s="152" t="s">
        <v>88</v>
      </c>
      <c r="AY156" s="13" t="s">
        <v>148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3" t="s">
        <v>21</v>
      </c>
      <c r="BK156" s="153">
        <f>ROUND(I156*H156,2)</f>
        <v>0</v>
      </c>
      <c r="BL156" s="13" t="s">
        <v>159</v>
      </c>
      <c r="BM156" s="152" t="s">
        <v>160</v>
      </c>
    </row>
    <row r="157" spans="2:65" s="1" customFormat="1" ht="48" customHeight="1">
      <c r="B157" s="28"/>
      <c r="C157" s="154" t="s">
        <v>161</v>
      </c>
      <c r="D157" s="154" t="s">
        <v>162</v>
      </c>
      <c r="E157" s="155" t="s">
        <v>163</v>
      </c>
      <c r="F157" s="156" t="s">
        <v>164</v>
      </c>
      <c r="G157" s="157" t="s">
        <v>165</v>
      </c>
      <c r="H157" s="158">
        <v>6</v>
      </c>
      <c r="I157" s="159"/>
      <c r="J157" s="160">
        <f>ROUND(I157*H157,2)</f>
        <v>0</v>
      </c>
      <c r="K157" s="156" t="s">
        <v>1</v>
      </c>
      <c r="L157" s="161"/>
      <c r="M157" s="162" t="s">
        <v>1</v>
      </c>
      <c r="N157" s="163" t="s">
        <v>44</v>
      </c>
      <c r="P157" s="150">
        <f>O157*H157</f>
        <v>0</v>
      </c>
      <c r="Q157" s="150">
        <v>0</v>
      </c>
      <c r="R157" s="150">
        <f>Q157*H157</f>
        <v>0</v>
      </c>
      <c r="S157" s="150">
        <v>0</v>
      </c>
      <c r="T157" s="151">
        <f>S157*H157</f>
        <v>0</v>
      </c>
      <c r="AR157" s="152" t="s">
        <v>166</v>
      </c>
      <c r="AT157" s="152" t="s">
        <v>162</v>
      </c>
      <c r="AU157" s="152" t="s">
        <v>88</v>
      </c>
      <c r="AY157" s="13" t="s">
        <v>148</v>
      </c>
      <c r="BE157" s="153">
        <f>IF(N157="základní",J157,0)</f>
        <v>0</v>
      </c>
      <c r="BF157" s="153">
        <f>IF(N157="snížená",J157,0)</f>
        <v>0</v>
      </c>
      <c r="BG157" s="153">
        <f>IF(N157="zákl. přenesená",J157,0)</f>
        <v>0</v>
      </c>
      <c r="BH157" s="153">
        <f>IF(N157="sníž. přenesená",J157,0)</f>
        <v>0</v>
      </c>
      <c r="BI157" s="153">
        <f>IF(N157="nulová",J157,0)</f>
        <v>0</v>
      </c>
      <c r="BJ157" s="13" t="s">
        <v>21</v>
      </c>
      <c r="BK157" s="153">
        <f>ROUND(I157*H157,2)</f>
        <v>0</v>
      </c>
      <c r="BL157" s="13" t="s">
        <v>159</v>
      </c>
      <c r="BM157" s="152" t="s">
        <v>167</v>
      </c>
    </row>
    <row r="158" spans="2:65" s="1" customFormat="1" ht="36" customHeight="1">
      <c r="B158" s="28"/>
      <c r="C158" s="154" t="s">
        <v>168</v>
      </c>
      <c r="D158" s="154" t="s">
        <v>162</v>
      </c>
      <c r="E158" s="155" t="s">
        <v>169</v>
      </c>
      <c r="F158" s="156" t="s">
        <v>170</v>
      </c>
      <c r="G158" s="157" t="s">
        <v>165</v>
      </c>
      <c r="H158" s="158">
        <v>24</v>
      </c>
      <c r="I158" s="159"/>
      <c r="J158" s="160">
        <f>ROUND(I158*H158,2)</f>
        <v>0</v>
      </c>
      <c r="K158" s="156" t="s">
        <v>1</v>
      </c>
      <c r="L158" s="161"/>
      <c r="M158" s="162" t="s">
        <v>1</v>
      </c>
      <c r="N158" s="163" t="s">
        <v>44</v>
      </c>
      <c r="P158" s="150">
        <f>O158*H158</f>
        <v>0</v>
      </c>
      <c r="Q158" s="150">
        <v>0</v>
      </c>
      <c r="R158" s="150">
        <f>Q158*H158</f>
        <v>0</v>
      </c>
      <c r="S158" s="150">
        <v>0</v>
      </c>
      <c r="T158" s="151">
        <f>S158*H158</f>
        <v>0</v>
      </c>
      <c r="AR158" s="152" t="s">
        <v>166</v>
      </c>
      <c r="AT158" s="152" t="s">
        <v>162</v>
      </c>
      <c r="AU158" s="152" t="s">
        <v>88</v>
      </c>
      <c r="AY158" s="13" t="s">
        <v>148</v>
      </c>
      <c r="BE158" s="153">
        <f>IF(N158="základní",J158,0)</f>
        <v>0</v>
      </c>
      <c r="BF158" s="153">
        <f>IF(N158="snížená",J158,0)</f>
        <v>0</v>
      </c>
      <c r="BG158" s="153">
        <f>IF(N158="zákl. přenesená",J158,0)</f>
        <v>0</v>
      </c>
      <c r="BH158" s="153">
        <f>IF(N158="sníž. přenesená",J158,0)</f>
        <v>0</v>
      </c>
      <c r="BI158" s="153">
        <f>IF(N158="nulová",J158,0)</f>
        <v>0</v>
      </c>
      <c r="BJ158" s="13" t="s">
        <v>21</v>
      </c>
      <c r="BK158" s="153">
        <f>ROUND(I158*H158,2)</f>
        <v>0</v>
      </c>
      <c r="BL158" s="13" t="s">
        <v>159</v>
      </c>
      <c r="BM158" s="152" t="s">
        <v>171</v>
      </c>
    </row>
    <row r="159" spans="2:65" s="11" customFormat="1" ht="22.9" customHeight="1">
      <c r="B159" s="129"/>
      <c r="D159" s="130" t="s">
        <v>78</v>
      </c>
      <c r="E159" s="139" t="s">
        <v>172</v>
      </c>
      <c r="F159" s="139" t="s">
        <v>173</v>
      </c>
      <c r="I159" s="132"/>
      <c r="J159" s="140">
        <f>BK159</f>
        <v>0</v>
      </c>
      <c r="L159" s="129"/>
      <c r="M159" s="134"/>
      <c r="P159" s="135">
        <f>SUM(P160:P162)</f>
        <v>0</v>
      </c>
      <c r="R159" s="135">
        <f>SUM(R160:R162)</f>
        <v>0</v>
      </c>
      <c r="T159" s="136">
        <f>SUM(T160:T162)</f>
        <v>0</v>
      </c>
      <c r="AR159" s="130" t="s">
        <v>88</v>
      </c>
      <c r="AT159" s="137" t="s">
        <v>78</v>
      </c>
      <c r="AU159" s="137" t="s">
        <v>21</v>
      </c>
      <c r="AY159" s="130" t="s">
        <v>148</v>
      </c>
      <c r="BK159" s="138">
        <f>SUM(BK160:BK162)</f>
        <v>0</v>
      </c>
    </row>
    <row r="160" spans="2:65" s="1" customFormat="1" ht="24" customHeight="1">
      <c r="B160" s="28"/>
      <c r="C160" s="141" t="s">
        <v>174</v>
      </c>
      <c r="D160" s="141" t="s">
        <v>154</v>
      </c>
      <c r="E160" s="142" t="s">
        <v>175</v>
      </c>
      <c r="F160" s="143" t="s">
        <v>176</v>
      </c>
      <c r="G160" s="144" t="s">
        <v>157</v>
      </c>
      <c r="H160" s="145">
        <v>12</v>
      </c>
      <c r="I160" s="146"/>
      <c r="J160" s="147">
        <f>ROUND(I160*H160,2)</f>
        <v>0</v>
      </c>
      <c r="K160" s="143" t="s">
        <v>177</v>
      </c>
      <c r="L160" s="28"/>
      <c r="M160" s="148" t="s">
        <v>1</v>
      </c>
      <c r="N160" s="149" t="s">
        <v>44</v>
      </c>
      <c r="P160" s="150">
        <f>O160*H160</f>
        <v>0</v>
      </c>
      <c r="Q160" s="150">
        <v>0</v>
      </c>
      <c r="R160" s="150">
        <f>Q160*H160</f>
        <v>0</v>
      </c>
      <c r="S160" s="150">
        <v>0</v>
      </c>
      <c r="T160" s="151">
        <f>S160*H160</f>
        <v>0</v>
      </c>
      <c r="AR160" s="152" t="s">
        <v>159</v>
      </c>
      <c r="AT160" s="152" t="s">
        <v>154</v>
      </c>
      <c r="AU160" s="152" t="s">
        <v>88</v>
      </c>
      <c r="AY160" s="13" t="s">
        <v>148</v>
      </c>
      <c r="BE160" s="153">
        <f>IF(N160="základní",J160,0)</f>
        <v>0</v>
      </c>
      <c r="BF160" s="153">
        <f>IF(N160="snížená",J160,0)</f>
        <v>0</v>
      </c>
      <c r="BG160" s="153">
        <f>IF(N160="zákl. přenesená",J160,0)</f>
        <v>0</v>
      </c>
      <c r="BH160" s="153">
        <f>IF(N160="sníž. přenesená",J160,0)</f>
        <v>0</v>
      </c>
      <c r="BI160" s="153">
        <f>IF(N160="nulová",J160,0)</f>
        <v>0</v>
      </c>
      <c r="BJ160" s="13" t="s">
        <v>21</v>
      </c>
      <c r="BK160" s="153">
        <f>ROUND(I160*H160,2)</f>
        <v>0</v>
      </c>
      <c r="BL160" s="13" t="s">
        <v>159</v>
      </c>
      <c r="BM160" s="152" t="s">
        <v>178</v>
      </c>
    </row>
    <row r="161" spans="2:65" s="1" customFormat="1" ht="36" customHeight="1">
      <c r="B161" s="28"/>
      <c r="C161" s="154" t="s">
        <v>179</v>
      </c>
      <c r="D161" s="154" t="s">
        <v>162</v>
      </c>
      <c r="E161" s="155" t="s">
        <v>180</v>
      </c>
      <c r="F161" s="156" t="s">
        <v>181</v>
      </c>
      <c r="G161" s="157" t="s">
        <v>165</v>
      </c>
      <c r="H161" s="158">
        <v>12</v>
      </c>
      <c r="I161" s="159"/>
      <c r="J161" s="160">
        <f>ROUND(I161*H161,2)</f>
        <v>0</v>
      </c>
      <c r="K161" s="156" t="s">
        <v>1</v>
      </c>
      <c r="L161" s="161"/>
      <c r="M161" s="162" t="s">
        <v>1</v>
      </c>
      <c r="N161" s="163" t="s">
        <v>44</v>
      </c>
      <c r="P161" s="150">
        <f>O161*H161</f>
        <v>0</v>
      </c>
      <c r="Q161" s="150">
        <v>0</v>
      </c>
      <c r="R161" s="150">
        <f>Q161*H161</f>
        <v>0</v>
      </c>
      <c r="S161" s="150">
        <v>0</v>
      </c>
      <c r="T161" s="151">
        <f>S161*H161</f>
        <v>0</v>
      </c>
      <c r="AR161" s="152" t="s">
        <v>166</v>
      </c>
      <c r="AT161" s="152" t="s">
        <v>162</v>
      </c>
      <c r="AU161" s="152" t="s">
        <v>88</v>
      </c>
      <c r="AY161" s="13" t="s">
        <v>148</v>
      </c>
      <c r="BE161" s="153">
        <f>IF(N161="základní",J161,0)</f>
        <v>0</v>
      </c>
      <c r="BF161" s="153">
        <f>IF(N161="snížená",J161,0)</f>
        <v>0</v>
      </c>
      <c r="BG161" s="153">
        <f>IF(N161="zákl. přenesená",J161,0)</f>
        <v>0</v>
      </c>
      <c r="BH161" s="153">
        <f>IF(N161="sníž. přenesená",J161,0)</f>
        <v>0</v>
      </c>
      <c r="BI161" s="153">
        <f>IF(N161="nulová",J161,0)</f>
        <v>0</v>
      </c>
      <c r="BJ161" s="13" t="s">
        <v>21</v>
      </c>
      <c r="BK161" s="153">
        <f>ROUND(I161*H161,2)</f>
        <v>0</v>
      </c>
      <c r="BL161" s="13" t="s">
        <v>159</v>
      </c>
      <c r="BM161" s="152" t="s">
        <v>182</v>
      </c>
    </row>
    <row r="162" spans="2:65" s="1" customFormat="1" ht="36" customHeight="1">
      <c r="B162" s="28"/>
      <c r="C162" s="154" t="s">
        <v>183</v>
      </c>
      <c r="D162" s="154" t="s">
        <v>162</v>
      </c>
      <c r="E162" s="155" t="s">
        <v>169</v>
      </c>
      <c r="F162" s="156" t="s">
        <v>170</v>
      </c>
      <c r="G162" s="157" t="s">
        <v>165</v>
      </c>
      <c r="H162" s="158">
        <v>24</v>
      </c>
      <c r="I162" s="159"/>
      <c r="J162" s="160">
        <f>ROUND(I162*H162,2)</f>
        <v>0</v>
      </c>
      <c r="K162" s="156" t="s">
        <v>1</v>
      </c>
      <c r="L162" s="161"/>
      <c r="M162" s="162" t="s">
        <v>1</v>
      </c>
      <c r="N162" s="163" t="s">
        <v>44</v>
      </c>
      <c r="P162" s="150">
        <f>O162*H162</f>
        <v>0</v>
      </c>
      <c r="Q162" s="150">
        <v>0</v>
      </c>
      <c r="R162" s="150">
        <f>Q162*H162</f>
        <v>0</v>
      </c>
      <c r="S162" s="150">
        <v>0</v>
      </c>
      <c r="T162" s="151">
        <f>S162*H162</f>
        <v>0</v>
      </c>
      <c r="AR162" s="152" t="s">
        <v>166</v>
      </c>
      <c r="AT162" s="152" t="s">
        <v>162</v>
      </c>
      <c r="AU162" s="152" t="s">
        <v>88</v>
      </c>
      <c r="AY162" s="13" t="s">
        <v>148</v>
      </c>
      <c r="BE162" s="153">
        <f>IF(N162="základní",J162,0)</f>
        <v>0</v>
      </c>
      <c r="BF162" s="153">
        <f>IF(N162="snížená",J162,0)</f>
        <v>0</v>
      </c>
      <c r="BG162" s="153">
        <f>IF(N162="zákl. přenesená",J162,0)</f>
        <v>0</v>
      </c>
      <c r="BH162" s="153">
        <f>IF(N162="sníž. přenesená",J162,0)</f>
        <v>0</v>
      </c>
      <c r="BI162" s="153">
        <f>IF(N162="nulová",J162,0)</f>
        <v>0</v>
      </c>
      <c r="BJ162" s="13" t="s">
        <v>21</v>
      </c>
      <c r="BK162" s="153">
        <f>ROUND(I162*H162,2)</f>
        <v>0</v>
      </c>
      <c r="BL162" s="13" t="s">
        <v>159</v>
      </c>
      <c r="BM162" s="152" t="s">
        <v>184</v>
      </c>
    </row>
    <row r="163" spans="2:65" s="11" customFormat="1" ht="22.9" customHeight="1">
      <c r="B163" s="129"/>
      <c r="D163" s="130" t="s">
        <v>78</v>
      </c>
      <c r="E163" s="139" t="s">
        <v>185</v>
      </c>
      <c r="F163" s="139" t="s">
        <v>186</v>
      </c>
      <c r="I163" s="132"/>
      <c r="J163" s="140">
        <f>BK163</f>
        <v>0</v>
      </c>
      <c r="L163" s="129"/>
      <c r="M163" s="134"/>
      <c r="P163" s="135">
        <f>SUM(P164:P165)</f>
        <v>0</v>
      </c>
      <c r="R163" s="135">
        <f>SUM(R164:R165)</f>
        <v>0</v>
      </c>
      <c r="T163" s="136">
        <f>SUM(T164:T165)</f>
        <v>0</v>
      </c>
      <c r="AR163" s="130" t="s">
        <v>88</v>
      </c>
      <c r="AT163" s="137" t="s">
        <v>78</v>
      </c>
      <c r="AU163" s="137" t="s">
        <v>21</v>
      </c>
      <c r="AY163" s="130" t="s">
        <v>148</v>
      </c>
      <c r="BK163" s="138">
        <f>SUM(BK164:BK165)</f>
        <v>0</v>
      </c>
    </row>
    <row r="164" spans="2:65" s="1" customFormat="1" ht="24" customHeight="1">
      <c r="B164" s="28"/>
      <c r="C164" s="141" t="s">
        <v>187</v>
      </c>
      <c r="D164" s="141" t="s">
        <v>154</v>
      </c>
      <c r="E164" s="142" t="s">
        <v>188</v>
      </c>
      <c r="F164" s="143" t="s">
        <v>189</v>
      </c>
      <c r="G164" s="144" t="s">
        <v>157</v>
      </c>
      <c r="H164" s="145">
        <v>2</v>
      </c>
      <c r="I164" s="146"/>
      <c r="J164" s="147">
        <f>ROUND(I164*H164,2)</f>
        <v>0</v>
      </c>
      <c r="K164" s="143" t="s">
        <v>177</v>
      </c>
      <c r="L164" s="28"/>
      <c r="M164" s="148" t="s">
        <v>1</v>
      </c>
      <c r="N164" s="149" t="s">
        <v>44</v>
      </c>
      <c r="P164" s="150">
        <f>O164*H164</f>
        <v>0</v>
      </c>
      <c r="Q164" s="150">
        <v>0</v>
      </c>
      <c r="R164" s="150">
        <f>Q164*H164</f>
        <v>0</v>
      </c>
      <c r="S164" s="150">
        <v>0</v>
      </c>
      <c r="T164" s="151">
        <f>S164*H164</f>
        <v>0</v>
      </c>
      <c r="AR164" s="152" t="s">
        <v>159</v>
      </c>
      <c r="AT164" s="152" t="s">
        <v>154</v>
      </c>
      <c r="AU164" s="152" t="s">
        <v>88</v>
      </c>
      <c r="AY164" s="13" t="s">
        <v>148</v>
      </c>
      <c r="BE164" s="153">
        <f>IF(N164="základní",J164,0)</f>
        <v>0</v>
      </c>
      <c r="BF164" s="153">
        <f>IF(N164="snížená",J164,0)</f>
        <v>0</v>
      </c>
      <c r="BG164" s="153">
        <f>IF(N164="zákl. přenesená",J164,0)</f>
        <v>0</v>
      </c>
      <c r="BH164" s="153">
        <f>IF(N164="sníž. přenesená",J164,0)</f>
        <v>0</v>
      </c>
      <c r="BI164" s="153">
        <f>IF(N164="nulová",J164,0)</f>
        <v>0</v>
      </c>
      <c r="BJ164" s="13" t="s">
        <v>21</v>
      </c>
      <c r="BK164" s="153">
        <f>ROUND(I164*H164,2)</f>
        <v>0</v>
      </c>
      <c r="BL164" s="13" t="s">
        <v>159</v>
      </c>
      <c r="BM164" s="152" t="s">
        <v>190</v>
      </c>
    </row>
    <row r="165" spans="2:65" s="1" customFormat="1" ht="48" customHeight="1">
      <c r="B165" s="28"/>
      <c r="C165" s="154" t="s">
        <v>191</v>
      </c>
      <c r="D165" s="154" t="s">
        <v>162</v>
      </c>
      <c r="E165" s="155" t="s">
        <v>192</v>
      </c>
      <c r="F165" s="156" t="s">
        <v>193</v>
      </c>
      <c r="G165" s="157" t="s">
        <v>165</v>
      </c>
      <c r="H165" s="158">
        <v>2</v>
      </c>
      <c r="I165" s="159"/>
      <c r="J165" s="160">
        <f>ROUND(I165*H165,2)</f>
        <v>0</v>
      </c>
      <c r="K165" s="156" t="s">
        <v>1</v>
      </c>
      <c r="L165" s="161"/>
      <c r="M165" s="162" t="s">
        <v>1</v>
      </c>
      <c r="N165" s="163" t="s">
        <v>44</v>
      </c>
      <c r="P165" s="150">
        <f>O165*H165</f>
        <v>0</v>
      </c>
      <c r="Q165" s="150">
        <v>0</v>
      </c>
      <c r="R165" s="150">
        <f>Q165*H165</f>
        <v>0</v>
      </c>
      <c r="S165" s="150">
        <v>0</v>
      </c>
      <c r="T165" s="151">
        <f>S165*H165</f>
        <v>0</v>
      </c>
      <c r="AR165" s="152" t="s">
        <v>166</v>
      </c>
      <c r="AT165" s="152" t="s">
        <v>162</v>
      </c>
      <c r="AU165" s="152" t="s">
        <v>88</v>
      </c>
      <c r="AY165" s="13" t="s">
        <v>148</v>
      </c>
      <c r="BE165" s="153">
        <f>IF(N165="základní",J165,0)</f>
        <v>0</v>
      </c>
      <c r="BF165" s="153">
        <f>IF(N165="snížená",J165,0)</f>
        <v>0</v>
      </c>
      <c r="BG165" s="153">
        <f>IF(N165="zákl. přenesená",J165,0)</f>
        <v>0</v>
      </c>
      <c r="BH165" s="153">
        <f>IF(N165="sníž. přenesená",J165,0)</f>
        <v>0</v>
      </c>
      <c r="BI165" s="153">
        <f>IF(N165="nulová",J165,0)</f>
        <v>0</v>
      </c>
      <c r="BJ165" s="13" t="s">
        <v>21</v>
      </c>
      <c r="BK165" s="153">
        <f>ROUND(I165*H165,2)</f>
        <v>0</v>
      </c>
      <c r="BL165" s="13" t="s">
        <v>159</v>
      </c>
      <c r="BM165" s="152" t="s">
        <v>194</v>
      </c>
    </row>
    <row r="166" spans="2:65" s="11" customFormat="1" ht="22.9" customHeight="1">
      <c r="B166" s="129"/>
      <c r="D166" s="130" t="s">
        <v>78</v>
      </c>
      <c r="E166" s="139" t="s">
        <v>195</v>
      </c>
      <c r="F166" s="139" t="s">
        <v>196</v>
      </c>
      <c r="I166" s="132"/>
      <c r="J166" s="140">
        <f>BK166</f>
        <v>0</v>
      </c>
      <c r="L166" s="129"/>
      <c r="M166" s="134"/>
      <c r="P166" s="135">
        <f>SUM(P167:P170)</f>
        <v>0</v>
      </c>
      <c r="R166" s="135">
        <f>SUM(R167:R170)</f>
        <v>0</v>
      </c>
      <c r="T166" s="136">
        <f>SUM(T167:T170)</f>
        <v>0</v>
      </c>
      <c r="AR166" s="130" t="s">
        <v>88</v>
      </c>
      <c r="AT166" s="137" t="s">
        <v>78</v>
      </c>
      <c r="AU166" s="137" t="s">
        <v>21</v>
      </c>
      <c r="AY166" s="130" t="s">
        <v>148</v>
      </c>
      <c r="BK166" s="138">
        <f>SUM(BK167:BK170)</f>
        <v>0</v>
      </c>
    </row>
    <row r="167" spans="2:65" s="1" customFormat="1" ht="24" customHeight="1">
      <c r="B167" s="28"/>
      <c r="C167" s="141" t="s">
        <v>197</v>
      </c>
      <c r="D167" s="141" t="s">
        <v>154</v>
      </c>
      <c r="E167" s="142" t="s">
        <v>198</v>
      </c>
      <c r="F167" s="143" t="s">
        <v>199</v>
      </c>
      <c r="G167" s="144" t="s">
        <v>200</v>
      </c>
      <c r="H167" s="145">
        <v>40</v>
      </c>
      <c r="I167" s="146"/>
      <c r="J167" s="147">
        <f>ROUND(I167*H167,2)</f>
        <v>0</v>
      </c>
      <c r="K167" s="143" t="s">
        <v>177</v>
      </c>
      <c r="L167" s="28"/>
      <c r="M167" s="148" t="s">
        <v>1</v>
      </c>
      <c r="N167" s="149" t="s">
        <v>44</v>
      </c>
      <c r="P167" s="150">
        <f>O167*H167</f>
        <v>0</v>
      </c>
      <c r="Q167" s="150">
        <v>0</v>
      </c>
      <c r="R167" s="150">
        <f>Q167*H167</f>
        <v>0</v>
      </c>
      <c r="S167" s="150">
        <v>0</v>
      </c>
      <c r="T167" s="151">
        <f>S167*H167</f>
        <v>0</v>
      </c>
      <c r="AR167" s="152" t="s">
        <v>159</v>
      </c>
      <c r="AT167" s="152" t="s">
        <v>154</v>
      </c>
      <c r="AU167" s="152" t="s">
        <v>88</v>
      </c>
      <c r="AY167" s="13" t="s">
        <v>148</v>
      </c>
      <c r="BE167" s="153">
        <f>IF(N167="základní",J167,0)</f>
        <v>0</v>
      </c>
      <c r="BF167" s="153">
        <f>IF(N167="snížená",J167,0)</f>
        <v>0</v>
      </c>
      <c r="BG167" s="153">
        <f>IF(N167="zákl. přenesená",J167,0)</f>
        <v>0</v>
      </c>
      <c r="BH167" s="153">
        <f>IF(N167="sníž. přenesená",J167,0)</f>
        <v>0</v>
      </c>
      <c r="BI167" s="153">
        <f>IF(N167="nulová",J167,0)</f>
        <v>0</v>
      </c>
      <c r="BJ167" s="13" t="s">
        <v>21</v>
      </c>
      <c r="BK167" s="153">
        <f>ROUND(I167*H167,2)</f>
        <v>0</v>
      </c>
      <c r="BL167" s="13" t="s">
        <v>159</v>
      </c>
      <c r="BM167" s="152" t="s">
        <v>201</v>
      </c>
    </row>
    <row r="168" spans="2:65" s="1" customFormat="1" ht="24" customHeight="1">
      <c r="B168" s="28"/>
      <c r="C168" s="141" t="s">
        <v>202</v>
      </c>
      <c r="D168" s="141" t="s">
        <v>154</v>
      </c>
      <c r="E168" s="142" t="s">
        <v>203</v>
      </c>
      <c r="F168" s="143" t="s">
        <v>204</v>
      </c>
      <c r="G168" s="144" t="s">
        <v>200</v>
      </c>
      <c r="H168" s="145">
        <v>40</v>
      </c>
      <c r="I168" s="146"/>
      <c r="J168" s="147">
        <f>ROUND(I168*H168,2)</f>
        <v>0</v>
      </c>
      <c r="K168" s="143" t="s">
        <v>177</v>
      </c>
      <c r="L168" s="28"/>
      <c r="M168" s="148" t="s">
        <v>1</v>
      </c>
      <c r="N168" s="149" t="s">
        <v>44</v>
      </c>
      <c r="P168" s="150">
        <f>O168*H168</f>
        <v>0</v>
      </c>
      <c r="Q168" s="150">
        <v>0</v>
      </c>
      <c r="R168" s="150">
        <f>Q168*H168</f>
        <v>0</v>
      </c>
      <c r="S168" s="150">
        <v>0</v>
      </c>
      <c r="T168" s="151">
        <f>S168*H168</f>
        <v>0</v>
      </c>
      <c r="AR168" s="152" t="s">
        <v>159</v>
      </c>
      <c r="AT168" s="152" t="s">
        <v>154</v>
      </c>
      <c r="AU168" s="152" t="s">
        <v>88</v>
      </c>
      <c r="AY168" s="13" t="s">
        <v>148</v>
      </c>
      <c r="BE168" s="153">
        <f>IF(N168="základní",J168,0)</f>
        <v>0</v>
      </c>
      <c r="BF168" s="153">
        <f>IF(N168="snížená",J168,0)</f>
        <v>0</v>
      </c>
      <c r="BG168" s="153">
        <f>IF(N168="zákl. přenesená",J168,0)</f>
        <v>0</v>
      </c>
      <c r="BH168" s="153">
        <f>IF(N168="sníž. přenesená",J168,0)</f>
        <v>0</v>
      </c>
      <c r="BI168" s="153">
        <f>IF(N168="nulová",J168,0)</f>
        <v>0</v>
      </c>
      <c r="BJ168" s="13" t="s">
        <v>21</v>
      </c>
      <c r="BK168" s="153">
        <f>ROUND(I168*H168,2)</f>
        <v>0</v>
      </c>
      <c r="BL168" s="13" t="s">
        <v>159</v>
      </c>
      <c r="BM168" s="152" t="s">
        <v>205</v>
      </c>
    </row>
    <row r="169" spans="2:65" s="1" customFormat="1" ht="29.25">
      <c r="B169" s="28"/>
      <c r="D169" s="164" t="s">
        <v>206</v>
      </c>
      <c r="F169" s="165" t="s">
        <v>207</v>
      </c>
      <c r="I169" s="83"/>
      <c r="L169" s="28"/>
      <c r="M169" s="166"/>
      <c r="T169" s="52"/>
      <c r="AT169" s="13" t="s">
        <v>206</v>
      </c>
      <c r="AU169" s="13" t="s">
        <v>88</v>
      </c>
    </row>
    <row r="170" spans="2:65" s="1" customFormat="1" ht="36" customHeight="1">
      <c r="B170" s="28"/>
      <c r="C170" s="154" t="s">
        <v>208</v>
      </c>
      <c r="D170" s="154" t="s">
        <v>162</v>
      </c>
      <c r="E170" s="155" t="s">
        <v>209</v>
      </c>
      <c r="F170" s="156" t="s">
        <v>210</v>
      </c>
      <c r="G170" s="157" t="s">
        <v>162</v>
      </c>
      <c r="H170" s="158">
        <v>40</v>
      </c>
      <c r="I170" s="159"/>
      <c r="J170" s="160">
        <f>ROUND(I170*H170,2)</f>
        <v>0</v>
      </c>
      <c r="K170" s="156" t="s">
        <v>1</v>
      </c>
      <c r="L170" s="161"/>
      <c r="M170" s="162" t="s">
        <v>1</v>
      </c>
      <c r="N170" s="163" t="s">
        <v>44</v>
      </c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AR170" s="152" t="s">
        <v>166</v>
      </c>
      <c r="AT170" s="152" t="s">
        <v>162</v>
      </c>
      <c r="AU170" s="152" t="s">
        <v>88</v>
      </c>
      <c r="AY170" s="13" t="s">
        <v>148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3" t="s">
        <v>21</v>
      </c>
      <c r="BK170" s="153">
        <f>ROUND(I170*H170,2)</f>
        <v>0</v>
      </c>
      <c r="BL170" s="13" t="s">
        <v>159</v>
      </c>
      <c r="BM170" s="152" t="s">
        <v>211</v>
      </c>
    </row>
    <row r="171" spans="2:65" s="11" customFormat="1" ht="22.9" customHeight="1">
      <c r="B171" s="129"/>
      <c r="D171" s="130" t="s">
        <v>78</v>
      </c>
      <c r="E171" s="139" t="s">
        <v>212</v>
      </c>
      <c r="F171" s="139" t="s">
        <v>213</v>
      </c>
      <c r="I171" s="132"/>
      <c r="J171" s="140">
        <f>BK171</f>
        <v>0</v>
      </c>
      <c r="L171" s="129"/>
      <c r="M171" s="134"/>
      <c r="P171" s="135">
        <f>SUM(P172:P173)</f>
        <v>0</v>
      </c>
      <c r="R171" s="135">
        <f>SUM(R172:R173)</f>
        <v>0</v>
      </c>
      <c r="T171" s="136">
        <f>SUM(T172:T173)</f>
        <v>0</v>
      </c>
      <c r="AR171" s="130" t="s">
        <v>88</v>
      </c>
      <c r="AT171" s="137" t="s">
        <v>78</v>
      </c>
      <c r="AU171" s="137" t="s">
        <v>21</v>
      </c>
      <c r="AY171" s="130" t="s">
        <v>148</v>
      </c>
      <c r="BK171" s="138">
        <f>SUM(BK172:BK173)</f>
        <v>0</v>
      </c>
    </row>
    <row r="172" spans="2:65" s="1" customFormat="1" ht="24" customHeight="1">
      <c r="B172" s="28"/>
      <c r="C172" s="141" t="s">
        <v>214</v>
      </c>
      <c r="D172" s="141" t="s">
        <v>154</v>
      </c>
      <c r="E172" s="142" t="s">
        <v>198</v>
      </c>
      <c r="F172" s="143" t="s">
        <v>199</v>
      </c>
      <c r="G172" s="144" t="s">
        <v>200</v>
      </c>
      <c r="H172" s="145">
        <v>80</v>
      </c>
      <c r="I172" s="146"/>
      <c r="J172" s="147">
        <f>ROUND(I172*H172,2)</f>
        <v>0</v>
      </c>
      <c r="K172" s="143" t="s">
        <v>177</v>
      </c>
      <c r="L172" s="28"/>
      <c r="M172" s="148" t="s">
        <v>1</v>
      </c>
      <c r="N172" s="149" t="s">
        <v>44</v>
      </c>
      <c r="P172" s="150">
        <f>O172*H172</f>
        <v>0</v>
      </c>
      <c r="Q172" s="150">
        <v>0</v>
      </c>
      <c r="R172" s="150">
        <f>Q172*H172</f>
        <v>0</v>
      </c>
      <c r="S172" s="150">
        <v>0</v>
      </c>
      <c r="T172" s="151">
        <f>S172*H172</f>
        <v>0</v>
      </c>
      <c r="AR172" s="152" t="s">
        <v>159</v>
      </c>
      <c r="AT172" s="152" t="s">
        <v>154</v>
      </c>
      <c r="AU172" s="152" t="s">
        <v>88</v>
      </c>
      <c r="AY172" s="13" t="s">
        <v>148</v>
      </c>
      <c r="BE172" s="153">
        <f>IF(N172="základní",J172,0)</f>
        <v>0</v>
      </c>
      <c r="BF172" s="153">
        <f>IF(N172="snížená",J172,0)</f>
        <v>0</v>
      </c>
      <c r="BG172" s="153">
        <f>IF(N172="zákl. přenesená",J172,0)</f>
        <v>0</v>
      </c>
      <c r="BH172" s="153">
        <f>IF(N172="sníž. přenesená",J172,0)</f>
        <v>0</v>
      </c>
      <c r="BI172" s="153">
        <f>IF(N172="nulová",J172,0)</f>
        <v>0</v>
      </c>
      <c r="BJ172" s="13" t="s">
        <v>21</v>
      </c>
      <c r="BK172" s="153">
        <f>ROUND(I172*H172,2)</f>
        <v>0</v>
      </c>
      <c r="BL172" s="13" t="s">
        <v>159</v>
      </c>
      <c r="BM172" s="152" t="s">
        <v>215</v>
      </c>
    </row>
    <row r="173" spans="2:65" s="1" customFormat="1" ht="48" customHeight="1">
      <c r="B173" s="28"/>
      <c r="C173" s="154" t="s">
        <v>216</v>
      </c>
      <c r="D173" s="154" t="s">
        <v>162</v>
      </c>
      <c r="E173" s="155" t="s">
        <v>217</v>
      </c>
      <c r="F173" s="156" t="s">
        <v>218</v>
      </c>
      <c r="G173" s="157" t="s">
        <v>162</v>
      </c>
      <c r="H173" s="158">
        <v>80</v>
      </c>
      <c r="I173" s="159"/>
      <c r="J173" s="160">
        <f>ROUND(I173*H173,2)</f>
        <v>0</v>
      </c>
      <c r="K173" s="156" t="s">
        <v>1</v>
      </c>
      <c r="L173" s="161"/>
      <c r="M173" s="162" t="s">
        <v>1</v>
      </c>
      <c r="N173" s="163" t="s">
        <v>44</v>
      </c>
      <c r="P173" s="150">
        <f>O173*H173</f>
        <v>0</v>
      </c>
      <c r="Q173" s="150">
        <v>0</v>
      </c>
      <c r="R173" s="150">
        <f>Q173*H173</f>
        <v>0</v>
      </c>
      <c r="S173" s="150">
        <v>0</v>
      </c>
      <c r="T173" s="151">
        <f>S173*H173</f>
        <v>0</v>
      </c>
      <c r="AR173" s="152" t="s">
        <v>166</v>
      </c>
      <c r="AT173" s="152" t="s">
        <v>162</v>
      </c>
      <c r="AU173" s="152" t="s">
        <v>88</v>
      </c>
      <c r="AY173" s="13" t="s">
        <v>148</v>
      </c>
      <c r="BE173" s="153">
        <f>IF(N173="základní",J173,0)</f>
        <v>0</v>
      </c>
      <c r="BF173" s="153">
        <f>IF(N173="snížená",J173,0)</f>
        <v>0</v>
      </c>
      <c r="BG173" s="153">
        <f>IF(N173="zákl. přenesená",J173,0)</f>
        <v>0</v>
      </c>
      <c r="BH173" s="153">
        <f>IF(N173="sníž. přenesená",J173,0)</f>
        <v>0</v>
      </c>
      <c r="BI173" s="153">
        <f>IF(N173="nulová",J173,0)</f>
        <v>0</v>
      </c>
      <c r="BJ173" s="13" t="s">
        <v>21</v>
      </c>
      <c r="BK173" s="153">
        <f>ROUND(I173*H173,2)</f>
        <v>0</v>
      </c>
      <c r="BL173" s="13" t="s">
        <v>159</v>
      </c>
      <c r="BM173" s="152" t="s">
        <v>219</v>
      </c>
    </row>
    <row r="174" spans="2:65" s="11" customFormat="1" ht="22.9" customHeight="1">
      <c r="B174" s="129"/>
      <c r="D174" s="130" t="s">
        <v>78</v>
      </c>
      <c r="E174" s="139" t="s">
        <v>220</v>
      </c>
      <c r="F174" s="139" t="s">
        <v>221</v>
      </c>
      <c r="I174" s="132"/>
      <c r="J174" s="140">
        <f>BK174</f>
        <v>0</v>
      </c>
      <c r="L174" s="129"/>
      <c r="M174" s="134"/>
      <c r="P174" s="135">
        <f>SUM(P175:P176)</f>
        <v>0</v>
      </c>
      <c r="R174" s="135">
        <f>SUM(R175:R176)</f>
        <v>0</v>
      </c>
      <c r="T174" s="136">
        <f>SUM(T175:T176)</f>
        <v>0</v>
      </c>
      <c r="AR174" s="130" t="s">
        <v>88</v>
      </c>
      <c r="AT174" s="137" t="s">
        <v>78</v>
      </c>
      <c r="AU174" s="137" t="s">
        <v>21</v>
      </c>
      <c r="AY174" s="130" t="s">
        <v>148</v>
      </c>
      <c r="BK174" s="138">
        <f>SUM(BK175:BK176)</f>
        <v>0</v>
      </c>
    </row>
    <row r="175" spans="2:65" s="1" customFormat="1" ht="24" customHeight="1">
      <c r="B175" s="28"/>
      <c r="C175" s="141" t="s">
        <v>222</v>
      </c>
      <c r="D175" s="141" t="s">
        <v>154</v>
      </c>
      <c r="E175" s="142" t="s">
        <v>203</v>
      </c>
      <c r="F175" s="143" t="s">
        <v>204</v>
      </c>
      <c r="G175" s="144" t="s">
        <v>200</v>
      </c>
      <c r="H175" s="145">
        <v>120</v>
      </c>
      <c r="I175" s="146"/>
      <c r="J175" s="147">
        <f>ROUND(I175*H175,2)</f>
        <v>0</v>
      </c>
      <c r="K175" s="143" t="s">
        <v>177</v>
      </c>
      <c r="L175" s="28"/>
      <c r="M175" s="148" t="s">
        <v>1</v>
      </c>
      <c r="N175" s="149" t="s">
        <v>44</v>
      </c>
      <c r="P175" s="150">
        <f>O175*H175</f>
        <v>0</v>
      </c>
      <c r="Q175" s="150">
        <v>0</v>
      </c>
      <c r="R175" s="150">
        <f>Q175*H175</f>
        <v>0</v>
      </c>
      <c r="S175" s="150">
        <v>0</v>
      </c>
      <c r="T175" s="151">
        <f>S175*H175</f>
        <v>0</v>
      </c>
      <c r="AR175" s="152" t="s">
        <v>159</v>
      </c>
      <c r="AT175" s="152" t="s">
        <v>154</v>
      </c>
      <c r="AU175" s="152" t="s">
        <v>88</v>
      </c>
      <c r="AY175" s="13" t="s">
        <v>148</v>
      </c>
      <c r="BE175" s="153">
        <f>IF(N175="základní",J175,0)</f>
        <v>0</v>
      </c>
      <c r="BF175" s="153">
        <f>IF(N175="snížená",J175,0)</f>
        <v>0</v>
      </c>
      <c r="BG175" s="153">
        <f>IF(N175="zákl. přenesená",J175,0)</f>
        <v>0</v>
      </c>
      <c r="BH175" s="153">
        <f>IF(N175="sníž. přenesená",J175,0)</f>
        <v>0</v>
      </c>
      <c r="BI175" s="153">
        <f>IF(N175="nulová",J175,0)</f>
        <v>0</v>
      </c>
      <c r="BJ175" s="13" t="s">
        <v>21</v>
      </c>
      <c r="BK175" s="153">
        <f>ROUND(I175*H175,2)</f>
        <v>0</v>
      </c>
      <c r="BL175" s="13" t="s">
        <v>159</v>
      </c>
      <c r="BM175" s="152" t="s">
        <v>223</v>
      </c>
    </row>
    <row r="176" spans="2:65" s="1" customFormat="1" ht="29.25">
      <c r="B176" s="28"/>
      <c r="D176" s="164" t="s">
        <v>206</v>
      </c>
      <c r="F176" s="165" t="s">
        <v>207</v>
      </c>
      <c r="I176" s="83"/>
      <c r="L176" s="28"/>
      <c r="M176" s="166"/>
      <c r="T176" s="52"/>
      <c r="AT176" s="13" t="s">
        <v>206</v>
      </c>
      <c r="AU176" s="13" t="s">
        <v>88</v>
      </c>
    </row>
    <row r="177" spans="2:65" s="11" customFormat="1" ht="22.9" customHeight="1">
      <c r="B177" s="129"/>
      <c r="D177" s="130" t="s">
        <v>78</v>
      </c>
      <c r="E177" s="139" t="s">
        <v>224</v>
      </c>
      <c r="F177" s="139" t="s">
        <v>225</v>
      </c>
      <c r="I177" s="132"/>
      <c r="J177" s="140">
        <f>BK177</f>
        <v>0</v>
      </c>
      <c r="L177" s="129"/>
      <c r="M177" s="134"/>
      <c r="P177" s="135">
        <f>SUM(P178:P183)</f>
        <v>0</v>
      </c>
      <c r="R177" s="135">
        <f>SUM(R178:R183)</f>
        <v>0</v>
      </c>
      <c r="T177" s="136">
        <f>SUM(T178:T183)</f>
        <v>0</v>
      </c>
      <c r="AR177" s="130" t="s">
        <v>88</v>
      </c>
      <c r="AT177" s="137" t="s">
        <v>78</v>
      </c>
      <c r="AU177" s="137" t="s">
        <v>21</v>
      </c>
      <c r="AY177" s="130" t="s">
        <v>148</v>
      </c>
      <c r="BK177" s="138">
        <f>SUM(BK178:BK183)</f>
        <v>0</v>
      </c>
    </row>
    <row r="178" spans="2:65" s="1" customFormat="1" ht="24" customHeight="1">
      <c r="B178" s="28"/>
      <c r="C178" s="141" t="s">
        <v>226</v>
      </c>
      <c r="D178" s="141" t="s">
        <v>154</v>
      </c>
      <c r="E178" s="142" t="s">
        <v>198</v>
      </c>
      <c r="F178" s="143" t="s">
        <v>199</v>
      </c>
      <c r="G178" s="144" t="s">
        <v>200</v>
      </c>
      <c r="H178" s="145">
        <v>25</v>
      </c>
      <c r="I178" s="146"/>
      <c r="J178" s="147">
        <f>ROUND(I178*H178,2)</f>
        <v>0</v>
      </c>
      <c r="K178" s="143" t="s">
        <v>177</v>
      </c>
      <c r="L178" s="28"/>
      <c r="M178" s="148" t="s">
        <v>1</v>
      </c>
      <c r="N178" s="149" t="s">
        <v>44</v>
      </c>
      <c r="P178" s="150">
        <f>O178*H178</f>
        <v>0</v>
      </c>
      <c r="Q178" s="150">
        <v>0</v>
      </c>
      <c r="R178" s="150">
        <f>Q178*H178</f>
        <v>0</v>
      </c>
      <c r="S178" s="150">
        <v>0</v>
      </c>
      <c r="T178" s="151">
        <f>S178*H178</f>
        <v>0</v>
      </c>
      <c r="AR178" s="152" t="s">
        <v>159</v>
      </c>
      <c r="AT178" s="152" t="s">
        <v>154</v>
      </c>
      <c r="AU178" s="152" t="s">
        <v>88</v>
      </c>
      <c r="AY178" s="13" t="s">
        <v>148</v>
      </c>
      <c r="BE178" s="153">
        <f>IF(N178="základní",J178,0)</f>
        <v>0</v>
      </c>
      <c r="BF178" s="153">
        <f>IF(N178="snížená",J178,0)</f>
        <v>0</v>
      </c>
      <c r="BG178" s="153">
        <f>IF(N178="zákl. přenesená",J178,0)</f>
        <v>0</v>
      </c>
      <c r="BH178" s="153">
        <f>IF(N178="sníž. přenesená",J178,0)</f>
        <v>0</v>
      </c>
      <c r="BI178" s="153">
        <f>IF(N178="nulová",J178,0)</f>
        <v>0</v>
      </c>
      <c r="BJ178" s="13" t="s">
        <v>21</v>
      </c>
      <c r="BK178" s="153">
        <f>ROUND(I178*H178,2)</f>
        <v>0</v>
      </c>
      <c r="BL178" s="13" t="s">
        <v>159</v>
      </c>
      <c r="BM178" s="152" t="s">
        <v>227</v>
      </c>
    </row>
    <row r="179" spans="2:65" s="1" customFormat="1" ht="24" customHeight="1">
      <c r="B179" s="28"/>
      <c r="C179" s="141" t="s">
        <v>228</v>
      </c>
      <c r="D179" s="141" t="s">
        <v>154</v>
      </c>
      <c r="E179" s="142" t="s">
        <v>203</v>
      </c>
      <c r="F179" s="143" t="s">
        <v>204</v>
      </c>
      <c r="G179" s="144" t="s">
        <v>200</v>
      </c>
      <c r="H179" s="145">
        <v>25</v>
      </c>
      <c r="I179" s="146"/>
      <c r="J179" s="147">
        <f>ROUND(I179*H179,2)</f>
        <v>0</v>
      </c>
      <c r="K179" s="143" t="s">
        <v>177</v>
      </c>
      <c r="L179" s="28"/>
      <c r="M179" s="148" t="s">
        <v>1</v>
      </c>
      <c r="N179" s="149" t="s">
        <v>44</v>
      </c>
      <c r="P179" s="150">
        <f>O179*H179</f>
        <v>0</v>
      </c>
      <c r="Q179" s="150">
        <v>0</v>
      </c>
      <c r="R179" s="150">
        <f>Q179*H179</f>
        <v>0</v>
      </c>
      <c r="S179" s="150">
        <v>0</v>
      </c>
      <c r="T179" s="151">
        <f>S179*H179</f>
        <v>0</v>
      </c>
      <c r="AR179" s="152" t="s">
        <v>159</v>
      </c>
      <c r="AT179" s="152" t="s">
        <v>154</v>
      </c>
      <c r="AU179" s="152" t="s">
        <v>88</v>
      </c>
      <c r="AY179" s="13" t="s">
        <v>148</v>
      </c>
      <c r="BE179" s="153">
        <f>IF(N179="základní",J179,0)</f>
        <v>0</v>
      </c>
      <c r="BF179" s="153">
        <f>IF(N179="snížená",J179,0)</f>
        <v>0</v>
      </c>
      <c r="BG179" s="153">
        <f>IF(N179="zákl. přenesená",J179,0)</f>
        <v>0</v>
      </c>
      <c r="BH179" s="153">
        <f>IF(N179="sníž. přenesená",J179,0)</f>
        <v>0</v>
      </c>
      <c r="BI179" s="153">
        <f>IF(N179="nulová",J179,0)</f>
        <v>0</v>
      </c>
      <c r="BJ179" s="13" t="s">
        <v>21</v>
      </c>
      <c r="BK179" s="153">
        <f>ROUND(I179*H179,2)</f>
        <v>0</v>
      </c>
      <c r="BL179" s="13" t="s">
        <v>159</v>
      </c>
      <c r="BM179" s="152" t="s">
        <v>229</v>
      </c>
    </row>
    <row r="180" spans="2:65" s="1" customFormat="1" ht="29.25">
      <c r="B180" s="28"/>
      <c r="D180" s="164" t="s">
        <v>206</v>
      </c>
      <c r="F180" s="165" t="s">
        <v>207</v>
      </c>
      <c r="I180" s="83"/>
      <c r="L180" s="28"/>
      <c r="M180" s="166"/>
      <c r="T180" s="52"/>
      <c r="AT180" s="13" t="s">
        <v>206</v>
      </c>
      <c r="AU180" s="13" t="s">
        <v>88</v>
      </c>
    </row>
    <row r="181" spans="2:65" s="1" customFormat="1" ht="36" customHeight="1">
      <c r="B181" s="28"/>
      <c r="C181" s="154" t="s">
        <v>230</v>
      </c>
      <c r="D181" s="154" t="s">
        <v>162</v>
      </c>
      <c r="E181" s="155" t="s">
        <v>231</v>
      </c>
      <c r="F181" s="156" t="s">
        <v>232</v>
      </c>
      <c r="G181" s="157" t="s">
        <v>165</v>
      </c>
      <c r="H181" s="158">
        <v>1</v>
      </c>
      <c r="I181" s="159"/>
      <c r="J181" s="160">
        <f>ROUND(I181*H181,2)</f>
        <v>0</v>
      </c>
      <c r="K181" s="156" t="s">
        <v>1</v>
      </c>
      <c r="L181" s="161"/>
      <c r="M181" s="162" t="s">
        <v>1</v>
      </c>
      <c r="N181" s="163" t="s">
        <v>44</v>
      </c>
      <c r="P181" s="150">
        <f>O181*H181</f>
        <v>0</v>
      </c>
      <c r="Q181" s="150">
        <v>0</v>
      </c>
      <c r="R181" s="150">
        <f>Q181*H181</f>
        <v>0</v>
      </c>
      <c r="S181" s="150">
        <v>0</v>
      </c>
      <c r="T181" s="151">
        <f>S181*H181</f>
        <v>0</v>
      </c>
      <c r="AR181" s="152" t="s">
        <v>166</v>
      </c>
      <c r="AT181" s="152" t="s">
        <v>162</v>
      </c>
      <c r="AU181" s="152" t="s">
        <v>88</v>
      </c>
      <c r="AY181" s="13" t="s">
        <v>148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3" t="s">
        <v>21</v>
      </c>
      <c r="BK181" s="153">
        <f>ROUND(I181*H181,2)</f>
        <v>0</v>
      </c>
      <c r="BL181" s="13" t="s">
        <v>159</v>
      </c>
      <c r="BM181" s="152" t="s">
        <v>233</v>
      </c>
    </row>
    <row r="182" spans="2:65" s="1" customFormat="1" ht="24" customHeight="1">
      <c r="B182" s="28"/>
      <c r="C182" s="141" t="s">
        <v>234</v>
      </c>
      <c r="D182" s="141" t="s">
        <v>154</v>
      </c>
      <c r="E182" s="142" t="s">
        <v>203</v>
      </c>
      <c r="F182" s="143" t="s">
        <v>204</v>
      </c>
      <c r="G182" s="144" t="s">
        <v>200</v>
      </c>
      <c r="H182" s="145">
        <v>25</v>
      </c>
      <c r="I182" s="146"/>
      <c r="J182" s="147">
        <f>ROUND(I182*H182,2)</f>
        <v>0</v>
      </c>
      <c r="K182" s="143" t="s">
        <v>177</v>
      </c>
      <c r="L182" s="28"/>
      <c r="M182" s="148" t="s">
        <v>1</v>
      </c>
      <c r="N182" s="149" t="s">
        <v>44</v>
      </c>
      <c r="P182" s="150">
        <f>O182*H182</f>
        <v>0</v>
      </c>
      <c r="Q182" s="150">
        <v>0</v>
      </c>
      <c r="R182" s="150">
        <f>Q182*H182</f>
        <v>0</v>
      </c>
      <c r="S182" s="150">
        <v>0</v>
      </c>
      <c r="T182" s="151">
        <f>S182*H182</f>
        <v>0</v>
      </c>
      <c r="AR182" s="152" t="s">
        <v>159</v>
      </c>
      <c r="AT182" s="152" t="s">
        <v>154</v>
      </c>
      <c r="AU182" s="152" t="s">
        <v>88</v>
      </c>
      <c r="AY182" s="13" t="s">
        <v>148</v>
      </c>
      <c r="BE182" s="153">
        <f>IF(N182="základní",J182,0)</f>
        <v>0</v>
      </c>
      <c r="BF182" s="153">
        <f>IF(N182="snížená",J182,0)</f>
        <v>0</v>
      </c>
      <c r="BG182" s="153">
        <f>IF(N182="zákl. přenesená",J182,0)</f>
        <v>0</v>
      </c>
      <c r="BH182" s="153">
        <f>IF(N182="sníž. přenesená",J182,0)</f>
        <v>0</v>
      </c>
      <c r="BI182" s="153">
        <f>IF(N182="nulová",J182,0)</f>
        <v>0</v>
      </c>
      <c r="BJ182" s="13" t="s">
        <v>21</v>
      </c>
      <c r="BK182" s="153">
        <f>ROUND(I182*H182,2)</f>
        <v>0</v>
      </c>
      <c r="BL182" s="13" t="s">
        <v>159</v>
      </c>
      <c r="BM182" s="152" t="s">
        <v>235</v>
      </c>
    </row>
    <row r="183" spans="2:65" s="1" customFormat="1" ht="29.25">
      <c r="B183" s="28"/>
      <c r="D183" s="164" t="s">
        <v>206</v>
      </c>
      <c r="F183" s="165" t="s">
        <v>207</v>
      </c>
      <c r="I183" s="83"/>
      <c r="L183" s="28"/>
      <c r="M183" s="166"/>
      <c r="T183" s="52"/>
      <c r="AT183" s="13" t="s">
        <v>206</v>
      </c>
      <c r="AU183" s="13" t="s">
        <v>88</v>
      </c>
    </row>
    <row r="184" spans="2:65" s="11" customFormat="1" ht="22.9" customHeight="1">
      <c r="B184" s="129"/>
      <c r="D184" s="130" t="s">
        <v>78</v>
      </c>
      <c r="E184" s="139" t="s">
        <v>236</v>
      </c>
      <c r="F184" s="139" t="s">
        <v>237</v>
      </c>
      <c r="I184" s="132"/>
      <c r="J184" s="140">
        <f>BK184</f>
        <v>0</v>
      </c>
      <c r="L184" s="129"/>
      <c r="M184" s="134"/>
      <c r="P184" s="135">
        <f>SUM(P185:P186)</f>
        <v>0</v>
      </c>
      <c r="R184" s="135">
        <f>SUM(R185:R186)</f>
        <v>0</v>
      </c>
      <c r="T184" s="136">
        <f>SUM(T185:T186)</f>
        <v>0</v>
      </c>
      <c r="AR184" s="130" t="s">
        <v>88</v>
      </c>
      <c r="AT184" s="137" t="s">
        <v>78</v>
      </c>
      <c r="AU184" s="137" t="s">
        <v>21</v>
      </c>
      <c r="AY184" s="130" t="s">
        <v>148</v>
      </c>
      <c r="BK184" s="138">
        <f>SUM(BK185:BK186)</f>
        <v>0</v>
      </c>
    </row>
    <row r="185" spans="2:65" s="1" customFormat="1" ht="24" customHeight="1">
      <c r="B185" s="28"/>
      <c r="C185" s="141" t="s">
        <v>238</v>
      </c>
      <c r="D185" s="141" t="s">
        <v>154</v>
      </c>
      <c r="E185" s="142" t="s">
        <v>239</v>
      </c>
      <c r="F185" s="143" t="s">
        <v>240</v>
      </c>
      <c r="G185" s="144" t="s">
        <v>200</v>
      </c>
      <c r="H185" s="145">
        <v>5</v>
      </c>
      <c r="I185" s="146"/>
      <c r="J185" s="147">
        <f>ROUND(I185*H185,2)</f>
        <v>0</v>
      </c>
      <c r="K185" s="143" t="s">
        <v>177</v>
      </c>
      <c r="L185" s="28"/>
      <c r="M185" s="148" t="s">
        <v>1</v>
      </c>
      <c r="N185" s="149" t="s">
        <v>44</v>
      </c>
      <c r="P185" s="150">
        <f>O185*H185</f>
        <v>0</v>
      </c>
      <c r="Q185" s="150">
        <v>0</v>
      </c>
      <c r="R185" s="150">
        <f>Q185*H185</f>
        <v>0</v>
      </c>
      <c r="S185" s="150">
        <v>0</v>
      </c>
      <c r="T185" s="151">
        <f>S185*H185</f>
        <v>0</v>
      </c>
      <c r="AR185" s="152" t="s">
        <v>159</v>
      </c>
      <c r="AT185" s="152" t="s">
        <v>154</v>
      </c>
      <c r="AU185" s="152" t="s">
        <v>88</v>
      </c>
      <c r="AY185" s="13" t="s">
        <v>148</v>
      </c>
      <c r="BE185" s="153">
        <f>IF(N185="základní",J185,0)</f>
        <v>0</v>
      </c>
      <c r="BF185" s="153">
        <f>IF(N185="snížená",J185,0)</f>
        <v>0</v>
      </c>
      <c r="BG185" s="153">
        <f>IF(N185="zákl. přenesená",J185,0)</f>
        <v>0</v>
      </c>
      <c r="BH185" s="153">
        <f>IF(N185="sníž. přenesená",J185,0)</f>
        <v>0</v>
      </c>
      <c r="BI185" s="153">
        <f>IF(N185="nulová",J185,0)</f>
        <v>0</v>
      </c>
      <c r="BJ185" s="13" t="s">
        <v>21</v>
      </c>
      <c r="BK185" s="153">
        <f>ROUND(I185*H185,2)</f>
        <v>0</v>
      </c>
      <c r="BL185" s="13" t="s">
        <v>159</v>
      </c>
      <c r="BM185" s="152" t="s">
        <v>241</v>
      </c>
    </row>
    <row r="186" spans="2:65" s="1" customFormat="1" ht="24" customHeight="1">
      <c r="B186" s="28"/>
      <c r="C186" s="154" t="s">
        <v>242</v>
      </c>
      <c r="D186" s="154" t="s">
        <v>162</v>
      </c>
      <c r="E186" s="155" t="s">
        <v>243</v>
      </c>
      <c r="F186" s="156" t="s">
        <v>244</v>
      </c>
      <c r="G186" s="157" t="s">
        <v>162</v>
      </c>
      <c r="H186" s="158">
        <v>5</v>
      </c>
      <c r="I186" s="159"/>
      <c r="J186" s="160">
        <f>ROUND(I186*H186,2)</f>
        <v>0</v>
      </c>
      <c r="K186" s="156" t="s">
        <v>1</v>
      </c>
      <c r="L186" s="161"/>
      <c r="M186" s="162" t="s">
        <v>1</v>
      </c>
      <c r="N186" s="163" t="s">
        <v>44</v>
      </c>
      <c r="P186" s="150">
        <f>O186*H186</f>
        <v>0</v>
      </c>
      <c r="Q186" s="150">
        <v>0</v>
      </c>
      <c r="R186" s="150">
        <f>Q186*H186</f>
        <v>0</v>
      </c>
      <c r="S186" s="150">
        <v>0</v>
      </c>
      <c r="T186" s="151">
        <f>S186*H186</f>
        <v>0</v>
      </c>
      <c r="AR186" s="152" t="s">
        <v>166</v>
      </c>
      <c r="AT186" s="152" t="s">
        <v>162</v>
      </c>
      <c r="AU186" s="152" t="s">
        <v>88</v>
      </c>
      <c r="AY186" s="13" t="s">
        <v>148</v>
      </c>
      <c r="BE186" s="153">
        <f>IF(N186="základní",J186,0)</f>
        <v>0</v>
      </c>
      <c r="BF186" s="153">
        <f>IF(N186="snížená",J186,0)</f>
        <v>0</v>
      </c>
      <c r="BG186" s="153">
        <f>IF(N186="zákl. přenesená",J186,0)</f>
        <v>0</v>
      </c>
      <c r="BH186" s="153">
        <f>IF(N186="sníž. přenesená",J186,0)</f>
        <v>0</v>
      </c>
      <c r="BI186" s="153">
        <f>IF(N186="nulová",J186,0)</f>
        <v>0</v>
      </c>
      <c r="BJ186" s="13" t="s">
        <v>21</v>
      </c>
      <c r="BK186" s="153">
        <f>ROUND(I186*H186,2)</f>
        <v>0</v>
      </c>
      <c r="BL186" s="13" t="s">
        <v>159</v>
      </c>
      <c r="BM186" s="152" t="s">
        <v>245</v>
      </c>
    </row>
    <row r="187" spans="2:65" s="11" customFormat="1" ht="22.9" customHeight="1">
      <c r="B187" s="129"/>
      <c r="D187" s="130" t="s">
        <v>78</v>
      </c>
      <c r="E187" s="139" t="s">
        <v>246</v>
      </c>
      <c r="F187" s="139" t="s">
        <v>247</v>
      </c>
      <c r="I187" s="132"/>
      <c r="J187" s="140">
        <f>BK187</f>
        <v>0</v>
      </c>
      <c r="L187" s="129"/>
      <c r="M187" s="134"/>
      <c r="P187" s="135">
        <f>SUM(P188:P189)</f>
        <v>0</v>
      </c>
      <c r="R187" s="135">
        <f>SUM(R188:R189)</f>
        <v>0</v>
      </c>
      <c r="T187" s="136">
        <f>SUM(T188:T189)</f>
        <v>0</v>
      </c>
      <c r="AR187" s="130" t="s">
        <v>88</v>
      </c>
      <c r="AT187" s="137" t="s">
        <v>78</v>
      </c>
      <c r="AU187" s="137" t="s">
        <v>21</v>
      </c>
      <c r="AY187" s="130" t="s">
        <v>148</v>
      </c>
      <c r="BK187" s="138">
        <f>SUM(BK188:BK189)</f>
        <v>0</v>
      </c>
    </row>
    <row r="188" spans="2:65" s="1" customFormat="1" ht="24" customHeight="1">
      <c r="B188" s="28"/>
      <c r="C188" s="141" t="s">
        <v>248</v>
      </c>
      <c r="D188" s="141" t="s">
        <v>154</v>
      </c>
      <c r="E188" s="142" t="s">
        <v>249</v>
      </c>
      <c r="F188" s="143" t="s">
        <v>250</v>
      </c>
      <c r="G188" s="144" t="s">
        <v>200</v>
      </c>
      <c r="H188" s="145">
        <v>45</v>
      </c>
      <c r="I188" s="146"/>
      <c r="J188" s="147">
        <f>ROUND(I188*H188,2)</f>
        <v>0</v>
      </c>
      <c r="K188" s="143" t="s">
        <v>177</v>
      </c>
      <c r="L188" s="28"/>
      <c r="M188" s="148" t="s">
        <v>1</v>
      </c>
      <c r="N188" s="149" t="s">
        <v>44</v>
      </c>
      <c r="P188" s="150">
        <f>O188*H188</f>
        <v>0</v>
      </c>
      <c r="Q188" s="150">
        <v>0</v>
      </c>
      <c r="R188" s="150">
        <f>Q188*H188</f>
        <v>0</v>
      </c>
      <c r="S188" s="150">
        <v>0</v>
      </c>
      <c r="T188" s="151">
        <f>S188*H188</f>
        <v>0</v>
      </c>
      <c r="AR188" s="152" t="s">
        <v>159</v>
      </c>
      <c r="AT188" s="152" t="s">
        <v>154</v>
      </c>
      <c r="AU188" s="152" t="s">
        <v>88</v>
      </c>
      <c r="AY188" s="13" t="s">
        <v>148</v>
      </c>
      <c r="BE188" s="153">
        <f>IF(N188="základní",J188,0)</f>
        <v>0</v>
      </c>
      <c r="BF188" s="153">
        <f>IF(N188="snížená",J188,0)</f>
        <v>0</v>
      </c>
      <c r="BG188" s="153">
        <f>IF(N188="zákl. přenesená",J188,0)</f>
        <v>0</v>
      </c>
      <c r="BH188" s="153">
        <f>IF(N188="sníž. přenesená",J188,0)</f>
        <v>0</v>
      </c>
      <c r="BI188" s="153">
        <f>IF(N188="nulová",J188,0)</f>
        <v>0</v>
      </c>
      <c r="BJ188" s="13" t="s">
        <v>21</v>
      </c>
      <c r="BK188" s="153">
        <f>ROUND(I188*H188,2)</f>
        <v>0</v>
      </c>
      <c r="BL188" s="13" t="s">
        <v>159</v>
      </c>
      <c r="BM188" s="152" t="s">
        <v>251</v>
      </c>
    </row>
    <row r="189" spans="2:65" s="1" customFormat="1" ht="16.5" customHeight="1">
      <c r="B189" s="28"/>
      <c r="C189" s="154" t="s">
        <v>252</v>
      </c>
      <c r="D189" s="154" t="s">
        <v>162</v>
      </c>
      <c r="E189" s="155" t="s">
        <v>253</v>
      </c>
      <c r="F189" s="156" t="s">
        <v>254</v>
      </c>
      <c r="G189" s="157" t="s">
        <v>162</v>
      </c>
      <c r="H189" s="158">
        <v>45</v>
      </c>
      <c r="I189" s="159"/>
      <c r="J189" s="160">
        <f>ROUND(I189*H189,2)</f>
        <v>0</v>
      </c>
      <c r="K189" s="156" t="s">
        <v>1</v>
      </c>
      <c r="L189" s="161"/>
      <c r="M189" s="162" t="s">
        <v>1</v>
      </c>
      <c r="N189" s="163" t="s">
        <v>44</v>
      </c>
      <c r="P189" s="150">
        <f>O189*H189</f>
        <v>0</v>
      </c>
      <c r="Q189" s="150">
        <v>0</v>
      </c>
      <c r="R189" s="150">
        <f>Q189*H189</f>
        <v>0</v>
      </c>
      <c r="S189" s="150">
        <v>0</v>
      </c>
      <c r="T189" s="151">
        <f>S189*H189</f>
        <v>0</v>
      </c>
      <c r="AR189" s="152" t="s">
        <v>166</v>
      </c>
      <c r="AT189" s="152" t="s">
        <v>162</v>
      </c>
      <c r="AU189" s="152" t="s">
        <v>88</v>
      </c>
      <c r="AY189" s="13" t="s">
        <v>148</v>
      </c>
      <c r="BE189" s="153">
        <f>IF(N189="základní",J189,0)</f>
        <v>0</v>
      </c>
      <c r="BF189" s="153">
        <f>IF(N189="snížená",J189,0)</f>
        <v>0</v>
      </c>
      <c r="BG189" s="153">
        <f>IF(N189="zákl. přenesená",J189,0)</f>
        <v>0</v>
      </c>
      <c r="BH189" s="153">
        <f>IF(N189="sníž. přenesená",J189,0)</f>
        <v>0</v>
      </c>
      <c r="BI189" s="153">
        <f>IF(N189="nulová",J189,0)</f>
        <v>0</v>
      </c>
      <c r="BJ189" s="13" t="s">
        <v>21</v>
      </c>
      <c r="BK189" s="153">
        <f>ROUND(I189*H189,2)</f>
        <v>0</v>
      </c>
      <c r="BL189" s="13" t="s">
        <v>159</v>
      </c>
      <c r="BM189" s="152" t="s">
        <v>255</v>
      </c>
    </row>
    <row r="190" spans="2:65" s="11" customFormat="1" ht="22.9" customHeight="1">
      <c r="B190" s="129"/>
      <c r="D190" s="130" t="s">
        <v>78</v>
      </c>
      <c r="E190" s="139" t="s">
        <v>256</v>
      </c>
      <c r="F190" s="139" t="s">
        <v>257</v>
      </c>
      <c r="I190" s="132"/>
      <c r="J190" s="140">
        <f>BK190</f>
        <v>0</v>
      </c>
      <c r="L190" s="129"/>
      <c r="M190" s="134"/>
      <c r="P190" s="135">
        <f>SUM(P191:P192)</f>
        <v>0</v>
      </c>
      <c r="R190" s="135">
        <f>SUM(R191:R192)</f>
        <v>0</v>
      </c>
      <c r="T190" s="136">
        <f>SUM(T191:T192)</f>
        <v>0</v>
      </c>
      <c r="AR190" s="130" t="s">
        <v>88</v>
      </c>
      <c r="AT190" s="137" t="s">
        <v>78</v>
      </c>
      <c r="AU190" s="137" t="s">
        <v>21</v>
      </c>
      <c r="AY190" s="130" t="s">
        <v>148</v>
      </c>
      <c r="BK190" s="138">
        <f>SUM(BK191:BK192)</f>
        <v>0</v>
      </c>
    </row>
    <row r="191" spans="2:65" s="1" customFormat="1" ht="24" customHeight="1">
      <c r="B191" s="28"/>
      <c r="C191" s="141" t="s">
        <v>258</v>
      </c>
      <c r="D191" s="141" t="s">
        <v>154</v>
      </c>
      <c r="E191" s="142" t="s">
        <v>249</v>
      </c>
      <c r="F191" s="143" t="s">
        <v>250</v>
      </c>
      <c r="G191" s="144" t="s">
        <v>200</v>
      </c>
      <c r="H191" s="145">
        <v>230</v>
      </c>
      <c r="I191" s="146"/>
      <c r="J191" s="147">
        <f>ROUND(I191*H191,2)</f>
        <v>0</v>
      </c>
      <c r="K191" s="143" t="s">
        <v>177</v>
      </c>
      <c r="L191" s="28"/>
      <c r="M191" s="148" t="s">
        <v>1</v>
      </c>
      <c r="N191" s="149" t="s">
        <v>44</v>
      </c>
      <c r="P191" s="150">
        <f>O191*H191</f>
        <v>0</v>
      </c>
      <c r="Q191" s="150">
        <v>0</v>
      </c>
      <c r="R191" s="150">
        <f>Q191*H191</f>
        <v>0</v>
      </c>
      <c r="S191" s="150">
        <v>0</v>
      </c>
      <c r="T191" s="151">
        <f>S191*H191</f>
        <v>0</v>
      </c>
      <c r="AR191" s="152" t="s">
        <v>159</v>
      </c>
      <c r="AT191" s="152" t="s">
        <v>154</v>
      </c>
      <c r="AU191" s="152" t="s">
        <v>88</v>
      </c>
      <c r="AY191" s="13" t="s">
        <v>148</v>
      </c>
      <c r="BE191" s="153">
        <f>IF(N191="základní",J191,0)</f>
        <v>0</v>
      </c>
      <c r="BF191" s="153">
        <f>IF(N191="snížená",J191,0)</f>
        <v>0</v>
      </c>
      <c r="BG191" s="153">
        <f>IF(N191="zákl. přenesená",J191,0)</f>
        <v>0</v>
      </c>
      <c r="BH191" s="153">
        <f>IF(N191="sníž. přenesená",J191,0)</f>
        <v>0</v>
      </c>
      <c r="BI191" s="153">
        <f>IF(N191="nulová",J191,0)</f>
        <v>0</v>
      </c>
      <c r="BJ191" s="13" t="s">
        <v>21</v>
      </c>
      <c r="BK191" s="153">
        <f>ROUND(I191*H191,2)</f>
        <v>0</v>
      </c>
      <c r="BL191" s="13" t="s">
        <v>159</v>
      </c>
      <c r="BM191" s="152" t="s">
        <v>259</v>
      </c>
    </row>
    <row r="192" spans="2:65" s="1" customFormat="1" ht="16.5" customHeight="1">
      <c r="B192" s="28"/>
      <c r="C192" s="154" t="s">
        <v>260</v>
      </c>
      <c r="D192" s="154" t="s">
        <v>162</v>
      </c>
      <c r="E192" s="155" t="s">
        <v>261</v>
      </c>
      <c r="F192" s="156" t="s">
        <v>262</v>
      </c>
      <c r="G192" s="157" t="s">
        <v>162</v>
      </c>
      <c r="H192" s="158">
        <v>230</v>
      </c>
      <c r="I192" s="159"/>
      <c r="J192" s="160">
        <f>ROUND(I192*H192,2)</f>
        <v>0</v>
      </c>
      <c r="K192" s="156" t="s">
        <v>1</v>
      </c>
      <c r="L192" s="161"/>
      <c r="M192" s="162" t="s">
        <v>1</v>
      </c>
      <c r="N192" s="163" t="s">
        <v>44</v>
      </c>
      <c r="P192" s="150">
        <f>O192*H192</f>
        <v>0</v>
      </c>
      <c r="Q192" s="150">
        <v>0</v>
      </c>
      <c r="R192" s="150">
        <f>Q192*H192</f>
        <v>0</v>
      </c>
      <c r="S192" s="150">
        <v>0</v>
      </c>
      <c r="T192" s="151">
        <f>S192*H192</f>
        <v>0</v>
      </c>
      <c r="AR192" s="152" t="s">
        <v>166</v>
      </c>
      <c r="AT192" s="152" t="s">
        <v>162</v>
      </c>
      <c r="AU192" s="152" t="s">
        <v>88</v>
      </c>
      <c r="AY192" s="13" t="s">
        <v>148</v>
      </c>
      <c r="BE192" s="153">
        <f>IF(N192="základní",J192,0)</f>
        <v>0</v>
      </c>
      <c r="BF192" s="153">
        <f>IF(N192="snížená",J192,0)</f>
        <v>0</v>
      </c>
      <c r="BG192" s="153">
        <f>IF(N192="zákl. přenesená",J192,0)</f>
        <v>0</v>
      </c>
      <c r="BH192" s="153">
        <f>IF(N192="sníž. přenesená",J192,0)</f>
        <v>0</v>
      </c>
      <c r="BI192" s="153">
        <f>IF(N192="nulová",J192,0)</f>
        <v>0</v>
      </c>
      <c r="BJ192" s="13" t="s">
        <v>21</v>
      </c>
      <c r="BK192" s="153">
        <f>ROUND(I192*H192,2)</f>
        <v>0</v>
      </c>
      <c r="BL192" s="13" t="s">
        <v>159</v>
      </c>
      <c r="BM192" s="152" t="s">
        <v>263</v>
      </c>
    </row>
    <row r="193" spans="2:65" s="11" customFormat="1" ht="22.9" customHeight="1">
      <c r="B193" s="129"/>
      <c r="D193" s="130" t="s">
        <v>78</v>
      </c>
      <c r="E193" s="139" t="s">
        <v>264</v>
      </c>
      <c r="F193" s="139" t="s">
        <v>265</v>
      </c>
      <c r="I193" s="132"/>
      <c r="J193" s="140">
        <f>BK193</f>
        <v>0</v>
      </c>
      <c r="L193" s="129"/>
      <c r="M193" s="134"/>
      <c r="P193" s="135">
        <f>SUM(P194:P195)</f>
        <v>0</v>
      </c>
      <c r="R193" s="135">
        <f>SUM(R194:R195)</f>
        <v>0</v>
      </c>
      <c r="T193" s="136">
        <f>SUM(T194:T195)</f>
        <v>0</v>
      </c>
      <c r="AR193" s="130" t="s">
        <v>88</v>
      </c>
      <c r="AT193" s="137" t="s">
        <v>78</v>
      </c>
      <c r="AU193" s="137" t="s">
        <v>21</v>
      </c>
      <c r="AY193" s="130" t="s">
        <v>148</v>
      </c>
      <c r="BK193" s="138">
        <f>SUM(BK194:BK195)</f>
        <v>0</v>
      </c>
    </row>
    <row r="194" spans="2:65" s="1" customFormat="1" ht="24" customHeight="1">
      <c r="B194" s="28"/>
      <c r="C194" s="141" t="s">
        <v>266</v>
      </c>
      <c r="D194" s="141" t="s">
        <v>154</v>
      </c>
      <c r="E194" s="142" t="s">
        <v>267</v>
      </c>
      <c r="F194" s="143" t="s">
        <v>268</v>
      </c>
      <c r="G194" s="144" t="s">
        <v>200</v>
      </c>
      <c r="H194" s="145">
        <v>410</v>
      </c>
      <c r="I194" s="146"/>
      <c r="J194" s="147">
        <f>ROUND(I194*H194,2)</f>
        <v>0</v>
      </c>
      <c r="K194" s="143" t="s">
        <v>177</v>
      </c>
      <c r="L194" s="28"/>
      <c r="M194" s="148" t="s">
        <v>1</v>
      </c>
      <c r="N194" s="149" t="s">
        <v>44</v>
      </c>
      <c r="P194" s="150">
        <f>O194*H194</f>
        <v>0</v>
      </c>
      <c r="Q194" s="150">
        <v>0</v>
      </c>
      <c r="R194" s="150">
        <f>Q194*H194</f>
        <v>0</v>
      </c>
      <c r="S194" s="150">
        <v>0</v>
      </c>
      <c r="T194" s="151">
        <f>S194*H194</f>
        <v>0</v>
      </c>
      <c r="AR194" s="152" t="s">
        <v>159</v>
      </c>
      <c r="AT194" s="152" t="s">
        <v>154</v>
      </c>
      <c r="AU194" s="152" t="s">
        <v>88</v>
      </c>
      <c r="AY194" s="13" t="s">
        <v>148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13" t="s">
        <v>21</v>
      </c>
      <c r="BK194" s="153">
        <f>ROUND(I194*H194,2)</f>
        <v>0</v>
      </c>
      <c r="BL194" s="13" t="s">
        <v>159</v>
      </c>
      <c r="BM194" s="152" t="s">
        <v>269</v>
      </c>
    </row>
    <row r="195" spans="2:65" s="1" customFormat="1" ht="16.5" customHeight="1">
      <c r="B195" s="28"/>
      <c r="C195" s="154" t="s">
        <v>270</v>
      </c>
      <c r="D195" s="154" t="s">
        <v>162</v>
      </c>
      <c r="E195" s="155" t="s">
        <v>271</v>
      </c>
      <c r="F195" s="156" t="s">
        <v>272</v>
      </c>
      <c r="G195" s="157" t="s">
        <v>162</v>
      </c>
      <c r="H195" s="158">
        <v>410</v>
      </c>
      <c r="I195" s="159"/>
      <c r="J195" s="160">
        <f>ROUND(I195*H195,2)</f>
        <v>0</v>
      </c>
      <c r="K195" s="156" t="s">
        <v>1</v>
      </c>
      <c r="L195" s="161"/>
      <c r="M195" s="162" t="s">
        <v>1</v>
      </c>
      <c r="N195" s="163" t="s">
        <v>44</v>
      </c>
      <c r="P195" s="150">
        <f>O195*H195</f>
        <v>0</v>
      </c>
      <c r="Q195" s="150">
        <v>0</v>
      </c>
      <c r="R195" s="150">
        <f>Q195*H195</f>
        <v>0</v>
      </c>
      <c r="S195" s="150">
        <v>0</v>
      </c>
      <c r="T195" s="151">
        <f>S195*H195</f>
        <v>0</v>
      </c>
      <c r="AR195" s="152" t="s">
        <v>166</v>
      </c>
      <c r="AT195" s="152" t="s">
        <v>162</v>
      </c>
      <c r="AU195" s="152" t="s">
        <v>88</v>
      </c>
      <c r="AY195" s="13" t="s">
        <v>148</v>
      </c>
      <c r="BE195" s="153">
        <f>IF(N195="základní",J195,0)</f>
        <v>0</v>
      </c>
      <c r="BF195" s="153">
        <f>IF(N195="snížená",J195,0)</f>
        <v>0</v>
      </c>
      <c r="BG195" s="153">
        <f>IF(N195="zákl. přenesená",J195,0)</f>
        <v>0</v>
      </c>
      <c r="BH195" s="153">
        <f>IF(N195="sníž. přenesená",J195,0)</f>
        <v>0</v>
      </c>
      <c r="BI195" s="153">
        <f>IF(N195="nulová",J195,0)</f>
        <v>0</v>
      </c>
      <c r="BJ195" s="13" t="s">
        <v>21</v>
      </c>
      <c r="BK195" s="153">
        <f>ROUND(I195*H195,2)</f>
        <v>0</v>
      </c>
      <c r="BL195" s="13" t="s">
        <v>159</v>
      </c>
      <c r="BM195" s="152" t="s">
        <v>273</v>
      </c>
    </row>
    <row r="196" spans="2:65" s="11" customFormat="1" ht="22.9" customHeight="1">
      <c r="B196" s="129"/>
      <c r="D196" s="130" t="s">
        <v>78</v>
      </c>
      <c r="E196" s="139" t="s">
        <v>274</v>
      </c>
      <c r="F196" s="139" t="s">
        <v>275</v>
      </c>
      <c r="I196" s="132"/>
      <c r="J196" s="140">
        <f>BK196</f>
        <v>0</v>
      </c>
      <c r="L196" s="129"/>
      <c r="M196" s="134"/>
      <c r="P196" s="135">
        <f>SUM(P197:P198)</f>
        <v>0</v>
      </c>
      <c r="R196" s="135">
        <f>SUM(R197:R198)</f>
        <v>0</v>
      </c>
      <c r="T196" s="136">
        <f>SUM(T197:T198)</f>
        <v>0</v>
      </c>
      <c r="AR196" s="130" t="s">
        <v>88</v>
      </c>
      <c r="AT196" s="137" t="s">
        <v>78</v>
      </c>
      <c r="AU196" s="137" t="s">
        <v>21</v>
      </c>
      <c r="AY196" s="130" t="s">
        <v>148</v>
      </c>
      <c r="BK196" s="138">
        <f>SUM(BK197:BK198)</f>
        <v>0</v>
      </c>
    </row>
    <row r="197" spans="2:65" s="1" customFormat="1" ht="16.5" customHeight="1">
      <c r="B197" s="28"/>
      <c r="C197" s="141" t="s">
        <v>276</v>
      </c>
      <c r="D197" s="141" t="s">
        <v>154</v>
      </c>
      <c r="E197" s="142" t="s">
        <v>277</v>
      </c>
      <c r="F197" s="143" t="s">
        <v>278</v>
      </c>
      <c r="G197" s="144" t="s">
        <v>157</v>
      </c>
      <c r="H197" s="145">
        <v>85</v>
      </c>
      <c r="I197" s="146"/>
      <c r="J197" s="147">
        <f>ROUND(I197*H197,2)</f>
        <v>0</v>
      </c>
      <c r="K197" s="143" t="s">
        <v>177</v>
      </c>
      <c r="L197" s="28"/>
      <c r="M197" s="148" t="s">
        <v>1</v>
      </c>
      <c r="N197" s="149" t="s">
        <v>44</v>
      </c>
      <c r="P197" s="150">
        <f>O197*H197</f>
        <v>0</v>
      </c>
      <c r="Q197" s="150">
        <v>0</v>
      </c>
      <c r="R197" s="150">
        <f>Q197*H197</f>
        <v>0</v>
      </c>
      <c r="S197" s="150">
        <v>0</v>
      </c>
      <c r="T197" s="151">
        <f>S197*H197</f>
        <v>0</v>
      </c>
      <c r="AR197" s="152" t="s">
        <v>159</v>
      </c>
      <c r="AT197" s="152" t="s">
        <v>154</v>
      </c>
      <c r="AU197" s="152" t="s">
        <v>88</v>
      </c>
      <c r="AY197" s="13" t="s">
        <v>148</v>
      </c>
      <c r="BE197" s="153">
        <f>IF(N197="základní",J197,0)</f>
        <v>0</v>
      </c>
      <c r="BF197" s="153">
        <f>IF(N197="snížená",J197,0)</f>
        <v>0</v>
      </c>
      <c r="BG197" s="153">
        <f>IF(N197="zákl. přenesená",J197,0)</f>
        <v>0</v>
      </c>
      <c r="BH197" s="153">
        <f>IF(N197="sníž. přenesená",J197,0)</f>
        <v>0</v>
      </c>
      <c r="BI197" s="153">
        <f>IF(N197="nulová",J197,0)</f>
        <v>0</v>
      </c>
      <c r="BJ197" s="13" t="s">
        <v>21</v>
      </c>
      <c r="BK197" s="153">
        <f>ROUND(I197*H197,2)</f>
        <v>0</v>
      </c>
      <c r="BL197" s="13" t="s">
        <v>159</v>
      </c>
      <c r="BM197" s="152" t="s">
        <v>279</v>
      </c>
    </row>
    <row r="198" spans="2:65" s="1" customFormat="1" ht="36" customHeight="1">
      <c r="B198" s="28"/>
      <c r="C198" s="154" t="s">
        <v>280</v>
      </c>
      <c r="D198" s="154" t="s">
        <v>162</v>
      </c>
      <c r="E198" s="155" t="s">
        <v>281</v>
      </c>
      <c r="F198" s="156" t="s">
        <v>282</v>
      </c>
      <c r="G198" s="157" t="s">
        <v>165</v>
      </c>
      <c r="H198" s="158">
        <v>85</v>
      </c>
      <c r="I198" s="159"/>
      <c r="J198" s="160">
        <f>ROUND(I198*H198,2)</f>
        <v>0</v>
      </c>
      <c r="K198" s="156" t="s">
        <v>1</v>
      </c>
      <c r="L198" s="161"/>
      <c r="M198" s="162" t="s">
        <v>1</v>
      </c>
      <c r="N198" s="163" t="s">
        <v>44</v>
      </c>
      <c r="P198" s="150">
        <f>O198*H198</f>
        <v>0</v>
      </c>
      <c r="Q198" s="150">
        <v>0</v>
      </c>
      <c r="R198" s="150">
        <f>Q198*H198</f>
        <v>0</v>
      </c>
      <c r="S198" s="150">
        <v>0</v>
      </c>
      <c r="T198" s="151">
        <f>S198*H198</f>
        <v>0</v>
      </c>
      <c r="AR198" s="152" t="s">
        <v>166</v>
      </c>
      <c r="AT198" s="152" t="s">
        <v>162</v>
      </c>
      <c r="AU198" s="152" t="s">
        <v>88</v>
      </c>
      <c r="AY198" s="13" t="s">
        <v>148</v>
      </c>
      <c r="BE198" s="153">
        <f>IF(N198="základní",J198,0)</f>
        <v>0</v>
      </c>
      <c r="BF198" s="153">
        <f>IF(N198="snížená",J198,0)</f>
        <v>0</v>
      </c>
      <c r="BG198" s="153">
        <f>IF(N198="zákl. přenesená",J198,0)</f>
        <v>0</v>
      </c>
      <c r="BH198" s="153">
        <f>IF(N198="sníž. přenesená",J198,0)</f>
        <v>0</v>
      </c>
      <c r="BI198" s="153">
        <f>IF(N198="nulová",J198,0)</f>
        <v>0</v>
      </c>
      <c r="BJ198" s="13" t="s">
        <v>21</v>
      </c>
      <c r="BK198" s="153">
        <f>ROUND(I198*H198,2)</f>
        <v>0</v>
      </c>
      <c r="BL198" s="13" t="s">
        <v>159</v>
      </c>
      <c r="BM198" s="152" t="s">
        <v>283</v>
      </c>
    </row>
    <row r="199" spans="2:65" s="11" customFormat="1" ht="22.9" customHeight="1">
      <c r="B199" s="129"/>
      <c r="D199" s="130" t="s">
        <v>78</v>
      </c>
      <c r="E199" s="139" t="s">
        <v>284</v>
      </c>
      <c r="F199" s="139" t="s">
        <v>285</v>
      </c>
      <c r="I199" s="132"/>
      <c r="J199" s="140">
        <f>BK199</f>
        <v>0</v>
      </c>
      <c r="L199" s="129"/>
      <c r="M199" s="134"/>
      <c r="P199" s="135">
        <f>SUM(P200:P201)</f>
        <v>0</v>
      </c>
      <c r="R199" s="135">
        <f>SUM(R200:R201)</f>
        <v>0</v>
      </c>
      <c r="T199" s="136">
        <f>SUM(T200:T201)</f>
        <v>0</v>
      </c>
      <c r="AR199" s="130" t="s">
        <v>88</v>
      </c>
      <c r="AT199" s="137" t="s">
        <v>78</v>
      </c>
      <c r="AU199" s="137" t="s">
        <v>21</v>
      </c>
      <c r="AY199" s="130" t="s">
        <v>148</v>
      </c>
      <c r="BK199" s="138">
        <f>SUM(BK200:BK201)</f>
        <v>0</v>
      </c>
    </row>
    <row r="200" spans="2:65" s="1" customFormat="1" ht="16.5" customHeight="1">
      <c r="B200" s="28"/>
      <c r="C200" s="141" t="s">
        <v>27</v>
      </c>
      <c r="D200" s="141" t="s">
        <v>154</v>
      </c>
      <c r="E200" s="142" t="s">
        <v>286</v>
      </c>
      <c r="F200" s="143" t="s">
        <v>287</v>
      </c>
      <c r="G200" s="144" t="s">
        <v>157</v>
      </c>
      <c r="H200" s="145">
        <v>20</v>
      </c>
      <c r="I200" s="146"/>
      <c r="J200" s="147">
        <f>ROUND(I200*H200,2)</f>
        <v>0</v>
      </c>
      <c r="K200" s="143" t="s">
        <v>177</v>
      </c>
      <c r="L200" s="28"/>
      <c r="M200" s="148" t="s">
        <v>1</v>
      </c>
      <c r="N200" s="149" t="s">
        <v>44</v>
      </c>
      <c r="P200" s="150">
        <f>O200*H200</f>
        <v>0</v>
      </c>
      <c r="Q200" s="150">
        <v>0</v>
      </c>
      <c r="R200" s="150">
        <f>Q200*H200</f>
        <v>0</v>
      </c>
      <c r="S200" s="150">
        <v>0</v>
      </c>
      <c r="T200" s="151">
        <f>S200*H200</f>
        <v>0</v>
      </c>
      <c r="AR200" s="152" t="s">
        <v>159</v>
      </c>
      <c r="AT200" s="152" t="s">
        <v>154</v>
      </c>
      <c r="AU200" s="152" t="s">
        <v>88</v>
      </c>
      <c r="AY200" s="13" t="s">
        <v>148</v>
      </c>
      <c r="BE200" s="153">
        <f>IF(N200="základní",J200,0)</f>
        <v>0</v>
      </c>
      <c r="BF200" s="153">
        <f>IF(N200="snížená",J200,0)</f>
        <v>0</v>
      </c>
      <c r="BG200" s="153">
        <f>IF(N200="zákl. přenesená",J200,0)</f>
        <v>0</v>
      </c>
      <c r="BH200" s="153">
        <f>IF(N200="sníž. přenesená",J200,0)</f>
        <v>0</v>
      </c>
      <c r="BI200" s="153">
        <f>IF(N200="nulová",J200,0)</f>
        <v>0</v>
      </c>
      <c r="BJ200" s="13" t="s">
        <v>21</v>
      </c>
      <c r="BK200" s="153">
        <f>ROUND(I200*H200,2)</f>
        <v>0</v>
      </c>
      <c r="BL200" s="13" t="s">
        <v>159</v>
      </c>
      <c r="BM200" s="152" t="s">
        <v>288</v>
      </c>
    </row>
    <row r="201" spans="2:65" s="1" customFormat="1" ht="24" customHeight="1">
      <c r="B201" s="28"/>
      <c r="C201" s="154" t="s">
        <v>289</v>
      </c>
      <c r="D201" s="154" t="s">
        <v>162</v>
      </c>
      <c r="E201" s="155" t="s">
        <v>290</v>
      </c>
      <c r="F201" s="156" t="s">
        <v>291</v>
      </c>
      <c r="G201" s="157" t="s">
        <v>165</v>
      </c>
      <c r="H201" s="158">
        <v>20</v>
      </c>
      <c r="I201" s="159"/>
      <c r="J201" s="160">
        <f>ROUND(I201*H201,2)</f>
        <v>0</v>
      </c>
      <c r="K201" s="156" t="s">
        <v>1</v>
      </c>
      <c r="L201" s="161"/>
      <c r="M201" s="162" t="s">
        <v>1</v>
      </c>
      <c r="N201" s="163" t="s">
        <v>44</v>
      </c>
      <c r="P201" s="150">
        <f>O201*H201</f>
        <v>0</v>
      </c>
      <c r="Q201" s="150">
        <v>0</v>
      </c>
      <c r="R201" s="150">
        <f>Q201*H201</f>
        <v>0</v>
      </c>
      <c r="S201" s="150">
        <v>0</v>
      </c>
      <c r="T201" s="151">
        <f>S201*H201</f>
        <v>0</v>
      </c>
      <c r="AR201" s="152" t="s">
        <v>166</v>
      </c>
      <c r="AT201" s="152" t="s">
        <v>162</v>
      </c>
      <c r="AU201" s="152" t="s">
        <v>88</v>
      </c>
      <c r="AY201" s="13" t="s">
        <v>148</v>
      </c>
      <c r="BE201" s="153">
        <f>IF(N201="základní",J201,0)</f>
        <v>0</v>
      </c>
      <c r="BF201" s="153">
        <f>IF(N201="snížená",J201,0)</f>
        <v>0</v>
      </c>
      <c r="BG201" s="153">
        <f>IF(N201="zákl. přenesená",J201,0)</f>
        <v>0</v>
      </c>
      <c r="BH201" s="153">
        <f>IF(N201="sníž. přenesená",J201,0)</f>
        <v>0</v>
      </c>
      <c r="BI201" s="153">
        <f>IF(N201="nulová",J201,0)</f>
        <v>0</v>
      </c>
      <c r="BJ201" s="13" t="s">
        <v>21</v>
      </c>
      <c r="BK201" s="153">
        <f>ROUND(I201*H201,2)</f>
        <v>0</v>
      </c>
      <c r="BL201" s="13" t="s">
        <v>159</v>
      </c>
      <c r="BM201" s="152" t="s">
        <v>292</v>
      </c>
    </row>
    <row r="202" spans="2:65" s="11" customFormat="1" ht="22.9" customHeight="1">
      <c r="B202" s="129"/>
      <c r="D202" s="130" t="s">
        <v>78</v>
      </c>
      <c r="E202" s="139" t="s">
        <v>293</v>
      </c>
      <c r="F202" s="139" t="s">
        <v>294</v>
      </c>
      <c r="I202" s="132"/>
      <c r="J202" s="140">
        <f>BK202</f>
        <v>0</v>
      </c>
      <c r="L202" s="129"/>
      <c r="M202" s="134"/>
      <c r="P202" s="135">
        <f>SUM(P203:P204)</f>
        <v>0</v>
      </c>
      <c r="R202" s="135">
        <f>SUM(R203:R204)</f>
        <v>0</v>
      </c>
      <c r="T202" s="136">
        <f>SUM(T203:T204)</f>
        <v>0</v>
      </c>
      <c r="AR202" s="130" t="s">
        <v>88</v>
      </c>
      <c r="AT202" s="137" t="s">
        <v>78</v>
      </c>
      <c r="AU202" s="137" t="s">
        <v>21</v>
      </c>
      <c r="AY202" s="130" t="s">
        <v>148</v>
      </c>
      <c r="BK202" s="138">
        <f>SUM(BK203:BK204)</f>
        <v>0</v>
      </c>
    </row>
    <row r="203" spans="2:65" s="1" customFormat="1" ht="16.5" customHeight="1">
      <c r="B203" s="28"/>
      <c r="C203" s="141" t="s">
        <v>295</v>
      </c>
      <c r="D203" s="141" t="s">
        <v>154</v>
      </c>
      <c r="E203" s="142" t="s">
        <v>296</v>
      </c>
      <c r="F203" s="143" t="s">
        <v>297</v>
      </c>
      <c r="G203" s="144" t="s">
        <v>157</v>
      </c>
      <c r="H203" s="145">
        <v>6</v>
      </c>
      <c r="I203" s="146"/>
      <c r="J203" s="147">
        <f>ROUND(I203*H203,2)</f>
        <v>0</v>
      </c>
      <c r="K203" s="143" t="s">
        <v>177</v>
      </c>
      <c r="L203" s="28"/>
      <c r="M203" s="148" t="s">
        <v>1</v>
      </c>
      <c r="N203" s="149" t="s">
        <v>44</v>
      </c>
      <c r="P203" s="150">
        <f>O203*H203</f>
        <v>0</v>
      </c>
      <c r="Q203" s="150">
        <v>0</v>
      </c>
      <c r="R203" s="150">
        <f>Q203*H203</f>
        <v>0</v>
      </c>
      <c r="S203" s="150">
        <v>0</v>
      </c>
      <c r="T203" s="151">
        <f>S203*H203</f>
        <v>0</v>
      </c>
      <c r="AR203" s="152" t="s">
        <v>159</v>
      </c>
      <c r="AT203" s="152" t="s">
        <v>154</v>
      </c>
      <c r="AU203" s="152" t="s">
        <v>88</v>
      </c>
      <c r="AY203" s="13" t="s">
        <v>148</v>
      </c>
      <c r="BE203" s="153">
        <f>IF(N203="základní",J203,0)</f>
        <v>0</v>
      </c>
      <c r="BF203" s="153">
        <f>IF(N203="snížená",J203,0)</f>
        <v>0</v>
      </c>
      <c r="BG203" s="153">
        <f>IF(N203="zákl. přenesená",J203,0)</f>
        <v>0</v>
      </c>
      <c r="BH203" s="153">
        <f>IF(N203="sníž. přenesená",J203,0)</f>
        <v>0</v>
      </c>
      <c r="BI203" s="153">
        <f>IF(N203="nulová",J203,0)</f>
        <v>0</v>
      </c>
      <c r="BJ203" s="13" t="s">
        <v>21</v>
      </c>
      <c r="BK203" s="153">
        <f>ROUND(I203*H203,2)</f>
        <v>0</v>
      </c>
      <c r="BL203" s="13" t="s">
        <v>159</v>
      </c>
      <c r="BM203" s="152" t="s">
        <v>298</v>
      </c>
    </row>
    <row r="204" spans="2:65" s="1" customFormat="1" ht="24" customHeight="1">
      <c r="B204" s="28"/>
      <c r="C204" s="154" t="s">
        <v>299</v>
      </c>
      <c r="D204" s="154" t="s">
        <v>162</v>
      </c>
      <c r="E204" s="155" t="s">
        <v>300</v>
      </c>
      <c r="F204" s="156" t="s">
        <v>301</v>
      </c>
      <c r="G204" s="157" t="s">
        <v>165</v>
      </c>
      <c r="H204" s="158">
        <v>6</v>
      </c>
      <c r="I204" s="159"/>
      <c r="J204" s="160">
        <f>ROUND(I204*H204,2)</f>
        <v>0</v>
      </c>
      <c r="K204" s="156" t="s">
        <v>1</v>
      </c>
      <c r="L204" s="161"/>
      <c r="M204" s="162" t="s">
        <v>1</v>
      </c>
      <c r="N204" s="163" t="s">
        <v>44</v>
      </c>
      <c r="P204" s="150">
        <f>O204*H204</f>
        <v>0</v>
      </c>
      <c r="Q204" s="150">
        <v>0</v>
      </c>
      <c r="R204" s="150">
        <f>Q204*H204</f>
        <v>0</v>
      </c>
      <c r="S204" s="150">
        <v>0</v>
      </c>
      <c r="T204" s="151">
        <f>S204*H204</f>
        <v>0</v>
      </c>
      <c r="AR204" s="152" t="s">
        <v>166</v>
      </c>
      <c r="AT204" s="152" t="s">
        <v>162</v>
      </c>
      <c r="AU204" s="152" t="s">
        <v>88</v>
      </c>
      <c r="AY204" s="13" t="s">
        <v>148</v>
      </c>
      <c r="BE204" s="153">
        <f>IF(N204="základní",J204,0)</f>
        <v>0</v>
      </c>
      <c r="BF204" s="153">
        <f>IF(N204="snížená",J204,0)</f>
        <v>0</v>
      </c>
      <c r="BG204" s="153">
        <f>IF(N204="zákl. přenesená",J204,0)</f>
        <v>0</v>
      </c>
      <c r="BH204" s="153">
        <f>IF(N204="sníž. přenesená",J204,0)</f>
        <v>0</v>
      </c>
      <c r="BI204" s="153">
        <f>IF(N204="nulová",J204,0)</f>
        <v>0</v>
      </c>
      <c r="BJ204" s="13" t="s">
        <v>21</v>
      </c>
      <c r="BK204" s="153">
        <f>ROUND(I204*H204,2)</f>
        <v>0</v>
      </c>
      <c r="BL204" s="13" t="s">
        <v>159</v>
      </c>
      <c r="BM204" s="152" t="s">
        <v>302</v>
      </c>
    </row>
    <row r="205" spans="2:65" s="11" customFormat="1" ht="22.9" customHeight="1">
      <c r="B205" s="129"/>
      <c r="D205" s="130" t="s">
        <v>78</v>
      </c>
      <c r="E205" s="139" t="s">
        <v>303</v>
      </c>
      <c r="F205" s="139" t="s">
        <v>304</v>
      </c>
      <c r="I205" s="132"/>
      <c r="J205" s="140">
        <f>BK205</f>
        <v>0</v>
      </c>
      <c r="L205" s="129"/>
      <c r="M205" s="134"/>
      <c r="P205" s="135">
        <f>SUM(P206:P207)</f>
        <v>0</v>
      </c>
      <c r="R205" s="135">
        <f>SUM(R206:R207)</f>
        <v>0</v>
      </c>
      <c r="T205" s="136">
        <f>SUM(T206:T207)</f>
        <v>0</v>
      </c>
      <c r="AR205" s="130" t="s">
        <v>88</v>
      </c>
      <c r="AT205" s="137" t="s">
        <v>78</v>
      </c>
      <c r="AU205" s="137" t="s">
        <v>21</v>
      </c>
      <c r="AY205" s="130" t="s">
        <v>148</v>
      </c>
      <c r="BK205" s="138">
        <f>SUM(BK206:BK207)</f>
        <v>0</v>
      </c>
    </row>
    <row r="206" spans="2:65" s="1" customFormat="1" ht="24" customHeight="1">
      <c r="B206" s="28"/>
      <c r="C206" s="141" t="s">
        <v>305</v>
      </c>
      <c r="D206" s="141" t="s">
        <v>154</v>
      </c>
      <c r="E206" s="142" t="s">
        <v>306</v>
      </c>
      <c r="F206" s="143" t="s">
        <v>307</v>
      </c>
      <c r="G206" s="144" t="s">
        <v>157</v>
      </c>
      <c r="H206" s="145">
        <v>1</v>
      </c>
      <c r="I206" s="146"/>
      <c r="J206" s="147">
        <f>ROUND(I206*H206,2)</f>
        <v>0</v>
      </c>
      <c r="K206" s="143" t="s">
        <v>177</v>
      </c>
      <c r="L206" s="28"/>
      <c r="M206" s="148" t="s">
        <v>1</v>
      </c>
      <c r="N206" s="149" t="s">
        <v>44</v>
      </c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AR206" s="152" t="s">
        <v>159</v>
      </c>
      <c r="AT206" s="152" t="s">
        <v>154</v>
      </c>
      <c r="AU206" s="152" t="s">
        <v>88</v>
      </c>
      <c r="AY206" s="13" t="s">
        <v>148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3" t="s">
        <v>21</v>
      </c>
      <c r="BK206" s="153">
        <f>ROUND(I206*H206,2)</f>
        <v>0</v>
      </c>
      <c r="BL206" s="13" t="s">
        <v>159</v>
      </c>
      <c r="BM206" s="152" t="s">
        <v>308</v>
      </c>
    </row>
    <row r="207" spans="2:65" s="1" customFormat="1" ht="16.5" customHeight="1">
      <c r="B207" s="28"/>
      <c r="C207" s="154" t="s">
        <v>309</v>
      </c>
      <c r="D207" s="154" t="s">
        <v>162</v>
      </c>
      <c r="E207" s="155" t="s">
        <v>310</v>
      </c>
      <c r="F207" s="156" t="s">
        <v>304</v>
      </c>
      <c r="G207" s="157" t="s">
        <v>165</v>
      </c>
      <c r="H207" s="158">
        <v>1</v>
      </c>
      <c r="I207" s="159"/>
      <c r="J207" s="160">
        <f>ROUND(I207*H207,2)</f>
        <v>0</v>
      </c>
      <c r="K207" s="156" t="s">
        <v>1</v>
      </c>
      <c r="L207" s="161"/>
      <c r="M207" s="162" t="s">
        <v>1</v>
      </c>
      <c r="N207" s="163" t="s">
        <v>44</v>
      </c>
      <c r="P207" s="150">
        <f>O207*H207</f>
        <v>0</v>
      </c>
      <c r="Q207" s="150">
        <v>0</v>
      </c>
      <c r="R207" s="150">
        <f>Q207*H207</f>
        <v>0</v>
      </c>
      <c r="S207" s="150">
        <v>0</v>
      </c>
      <c r="T207" s="151">
        <f>S207*H207</f>
        <v>0</v>
      </c>
      <c r="AR207" s="152" t="s">
        <v>166</v>
      </c>
      <c r="AT207" s="152" t="s">
        <v>162</v>
      </c>
      <c r="AU207" s="152" t="s">
        <v>88</v>
      </c>
      <c r="AY207" s="13" t="s">
        <v>148</v>
      </c>
      <c r="BE207" s="153">
        <f>IF(N207="základní",J207,0)</f>
        <v>0</v>
      </c>
      <c r="BF207" s="153">
        <f>IF(N207="snížená",J207,0)</f>
        <v>0</v>
      </c>
      <c r="BG207" s="153">
        <f>IF(N207="zákl. přenesená",J207,0)</f>
        <v>0</v>
      </c>
      <c r="BH207" s="153">
        <f>IF(N207="sníž. přenesená",J207,0)</f>
        <v>0</v>
      </c>
      <c r="BI207" s="153">
        <f>IF(N207="nulová",J207,0)</f>
        <v>0</v>
      </c>
      <c r="BJ207" s="13" t="s">
        <v>21</v>
      </c>
      <c r="BK207" s="153">
        <f>ROUND(I207*H207,2)</f>
        <v>0</v>
      </c>
      <c r="BL207" s="13" t="s">
        <v>159</v>
      </c>
      <c r="BM207" s="152" t="s">
        <v>311</v>
      </c>
    </row>
    <row r="208" spans="2:65" s="11" customFormat="1" ht="22.9" customHeight="1">
      <c r="B208" s="129"/>
      <c r="D208" s="130" t="s">
        <v>78</v>
      </c>
      <c r="E208" s="139" t="s">
        <v>312</v>
      </c>
      <c r="F208" s="139" t="s">
        <v>313</v>
      </c>
      <c r="I208" s="132"/>
      <c r="J208" s="140">
        <f>BK208</f>
        <v>0</v>
      </c>
      <c r="L208" s="129"/>
      <c r="M208" s="134"/>
      <c r="P208" s="135">
        <f>SUM(P209:P211)</f>
        <v>0</v>
      </c>
      <c r="R208" s="135">
        <f>SUM(R209:R211)</f>
        <v>0</v>
      </c>
      <c r="T208" s="136">
        <f>SUM(T209:T211)</f>
        <v>0</v>
      </c>
      <c r="AR208" s="130" t="s">
        <v>88</v>
      </c>
      <c r="AT208" s="137" t="s">
        <v>78</v>
      </c>
      <c r="AU208" s="137" t="s">
        <v>21</v>
      </c>
      <c r="AY208" s="130" t="s">
        <v>148</v>
      </c>
      <c r="BK208" s="138">
        <f>SUM(BK209:BK211)</f>
        <v>0</v>
      </c>
    </row>
    <row r="209" spans="2:65" s="1" customFormat="1" ht="24" customHeight="1">
      <c r="B209" s="28"/>
      <c r="C209" s="141" t="s">
        <v>314</v>
      </c>
      <c r="D209" s="141" t="s">
        <v>154</v>
      </c>
      <c r="E209" s="142" t="s">
        <v>315</v>
      </c>
      <c r="F209" s="143" t="s">
        <v>316</v>
      </c>
      <c r="G209" s="144" t="s">
        <v>157</v>
      </c>
      <c r="H209" s="145">
        <v>4</v>
      </c>
      <c r="I209" s="146"/>
      <c r="J209" s="147">
        <f>ROUND(I209*H209,2)</f>
        <v>0</v>
      </c>
      <c r="K209" s="143" t="s">
        <v>177</v>
      </c>
      <c r="L209" s="28"/>
      <c r="M209" s="148" t="s">
        <v>1</v>
      </c>
      <c r="N209" s="149" t="s">
        <v>44</v>
      </c>
      <c r="P209" s="150">
        <f>O209*H209</f>
        <v>0</v>
      </c>
      <c r="Q209" s="150">
        <v>0</v>
      </c>
      <c r="R209" s="150">
        <f>Q209*H209</f>
        <v>0</v>
      </c>
      <c r="S209" s="150">
        <v>0</v>
      </c>
      <c r="T209" s="151">
        <f>S209*H209</f>
        <v>0</v>
      </c>
      <c r="AR209" s="152" t="s">
        <v>159</v>
      </c>
      <c r="AT209" s="152" t="s">
        <v>154</v>
      </c>
      <c r="AU209" s="152" t="s">
        <v>88</v>
      </c>
      <c r="AY209" s="13" t="s">
        <v>148</v>
      </c>
      <c r="BE209" s="153">
        <f>IF(N209="základní",J209,0)</f>
        <v>0</v>
      </c>
      <c r="BF209" s="153">
        <f>IF(N209="snížená",J209,0)</f>
        <v>0</v>
      </c>
      <c r="BG209" s="153">
        <f>IF(N209="zákl. přenesená",J209,0)</f>
        <v>0</v>
      </c>
      <c r="BH209" s="153">
        <f>IF(N209="sníž. přenesená",J209,0)</f>
        <v>0</v>
      </c>
      <c r="BI209" s="153">
        <f>IF(N209="nulová",J209,0)</f>
        <v>0</v>
      </c>
      <c r="BJ209" s="13" t="s">
        <v>21</v>
      </c>
      <c r="BK209" s="153">
        <f>ROUND(I209*H209,2)</f>
        <v>0</v>
      </c>
      <c r="BL209" s="13" t="s">
        <v>159</v>
      </c>
      <c r="BM209" s="152" t="s">
        <v>317</v>
      </c>
    </row>
    <row r="210" spans="2:65" s="1" customFormat="1" ht="24" customHeight="1">
      <c r="B210" s="28"/>
      <c r="C210" s="154" t="s">
        <v>318</v>
      </c>
      <c r="D210" s="154" t="s">
        <v>162</v>
      </c>
      <c r="E210" s="155" t="s">
        <v>319</v>
      </c>
      <c r="F210" s="156" t="s">
        <v>320</v>
      </c>
      <c r="G210" s="157" t="s">
        <v>165</v>
      </c>
      <c r="H210" s="158">
        <v>4</v>
      </c>
      <c r="I210" s="159"/>
      <c r="J210" s="160">
        <f>ROUND(I210*H210,2)</f>
        <v>0</v>
      </c>
      <c r="K210" s="156" t="s">
        <v>1</v>
      </c>
      <c r="L210" s="161"/>
      <c r="M210" s="162" t="s">
        <v>1</v>
      </c>
      <c r="N210" s="163" t="s">
        <v>44</v>
      </c>
      <c r="P210" s="150">
        <f>O210*H210</f>
        <v>0</v>
      </c>
      <c r="Q210" s="150">
        <v>0</v>
      </c>
      <c r="R210" s="150">
        <f>Q210*H210</f>
        <v>0</v>
      </c>
      <c r="S210" s="150">
        <v>0</v>
      </c>
      <c r="T210" s="151">
        <f>S210*H210</f>
        <v>0</v>
      </c>
      <c r="AR210" s="152" t="s">
        <v>166</v>
      </c>
      <c r="AT210" s="152" t="s">
        <v>162</v>
      </c>
      <c r="AU210" s="152" t="s">
        <v>88</v>
      </c>
      <c r="AY210" s="13" t="s">
        <v>148</v>
      </c>
      <c r="BE210" s="153">
        <f>IF(N210="základní",J210,0)</f>
        <v>0</v>
      </c>
      <c r="BF210" s="153">
        <f>IF(N210="snížená",J210,0)</f>
        <v>0</v>
      </c>
      <c r="BG210" s="153">
        <f>IF(N210="zákl. přenesená",J210,0)</f>
        <v>0</v>
      </c>
      <c r="BH210" s="153">
        <f>IF(N210="sníž. přenesená",J210,0)</f>
        <v>0</v>
      </c>
      <c r="BI210" s="153">
        <f>IF(N210="nulová",J210,0)</f>
        <v>0</v>
      </c>
      <c r="BJ210" s="13" t="s">
        <v>21</v>
      </c>
      <c r="BK210" s="153">
        <f>ROUND(I210*H210,2)</f>
        <v>0</v>
      </c>
      <c r="BL210" s="13" t="s">
        <v>159</v>
      </c>
      <c r="BM210" s="152" t="s">
        <v>321</v>
      </c>
    </row>
    <row r="211" spans="2:65" s="1" customFormat="1" ht="16.5" customHeight="1">
      <c r="B211" s="28"/>
      <c r="C211" s="154" t="s">
        <v>322</v>
      </c>
      <c r="D211" s="154" t="s">
        <v>162</v>
      </c>
      <c r="E211" s="155" t="s">
        <v>323</v>
      </c>
      <c r="F211" s="156" t="s">
        <v>324</v>
      </c>
      <c r="G211" s="157" t="s">
        <v>165</v>
      </c>
      <c r="H211" s="158">
        <v>4</v>
      </c>
      <c r="I211" s="159"/>
      <c r="J211" s="160">
        <f>ROUND(I211*H211,2)</f>
        <v>0</v>
      </c>
      <c r="K211" s="156" t="s">
        <v>1</v>
      </c>
      <c r="L211" s="161"/>
      <c r="M211" s="162" t="s">
        <v>1</v>
      </c>
      <c r="N211" s="163" t="s">
        <v>44</v>
      </c>
      <c r="P211" s="150">
        <f>O211*H211</f>
        <v>0</v>
      </c>
      <c r="Q211" s="150">
        <v>0</v>
      </c>
      <c r="R211" s="150">
        <f>Q211*H211</f>
        <v>0</v>
      </c>
      <c r="S211" s="150">
        <v>0</v>
      </c>
      <c r="T211" s="151">
        <f>S211*H211</f>
        <v>0</v>
      </c>
      <c r="AR211" s="152" t="s">
        <v>166</v>
      </c>
      <c r="AT211" s="152" t="s">
        <v>162</v>
      </c>
      <c r="AU211" s="152" t="s">
        <v>88</v>
      </c>
      <c r="AY211" s="13" t="s">
        <v>148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3" t="s">
        <v>21</v>
      </c>
      <c r="BK211" s="153">
        <f>ROUND(I211*H211,2)</f>
        <v>0</v>
      </c>
      <c r="BL211" s="13" t="s">
        <v>159</v>
      </c>
      <c r="BM211" s="152" t="s">
        <v>325</v>
      </c>
    </row>
    <row r="212" spans="2:65" s="11" customFormat="1" ht="22.9" customHeight="1">
      <c r="B212" s="129"/>
      <c r="D212" s="130" t="s">
        <v>78</v>
      </c>
      <c r="E212" s="139" t="s">
        <v>326</v>
      </c>
      <c r="F212" s="139" t="s">
        <v>327</v>
      </c>
      <c r="I212" s="132"/>
      <c r="J212" s="140">
        <f>BK212</f>
        <v>0</v>
      </c>
      <c r="L212" s="129"/>
      <c r="M212" s="134"/>
      <c r="P212" s="135">
        <f>SUM(P213:P216)</f>
        <v>0</v>
      </c>
      <c r="R212" s="135">
        <f>SUM(R213:R216)</f>
        <v>0</v>
      </c>
      <c r="T212" s="136">
        <f>SUM(T213:T216)</f>
        <v>0</v>
      </c>
      <c r="AR212" s="130" t="s">
        <v>88</v>
      </c>
      <c r="AT212" s="137" t="s">
        <v>78</v>
      </c>
      <c r="AU212" s="137" t="s">
        <v>21</v>
      </c>
      <c r="AY212" s="130" t="s">
        <v>148</v>
      </c>
      <c r="BK212" s="138">
        <f>SUM(BK213:BK216)</f>
        <v>0</v>
      </c>
    </row>
    <row r="213" spans="2:65" s="1" customFormat="1" ht="24" customHeight="1">
      <c r="B213" s="28"/>
      <c r="C213" s="141" t="s">
        <v>328</v>
      </c>
      <c r="D213" s="141" t="s">
        <v>154</v>
      </c>
      <c r="E213" s="142" t="s">
        <v>329</v>
      </c>
      <c r="F213" s="143" t="s">
        <v>330</v>
      </c>
      <c r="G213" s="144" t="s">
        <v>157</v>
      </c>
      <c r="H213" s="145">
        <v>1</v>
      </c>
      <c r="I213" s="146"/>
      <c r="J213" s="147">
        <f>ROUND(I213*H213,2)</f>
        <v>0</v>
      </c>
      <c r="K213" s="143" t="s">
        <v>177</v>
      </c>
      <c r="L213" s="28"/>
      <c r="M213" s="148" t="s">
        <v>1</v>
      </c>
      <c r="N213" s="149" t="s">
        <v>44</v>
      </c>
      <c r="P213" s="150">
        <f>O213*H213</f>
        <v>0</v>
      </c>
      <c r="Q213" s="150">
        <v>0</v>
      </c>
      <c r="R213" s="150">
        <f>Q213*H213</f>
        <v>0</v>
      </c>
      <c r="S213" s="150">
        <v>0</v>
      </c>
      <c r="T213" s="151">
        <f>S213*H213</f>
        <v>0</v>
      </c>
      <c r="AR213" s="152" t="s">
        <v>159</v>
      </c>
      <c r="AT213" s="152" t="s">
        <v>154</v>
      </c>
      <c r="AU213" s="152" t="s">
        <v>88</v>
      </c>
      <c r="AY213" s="13" t="s">
        <v>148</v>
      </c>
      <c r="BE213" s="153">
        <f>IF(N213="základní",J213,0)</f>
        <v>0</v>
      </c>
      <c r="BF213" s="153">
        <f>IF(N213="snížená",J213,0)</f>
        <v>0</v>
      </c>
      <c r="BG213" s="153">
        <f>IF(N213="zákl. přenesená",J213,0)</f>
        <v>0</v>
      </c>
      <c r="BH213" s="153">
        <f>IF(N213="sníž. přenesená",J213,0)</f>
        <v>0</v>
      </c>
      <c r="BI213" s="153">
        <f>IF(N213="nulová",J213,0)</f>
        <v>0</v>
      </c>
      <c r="BJ213" s="13" t="s">
        <v>21</v>
      </c>
      <c r="BK213" s="153">
        <f>ROUND(I213*H213,2)</f>
        <v>0</v>
      </c>
      <c r="BL213" s="13" t="s">
        <v>159</v>
      </c>
      <c r="BM213" s="152" t="s">
        <v>331</v>
      </c>
    </row>
    <row r="214" spans="2:65" s="1" customFormat="1" ht="24" customHeight="1">
      <c r="B214" s="28"/>
      <c r="C214" s="154" t="s">
        <v>332</v>
      </c>
      <c r="D214" s="154" t="s">
        <v>162</v>
      </c>
      <c r="E214" s="155" t="s">
        <v>333</v>
      </c>
      <c r="F214" s="156" t="s">
        <v>334</v>
      </c>
      <c r="G214" s="157" t="s">
        <v>165</v>
      </c>
      <c r="H214" s="158">
        <v>1</v>
      </c>
      <c r="I214" s="159"/>
      <c r="J214" s="160">
        <f>ROUND(I214*H214,2)</f>
        <v>0</v>
      </c>
      <c r="K214" s="156" t="s">
        <v>1</v>
      </c>
      <c r="L214" s="161"/>
      <c r="M214" s="162" t="s">
        <v>1</v>
      </c>
      <c r="N214" s="163" t="s">
        <v>44</v>
      </c>
      <c r="P214" s="150">
        <f>O214*H214</f>
        <v>0</v>
      </c>
      <c r="Q214" s="150">
        <v>0</v>
      </c>
      <c r="R214" s="150">
        <f>Q214*H214</f>
        <v>0</v>
      </c>
      <c r="S214" s="150">
        <v>0</v>
      </c>
      <c r="T214" s="151">
        <f>S214*H214</f>
        <v>0</v>
      </c>
      <c r="AR214" s="152" t="s">
        <v>166</v>
      </c>
      <c r="AT214" s="152" t="s">
        <v>162</v>
      </c>
      <c r="AU214" s="152" t="s">
        <v>88</v>
      </c>
      <c r="AY214" s="13" t="s">
        <v>148</v>
      </c>
      <c r="BE214" s="153">
        <f>IF(N214="základní",J214,0)</f>
        <v>0</v>
      </c>
      <c r="BF214" s="153">
        <f>IF(N214="snížená",J214,0)</f>
        <v>0</v>
      </c>
      <c r="BG214" s="153">
        <f>IF(N214="zákl. přenesená",J214,0)</f>
        <v>0</v>
      </c>
      <c r="BH214" s="153">
        <f>IF(N214="sníž. přenesená",J214,0)</f>
        <v>0</v>
      </c>
      <c r="BI214" s="153">
        <f>IF(N214="nulová",J214,0)</f>
        <v>0</v>
      </c>
      <c r="BJ214" s="13" t="s">
        <v>21</v>
      </c>
      <c r="BK214" s="153">
        <f>ROUND(I214*H214,2)</f>
        <v>0</v>
      </c>
      <c r="BL214" s="13" t="s">
        <v>159</v>
      </c>
      <c r="BM214" s="152" t="s">
        <v>335</v>
      </c>
    </row>
    <row r="215" spans="2:65" s="1" customFormat="1" ht="24" customHeight="1">
      <c r="B215" s="28"/>
      <c r="C215" s="154" t="s">
        <v>336</v>
      </c>
      <c r="D215" s="154" t="s">
        <v>162</v>
      </c>
      <c r="E215" s="155" t="s">
        <v>337</v>
      </c>
      <c r="F215" s="156" t="s">
        <v>338</v>
      </c>
      <c r="G215" s="157" t="s">
        <v>165</v>
      </c>
      <c r="H215" s="158">
        <v>1</v>
      </c>
      <c r="I215" s="159"/>
      <c r="J215" s="160">
        <f>ROUND(I215*H215,2)</f>
        <v>0</v>
      </c>
      <c r="K215" s="156" t="s">
        <v>1</v>
      </c>
      <c r="L215" s="161"/>
      <c r="M215" s="162" t="s">
        <v>1</v>
      </c>
      <c r="N215" s="163" t="s">
        <v>44</v>
      </c>
      <c r="P215" s="150">
        <f>O215*H215</f>
        <v>0</v>
      </c>
      <c r="Q215" s="150">
        <v>0</v>
      </c>
      <c r="R215" s="150">
        <f>Q215*H215</f>
        <v>0</v>
      </c>
      <c r="S215" s="150">
        <v>0</v>
      </c>
      <c r="T215" s="151">
        <f>S215*H215</f>
        <v>0</v>
      </c>
      <c r="AR215" s="152" t="s">
        <v>166</v>
      </c>
      <c r="AT215" s="152" t="s">
        <v>162</v>
      </c>
      <c r="AU215" s="152" t="s">
        <v>88</v>
      </c>
      <c r="AY215" s="13" t="s">
        <v>148</v>
      </c>
      <c r="BE215" s="153">
        <f>IF(N215="základní",J215,0)</f>
        <v>0</v>
      </c>
      <c r="BF215" s="153">
        <f>IF(N215="snížená",J215,0)</f>
        <v>0</v>
      </c>
      <c r="BG215" s="153">
        <f>IF(N215="zákl. přenesená",J215,0)</f>
        <v>0</v>
      </c>
      <c r="BH215" s="153">
        <f>IF(N215="sníž. přenesená",J215,0)</f>
        <v>0</v>
      </c>
      <c r="BI215" s="153">
        <f>IF(N215="nulová",J215,0)</f>
        <v>0</v>
      </c>
      <c r="BJ215" s="13" t="s">
        <v>21</v>
      </c>
      <c r="BK215" s="153">
        <f>ROUND(I215*H215,2)</f>
        <v>0</v>
      </c>
      <c r="BL215" s="13" t="s">
        <v>159</v>
      </c>
      <c r="BM215" s="152" t="s">
        <v>339</v>
      </c>
    </row>
    <row r="216" spans="2:65" s="1" customFormat="1" ht="24" customHeight="1">
      <c r="B216" s="28"/>
      <c r="C216" s="154" t="s">
        <v>340</v>
      </c>
      <c r="D216" s="154" t="s">
        <v>162</v>
      </c>
      <c r="E216" s="155" t="s">
        <v>341</v>
      </c>
      <c r="F216" s="156" t="s">
        <v>342</v>
      </c>
      <c r="G216" s="157" t="s">
        <v>165</v>
      </c>
      <c r="H216" s="158">
        <v>1</v>
      </c>
      <c r="I216" s="159"/>
      <c r="J216" s="160">
        <f>ROUND(I216*H216,2)</f>
        <v>0</v>
      </c>
      <c r="K216" s="156" t="s">
        <v>1</v>
      </c>
      <c r="L216" s="161"/>
      <c r="M216" s="162" t="s">
        <v>1</v>
      </c>
      <c r="N216" s="163" t="s">
        <v>44</v>
      </c>
      <c r="P216" s="150">
        <f>O216*H216</f>
        <v>0</v>
      </c>
      <c r="Q216" s="150">
        <v>0</v>
      </c>
      <c r="R216" s="150">
        <f>Q216*H216</f>
        <v>0</v>
      </c>
      <c r="S216" s="150">
        <v>0</v>
      </c>
      <c r="T216" s="151">
        <f>S216*H216</f>
        <v>0</v>
      </c>
      <c r="AR216" s="152" t="s">
        <v>166</v>
      </c>
      <c r="AT216" s="152" t="s">
        <v>162</v>
      </c>
      <c r="AU216" s="152" t="s">
        <v>88</v>
      </c>
      <c r="AY216" s="13" t="s">
        <v>148</v>
      </c>
      <c r="BE216" s="153">
        <f>IF(N216="základní",J216,0)</f>
        <v>0</v>
      </c>
      <c r="BF216" s="153">
        <f>IF(N216="snížená",J216,0)</f>
        <v>0</v>
      </c>
      <c r="BG216" s="153">
        <f>IF(N216="zákl. přenesená",J216,0)</f>
        <v>0</v>
      </c>
      <c r="BH216" s="153">
        <f>IF(N216="sníž. přenesená",J216,0)</f>
        <v>0</v>
      </c>
      <c r="BI216" s="153">
        <f>IF(N216="nulová",J216,0)</f>
        <v>0</v>
      </c>
      <c r="BJ216" s="13" t="s">
        <v>21</v>
      </c>
      <c r="BK216" s="153">
        <f>ROUND(I216*H216,2)</f>
        <v>0</v>
      </c>
      <c r="BL216" s="13" t="s">
        <v>159</v>
      </c>
      <c r="BM216" s="152" t="s">
        <v>343</v>
      </c>
    </row>
    <row r="217" spans="2:65" s="11" customFormat="1" ht="22.9" customHeight="1">
      <c r="B217" s="129"/>
      <c r="D217" s="130" t="s">
        <v>78</v>
      </c>
      <c r="E217" s="139" t="s">
        <v>344</v>
      </c>
      <c r="F217" s="139" t="s">
        <v>345</v>
      </c>
      <c r="I217" s="132"/>
      <c r="J217" s="140">
        <f>BK217</f>
        <v>0</v>
      </c>
      <c r="L217" s="129"/>
      <c r="M217" s="134"/>
      <c r="P217" s="135">
        <f>SUM(P218:P220)</f>
        <v>0</v>
      </c>
      <c r="R217" s="135">
        <f>SUM(R218:R220)</f>
        <v>0</v>
      </c>
      <c r="T217" s="136">
        <f>SUM(T218:T220)</f>
        <v>0</v>
      </c>
      <c r="AR217" s="130" t="s">
        <v>88</v>
      </c>
      <c r="AT217" s="137" t="s">
        <v>78</v>
      </c>
      <c r="AU217" s="137" t="s">
        <v>21</v>
      </c>
      <c r="AY217" s="130" t="s">
        <v>148</v>
      </c>
      <c r="BK217" s="138">
        <f>SUM(BK218:BK220)</f>
        <v>0</v>
      </c>
    </row>
    <row r="218" spans="2:65" s="1" customFormat="1" ht="24" customHeight="1">
      <c r="B218" s="28"/>
      <c r="C218" s="141" t="s">
        <v>346</v>
      </c>
      <c r="D218" s="141" t="s">
        <v>154</v>
      </c>
      <c r="E218" s="142" t="s">
        <v>347</v>
      </c>
      <c r="F218" s="143" t="s">
        <v>348</v>
      </c>
      <c r="G218" s="144" t="s">
        <v>157</v>
      </c>
      <c r="H218" s="145">
        <v>2</v>
      </c>
      <c r="I218" s="146"/>
      <c r="J218" s="147">
        <f>ROUND(I218*H218,2)</f>
        <v>0</v>
      </c>
      <c r="K218" s="143" t="s">
        <v>177</v>
      </c>
      <c r="L218" s="28"/>
      <c r="M218" s="148" t="s">
        <v>1</v>
      </c>
      <c r="N218" s="149" t="s">
        <v>44</v>
      </c>
      <c r="P218" s="150">
        <f>O218*H218</f>
        <v>0</v>
      </c>
      <c r="Q218" s="150">
        <v>0</v>
      </c>
      <c r="R218" s="150">
        <f>Q218*H218</f>
        <v>0</v>
      </c>
      <c r="S218" s="150">
        <v>0</v>
      </c>
      <c r="T218" s="151">
        <f>S218*H218</f>
        <v>0</v>
      </c>
      <c r="AR218" s="152" t="s">
        <v>159</v>
      </c>
      <c r="AT218" s="152" t="s">
        <v>154</v>
      </c>
      <c r="AU218" s="152" t="s">
        <v>88</v>
      </c>
      <c r="AY218" s="13" t="s">
        <v>148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3" t="s">
        <v>21</v>
      </c>
      <c r="BK218" s="153">
        <f>ROUND(I218*H218,2)</f>
        <v>0</v>
      </c>
      <c r="BL218" s="13" t="s">
        <v>159</v>
      </c>
      <c r="BM218" s="152" t="s">
        <v>349</v>
      </c>
    </row>
    <row r="219" spans="2:65" s="1" customFormat="1" ht="24" customHeight="1">
      <c r="B219" s="28"/>
      <c r="C219" s="154" t="s">
        <v>350</v>
      </c>
      <c r="D219" s="154" t="s">
        <v>162</v>
      </c>
      <c r="E219" s="155" t="s">
        <v>351</v>
      </c>
      <c r="F219" s="156" t="s">
        <v>352</v>
      </c>
      <c r="G219" s="157" t="s">
        <v>165</v>
      </c>
      <c r="H219" s="158">
        <v>2</v>
      </c>
      <c r="I219" s="159"/>
      <c r="J219" s="160">
        <f>ROUND(I219*H219,2)</f>
        <v>0</v>
      </c>
      <c r="K219" s="156" t="s">
        <v>1</v>
      </c>
      <c r="L219" s="161"/>
      <c r="M219" s="162" t="s">
        <v>1</v>
      </c>
      <c r="N219" s="163" t="s">
        <v>44</v>
      </c>
      <c r="P219" s="150">
        <f>O219*H219</f>
        <v>0</v>
      </c>
      <c r="Q219" s="150">
        <v>0</v>
      </c>
      <c r="R219" s="150">
        <f>Q219*H219</f>
        <v>0</v>
      </c>
      <c r="S219" s="150">
        <v>0</v>
      </c>
      <c r="T219" s="151">
        <f>S219*H219</f>
        <v>0</v>
      </c>
      <c r="AR219" s="152" t="s">
        <v>166</v>
      </c>
      <c r="AT219" s="152" t="s">
        <v>162</v>
      </c>
      <c r="AU219" s="152" t="s">
        <v>88</v>
      </c>
      <c r="AY219" s="13" t="s">
        <v>148</v>
      </c>
      <c r="BE219" s="153">
        <f>IF(N219="základní",J219,0)</f>
        <v>0</v>
      </c>
      <c r="BF219" s="153">
        <f>IF(N219="snížená",J219,0)</f>
        <v>0</v>
      </c>
      <c r="BG219" s="153">
        <f>IF(N219="zákl. přenesená",J219,0)</f>
        <v>0</v>
      </c>
      <c r="BH219" s="153">
        <f>IF(N219="sníž. přenesená",J219,0)</f>
        <v>0</v>
      </c>
      <c r="BI219" s="153">
        <f>IF(N219="nulová",J219,0)</f>
        <v>0</v>
      </c>
      <c r="BJ219" s="13" t="s">
        <v>21</v>
      </c>
      <c r="BK219" s="153">
        <f>ROUND(I219*H219,2)</f>
        <v>0</v>
      </c>
      <c r="BL219" s="13" t="s">
        <v>159</v>
      </c>
      <c r="BM219" s="152" t="s">
        <v>353</v>
      </c>
    </row>
    <row r="220" spans="2:65" s="1" customFormat="1" ht="16.5" customHeight="1">
      <c r="B220" s="28"/>
      <c r="C220" s="154" t="s">
        <v>354</v>
      </c>
      <c r="D220" s="154" t="s">
        <v>162</v>
      </c>
      <c r="E220" s="155" t="s">
        <v>355</v>
      </c>
      <c r="F220" s="156" t="s">
        <v>356</v>
      </c>
      <c r="G220" s="157" t="s">
        <v>165</v>
      </c>
      <c r="H220" s="158">
        <v>2</v>
      </c>
      <c r="I220" s="159"/>
      <c r="J220" s="160">
        <f>ROUND(I220*H220,2)</f>
        <v>0</v>
      </c>
      <c r="K220" s="156" t="s">
        <v>1</v>
      </c>
      <c r="L220" s="161"/>
      <c r="M220" s="162" t="s">
        <v>1</v>
      </c>
      <c r="N220" s="163" t="s">
        <v>44</v>
      </c>
      <c r="P220" s="150">
        <f>O220*H220</f>
        <v>0</v>
      </c>
      <c r="Q220" s="150">
        <v>0</v>
      </c>
      <c r="R220" s="150">
        <f>Q220*H220</f>
        <v>0</v>
      </c>
      <c r="S220" s="150">
        <v>0</v>
      </c>
      <c r="T220" s="151">
        <f>S220*H220</f>
        <v>0</v>
      </c>
      <c r="AR220" s="152" t="s">
        <v>166</v>
      </c>
      <c r="AT220" s="152" t="s">
        <v>162</v>
      </c>
      <c r="AU220" s="152" t="s">
        <v>88</v>
      </c>
      <c r="AY220" s="13" t="s">
        <v>148</v>
      </c>
      <c r="BE220" s="153">
        <f>IF(N220="základní",J220,0)</f>
        <v>0</v>
      </c>
      <c r="BF220" s="153">
        <f>IF(N220="snížená",J220,0)</f>
        <v>0</v>
      </c>
      <c r="BG220" s="153">
        <f>IF(N220="zákl. přenesená",J220,0)</f>
        <v>0</v>
      </c>
      <c r="BH220" s="153">
        <f>IF(N220="sníž. přenesená",J220,0)</f>
        <v>0</v>
      </c>
      <c r="BI220" s="153">
        <f>IF(N220="nulová",J220,0)</f>
        <v>0</v>
      </c>
      <c r="BJ220" s="13" t="s">
        <v>21</v>
      </c>
      <c r="BK220" s="153">
        <f>ROUND(I220*H220,2)</f>
        <v>0</v>
      </c>
      <c r="BL220" s="13" t="s">
        <v>159</v>
      </c>
      <c r="BM220" s="152" t="s">
        <v>357</v>
      </c>
    </row>
    <row r="221" spans="2:65" s="11" customFormat="1" ht="22.9" customHeight="1">
      <c r="B221" s="129"/>
      <c r="D221" s="130" t="s">
        <v>78</v>
      </c>
      <c r="E221" s="139" t="s">
        <v>358</v>
      </c>
      <c r="F221" s="139" t="s">
        <v>359</v>
      </c>
      <c r="I221" s="132"/>
      <c r="J221" s="140">
        <f>BK221</f>
        <v>0</v>
      </c>
      <c r="L221" s="129"/>
      <c r="M221" s="134"/>
      <c r="P221" s="135">
        <f>SUM(P222:P224)</f>
        <v>0</v>
      </c>
      <c r="R221" s="135">
        <f>SUM(R222:R224)</f>
        <v>0</v>
      </c>
      <c r="T221" s="136">
        <f>SUM(T222:T224)</f>
        <v>0</v>
      </c>
      <c r="AR221" s="130" t="s">
        <v>88</v>
      </c>
      <c r="AT221" s="137" t="s">
        <v>78</v>
      </c>
      <c r="AU221" s="137" t="s">
        <v>21</v>
      </c>
      <c r="AY221" s="130" t="s">
        <v>148</v>
      </c>
      <c r="BK221" s="138">
        <f>SUM(BK222:BK224)</f>
        <v>0</v>
      </c>
    </row>
    <row r="222" spans="2:65" s="1" customFormat="1" ht="24" customHeight="1">
      <c r="B222" s="28"/>
      <c r="C222" s="141" t="s">
        <v>360</v>
      </c>
      <c r="D222" s="141" t="s">
        <v>154</v>
      </c>
      <c r="E222" s="142" t="s">
        <v>361</v>
      </c>
      <c r="F222" s="143" t="s">
        <v>362</v>
      </c>
      <c r="G222" s="144" t="s">
        <v>157</v>
      </c>
      <c r="H222" s="145">
        <v>2</v>
      </c>
      <c r="I222" s="146"/>
      <c r="J222" s="147">
        <f>ROUND(I222*H222,2)</f>
        <v>0</v>
      </c>
      <c r="K222" s="143" t="s">
        <v>177</v>
      </c>
      <c r="L222" s="28"/>
      <c r="M222" s="148" t="s">
        <v>1</v>
      </c>
      <c r="N222" s="149" t="s">
        <v>44</v>
      </c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AR222" s="152" t="s">
        <v>159</v>
      </c>
      <c r="AT222" s="152" t="s">
        <v>154</v>
      </c>
      <c r="AU222" s="152" t="s">
        <v>88</v>
      </c>
      <c r="AY222" s="13" t="s">
        <v>148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3" t="s">
        <v>21</v>
      </c>
      <c r="BK222" s="153">
        <f>ROUND(I222*H222,2)</f>
        <v>0</v>
      </c>
      <c r="BL222" s="13" t="s">
        <v>159</v>
      </c>
      <c r="BM222" s="152" t="s">
        <v>363</v>
      </c>
    </row>
    <row r="223" spans="2:65" s="1" customFormat="1" ht="24" customHeight="1">
      <c r="B223" s="28"/>
      <c r="C223" s="154" t="s">
        <v>364</v>
      </c>
      <c r="D223" s="154" t="s">
        <v>162</v>
      </c>
      <c r="E223" s="155" t="s">
        <v>365</v>
      </c>
      <c r="F223" s="156" t="s">
        <v>366</v>
      </c>
      <c r="G223" s="157" t="s">
        <v>165</v>
      </c>
      <c r="H223" s="158">
        <v>2</v>
      </c>
      <c r="I223" s="159"/>
      <c r="J223" s="160">
        <f>ROUND(I223*H223,2)</f>
        <v>0</v>
      </c>
      <c r="K223" s="156" t="s">
        <v>1</v>
      </c>
      <c r="L223" s="161"/>
      <c r="M223" s="162" t="s">
        <v>1</v>
      </c>
      <c r="N223" s="163" t="s">
        <v>44</v>
      </c>
      <c r="P223" s="150">
        <f>O223*H223</f>
        <v>0</v>
      </c>
      <c r="Q223" s="150">
        <v>0</v>
      </c>
      <c r="R223" s="150">
        <f>Q223*H223</f>
        <v>0</v>
      </c>
      <c r="S223" s="150">
        <v>0</v>
      </c>
      <c r="T223" s="151">
        <f>S223*H223</f>
        <v>0</v>
      </c>
      <c r="AR223" s="152" t="s">
        <v>166</v>
      </c>
      <c r="AT223" s="152" t="s">
        <v>162</v>
      </c>
      <c r="AU223" s="152" t="s">
        <v>88</v>
      </c>
      <c r="AY223" s="13" t="s">
        <v>148</v>
      </c>
      <c r="BE223" s="153">
        <f>IF(N223="základní",J223,0)</f>
        <v>0</v>
      </c>
      <c r="BF223" s="153">
        <f>IF(N223="snížená",J223,0)</f>
        <v>0</v>
      </c>
      <c r="BG223" s="153">
        <f>IF(N223="zákl. přenesená",J223,0)</f>
        <v>0</v>
      </c>
      <c r="BH223" s="153">
        <f>IF(N223="sníž. přenesená",J223,0)</f>
        <v>0</v>
      </c>
      <c r="BI223" s="153">
        <f>IF(N223="nulová",J223,0)</f>
        <v>0</v>
      </c>
      <c r="BJ223" s="13" t="s">
        <v>21</v>
      </c>
      <c r="BK223" s="153">
        <f>ROUND(I223*H223,2)</f>
        <v>0</v>
      </c>
      <c r="BL223" s="13" t="s">
        <v>159</v>
      </c>
      <c r="BM223" s="152" t="s">
        <v>367</v>
      </c>
    </row>
    <row r="224" spans="2:65" s="1" customFormat="1" ht="16.5" customHeight="1">
      <c r="B224" s="28"/>
      <c r="C224" s="154" t="s">
        <v>368</v>
      </c>
      <c r="D224" s="154" t="s">
        <v>162</v>
      </c>
      <c r="E224" s="155" t="s">
        <v>323</v>
      </c>
      <c r="F224" s="156" t="s">
        <v>324</v>
      </c>
      <c r="G224" s="157" t="s">
        <v>165</v>
      </c>
      <c r="H224" s="158">
        <v>2</v>
      </c>
      <c r="I224" s="159"/>
      <c r="J224" s="160">
        <f>ROUND(I224*H224,2)</f>
        <v>0</v>
      </c>
      <c r="K224" s="156" t="s">
        <v>1</v>
      </c>
      <c r="L224" s="161"/>
      <c r="M224" s="162" t="s">
        <v>1</v>
      </c>
      <c r="N224" s="163" t="s">
        <v>44</v>
      </c>
      <c r="P224" s="150">
        <f>O224*H224</f>
        <v>0</v>
      </c>
      <c r="Q224" s="150">
        <v>0</v>
      </c>
      <c r="R224" s="150">
        <f>Q224*H224</f>
        <v>0</v>
      </c>
      <c r="S224" s="150">
        <v>0</v>
      </c>
      <c r="T224" s="151">
        <f>S224*H224</f>
        <v>0</v>
      </c>
      <c r="AR224" s="152" t="s">
        <v>166</v>
      </c>
      <c r="AT224" s="152" t="s">
        <v>162</v>
      </c>
      <c r="AU224" s="152" t="s">
        <v>88</v>
      </c>
      <c r="AY224" s="13" t="s">
        <v>148</v>
      </c>
      <c r="BE224" s="153">
        <f>IF(N224="základní",J224,0)</f>
        <v>0</v>
      </c>
      <c r="BF224" s="153">
        <f>IF(N224="snížená",J224,0)</f>
        <v>0</v>
      </c>
      <c r="BG224" s="153">
        <f>IF(N224="zákl. přenesená",J224,0)</f>
        <v>0</v>
      </c>
      <c r="BH224" s="153">
        <f>IF(N224="sníž. přenesená",J224,0)</f>
        <v>0</v>
      </c>
      <c r="BI224" s="153">
        <f>IF(N224="nulová",J224,0)</f>
        <v>0</v>
      </c>
      <c r="BJ224" s="13" t="s">
        <v>21</v>
      </c>
      <c r="BK224" s="153">
        <f>ROUND(I224*H224,2)</f>
        <v>0</v>
      </c>
      <c r="BL224" s="13" t="s">
        <v>159</v>
      </c>
      <c r="BM224" s="152" t="s">
        <v>369</v>
      </c>
    </row>
    <row r="225" spans="2:65" s="11" customFormat="1" ht="22.9" customHeight="1">
      <c r="B225" s="129"/>
      <c r="D225" s="130" t="s">
        <v>78</v>
      </c>
      <c r="E225" s="139" t="s">
        <v>370</v>
      </c>
      <c r="F225" s="139" t="s">
        <v>371</v>
      </c>
      <c r="I225" s="132"/>
      <c r="J225" s="140">
        <f>BK225</f>
        <v>0</v>
      </c>
      <c r="L225" s="129"/>
      <c r="M225" s="134"/>
      <c r="P225" s="135">
        <f>SUM(P226:P227)</f>
        <v>0</v>
      </c>
      <c r="R225" s="135">
        <f>SUM(R226:R227)</f>
        <v>0</v>
      </c>
      <c r="T225" s="136">
        <f>SUM(T226:T227)</f>
        <v>0</v>
      </c>
      <c r="AR225" s="130" t="s">
        <v>88</v>
      </c>
      <c r="AT225" s="137" t="s">
        <v>78</v>
      </c>
      <c r="AU225" s="137" t="s">
        <v>21</v>
      </c>
      <c r="AY225" s="130" t="s">
        <v>148</v>
      </c>
      <c r="BK225" s="138">
        <f>SUM(BK226:BK227)</f>
        <v>0</v>
      </c>
    </row>
    <row r="226" spans="2:65" s="1" customFormat="1" ht="24" customHeight="1">
      <c r="B226" s="28"/>
      <c r="C226" s="141" t="s">
        <v>372</v>
      </c>
      <c r="D226" s="141" t="s">
        <v>154</v>
      </c>
      <c r="E226" s="142" t="s">
        <v>373</v>
      </c>
      <c r="F226" s="143" t="s">
        <v>374</v>
      </c>
      <c r="G226" s="144" t="s">
        <v>157</v>
      </c>
      <c r="H226" s="145">
        <v>70</v>
      </c>
      <c r="I226" s="146"/>
      <c r="J226" s="147">
        <f>ROUND(I226*H226,2)</f>
        <v>0</v>
      </c>
      <c r="K226" s="143" t="s">
        <v>177</v>
      </c>
      <c r="L226" s="28"/>
      <c r="M226" s="148" t="s">
        <v>1</v>
      </c>
      <c r="N226" s="149" t="s">
        <v>44</v>
      </c>
      <c r="P226" s="150">
        <f>O226*H226</f>
        <v>0</v>
      </c>
      <c r="Q226" s="150">
        <v>0</v>
      </c>
      <c r="R226" s="150">
        <f>Q226*H226</f>
        <v>0</v>
      </c>
      <c r="S226" s="150">
        <v>0</v>
      </c>
      <c r="T226" s="151">
        <f>S226*H226</f>
        <v>0</v>
      </c>
      <c r="AR226" s="152" t="s">
        <v>159</v>
      </c>
      <c r="AT226" s="152" t="s">
        <v>154</v>
      </c>
      <c r="AU226" s="152" t="s">
        <v>88</v>
      </c>
      <c r="AY226" s="13" t="s">
        <v>148</v>
      </c>
      <c r="BE226" s="153">
        <f>IF(N226="základní",J226,0)</f>
        <v>0</v>
      </c>
      <c r="BF226" s="153">
        <f>IF(N226="snížená",J226,0)</f>
        <v>0</v>
      </c>
      <c r="BG226" s="153">
        <f>IF(N226="zákl. přenesená",J226,0)</f>
        <v>0</v>
      </c>
      <c r="BH226" s="153">
        <f>IF(N226="sníž. přenesená",J226,0)</f>
        <v>0</v>
      </c>
      <c r="BI226" s="153">
        <f>IF(N226="nulová",J226,0)</f>
        <v>0</v>
      </c>
      <c r="BJ226" s="13" t="s">
        <v>21</v>
      </c>
      <c r="BK226" s="153">
        <f>ROUND(I226*H226,2)</f>
        <v>0</v>
      </c>
      <c r="BL226" s="13" t="s">
        <v>159</v>
      </c>
      <c r="BM226" s="152" t="s">
        <v>375</v>
      </c>
    </row>
    <row r="227" spans="2:65" s="1" customFormat="1" ht="24" customHeight="1">
      <c r="B227" s="28"/>
      <c r="C227" s="154" t="s">
        <v>376</v>
      </c>
      <c r="D227" s="154" t="s">
        <v>162</v>
      </c>
      <c r="E227" s="155" t="s">
        <v>377</v>
      </c>
      <c r="F227" s="156" t="s">
        <v>378</v>
      </c>
      <c r="G227" s="157" t="s">
        <v>165</v>
      </c>
      <c r="H227" s="158">
        <v>70</v>
      </c>
      <c r="I227" s="159"/>
      <c r="J227" s="160">
        <f>ROUND(I227*H227,2)</f>
        <v>0</v>
      </c>
      <c r="K227" s="156" t="s">
        <v>1</v>
      </c>
      <c r="L227" s="161"/>
      <c r="M227" s="162" t="s">
        <v>1</v>
      </c>
      <c r="N227" s="163" t="s">
        <v>44</v>
      </c>
      <c r="P227" s="150">
        <f>O227*H227</f>
        <v>0</v>
      </c>
      <c r="Q227" s="150">
        <v>0</v>
      </c>
      <c r="R227" s="150">
        <f>Q227*H227</f>
        <v>0</v>
      </c>
      <c r="S227" s="150">
        <v>0</v>
      </c>
      <c r="T227" s="151">
        <f>S227*H227</f>
        <v>0</v>
      </c>
      <c r="AR227" s="152" t="s">
        <v>166</v>
      </c>
      <c r="AT227" s="152" t="s">
        <v>162</v>
      </c>
      <c r="AU227" s="152" t="s">
        <v>88</v>
      </c>
      <c r="AY227" s="13" t="s">
        <v>148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3" t="s">
        <v>21</v>
      </c>
      <c r="BK227" s="153">
        <f>ROUND(I227*H227,2)</f>
        <v>0</v>
      </c>
      <c r="BL227" s="13" t="s">
        <v>159</v>
      </c>
      <c r="BM227" s="152" t="s">
        <v>379</v>
      </c>
    </row>
    <row r="228" spans="2:65" s="11" customFormat="1" ht="22.9" customHeight="1">
      <c r="B228" s="129"/>
      <c r="D228" s="130" t="s">
        <v>78</v>
      </c>
      <c r="E228" s="139" t="s">
        <v>380</v>
      </c>
      <c r="F228" s="139" t="s">
        <v>381</v>
      </c>
      <c r="I228" s="132"/>
      <c r="J228" s="140">
        <f>BK228</f>
        <v>0</v>
      </c>
      <c r="L228" s="129"/>
      <c r="M228" s="134"/>
      <c r="P228" s="135">
        <f>P229</f>
        <v>0</v>
      </c>
      <c r="R228" s="135">
        <f>R229</f>
        <v>0</v>
      </c>
      <c r="T228" s="136">
        <f>T229</f>
        <v>0</v>
      </c>
      <c r="AR228" s="130" t="s">
        <v>88</v>
      </c>
      <c r="AT228" s="137" t="s">
        <v>78</v>
      </c>
      <c r="AU228" s="137" t="s">
        <v>21</v>
      </c>
      <c r="AY228" s="130" t="s">
        <v>148</v>
      </c>
      <c r="BK228" s="138">
        <f>BK229</f>
        <v>0</v>
      </c>
    </row>
    <row r="229" spans="2:65" s="1" customFormat="1" ht="24" customHeight="1">
      <c r="B229" s="28"/>
      <c r="C229" s="154" t="s">
        <v>382</v>
      </c>
      <c r="D229" s="154" t="s">
        <v>162</v>
      </c>
      <c r="E229" s="155" t="s">
        <v>383</v>
      </c>
      <c r="F229" s="156" t="s">
        <v>384</v>
      </c>
      <c r="G229" s="157" t="s">
        <v>1</v>
      </c>
      <c r="H229" s="158">
        <v>85</v>
      </c>
      <c r="I229" s="159"/>
      <c r="J229" s="160">
        <f>ROUND(I229*H229,2)</f>
        <v>0</v>
      </c>
      <c r="K229" s="156" t="s">
        <v>1</v>
      </c>
      <c r="L229" s="161"/>
      <c r="M229" s="162" t="s">
        <v>1</v>
      </c>
      <c r="N229" s="163" t="s">
        <v>44</v>
      </c>
      <c r="P229" s="150">
        <f>O229*H229</f>
        <v>0</v>
      </c>
      <c r="Q229" s="150">
        <v>0</v>
      </c>
      <c r="R229" s="150">
        <f>Q229*H229</f>
        <v>0</v>
      </c>
      <c r="S229" s="150">
        <v>0</v>
      </c>
      <c r="T229" s="151">
        <f>S229*H229</f>
        <v>0</v>
      </c>
      <c r="AR229" s="152" t="s">
        <v>166</v>
      </c>
      <c r="AT229" s="152" t="s">
        <v>162</v>
      </c>
      <c r="AU229" s="152" t="s">
        <v>88</v>
      </c>
      <c r="AY229" s="13" t="s">
        <v>148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13" t="s">
        <v>21</v>
      </c>
      <c r="BK229" s="153">
        <f>ROUND(I229*H229,2)</f>
        <v>0</v>
      </c>
      <c r="BL229" s="13" t="s">
        <v>159</v>
      </c>
      <c r="BM229" s="152" t="s">
        <v>385</v>
      </c>
    </row>
    <row r="230" spans="2:65" s="11" customFormat="1" ht="22.9" customHeight="1">
      <c r="B230" s="129"/>
      <c r="D230" s="130" t="s">
        <v>78</v>
      </c>
      <c r="E230" s="139" t="s">
        <v>386</v>
      </c>
      <c r="F230" s="139" t="s">
        <v>387</v>
      </c>
      <c r="I230" s="132"/>
      <c r="J230" s="140">
        <f>BK230</f>
        <v>0</v>
      </c>
      <c r="L230" s="129"/>
      <c r="M230" s="134"/>
      <c r="P230" s="135">
        <f>SUM(P231:P232)</f>
        <v>0</v>
      </c>
      <c r="R230" s="135">
        <f>SUM(R231:R232)</f>
        <v>0</v>
      </c>
      <c r="T230" s="136">
        <f>SUM(T231:T232)</f>
        <v>0</v>
      </c>
      <c r="AR230" s="130" t="s">
        <v>88</v>
      </c>
      <c r="AT230" s="137" t="s">
        <v>78</v>
      </c>
      <c r="AU230" s="137" t="s">
        <v>21</v>
      </c>
      <c r="AY230" s="130" t="s">
        <v>148</v>
      </c>
      <c r="BK230" s="138">
        <f>SUM(BK231:BK232)</f>
        <v>0</v>
      </c>
    </row>
    <row r="231" spans="2:65" s="1" customFormat="1" ht="24" customHeight="1">
      <c r="B231" s="28"/>
      <c r="C231" s="141" t="s">
        <v>388</v>
      </c>
      <c r="D231" s="141" t="s">
        <v>154</v>
      </c>
      <c r="E231" s="142" t="s">
        <v>389</v>
      </c>
      <c r="F231" s="143" t="s">
        <v>390</v>
      </c>
      <c r="G231" s="144" t="s">
        <v>200</v>
      </c>
      <c r="H231" s="145">
        <v>60</v>
      </c>
      <c r="I231" s="146"/>
      <c r="J231" s="147">
        <f>ROUND(I231*H231,2)</f>
        <v>0</v>
      </c>
      <c r="K231" s="143" t="s">
        <v>177</v>
      </c>
      <c r="L231" s="28"/>
      <c r="M231" s="148" t="s">
        <v>1</v>
      </c>
      <c r="N231" s="149" t="s">
        <v>44</v>
      </c>
      <c r="P231" s="150">
        <f>O231*H231</f>
        <v>0</v>
      </c>
      <c r="Q231" s="150">
        <v>0</v>
      </c>
      <c r="R231" s="150">
        <f>Q231*H231</f>
        <v>0</v>
      </c>
      <c r="S231" s="150">
        <v>0</v>
      </c>
      <c r="T231" s="151">
        <f>S231*H231</f>
        <v>0</v>
      </c>
      <c r="AR231" s="152" t="s">
        <v>159</v>
      </c>
      <c r="AT231" s="152" t="s">
        <v>154</v>
      </c>
      <c r="AU231" s="152" t="s">
        <v>88</v>
      </c>
      <c r="AY231" s="13" t="s">
        <v>148</v>
      </c>
      <c r="BE231" s="153">
        <f>IF(N231="základní",J231,0)</f>
        <v>0</v>
      </c>
      <c r="BF231" s="153">
        <f>IF(N231="snížená",J231,0)</f>
        <v>0</v>
      </c>
      <c r="BG231" s="153">
        <f>IF(N231="zákl. přenesená",J231,0)</f>
        <v>0</v>
      </c>
      <c r="BH231" s="153">
        <f>IF(N231="sníž. přenesená",J231,0)</f>
        <v>0</v>
      </c>
      <c r="BI231" s="153">
        <f>IF(N231="nulová",J231,0)</f>
        <v>0</v>
      </c>
      <c r="BJ231" s="13" t="s">
        <v>21</v>
      </c>
      <c r="BK231" s="153">
        <f>ROUND(I231*H231,2)</f>
        <v>0</v>
      </c>
      <c r="BL231" s="13" t="s">
        <v>159</v>
      </c>
      <c r="BM231" s="152" t="s">
        <v>391</v>
      </c>
    </row>
    <row r="232" spans="2:65" s="1" customFormat="1" ht="48" customHeight="1">
      <c r="B232" s="28"/>
      <c r="C232" s="154" t="s">
        <v>392</v>
      </c>
      <c r="D232" s="154" t="s">
        <v>162</v>
      </c>
      <c r="E232" s="155" t="s">
        <v>393</v>
      </c>
      <c r="F232" s="156" t="s">
        <v>394</v>
      </c>
      <c r="G232" s="157" t="s">
        <v>162</v>
      </c>
      <c r="H232" s="158">
        <v>60</v>
      </c>
      <c r="I232" s="159"/>
      <c r="J232" s="160">
        <f>ROUND(I232*H232,2)</f>
        <v>0</v>
      </c>
      <c r="K232" s="156" t="s">
        <v>1</v>
      </c>
      <c r="L232" s="161"/>
      <c r="M232" s="162" t="s">
        <v>1</v>
      </c>
      <c r="N232" s="163" t="s">
        <v>44</v>
      </c>
      <c r="P232" s="150">
        <f>O232*H232</f>
        <v>0</v>
      </c>
      <c r="Q232" s="150">
        <v>0</v>
      </c>
      <c r="R232" s="150">
        <f>Q232*H232</f>
        <v>0</v>
      </c>
      <c r="S232" s="150">
        <v>0</v>
      </c>
      <c r="T232" s="151">
        <f>S232*H232</f>
        <v>0</v>
      </c>
      <c r="AR232" s="152" t="s">
        <v>166</v>
      </c>
      <c r="AT232" s="152" t="s">
        <v>162</v>
      </c>
      <c r="AU232" s="152" t="s">
        <v>88</v>
      </c>
      <c r="AY232" s="13" t="s">
        <v>148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3" t="s">
        <v>21</v>
      </c>
      <c r="BK232" s="153">
        <f>ROUND(I232*H232,2)</f>
        <v>0</v>
      </c>
      <c r="BL232" s="13" t="s">
        <v>159</v>
      </c>
      <c r="BM232" s="152" t="s">
        <v>395</v>
      </c>
    </row>
    <row r="233" spans="2:65" s="11" customFormat="1" ht="22.9" customHeight="1">
      <c r="B233" s="129"/>
      <c r="D233" s="130" t="s">
        <v>78</v>
      </c>
      <c r="E233" s="139" t="s">
        <v>396</v>
      </c>
      <c r="F233" s="139" t="s">
        <v>397</v>
      </c>
      <c r="I233" s="132"/>
      <c r="J233" s="140">
        <f>BK233</f>
        <v>0</v>
      </c>
      <c r="L233" s="129"/>
      <c r="M233" s="134"/>
      <c r="P233" s="135">
        <f>P234</f>
        <v>0</v>
      </c>
      <c r="R233" s="135">
        <f>R234</f>
        <v>0</v>
      </c>
      <c r="T233" s="136">
        <f>T234</f>
        <v>0</v>
      </c>
      <c r="AR233" s="130" t="s">
        <v>88</v>
      </c>
      <c r="AT233" s="137" t="s">
        <v>78</v>
      </c>
      <c r="AU233" s="137" t="s">
        <v>21</v>
      </c>
      <c r="AY233" s="130" t="s">
        <v>148</v>
      </c>
      <c r="BK233" s="138">
        <f>BK234</f>
        <v>0</v>
      </c>
    </row>
    <row r="234" spans="2:65" s="1" customFormat="1" ht="24" customHeight="1">
      <c r="B234" s="28"/>
      <c r="C234" s="141" t="s">
        <v>398</v>
      </c>
      <c r="D234" s="141" t="s">
        <v>154</v>
      </c>
      <c r="E234" s="142" t="s">
        <v>399</v>
      </c>
      <c r="F234" s="143" t="s">
        <v>400</v>
      </c>
      <c r="G234" s="144" t="s">
        <v>157</v>
      </c>
      <c r="H234" s="145">
        <v>60</v>
      </c>
      <c r="I234" s="146"/>
      <c r="J234" s="147">
        <f>ROUND(I234*H234,2)</f>
        <v>0</v>
      </c>
      <c r="K234" s="143" t="s">
        <v>177</v>
      </c>
      <c r="L234" s="28"/>
      <c r="M234" s="148" t="s">
        <v>1</v>
      </c>
      <c r="N234" s="149" t="s">
        <v>44</v>
      </c>
      <c r="P234" s="150">
        <f>O234*H234</f>
        <v>0</v>
      </c>
      <c r="Q234" s="150">
        <v>0</v>
      </c>
      <c r="R234" s="150">
        <f>Q234*H234</f>
        <v>0</v>
      </c>
      <c r="S234" s="150">
        <v>0</v>
      </c>
      <c r="T234" s="151">
        <f>S234*H234</f>
        <v>0</v>
      </c>
      <c r="AR234" s="152" t="s">
        <v>159</v>
      </c>
      <c r="AT234" s="152" t="s">
        <v>154</v>
      </c>
      <c r="AU234" s="152" t="s">
        <v>88</v>
      </c>
      <c r="AY234" s="13" t="s">
        <v>148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3" t="s">
        <v>21</v>
      </c>
      <c r="BK234" s="153">
        <f>ROUND(I234*H234,2)</f>
        <v>0</v>
      </c>
      <c r="BL234" s="13" t="s">
        <v>159</v>
      </c>
      <c r="BM234" s="152" t="s">
        <v>401</v>
      </c>
    </row>
    <row r="235" spans="2:65" s="11" customFormat="1" ht="22.9" customHeight="1">
      <c r="B235" s="129"/>
      <c r="D235" s="130" t="s">
        <v>78</v>
      </c>
      <c r="E235" s="139" t="s">
        <v>402</v>
      </c>
      <c r="F235" s="139" t="s">
        <v>403</v>
      </c>
      <c r="I235" s="132"/>
      <c r="J235" s="140">
        <f>BK235</f>
        <v>0</v>
      </c>
      <c r="L235" s="129"/>
      <c r="M235" s="134"/>
      <c r="P235" s="135">
        <f>SUM(P236:P237)</f>
        <v>0</v>
      </c>
      <c r="R235" s="135">
        <f>SUM(R236:R237)</f>
        <v>0</v>
      </c>
      <c r="T235" s="136">
        <f>SUM(T236:T237)</f>
        <v>0</v>
      </c>
      <c r="AR235" s="130" t="s">
        <v>88</v>
      </c>
      <c r="AT235" s="137" t="s">
        <v>78</v>
      </c>
      <c r="AU235" s="137" t="s">
        <v>21</v>
      </c>
      <c r="AY235" s="130" t="s">
        <v>148</v>
      </c>
      <c r="BK235" s="138">
        <f>SUM(BK236:BK237)</f>
        <v>0</v>
      </c>
    </row>
    <row r="236" spans="2:65" s="1" customFormat="1" ht="16.5" customHeight="1">
      <c r="B236" s="28"/>
      <c r="C236" s="141" t="s">
        <v>404</v>
      </c>
      <c r="D236" s="141" t="s">
        <v>154</v>
      </c>
      <c r="E236" s="142" t="s">
        <v>405</v>
      </c>
      <c r="F236" s="143" t="s">
        <v>406</v>
      </c>
      <c r="G236" s="144" t="s">
        <v>407</v>
      </c>
      <c r="H236" s="145">
        <v>40</v>
      </c>
      <c r="I236" s="146"/>
      <c r="J236" s="147">
        <f>ROUND(I236*H236,2)</f>
        <v>0</v>
      </c>
      <c r="K236" s="143" t="s">
        <v>408</v>
      </c>
      <c r="L236" s="28"/>
      <c r="M236" s="148" t="s">
        <v>1</v>
      </c>
      <c r="N236" s="149" t="s">
        <v>44</v>
      </c>
      <c r="P236" s="150">
        <f>O236*H236</f>
        <v>0</v>
      </c>
      <c r="Q236" s="150">
        <v>0</v>
      </c>
      <c r="R236" s="150">
        <f>Q236*H236</f>
        <v>0</v>
      </c>
      <c r="S236" s="150">
        <v>0</v>
      </c>
      <c r="T236" s="151">
        <f>S236*H236</f>
        <v>0</v>
      </c>
      <c r="AR236" s="152" t="s">
        <v>409</v>
      </c>
      <c r="AT236" s="152" t="s">
        <v>154</v>
      </c>
      <c r="AU236" s="152" t="s">
        <v>88</v>
      </c>
      <c r="AY236" s="13" t="s">
        <v>148</v>
      </c>
      <c r="BE236" s="153">
        <f>IF(N236="základní",J236,0)</f>
        <v>0</v>
      </c>
      <c r="BF236" s="153">
        <f>IF(N236="snížená",J236,0)</f>
        <v>0</v>
      </c>
      <c r="BG236" s="153">
        <f>IF(N236="zákl. přenesená",J236,0)</f>
        <v>0</v>
      </c>
      <c r="BH236" s="153">
        <f>IF(N236="sníž. přenesená",J236,0)</f>
        <v>0</v>
      </c>
      <c r="BI236" s="153">
        <f>IF(N236="nulová",J236,0)</f>
        <v>0</v>
      </c>
      <c r="BJ236" s="13" t="s">
        <v>21</v>
      </c>
      <c r="BK236" s="153">
        <f>ROUND(I236*H236,2)</f>
        <v>0</v>
      </c>
      <c r="BL236" s="13" t="s">
        <v>409</v>
      </c>
      <c r="BM236" s="152" t="s">
        <v>410</v>
      </c>
    </row>
    <row r="237" spans="2:65" s="1" customFormat="1" ht="24" customHeight="1">
      <c r="B237" s="28"/>
      <c r="C237" s="154" t="s">
        <v>411</v>
      </c>
      <c r="D237" s="154" t="s">
        <v>162</v>
      </c>
      <c r="E237" s="155" t="s">
        <v>412</v>
      </c>
      <c r="F237" s="156" t="s">
        <v>413</v>
      </c>
      <c r="G237" s="157" t="s">
        <v>414</v>
      </c>
      <c r="H237" s="158">
        <v>1</v>
      </c>
      <c r="I237" s="159"/>
      <c r="J237" s="160">
        <f>ROUND(I237*H237,2)</f>
        <v>0</v>
      </c>
      <c r="K237" s="156" t="s">
        <v>1</v>
      </c>
      <c r="L237" s="161"/>
      <c r="M237" s="162" t="s">
        <v>1</v>
      </c>
      <c r="N237" s="163" t="s">
        <v>44</v>
      </c>
      <c r="P237" s="150">
        <f>O237*H237</f>
        <v>0</v>
      </c>
      <c r="Q237" s="150">
        <v>0</v>
      </c>
      <c r="R237" s="150">
        <f>Q237*H237</f>
        <v>0</v>
      </c>
      <c r="S237" s="150">
        <v>0</v>
      </c>
      <c r="T237" s="151">
        <f>S237*H237</f>
        <v>0</v>
      </c>
      <c r="AR237" s="152" t="s">
        <v>166</v>
      </c>
      <c r="AT237" s="152" t="s">
        <v>162</v>
      </c>
      <c r="AU237" s="152" t="s">
        <v>88</v>
      </c>
      <c r="AY237" s="13" t="s">
        <v>148</v>
      </c>
      <c r="BE237" s="153">
        <f>IF(N237="základní",J237,0)</f>
        <v>0</v>
      </c>
      <c r="BF237" s="153">
        <f>IF(N237="snížená",J237,0)</f>
        <v>0</v>
      </c>
      <c r="BG237" s="153">
        <f>IF(N237="zákl. přenesená",J237,0)</f>
        <v>0</v>
      </c>
      <c r="BH237" s="153">
        <f>IF(N237="sníž. přenesená",J237,0)</f>
        <v>0</v>
      </c>
      <c r="BI237" s="153">
        <f>IF(N237="nulová",J237,0)</f>
        <v>0</v>
      </c>
      <c r="BJ237" s="13" t="s">
        <v>21</v>
      </c>
      <c r="BK237" s="153">
        <f>ROUND(I237*H237,2)</f>
        <v>0</v>
      </c>
      <c r="BL237" s="13" t="s">
        <v>159</v>
      </c>
      <c r="BM237" s="152" t="s">
        <v>415</v>
      </c>
    </row>
    <row r="238" spans="2:65" s="11" customFormat="1" ht="22.9" customHeight="1">
      <c r="B238" s="129"/>
      <c r="D238" s="130" t="s">
        <v>78</v>
      </c>
      <c r="E238" s="139" t="s">
        <v>416</v>
      </c>
      <c r="F238" s="139" t="s">
        <v>417</v>
      </c>
      <c r="I238" s="132"/>
      <c r="J238" s="140">
        <f>BK238</f>
        <v>0</v>
      </c>
      <c r="L238" s="129"/>
      <c r="M238" s="134"/>
      <c r="P238" s="135">
        <f>SUM(P239:P240)</f>
        <v>0</v>
      </c>
      <c r="R238" s="135">
        <f>SUM(R239:R240)</f>
        <v>0</v>
      </c>
      <c r="T238" s="136">
        <f>SUM(T239:T240)</f>
        <v>0</v>
      </c>
      <c r="AR238" s="130" t="s">
        <v>88</v>
      </c>
      <c r="AT238" s="137" t="s">
        <v>78</v>
      </c>
      <c r="AU238" s="137" t="s">
        <v>21</v>
      </c>
      <c r="AY238" s="130" t="s">
        <v>148</v>
      </c>
      <c r="BK238" s="138">
        <f>SUM(BK239:BK240)</f>
        <v>0</v>
      </c>
    </row>
    <row r="239" spans="2:65" s="1" customFormat="1" ht="16.5" customHeight="1">
      <c r="B239" s="28"/>
      <c r="C239" s="141" t="s">
        <v>418</v>
      </c>
      <c r="D239" s="141" t="s">
        <v>154</v>
      </c>
      <c r="E239" s="142" t="s">
        <v>405</v>
      </c>
      <c r="F239" s="143" t="s">
        <v>406</v>
      </c>
      <c r="G239" s="144" t="s">
        <v>407</v>
      </c>
      <c r="H239" s="145">
        <v>10</v>
      </c>
      <c r="I239" s="146"/>
      <c r="J239" s="147">
        <f>ROUND(I239*H239,2)</f>
        <v>0</v>
      </c>
      <c r="K239" s="143" t="s">
        <v>408</v>
      </c>
      <c r="L239" s="28"/>
      <c r="M239" s="148" t="s">
        <v>1</v>
      </c>
      <c r="N239" s="149" t="s">
        <v>44</v>
      </c>
      <c r="P239" s="150">
        <f>O239*H239</f>
        <v>0</v>
      </c>
      <c r="Q239" s="150">
        <v>0</v>
      </c>
      <c r="R239" s="150">
        <f>Q239*H239</f>
        <v>0</v>
      </c>
      <c r="S239" s="150">
        <v>0</v>
      </c>
      <c r="T239" s="151">
        <f>S239*H239</f>
        <v>0</v>
      </c>
      <c r="AR239" s="152" t="s">
        <v>409</v>
      </c>
      <c r="AT239" s="152" t="s">
        <v>154</v>
      </c>
      <c r="AU239" s="152" t="s">
        <v>88</v>
      </c>
      <c r="AY239" s="13" t="s">
        <v>148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13" t="s">
        <v>21</v>
      </c>
      <c r="BK239" s="153">
        <f>ROUND(I239*H239,2)</f>
        <v>0</v>
      </c>
      <c r="BL239" s="13" t="s">
        <v>409</v>
      </c>
      <c r="BM239" s="152" t="s">
        <v>419</v>
      </c>
    </row>
    <row r="240" spans="2:65" s="1" customFormat="1" ht="24" customHeight="1">
      <c r="B240" s="28"/>
      <c r="C240" s="154" t="s">
        <v>420</v>
      </c>
      <c r="D240" s="154" t="s">
        <v>162</v>
      </c>
      <c r="E240" s="155" t="s">
        <v>421</v>
      </c>
      <c r="F240" s="156" t="s">
        <v>422</v>
      </c>
      <c r="G240" s="157" t="s">
        <v>414</v>
      </c>
      <c r="H240" s="158">
        <v>1</v>
      </c>
      <c r="I240" s="159"/>
      <c r="J240" s="160">
        <f>ROUND(I240*H240,2)</f>
        <v>0</v>
      </c>
      <c r="K240" s="156" t="s">
        <v>1</v>
      </c>
      <c r="L240" s="161"/>
      <c r="M240" s="162" t="s">
        <v>1</v>
      </c>
      <c r="N240" s="163" t="s">
        <v>44</v>
      </c>
      <c r="P240" s="150">
        <f>O240*H240</f>
        <v>0</v>
      </c>
      <c r="Q240" s="150">
        <v>0</v>
      </c>
      <c r="R240" s="150">
        <f>Q240*H240</f>
        <v>0</v>
      </c>
      <c r="S240" s="150">
        <v>0</v>
      </c>
      <c r="T240" s="151">
        <f>S240*H240</f>
        <v>0</v>
      </c>
      <c r="AR240" s="152" t="s">
        <v>166</v>
      </c>
      <c r="AT240" s="152" t="s">
        <v>162</v>
      </c>
      <c r="AU240" s="152" t="s">
        <v>88</v>
      </c>
      <c r="AY240" s="13" t="s">
        <v>148</v>
      </c>
      <c r="BE240" s="153">
        <f>IF(N240="základní",J240,0)</f>
        <v>0</v>
      </c>
      <c r="BF240" s="153">
        <f>IF(N240="snížená",J240,0)</f>
        <v>0</v>
      </c>
      <c r="BG240" s="153">
        <f>IF(N240="zákl. přenesená",J240,0)</f>
        <v>0</v>
      </c>
      <c r="BH240" s="153">
        <f>IF(N240="sníž. přenesená",J240,0)</f>
        <v>0</v>
      </c>
      <c r="BI240" s="153">
        <f>IF(N240="nulová",J240,0)</f>
        <v>0</v>
      </c>
      <c r="BJ240" s="13" t="s">
        <v>21</v>
      </c>
      <c r="BK240" s="153">
        <f>ROUND(I240*H240,2)</f>
        <v>0</v>
      </c>
      <c r="BL240" s="13" t="s">
        <v>159</v>
      </c>
      <c r="BM240" s="152" t="s">
        <v>423</v>
      </c>
    </row>
    <row r="241" spans="2:65" s="11" customFormat="1" ht="22.9" customHeight="1">
      <c r="B241" s="129"/>
      <c r="D241" s="130" t="s">
        <v>78</v>
      </c>
      <c r="E241" s="139" t="s">
        <v>424</v>
      </c>
      <c r="F241" s="139" t="s">
        <v>425</v>
      </c>
      <c r="I241" s="132"/>
      <c r="J241" s="140">
        <f>BK241</f>
        <v>0</v>
      </c>
      <c r="L241" s="129"/>
      <c r="M241" s="134"/>
      <c r="P241" s="135">
        <f>SUM(P242:P243)</f>
        <v>0</v>
      </c>
      <c r="R241" s="135">
        <f>SUM(R242:R243)</f>
        <v>0</v>
      </c>
      <c r="T241" s="136">
        <f>SUM(T242:T243)</f>
        <v>0</v>
      </c>
      <c r="AR241" s="130" t="s">
        <v>88</v>
      </c>
      <c r="AT241" s="137" t="s">
        <v>78</v>
      </c>
      <c r="AU241" s="137" t="s">
        <v>21</v>
      </c>
      <c r="AY241" s="130" t="s">
        <v>148</v>
      </c>
      <c r="BK241" s="138">
        <f>SUM(BK242:BK243)</f>
        <v>0</v>
      </c>
    </row>
    <row r="242" spans="2:65" s="1" customFormat="1" ht="24" customHeight="1">
      <c r="B242" s="28"/>
      <c r="C242" s="141" t="s">
        <v>426</v>
      </c>
      <c r="D242" s="141" t="s">
        <v>154</v>
      </c>
      <c r="E242" s="142" t="s">
        <v>427</v>
      </c>
      <c r="F242" s="143" t="s">
        <v>428</v>
      </c>
      <c r="G242" s="144" t="s">
        <v>157</v>
      </c>
      <c r="H242" s="145">
        <v>8</v>
      </c>
      <c r="I242" s="146"/>
      <c r="J242" s="147">
        <f>ROUND(I242*H242,2)</f>
        <v>0</v>
      </c>
      <c r="K242" s="143" t="s">
        <v>177</v>
      </c>
      <c r="L242" s="28"/>
      <c r="M242" s="148" t="s">
        <v>1</v>
      </c>
      <c r="N242" s="149" t="s">
        <v>44</v>
      </c>
      <c r="P242" s="150">
        <f>O242*H242</f>
        <v>0</v>
      </c>
      <c r="Q242" s="150">
        <v>0</v>
      </c>
      <c r="R242" s="150">
        <f>Q242*H242</f>
        <v>0</v>
      </c>
      <c r="S242" s="150">
        <v>0</v>
      </c>
      <c r="T242" s="151">
        <f>S242*H242</f>
        <v>0</v>
      </c>
      <c r="AR242" s="152" t="s">
        <v>159</v>
      </c>
      <c r="AT242" s="152" t="s">
        <v>154</v>
      </c>
      <c r="AU242" s="152" t="s">
        <v>88</v>
      </c>
      <c r="AY242" s="13" t="s">
        <v>148</v>
      </c>
      <c r="BE242" s="153">
        <f>IF(N242="základní",J242,0)</f>
        <v>0</v>
      </c>
      <c r="BF242" s="153">
        <f>IF(N242="snížená",J242,0)</f>
        <v>0</v>
      </c>
      <c r="BG242" s="153">
        <f>IF(N242="zákl. přenesená",J242,0)</f>
        <v>0</v>
      </c>
      <c r="BH242" s="153">
        <f>IF(N242="sníž. přenesená",J242,0)</f>
        <v>0</v>
      </c>
      <c r="BI242" s="153">
        <f>IF(N242="nulová",J242,0)</f>
        <v>0</v>
      </c>
      <c r="BJ242" s="13" t="s">
        <v>21</v>
      </c>
      <c r="BK242" s="153">
        <f>ROUND(I242*H242,2)</f>
        <v>0</v>
      </c>
      <c r="BL242" s="13" t="s">
        <v>159</v>
      </c>
      <c r="BM242" s="152" t="s">
        <v>429</v>
      </c>
    </row>
    <row r="243" spans="2:65" s="1" customFormat="1" ht="24" customHeight="1">
      <c r="B243" s="28"/>
      <c r="C243" s="141" t="s">
        <v>430</v>
      </c>
      <c r="D243" s="141" t="s">
        <v>154</v>
      </c>
      <c r="E243" s="142" t="s">
        <v>399</v>
      </c>
      <c r="F243" s="143" t="s">
        <v>400</v>
      </c>
      <c r="G243" s="144" t="s">
        <v>157</v>
      </c>
      <c r="H243" s="145">
        <v>40</v>
      </c>
      <c r="I243" s="146"/>
      <c r="J243" s="147">
        <f>ROUND(I243*H243,2)</f>
        <v>0</v>
      </c>
      <c r="K243" s="143" t="s">
        <v>177</v>
      </c>
      <c r="L243" s="28"/>
      <c r="M243" s="148" t="s">
        <v>1</v>
      </c>
      <c r="N243" s="149" t="s">
        <v>44</v>
      </c>
      <c r="P243" s="150">
        <f>O243*H243</f>
        <v>0</v>
      </c>
      <c r="Q243" s="150">
        <v>0</v>
      </c>
      <c r="R243" s="150">
        <f>Q243*H243</f>
        <v>0</v>
      </c>
      <c r="S243" s="150">
        <v>0</v>
      </c>
      <c r="T243" s="151">
        <f>S243*H243</f>
        <v>0</v>
      </c>
      <c r="AR243" s="152" t="s">
        <v>159</v>
      </c>
      <c r="AT243" s="152" t="s">
        <v>154</v>
      </c>
      <c r="AU243" s="152" t="s">
        <v>88</v>
      </c>
      <c r="AY243" s="13" t="s">
        <v>148</v>
      </c>
      <c r="BE243" s="153">
        <f>IF(N243="základní",J243,0)</f>
        <v>0</v>
      </c>
      <c r="BF243" s="153">
        <f>IF(N243="snížená",J243,0)</f>
        <v>0</v>
      </c>
      <c r="BG243" s="153">
        <f>IF(N243="zákl. přenesená",J243,0)</f>
        <v>0</v>
      </c>
      <c r="BH243" s="153">
        <f>IF(N243="sníž. přenesená",J243,0)</f>
        <v>0</v>
      </c>
      <c r="BI243" s="153">
        <f>IF(N243="nulová",J243,0)</f>
        <v>0</v>
      </c>
      <c r="BJ243" s="13" t="s">
        <v>21</v>
      </c>
      <c r="BK243" s="153">
        <f>ROUND(I243*H243,2)</f>
        <v>0</v>
      </c>
      <c r="BL243" s="13" t="s">
        <v>159</v>
      </c>
      <c r="BM243" s="152" t="s">
        <v>431</v>
      </c>
    </row>
    <row r="244" spans="2:65" s="11" customFormat="1" ht="25.9" customHeight="1">
      <c r="B244" s="129"/>
      <c r="D244" s="130" t="s">
        <v>78</v>
      </c>
      <c r="E244" s="131" t="s">
        <v>162</v>
      </c>
      <c r="F244" s="131" t="s">
        <v>432</v>
      </c>
      <c r="I244" s="132"/>
      <c r="J244" s="133">
        <f>BK244</f>
        <v>0</v>
      </c>
      <c r="L244" s="129"/>
      <c r="M244" s="134"/>
      <c r="P244" s="135">
        <f>P245+P248+P251</f>
        <v>0</v>
      </c>
      <c r="R244" s="135">
        <f>R245+R248+R251</f>
        <v>0</v>
      </c>
      <c r="T244" s="136">
        <f>T245+T248+T251</f>
        <v>0</v>
      </c>
      <c r="AR244" s="130" t="s">
        <v>433</v>
      </c>
      <c r="AT244" s="137" t="s">
        <v>78</v>
      </c>
      <c r="AU244" s="137" t="s">
        <v>79</v>
      </c>
      <c r="AY244" s="130" t="s">
        <v>148</v>
      </c>
      <c r="BK244" s="138">
        <f>BK245+BK248+BK251</f>
        <v>0</v>
      </c>
    </row>
    <row r="245" spans="2:65" s="11" customFormat="1" ht="22.9" customHeight="1">
      <c r="B245" s="129"/>
      <c r="D245" s="130" t="s">
        <v>78</v>
      </c>
      <c r="E245" s="139" t="s">
        <v>434</v>
      </c>
      <c r="F245" s="139" t="s">
        <v>435</v>
      </c>
      <c r="I245" s="132"/>
      <c r="J245" s="140">
        <f>BK245</f>
        <v>0</v>
      </c>
      <c r="L245" s="129"/>
      <c r="M245" s="134"/>
      <c r="P245" s="135">
        <f>SUM(P246:P247)</f>
        <v>0</v>
      </c>
      <c r="R245" s="135">
        <f>SUM(R246:R247)</f>
        <v>0</v>
      </c>
      <c r="T245" s="136">
        <f>SUM(T246:T247)</f>
        <v>0</v>
      </c>
      <c r="AR245" s="130" t="s">
        <v>433</v>
      </c>
      <c r="AT245" s="137" t="s">
        <v>78</v>
      </c>
      <c r="AU245" s="137" t="s">
        <v>21</v>
      </c>
      <c r="AY245" s="130" t="s">
        <v>148</v>
      </c>
      <c r="BK245" s="138">
        <f>SUM(BK246:BK247)</f>
        <v>0</v>
      </c>
    </row>
    <row r="246" spans="2:65" s="1" customFormat="1" ht="24" customHeight="1">
      <c r="B246" s="28"/>
      <c r="C246" s="141" t="s">
        <v>436</v>
      </c>
      <c r="D246" s="141" t="s">
        <v>154</v>
      </c>
      <c r="E246" s="142" t="s">
        <v>437</v>
      </c>
      <c r="F246" s="143" t="s">
        <v>438</v>
      </c>
      <c r="G246" s="144" t="s">
        <v>157</v>
      </c>
      <c r="H246" s="145">
        <v>111</v>
      </c>
      <c r="I246" s="146"/>
      <c r="J246" s="147">
        <f>ROUND(I246*H246,2)</f>
        <v>0</v>
      </c>
      <c r="K246" s="143" t="s">
        <v>177</v>
      </c>
      <c r="L246" s="28"/>
      <c r="M246" s="148" t="s">
        <v>1</v>
      </c>
      <c r="N246" s="149" t="s">
        <v>44</v>
      </c>
      <c r="P246" s="150">
        <f>O246*H246</f>
        <v>0</v>
      </c>
      <c r="Q246" s="150">
        <v>0</v>
      </c>
      <c r="R246" s="150">
        <f>Q246*H246</f>
        <v>0</v>
      </c>
      <c r="S246" s="150">
        <v>0</v>
      </c>
      <c r="T246" s="151">
        <f>S246*H246</f>
        <v>0</v>
      </c>
      <c r="AR246" s="152" t="s">
        <v>439</v>
      </c>
      <c r="AT246" s="152" t="s">
        <v>154</v>
      </c>
      <c r="AU246" s="152" t="s">
        <v>88</v>
      </c>
      <c r="AY246" s="13" t="s">
        <v>148</v>
      </c>
      <c r="BE246" s="153">
        <f>IF(N246="základní",J246,0)</f>
        <v>0</v>
      </c>
      <c r="BF246" s="153">
        <f>IF(N246="snížená",J246,0)</f>
        <v>0</v>
      </c>
      <c r="BG246" s="153">
        <f>IF(N246="zákl. přenesená",J246,0)</f>
        <v>0</v>
      </c>
      <c r="BH246" s="153">
        <f>IF(N246="sníž. přenesená",J246,0)</f>
        <v>0</v>
      </c>
      <c r="BI246" s="153">
        <f>IF(N246="nulová",J246,0)</f>
        <v>0</v>
      </c>
      <c r="BJ246" s="13" t="s">
        <v>21</v>
      </c>
      <c r="BK246" s="153">
        <f>ROUND(I246*H246,2)</f>
        <v>0</v>
      </c>
      <c r="BL246" s="13" t="s">
        <v>439</v>
      </c>
      <c r="BM246" s="152" t="s">
        <v>440</v>
      </c>
    </row>
    <row r="247" spans="2:65" s="1" customFormat="1" ht="29.25">
      <c r="B247" s="28"/>
      <c r="D247" s="164" t="s">
        <v>206</v>
      </c>
      <c r="F247" s="165" t="s">
        <v>441</v>
      </c>
      <c r="I247" s="83"/>
      <c r="L247" s="28"/>
      <c r="M247" s="166"/>
      <c r="T247" s="52"/>
      <c r="AT247" s="13" t="s">
        <v>206</v>
      </c>
      <c r="AU247" s="13" t="s">
        <v>88</v>
      </c>
    </row>
    <row r="248" spans="2:65" s="11" customFormat="1" ht="22.9" customHeight="1">
      <c r="B248" s="129"/>
      <c r="D248" s="130" t="s">
        <v>78</v>
      </c>
      <c r="E248" s="139" t="s">
        <v>442</v>
      </c>
      <c r="F248" s="139" t="s">
        <v>443</v>
      </c>
      <c r="I248" s="132"/>
      <c r="J248" s="140">
        <f>BK248</f>
        <v>0</v>
      </c>
      <c r="L248" s="129"/>
      <c r="M248" s="134"/>
      <c r="P248" s="135">
        <f>SUM(P249:P250)</f>
        <v>0</v>
      </c>
      <c r="R248" s="135">
        <f>SUM(R249:R250)</f>
        <v>0</v>
      </c>
      <c r="T248" s="136">
        <f>SUM(T249:T250)</f>
        <v>0</v>
      </c>
      <c r="AR248" s="130" t="s">
        <v>433</v>
      </c>
      <c r="AT248" s="137" t="s">
        <v>78</v>
      </c>
      <c r="AU248" s="137" t="s">
        <v>21</v>
      </c>
      <c r="AY248" s="130" t="s">
        <v>148</v>
      </c>
      <c r="BK248" s="138">
        <f>SUM(BK249:BK250)</f>
        <v>0</v>
      </c>
    </row>
    <row r="249" spans="2:65" s="1" customFormat="1" ht="24" customHeight="1">
      <c r="B249" s="28"/>
      <c r="C249" s="141" t="s">
        <v>444</v>
      </c>
      <c r="D249" s="141" t="s">
        <v>154</v>
      </c>
      <c r="E249" s="142" t="s">
        <v>445</v>
      </c>
      <c r="F249" s="143" t="s">
        <v>446</v>
      </c>
      <c r="G249" s="144" t="s">
        <v>447</v>
      </c>
      <c r="H249" s="145">
        <v>0.2</v>
      </c>
      <c r="I249" s="146"/>
      <c r="J249" s="147">
        <f>ROUND(I249*H249,2)</f>
        <v>0</v>
      </c>
      <c r="K249" s="143" t="s">
        <v>177</v>
      </c>
      <c r="L249" s="28"/>
      <c r="M249" s="148" t="s">
        <v>1</v>
      </c>
      <c r="N249" s="149" t="s">
        <v>44</v>
      </c>
      <c r="P249" s="150">
        <f>O249*H249</f>
        <v>0</v>
      </c>
      <c r="Q249" s="150">
        <v>0</v>
      </c>
      <c r="R249" s="150">
        <f>Q249*H249</f>
        <v>0</v>
      </c>
      <c r="S249" s="150">
        <v>0</v>
      </c>
      <c r="T249" s="151">
        <f>S249*H249</f>
        <v>0</v>
      </c>
      <c r="AR249" s="152" t="s">
        <v>439</v>
      </c>
      <c r="AT249" s="152" t="s">
        <v>154</v>
      </c>
      <c r="AU249" s="152" t="s">
        <v>88</v>
      </c>
      <c r="AY249" s="13" t="s">
        <v>148</v>
      </c>
      <c r="BE249" s="153">
        <f>IF(N249="základní",J249,0)</f>
        <v>0</v>
      </c>
      <c r="BF249" s="153">
        <f>IF(N249="snížená",J249,0)</f>
        <v>0</v>
      </c>
      <c r="BG249" s="153">
        <f>IF(N249="zákl. přenesená",J249,0)</f>
        <v>0</v>
      </c>
      <c r="BH249" s="153">
        <f>IF(N249="sníž. přenesená",J249,0)</f>
        <v>0</v>
      </c>
      <c r="BI249" s="153">
        <f>IF(N249="nulová",J249,0)</f>
        <v>0</v>
      </c>
      <c r="BJ249" s="13" t="s">
        <v>21</v>
      </c>
      <c r="BK249" s="153">
        <f>ROUND(I249*H249,2)</f>
        <v>0</v>
      </c>
      <c r="BL249" s="13" t="s">
        <v>439</v>
      </c>
      <c r="BM249" s="152" t="s">
        <v>448</v>
      </c>
    </row>
    <row r="250" spans="2:65" s="1" customFormat="1" ht="29.25">
      <c r="B250" s="28"/>
      <c r="D250" s="164" t="s">
        <v>206</v>
      </c>
      <c r="F250" s="165" t="s">
        <v>441</v>
      </c>
      <c r="I250" s="83"/>
      <c r="L250" s="28"/>
      <c r="M250" s="166"/>
      <c r="T250" s="52"/>
      <c r="AT250" s="13" t="s">
        <v>206</v>
      </c>
      <c r="AU250" s="13" t="s">
        <v>88</v>
      </c>
    </row>
    <row r="251" spans="2:65" s="11" customFormat="1" ht="22.9" customHeight="1">
      <c r="B251" s="129"/>
      <c r="D251" s="130" t="s">
        <v>78</v>
      </c>
      <c r="E251" s="139" t="s">
        <v>449</v>
      </c>
      <c r="F251" s="139" t="s">
        <v>450</v>
      </c>
      <c r="I251" s="132"/>
      <c r="J251" s="140">
        <f>BK251</f>
        <v>0</v>
      </c>
      <c r="L251" s="129"/>
      <c r="M251" s="134"/>
      <c r="P251" s="135">
        <f>SUM(P252:P253)</f>
        <v>0</v>
      </c>
      <c r="R251" s="135">
        <f>SUM(R252:R253)</f>
        <v>0</v>
      </c>
      <c r="T251" s="136">
        <f>SUM(T252:T253)</f>
        <v>0</v>
      </c>
      <c r="AR251" s="130" t="s">
        <v>433</v>
      </c>
      <c r="AT251" s="137" t="s">
        <v>78</v>
      </c>
      <c r="AU251" s="137" t="s">
        <v>21</v>
      </c>
      <c r="AY251" s="130" t="s">
        <v>148</v>
      </c>
      <c r="BK251" s="138">
        <f>SUM(BK252:BK253)</f>
        <v>0</v>
      </c>
    </row>
    <row r="252" spans="2:65" s="1" customFormat="1" ht="24" customHeight="1">
      <c r="B252" s="28"/>
      <c r="C252" s="141" t="s">
        <v>451</v>
      </c>
      <c r="D252" s="141" t="s">
        <v>154</v>
      </c>
      <c r="E252" s="142" t="s">
        <v>452</v>
      </c>
      <c r="F252" s="143" t="s">
        <v>453</v>
      </c>
      <c r="G252" s="144" t="s">
        <v>200</v>
      </c>
      <c r="H252" s="145">
        <v>240</v>
      </c>
      <c r="I252" s="146"/>
      <c r="J252" s="147">
        <f>ROUND(I252*H252,2)</f>
        <v>0</v>
      </c>
      <c r="K252" s="143" t="s">
        <v>177</v>
      </c>
      <c r="L252" s="28"/>
      <c r="M252" s="148" t="s">
        <v>1</v>
      </c>
      <c r="N252" s="149" t="s">
        <v>44</v>
      </c>
      <c r="P252" s="150">
        <f>O252*H252</f>
        <v>0</v>
      </c>
      <c r="Q252" s="150">
        <v>0</v>
      </c>
      <c r="R252" s="150">
        <f>Q252*H252</f>
        <v>0</v>
      </c>
      <c r="S252" s="150">
        <v>0</v>
      </c>
      <c r="T252" s="151">
        <f>S252*H252</f>
        <v>0</v>
      </c>
      <c r="AR252" s="152" t="s">
        <v>439</v>
      </c>
      <c r="AT252" s="152" t="s">
        <v>154</v>
      </c>
      <c r="AU252" s="152" t="s">
        <v>88</v>
      </c>
      <c r="AY252" s="13" t="s">
        <v>148</v>
      </c>
      <c r="BE252" s="153">
        <f>IF(N252="základní",J252,0)</f>
        <v>0</v>
      </c>
      <c r="BF252" s="153">
        <f>IF(N252="snížená",J252,0)</f>
        <v>0</v>
      </c>
      <c r="BG252" s="153">
        <f>IF(N252="zákl. přenesená",J252,0)</f>
        <v>0</v>
      </c>
      <c r="BH252" s="153">
        <f>IF(N252="sníž. přenesená",J252,0)</f>
        <v>0</v>
      </c>
      <c r="BI252" s="153">
        <f>IF(N252="nulová",J252,0)</f>
        <v>0</v>
      </c>
      <c r="BJ252" s="13" t="s">
        <v>21</v>
      </c>
      <c r="BK252" s="153">
        <f>ROUND(I252*H252,2)</f>
        <v>0</v>
      </c>
      <c r="BL252" s="13" t="s">
        <v>439</v>
      </c>
      <c r="BM252" s="152" t="s">
        <v>454</v>
      </c>
    </row>
    <row r="253" spans="2:65" s="1" customFormat="1" ht="29.25">
      <c r="B253" s="28"/>
      <c r="D253" s="164" t="s">
        <v>206</v>
      </c>
      <c r="F253" s="165" t="s">
        <v>441</v>
      </c>
      <c r="I253" s="83"/>
      <c r="L253" s="28"/>
      <c r="M253" s="166"/>
      <c r="T253" s="52"/>
      <c r="AT253" s="13" t="s">
        <v>206</v>
      </c>
      <c r="AU253" s="13" t="s">
        <v>88</v>
      </c>
    </row>
    <row r="254" spans="2:65" s="11" customFormat="1" ht="25.9" customHeight="1">
      <c r="B254" s="129"/>
      <c r="D254" s="130" t="s">
        <v>78</v>
      </c>
      <c r="E254" s="131" t="s">
        <v>455</v>
      </c>
      <c r="F254" s="131" t="s">
        <v>456</v>
      </c>
      <c r="I254" s="132"/>
      <c r="J254" s="133">
        <f>BK254</f>
        <v>0</v>
      </c>
      <c r="L254" s="129"/>
      <c r="M254" s="134"/>
      <c r="P254" s="135">
        <f>P255+P257+P259</f>
        <v>0</v>
      </c>
      <c r="R254" s="135">
        <f>R255+R257+R259</f>
        <v>0</v>
      </c>
      <c r="T254" s="136">
        <f>T255+T257+T259</f>
        <v>0</v>
      </c>
      <c r="AR254" s="130" t="s">
        <v>457</v>
      </c>
      <c r="AT254" s="137" t="s">
        <v>78</v>
      </c>
      <c r="AU254" s="137" t="s">
        <v>79</v>
      </c>
      <c r="AY254" s="130" t="s">
        <v>148</v>
      </c>
      <c r="BK254" s="138">
        <f>BK255+BK257+BK259</f>
        <v>0</v>
      </c>
    </row>
    <row r="255" spans="2:65" s="11" customFormat="1" ht="22.9" customHeight="1">
      <c r="B255" s="129"/>
      <c r="D255" s="130" t="s">
        <v>78</v>
      </c>
      <c r="E255" s="139" t="s">
        <v>458</v>
      </c>
      <c r="F255" s="139" t="s">
        <v>459</v>
      </c>
      <c r="I255" s="132"/>
      <c r="J255" s="140">
        <f>BK255</f>
        <v>0</v>
      </c>
      <c r="L255" s="129"/>
      <c r="M255" s="134"/>
      <c r="P255" s="135">
        <f>P256</f>
        <v>0</v>
      </c>
      <c r="R255" s="135">
        <f>R256</f>
        <v>0</v>
      </c>
      <c r="T255" s="136">
        <f>T256</f>
        <v>0</v>
      </c>
      <c r="AR255" s="130" t="s">
        <v>457</v>
      </c>
      <c r="AT255" s="137" t="s">
        <v>78</v>
      </c>
      <c r="AU255" s="137" t="s">
        <v>21</v>
      </c>
      <c r="AY255" s="130" t="s">
        <v>148</v>
      </c>
      <c r="BK255" s="138">
        <f>BK256</f>
        <v>0</v>
      </c>
    </row>
    <row r="256" spans="2:65" s="1" customFormat="1" ht="24" customHeight="1">
      <c r="B256" s="28"/>
      <c r="C256" s="141" t="s">
        <v>460</v>
      </c>
      <c r="D256" s="141" t="s">
        <v>154</v>
      </c>
      <c r="E256" s="142" t="s">
        <v>461</v>
      </c>
      <c r="F256" s="143" t="s">
        <v>462</v>
      </c>
      <c r="G256" s="144" t="s">
        <v>407</v>
      </c>
      <c r="H256" s="145">
        <v>10</v>
      </c>
      <c r="I256" s="146"/>
      <c r="J256" s="147">
        <f>ROUND(I256*H256,2)</f>
        <v>0</v>
      </c>
      <c r="K256" s="143" t="s">
        <v>177</v>
      </c>
      <c r="L256" s="28"/>
      <c r="M256" s="148" t="s">
        <v>1</v>
      </c>
      <c r="N256" s="149" t="s">
        <v>44</v>
      </c>
      <c r="P256" s="150">
        <f>O256*H256</f>
        <v>0</v>
      </c>
      <c r="Q256" s="150">
        <v>0</v>
      </c>
      <c r="R256" s="150">
        <f>Q256*H256</f>
        <v>0</v>
      </c>
      <c r="S256" s="150">
        <v>0</v>
      </c>
      <c r="T256" s="151">
        <f>S256*H256</f>
        <v>0</v>
      </c>
      <c r="AR256" s="152" t="s">
        <v>409</v>
      </c>
      <c r="AT256" s="152" t="s">
        <v>154</v>
      </c>
      <c r="AU256" s="152" t="s">
        <v>88</v>
      </c>
      <c r="AY256" s="13" t="s">
        <v>148</v>
      </c>
      <c r="BE256" s="153">
        <f>IF(N256="základní",J256,0)</f>
        <v>0</v>
      </c>
      <c r="BF256" s="153">
        <f>IF(N256="snížená",J256,0)</f>
        <v>0</v>
      </c>
      <c r="BG256" s="153">
        <f>IF(N256="zákl. přenesená",J256,0)</f>
        <v>0</v>
      </c>
      <c r="BH256" s="153">
        <f>IF(N256="sníž. přenesená",J256,0)</f>
        <v>0</v>
      </c>
      <c r="BI256" s="153">
        <f>IF(N256="nulová",J256,0)</f>
        <v>0</v>
      </c>
      <c r="BJ256" s="13" t="s">
        <v>21</v>
      </c>
      <c r="BK256" s="153">
        <f>ROUND(I256*H256,2)</f>
        <v>0</v>
      </c>
      <c r="BL256" s="13" t="s">
        <v>409</v>
      </c>
      <c r="BM256" s="152" t="s">
        <v>463</v>
      </c>
    </row>
    <row r="257" spans="2:65" s="11" customFormat="1" ht="22.9" customHeight="1">
      <c r="B257" s="129"/>
      <c r="D257" s="130" t="s">
        <v>78</v>
      </c>
      <c r="E257" s="139" t="s">
        <v>464</v>
      </c>
      <c r="F257" s="139" t="s">
        <v>465</v>
      </c>
      <c r="I257" s="132"/>
      <c r="J257" s="140">
        <f>BK257</f>
        <v>0</v>
      </c>
      <c r="L257" s="129"/>
      <c r="M257" s="134"/>
      <c r="P257" s="135">
        <f>P258</f>
        <v>0</v>
      </c>
      <c r="R257" s="135">
        <f>R258</f>
        <v>0</v>
      </c>
      <c r="T257" s="136">
        <f>T258</f>
        <v>0</v>
      </c>
      <c r="AR257" s="130" t="s">
        <v>457</v>
      </c>
      <c r="AT257" s="137" t="s">
        <v>78</v>
      </c>
      <c r="AU257" s="137" t="s">
        <v>21</v>
      </c>
      <c r="AY257" s="130" t="s">
        <v>148</v>
      </c>
      <c r="BK257" s="138">
        <f>BK258</f>
        <v>0</v>
      </c>
    </row>
    <row r="258" spans="2:65" s="1" customFormat="1" ht="16.5" customHeight="1">
      <c r="B258" s="28"/>
      <c r="C258" s="141" t="s">
        <v>466</v>
      </c>
      <c r="D258" s="141" t="s">
        <v>154</v>
      </c>
      <c r="E258" s="142" t="s">
        <v>467</v>
      </c>
      <c r="F258" s="143" t="s">
        <v>468</v>
      </c>
      <c r="G258" s="144" t="s">
        <v>407</v>
      </c>
      <c r="H258" s="145">
        <v>30</v>
      </c>
      <c r="I258" s="146"/>
      <c r="J258" s="147">
        <f>ROUND(I258*H258,2)</f>
        <v>0</v>
      </c>
      <c r="K258" s="143" t="s">
        <v>408</v>
      </c>
      <c r="L258" s="28"/>
      <c r="M258" s="148" t="s">
        <v>1</v>
      </c>
      <c r="N258" s="149" t="s">
        <v>44</v>
      </c>
      <c r="P258" s="150">
        <f>O258*H258</f>
        <v>0</v>
      </c>
      <c r="Q258" s="150">
        <v>0</v>
      </c>
      <c r="R258" s="150">
        <f>Q258*H258</f>
        <v>0</v>
      </c>
      <c r="S258" s="150">
        <v>0</v>
      </c>
      <c r="T258" s="151">
        <f>S258*H258</f>
        <v>0</v>
      </c>
      <c r="AR258" s="152" t="s">
        <v>409</v>
      </c>
      <c r="AT258" s="152" t="s">
        <v>154</v>
      </c>
      <c r="AU258" s="152" t="s">
        <v>88</v>
      </c>
      <c r="AY258" s="13" t="s">
        <v>148</v>
      </c>
      <c r="BE258" s="153">
        <f>IF(N258="základní",J258,0)</f>
        <v>0</v>
      </c>
      <c r="BF258" s="153">
        <f>IF(N258="snížená",J258,0)</f>
        <v>0</v>
      </c>
      <c r="BG258" s="153">
        <f>IF(N258="zákl. přenesená",J258,0)</f>
        <v>0</v>
      </c>
      <c r="BH258" s="153">
        <f>IF(N258="sníž. přenesená",J258,0)</f>
        <v>0</v>
      </c>
      <c r="BI258" s="153">
        <f>IF(N258="nulová",J258,0)</f>
        <v>0</v>
      </c>
      <c r="BJ258" s="13" t="s">
        <v>21</v>
      </c>
      <c r="BK258" s="153">
        <f>ROUND(I258*H258,2)</f>
        <v>0</v>
      </c>
      <c r="BL258" s="13" t="s">
        <v>409</v>
      </c>
      <c r="BM258" s="152" t="s">
        <v>469</v>
      </c>
    </row>
    <row r="259" spans="2:65" s="11" customFormat="1" ht="22.9" customHeight="1">
      <c r="B259" s="129"/>
      <c r="D259" s="130" t="s">
        <v>78</v>
      </c>
      <c r="E259" s="139" t="s">
        <v>470</v>
      </c>
      <c r="F259" s="139" t="s">
        <v>471</v>
      </c>
      <c r="I259" s="132"/>
      <c r="J259" s="140">
        <f>BK259</f>
        <v>0</v>
      </c>
      <c r="L259" s="129"/>
      <c r="M259" s="134"/>
      <c r="P259" s="135">
        <f>P260</f>
        <v>0</v>
      </c>
      <c r="R259" s="135">
        <f>R260</f>
        <v>0</v>
      </c>
      <c r="T259" s="136">
        <f>T260</f>
        <v>0</v>
      </c>
      <c r="AR259" s="130" t="s">
        <v>457</v>
      </c>
      <c r="AT259" s="137" t="s">
        <v>78</v>
      </c>
      <c r="AU259" s="137" t="s">
        <v>21</v>
      </c>
      <c r="AY259" s="130" t="s">
        <v>148</v>
      </c>
      <c r="BK259" s="138">
        <f>BK260</f>
        <v>0</v>
      </c>
    </row>
    <row r="260" spans="2:65" s="1" customFormat="1" ht="16.5" customHeight="1">
      <c r="B260" s="28"/>
      <c r="C260" s="141" t="s">
        <v>472</v>
      </c>
      <c r="D260" s="141" t="s">
        <v>154</v>
      </c>
      <c r="E260" s="142" t="s">
        <v>473</v>
      </c>
      <c r="F260" s="143" t="s">
        <v>474</v>
      </c>
      <c r="G260" s="144" t="s">
        <v>407</v>
      </c>
      <c r="H260" s="145">
        <v>15</v>
      </c>
      <c r="I260" s="146"/>
      <c r="J260" s="147">
        <f>ROUND(I260*H260,2)</f>
        <v>0</v>
      </c>
      <c r="K260" s="143" t="s">
        <v>408</v>
      </c>
      <c r="L260" s="28"/>
      <c r="M260" s="167" t="s">
        <v>1</v>
      </c>
      <c r="N260" s="168" t="s">
        <v>44</v>
      </c>
      <c r="O260" s="169"/>
      <c r="P260" s="170">
        <f>O260*H260</f>
        <v>0</v>
      </c>
      <c r="Q260" s="170">
        <v>0</v>
      </c>
      <c r="R260" s="170">
        <f>Q260*H260</f>
        <v>0</v>
      </c>
      <c r="S260" s="170">
        <v>0</v>
      </c>
      <c r="T260" s="171">
        <f>S260*H260</f>
        <v>0</v>
      </c>
      <c r="AR260" s="152" t="s">
        <v>409</v>
      </c>
      <c r="AT260" s="152" t="s">
        <v>154</v>
      </c>
      <c r="AU260" s="152" t="s">
        <v>88</v>
      </c>
      <c r="AY260" s="13" t="s">
        <v>148</v>
      </c>
      <c r="BE260" s="153">
        <f>IF(N260="základní",J260,0)</f>
        <v>0</v>
      </c>
      <c r="BF260" s="153">
        <f>IF(N260="snížená",J260,0)</f>
        <v>0</v>
      </c>
      <c r="BG260" s="153">
        <f>IF(N260="zákl. přenesená",J260,0)</f>
        <v>0</v>
      </c>
      <c r="BH260" s="153">
        <f>IF(N260="sníž. přenesená",J260,0)</f>
        <v>0</v>
      </c>
      <c r="BI260" s="153">
        <f>IF(N260="nulová",J260,0)</f>
        <v>0</v>
      </c>
      <c r="BJ260" s="13" t="s">
        <v>21</v>
      </c>
      <c r="BK260" s="153">
        <f>ROUND(I260*H260,2)</f>
        <v>0</v>
      </c>
      <c r="BL260" s="13" t="s">
        <v>409</v>
      </c>
      <c r="BM260" s="152" t="s">
        <v>475</v>
      </c>
    </row>
    <row r="261" spans="2:65" s="1" customFormat="1" ht="6.95" customHeight="1">
      <c r="B261" s="40"/>
      <c r="C261" s="41"/>
      <c r="D261" s="41"/>
      <c r="E261" s="41"/>
      <c r="F261" s="41"/>
      <c r="G261" s="41"/>
      <c r="H261" s="41"/>
      <c r="I261" s="103"/>
      <c r="J261" s="41"/>
      <c r="K261" s="41"/>
      <c r="L261" s="28"/>
    </row>
  </sheetData>
  <sheetProtection algorithmName="SHA-512" hashValue="QTpkWbhesF1tEyvS+P4ZuNDDvOTYBHAb33yhaohW6YI5pce+jgJ9Uegx9zzCw5eyx6sNoYeQlWAu81pvj7P8mw==" saltValue="+aH/tx+1pZWUW78MB5NCGqXpagyxvUgCwrsTLWOLsDpuP50Ihu+0Dou5IyWGK1qMQWAKBtTVngQvtBDCDvXLmw==" spinCount="100000" sheet="1" objects="1" scenarios="1" formatColumns="0" formatRows="0" autoFilter="0"/>
  <autoFilter ref="C151:K260" xr:uid="{00000000-0009-0000-0000-000001000000}"/>
  <mergeCells count="9">
    <mergeCell ref="E87:H87"/>
    <mergeCell ref="E142:H142"/>
    <mergeCell ref="E144:H14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ELE - Silnoproudá elektro...</vt:lpstr>
      <vt:lpstr>'ELE - Silnoproudá elektro...'!Názvy_tisku</vt:lpstr>
      <vt:lpstr>'Rekapitulace stavby'!Názvy_tisku</vt:lpstr>
      <vt:lpstr>'ELE - Silnoproudá elektro...'!Oblast_tisku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PC_Mirek\pavelkam</dc:creator>
  <cp:lastModifiedBy>pavelkam</cp:lastModifiedBy>
  <dcterms:created xsi:type="dcterms:W3CDTF">2019-03-10T11:37:08Z</dcterms:created>
  <dcterms:modified xsi:type="dcterms:W3CDTF">2019-03-10T11:39:23Z</dcterms:modified>
</cp:coreProperties>
</file>