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U:\Firma\Projekty\19\7190301\Projekt WC\WC ELE ROZPOČET\"/>
    </mc:Choice>
  </mc:AlternateContent>
  <xr:revisionPtr revIDLastSave="0" documentId="8_{F6DFAC6F-878E-4538-8C5D-F96B306C68A9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Rekapitulace stavby" sheetId="1" r:id="rId1"/>
    <sheet name="ELE - Silnoproudá elektro..." sheetId="2" r:id="rId2"/>
  </sheets>
  <definedNames>
    <definedName name="_xlnm._FilterDatabase" localSheetId="1" hidden="1">'ELE - Silnoproudá elektro...'!$C$139:$K$203</definedName>
    <definedName name="_xlnm.Print_Titles" localSheetId="1">'ELE - Silnoproudá elektro...'!$139:$139</definedName>
    <definedName name="_xlnm.Print_Titles" localSheetId="0">'Rekapitulace stavby'!$92:$92</definedName>
    <definedName name="_xlnm.Print_Area" localSheetId="1">'ELE - Silnoproudá elektro...'!$C$4:$J$76,'ELE - Silnoproudá elektro...'!$C$82:$J$121,'ELE - Silnoproudá elektro...'!$C$127:$K$203</definedName>
    <definedName name="_xlnm.Print_Area" localSheetId="0">'Rekapitulace stavby'!$D$4:$AO$76,'Rekapitulace stavby'!$C$82:$AQ$96</definedName>
  </definedNames>
  <calcPr calcId="18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203" i="2"/>
  <c r="BH203" i="2"/>
  <c r="BG203" i="2"/>
  <c r="BF203" i="2"/>
  <c r="T203" i="2"/>
  <c r="T202" i="2"/>
  <c r="R203" i="2"/>
  <c r="R202" i="2" s="1"/>
  <c r="P203" i="2"/>
  <c r="P202" i="2"/>
  <c r="BK203" i="2"/>
  <c r="BK202" i="2" s="1"/>
  <c r="J202" i="2" s="1"/>
  <c r="J120" i="2" s="1"/>
  <c r="J203" i="2"/>
  <c r="BE203" i="2"/>
  <c r="BI201" i="2"/>
  <c r="BH201" i="2"/>
  <c r="BG201" i="2"/>
  <c r="BF201" i="2"/>
  <c r="T201" i="2"/>
  <c r="T200" i="2"/>
  <c r="R201" i="2"/>
  <c r="R200" i="2" s="1"/>
  <c r="R197" i="2" s="1"/>
  <c r="P201" i="2"/>
  <c r="P200" i="2"/>
  <c r="BK201" i="2"/>
  <c r="BK200" i="2" s="1"/>
  <c r="J200" i="2" s="1"/>
  <c r="J119" i="2" s="1"/>
  <c r="J201" i="2"/>
  <c r="BE201" i="2"/>
  <c r="BI199" i="2"/>
  <c r="BH199" i="2"/>
  <c r="BG199" i="2"/>
  <c r="BF199" i="2"/>
  <c r="T199" i="2"/>
  <c r="T198" i="2"/>
  <c r="T197" i="2"/>
  <c r="R199" i="2"/>
  <c r="R198" i="2"/>
  <c r="P199" i="2"/>
  <c r="P198" i="2" s="1"/>
  <c r="P197" i="2" s="1"/>
  <c r="BK199" i="2"/>
  <c r="BK198" i="2"/>
  <c r="J198" i="2" s="1"/>
  <c r="J118" i="2" s="1"/>
  <c r="J199" i="2"/>
  <c r="BE199" i="2" s="1"/>
  <c r="BI195" i="2"/>
  <c r="BH195" i="2"/>
  <c r="BG195" i="2"/>
  <c r="BF195" i="2"/>
  <c r="T195" i="2"/>
  <c r="T194" i="2" s="1"/>
  <c r="R195" i="2"/>
  <c r="R194" i="2"/>
  <c r="P195" i="2"/>
  <c r="P194" i="2" s="1"/>
  <c r="BK195" i="2"/>
  <c r="BK194" i="2"/>
  <c r="J194" i="2" s="1"/>
  <c r="J116" i="2" s="1"/>
  <c r="J195" i="2"/>
  <c r="BE195" i="2" s="1"/>
  <c r="BI192" i="2"/>
  <c r="BH192" i="2"/>
  <c r="BG192" i="2"/>
  <c r="BF192" i="2"/>
  <c r="T192" i="2"/>
  <c r="T191" i="2" s="1"/>
  <c r="T190" i="2" s="1"/>
  <c r="R192" i="2"/>
  <c r="R191" i="2" s="1"/>
  <c r="R190" i="2" s="1"/>
  <c r="P192" i="2"/>
  <c r="P191" i="2"/>
  <c r="P190" i="2" s="1"/>
  <c r="BK192" i="2"/>
  <c r="BK191" i="2" s="1"/>
  <c r="J192" i="2"/>
  <c r="BE192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T187" i="2" s="1"/>
  <c r="R188" i="2"/>
  <c r="R187" i="2"/>
  <c r="P188" i="2"/>
  <c r="P187" i="2" s="1"/>
  <c r="BK188" i="2"/>
  <c r="BK187" i="2"/>
  <c r="J187" i="2" s="1"/>
  <c r="J113" i="2" s="1"/>
  <c r="J188" i="2"/>
  <c r="BE188" i="2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T184" i="2"/>
  <c r="R185" i="2"/>
  <c r="R184" i="2" s="1"/>
  <c r="P185" i="2"/>
  <c r="P184" i="2"/>
  <c r="BK185" i="2"/>
  <c r="BK184" i="2" s="1"/>
  <c r="J184" i="2" s="1"/>
  <c r="J112" i="2" s="1"/>
  <c r="J185" i="2"/>
  <c r="BE185" i="2" s="1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T181" i="2"/>
  <c r="R182" i="2"/>
  <c r="R181" i="2"/>
  <c r="P182" i="2"/>
  <c r="P181" i="2"/>
  <c r="BK182" i="2"/>
  <c r="BK181" i="2"/>
  <c r="J181" i="2" s="1"/>
  <c r="J111" i="2" s="1"/>
  <c r="J182" i="2"/>
  <c r="BE182" i="2" s="1"/>
  <c r="BI180" i="2"/>
  <c r="BH180" i="2"/>
  <c r="BG180" i="2"/>
  <c r="BF180" i="2"/>
  <c r="T180" i="2"/>
  <c r="R180" i="2"/>
  <c r="P180" i="2"/>
  <c r="BK180" i="2"/>
  <c r="BK178" i="2" s="1"/>
  <c r="J178" i="2" s="1"/>
  <c r="J110" i="2" s="1"/>
  <c r="J180" i="2"/>
  <c r="BE180" i="2"/>
  <c r="BI179" i="2"/>
  <c r="BH179" i="2"/>
  <c r="BG179" i="2"/>
  <c r="BF179" i="2"/>
  <c r="T179" i="2"/>
  <c r="T178" i="2"/>
  <c r="R179" i="2"/>
  <c r="R178" i="2"/>
  <c r="P179" i="2"/>
  <c r="P178" i="2"/>
  <c r="BK179" i="2"/>
  <c r="J179" i="2"/>
  <c r="BE179" i="2" s="1"/>
  <c r="BI177" i="2"/>
  <c r="BH177" i="2"/>
  <c r="BG177" i="2"/>
  <c r="BF177" i="2"/>
  <c r="T177" i="2"/>
  <c r="T176" i="2"/>
  <c r="R177" i="2"/>
  <c r="R176" i="2"/>
  <c r="P177" i="2"/>
  <c r="P176" i="2"/>
  <c r="BK177" i="2"/>
  <c r="BK176" i="2"/>
  <c r="J176" i="2" s="1"/>
  <c r="J109" i="2" s="1"/>
  <c r="J177" i="2"/>
  <c r="BE177" i="2" s="1"/>
  <c r="BI175" i="2"/>
  <c r="BH175" i="2"/>
  <c r="BG175" i="2"/>
  <c r="BF175" i="2"/>
  <c r="T175" i="2"/>
  <c r="T174" i="2"/>
  <c r="R175" i="2"/>
  <c r="R174" i="2"/>
  <c r="P175" i="2"/>
  <c r="P174" i="2"/>
  <c r="BK175" i="2"/>
  <c r="BK174" i="2"/>
  <c r="J174" i="2" s="1"/>
  <c r="J108" i="2" s="1"/>
  <c r="J175" i="2"/>
  <c r="BE175" i="2" s="1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T171" i="2"/>
  <c r="R172" i="2"/>
  <c r="R171" i="2"/>
  <c r="P172" i="2"/>
  <c r="P171" i="2"/>
  <c r="BK172" i="2"/>
  <c r="BK171" i="2"/>
  <c r="J171" i="2" s="1"/>
  <c r="J107" i="2" s="1"/>
  <c r="J172" i="2"/>
  <c r="BE172" i="2" s="1"/>
  <c r="BI170" i="2"/>
  <c r="BH170" i="2"/>
  <c r="BG170" i="2"/>
  <c r="BF170" i="2"/>
  <c r="T170" i="2"/>
  <c r="R170" i="2"/>
  <c r="P170" i="2"/>
  <c r="BK170" i="2"/>
  <c r="BK168" i="2" s="1"/>
  <c r="J168" i="2" s="1"/>
  <c r="J106" i="2" s="1"/>
  <c r="J170" i="2"/>
  <c r="BE170" i="2"/>
  <c r="BI169" i="2"/>
  <c r="BH169" i="2"/>
  <c r="BG169" i="2"/>
  <c r="BF169" i="2"/>
  <c r="T169" i="2"/>
  <c r="T168" i="2"/>
  <c r="R169" i="2"/>
  <c r="R168" i="2"/>
  <c r="P169" i="2"/>
  <c r="P168" i="2"/>
  <c r="BK169" i="2"/>
  <c r="J169" i="2"/>
  <c r="BE169" i="2" s="1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T165" i="2"/>
  <c r="R166" i="2"/>
  <c r="R165" i="2"/>
  <c r="P166" i="2"/>
  <c r="P165" i="2"/>
  <c r="BK166" i="2"/>
  <c r="BK165" i="2"/>
  <c r="J165" i="2" s="1"/>
  <c r="J105" i="2" s="1"/>
  <c r="J166" i="2"/>
  <c r="BE166" i="2" s="1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T162" i="2"/>
  <c r="R163" i="2"/>
  <c r="R162" i="2"/>
  <c r="P163" i="2"/>
  <c r="P162" i="2"/>
  <c r="BK163" i="2"/>
  <c r="BK162" i="2"/>
  <c r="J162" i="2" s="1"/>
  <c r="J104" i="2" s="1"/>
  <c r="J163" i="2"/>
  <c r="BE163" i="2" s="1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T159" i="2"/>
  <c r="R160" i="2"/>
  <c r="R159" i="2"/>
  <c r="P160" i="2"/>
  <c r="P159" i="2"/>
  <c r="BK160" i="2"/>
  <c r="BK159" i="2"/>
  <c r="J159" i="2" s="1"/>
  <c r="J103" i="2" s="1"/>
  <c r="J160" i="2"/>
  <c r="BE160" i="2" s="1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T156" i="2"/>
  <c r="R157" i="2"/>
  <c r="R156" i="2"/>
  <c r="P157" i="2"/>
  <c r="P156" i="2"/>
  <c r="BK157" i="2"/>
  <c r="BK156" i="2"/>
  <c r="J156" i="2" s="1"/>
  <c r="J102" i="2" s="1"/>
  <c r="J157" i="2"/>
  <c r="BE157" i="2" s="1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T152" i="2"/>
  <c r="R153" i="2"/>
  <c r="R152" i="2"/>
  <c r="P153" i="2"/>
  <c r="P152" i="2"/>
  <c r="BK153" i="2"/>
  <c r="BK152" i="2"/>
  <c r="J152" i="2" s="1"/>
  <c r="J101" i="2" s="1"/>
  <c r="J153" i="2"/>
  <c r="BE153" i="2" s="1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T148" i="2"/>
  <c r="R149" i="2"/>
  <c r="R148" i="2"/>
  <c r="P149" i="2"/>
  <c r="P148" i="2"/>
  <c r="BK149" i="2"/>
  <c r="BK148" i="2"/>
  <c r="J148" i="2" s="1"/>
  <c r="J100" i="2" s="1"/>
  <c r="J149" i="2"/>
  <c r="BE149" i="2" s="1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T145" i="2"/>
  <c r="R146" i="2"/>
  <c r="R145" i="2"/>
  <c r="P146" i="2"/>
  <c r="P145" i="2"/>
  <c r="BK146" i="2"/>
  <c r="BK145" i="2"/>
  <c r="J145" i="2" s="1"/>
  <c r="J99" i="2" s="1"/>
  <c r="J146" i="2"/>
  <c r="BE146" i="2" s="1"/>
  <c r="BI144" i="2"/>
  <c r="BH144" i="2"/>
  <c r="BG144" i="2"/>
  <c r="BF144" i="2"/>
  <c r="T144" i="2"/>
  <c r="R144" i="2"/>
  <c r="P144" i="2"/>
  <c r="BK144" i="2"/>
  <c r="J144" i="2"/>
  <c r="BE144" i="2"/>
  <c r="BI143" i="2"/>
  <c r="F37" i="2"/>
  <c r="BD95" i="1" s="1"/>
  <c r="BD94" i="1" s="1"/>
  <c r="W33" i="1" s="1"/>
  <c r="BH143" i="2"/>
  <c r="F36" i="2" s="1"/>
  <c r="BC95" i="1" s="1"/>
  <c r="BC94" i="1" s="1"/>
  <c r="BG143" i="2"/>
  <c r="F35" i="2"/>
  <c r="BB95" i="1" s="1"/>
  <c r="BB94" i="1" s="1"/>
  <c r="BF143" i="2"/>
  <c r="F34" i="2" s="1"/>
  <c r="BA95" i="1" s="1"/>
  <c r="BA94" i="1" s="1"/>
  <c r="T143" i="2"/>
  <c r="T142" i="2"/>
  <c r="T141" i="2" s="1"/>
  <c r="T140" i="2" s="1"/>
  <c r="R143" i="2"/>
  <c r="R142" i="2"/>
  <c r="R141" i="2" s="1"/>
  <c r="R140" i="2" s="1"/>
  <c r="P143" i="2"/>
  <c r="P142" i="2"/>
  <c r="P141" i="2" s="1"/>
  <c r="P140" i="2" s="1"/>
  <c r="AU95" i="1" s="1"/>
  <c r="AU94" i="1" s="1"/>
  <c r="BK143" i="2"/>
  <c r="BK142" i="2" s="1"/>
  <c r="J143" i="2"/>
  <c r="BE143" i="2" s="1"/>
  <c r="F134" i="2"/>
  <c r="E132" i="2"/>
  <c r="F89" i="2"/>
  <c r="E87" i="2"/>
  <c r="J24" i="2"/>
  <c r="E24" i="2"/>
  <c r="J137" i="2" s="1"/>
  <c r="J23" i="2"/>
  <c r="J21" i="2"/>
  <c r="E21" i="2"/>
  <c r="J91" i="2" s="1"/>
  <c r="J136" i="2"/>
  <c r="J20" i="2"/>
  <c r="J18" i="2"/>
  <c r="E18" i="2"/>
  <c r="F137" i="2" s="1"/>
  <c r="F92" i="2"/>
  <c r="J17" i="2"/>
  <c r="J15" i="2"/>
  <c r="E15" i="2"/>
  <c r="F136" i="2"/>
  <c r="F91" i="2"/>
  <c r="J14" i="2"/>
  <c r="J12" i="2"/>
  <c r="J134" i="2"/>
  <c r="J89" i="2"/>
  <c r="E7" i="2"/>
  <c r="E130" i="2" s="1"/>
  <c r="E85" i="2"/>
  <c r="AS94" i="1"/>
  <c r="L90" i="1"/>
  <c r="AM90" i="1"/>
  <c r="AM89" i="1"/>
  <c r="L89" i="1"/>
  <c r="AM87" i="1"/>
  <c r="L87" i="1"/>
  <c r="L85" i="1"/>
  <c r="L84" i="1"/>
  <c r="AY94" i="1" l="1"/>
  <c r="W32" i="1"/>
  <c r="AW94" i="1"/>
  <c r="AK30" i="1" s="1"/>
  <c r="W30" i="1"/>
  <c r="F33" i="2"/>
  <c r="AZ95" i="1" s="1"/>
  <c r="AZ94" i="1" s="1"/>
  <c r="J33" i="2"/>
  <c r="AV95" i="1" s="1"/>
  <c r="AT95" i="1" s="1"/>
  <c r="J142" i="2"/>
  <c r="J98" i="2" s="1"/>
  <c r="BK141" i="2"/>
  <c r="W31" i="1"/>
  <c r="AX94" i="1"/>
  <c r="J191" i="2"/>
  <c r="J115" i="2" s="1"/>
  <c r="BK190" i="2"/>
  <c r="J190" i="2" s="1"/>
  <c r="J114" i="2" s="1"/>
  <c r="J34" i="2"/>
  <c r="AW95" i="1" s="1"/>
  <c r="J92" i="2"/>
  <c r="BK197" i="2"/>
  <c r="J197" i="2" s="1"/>
  <c r="J117" i="2" s="1"/>
  <c r="BK140" i="2" l="1"/>
  <c r="J140" i="2" s="1"/>
  <c r="J141" i="2"/>
  <c r="J97" i="2" s="1"/>
  <c r="W29" i="1"/>
  <c r="AV94" i="1"/>
  <c r="AT94" i="1" l="1"/>
  <c r="AK29" i="1"/>
  <c r="J96" i="2"/>
  <c r="J30" i="2"/>
  <c r="AG95" i="1" l="1"/>
  <c r="J39" i="2"/>
  <c r="AN95" i="1" l="1"/>
  <c r="AG94" i="1"/>
  <c r="AK26" i="1" l="1"/>
  <c r="AK35" i="1" s="1"/>
  <c r="AN94" i="1"/>
</calcChain>
</file>

<file path=xl/sharedStrings.xml><?xml version="1.0" encoding="utf-8"?>
<sst xmlns="http://schemas.openxmlformats.org/spreadsheetml/2006/main" count="992" uniqueCount="334">
  <si>
    <t>Export Komplet</t>
  </si>
  <si>
    <t/>
  </si>
  <si>
    <t>2.0</t>
  </si>
  <si>
    <t>ZAMOK</t>
  </si>
  <si>
    <t>False</t>
  </si>
  <si>
    <t>{bebae3a4-55b6-44e7-8a64-6428afe06f05}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</si>
  <si>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</si>
  <si>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</si>
  <si>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</si>
  <si>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</si>
  <si>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</si>
  <si>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</si>
  <si>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</si>
  <si>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</si>
  <si>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7190301W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</si>
  <si>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</si>
  <si>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</si>
  <si>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KUŽELNY Zábřeh - III. ETAPA - Sociální zázemí pro hospodu</t>
  </si>
  <si>
    <t>0,1</t>
  </si>
  <si>
    <t>KSO:</t>
  </si>
  <si>
    <t>CC-CZ:</t>
  </si>
  <si>
    <t>1</t>
  </si>
  <si>
    <t>Místo:</t>
  </si>
  <si>
    <t>Zábřeh</t>
  </si>
  <si>
    <t>Datum:</t>
  </si>
  <si>
    <t>6.3.2019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</si>
  <si>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</si>
  <si>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</si>
  <si>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</si>
  <si>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</si>
  <si>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</si>
  <si>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</si>
  <si>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</si>
  <si>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</si>
  <si>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</si>
  <si>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PVLK PROJECT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</si>
  <si>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</si>
  <si>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</si>
  <si>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</si>
  <si>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</si>
  <si>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</si>
  <si>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</si>
  <si>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</si>
  <si>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</si>
  <si>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</si>
  <si>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</si>
  <si>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</si>
  <si>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</si>
  <si>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</si>
  <si>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</si>
  <si>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</si>
  <si>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</si>
  <si>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</si>
  <si>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</si>
  <si>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</si>
  <si>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</si>
  <si>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</si>
  <si>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</si>
  <si>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</si>
  <si>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</si>
  <si>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</si>
  <si>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</si>
  <si>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</si>
  <si>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</si>
  <si>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</si>
  <si>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</si>
  <si>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</si>
  <si>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</si>
  <si>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</si>
  <si>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</si>
  <si>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</si>
  <si>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</si>
  <si>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</si>
  <si>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</si>
  <si>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</si>
  <si>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</si>
  <si>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</si>
  <si>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</si>
  <si>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</si>
  <si>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</si>
  <si>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</si>
  <si>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</si>
  <si>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</si>
  <si>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</si>
  <si>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ELE</t>
  </si>
  <si>
    <t>Silnoproudá elektrotechnika</t>
  </si>
  <si>
    <t>STA</t>
  </si>
  <si>
    <t>{1787f787-e146-4681-b73e-1dc253174586}</t>
  </si>
  <si>
    <t>2</t>
  </si>
  <si>
    <t>KRYCÍ LIST SOUPISU PRACÍ</t>
  </si>
  <si>
    <t>Objekt:</t>
  </si>
  <si>
    <t>ELE - Silnoproudá elektrotechnika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</si>
  <si>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</si>
  <si>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</si>
  <si>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</si>
  <si>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</si>
  <si>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</si>
  <si>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</si>
  <si>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741-CSS-AA02 - Montáž zdroje pro splachovače pisoárů (bez dodávky zdroje)</t>
  </si>
  <si>
    <t xml:space="preserve">    741-CSS-AA03 - Montáž splachovače pisoárů (bez splachovače)</t>
  </si>
  <si>
    <t xml:space="preserve">    741-ELD-SL08 - Osoušeč rukou 1875 W, stříbrný</t>
  </si>
  <si>
    <t xml:space="preserve">    741-TNG-AA40 - Spínač domovní automatický, pohybový, 1 relé, bílý, IP20</t>
  </si>
  <si>
    <t xml:space="preserve">    741-CYK-MA15 - Kabel CYKY-O 3x1,5 (3A) - pod omítkou</t>
  </si>
  <si>
    <t xml:space="preserve">    741-CYK-MB05 - Kabel CYKY-J 3x1,5 (3C) - pod omítkou</t>
  </si>
  <si>
    <t xml:space="preserve">    741-CYK-MB10 - Kabel CYKY-J 3x2,5 (3C) - pod omítkou</t>
  </si>
  <si>
    <t xml:space="preserve">    741-KRA-AA05 - Krabice přístrojová "KP68" do zdiva</t>
  </si>
  <si>
    <t xml:space="preserve">    741-KRA-AA07 - Krabice přístrojová KP68 hluboká, do zdiva</t>
  </si>
  <si>
    <t xml:space="preserve">    741-KRA-AA25 - Krabice rozvodná "KR68" do zdiva</t>
  </si>
  <si>
    <t xml:space="preserve">    741-TNG-RM01 - Rámečky</t>
  </si>
  <si>
    <t xml:space="preserve">    741-UKC-A002 - Ukončení vodiče Cu, Al do 2,5mm2</t>
  </si>
  <si>
    <t xml:space="preserve">    749-PRL-AA01 - Přeložky a demontážní práce</t>
  </si>
  <si>
    <t xml:space="preserve">    749-PSM-AA01 - Montážní práce podružného a spojovacího materiálu</t>
  </si>
  <si>
    <t xml:space="preserve">    749-SME-AA02 - Ventilátor (zapojení zařízení bez dodávky ventilátoru)</t>
  </si>
  <si>
    <t xml:space="preserve">    749-SNV-AA02 - Sada pro nouzovou signalizaci postiženým osobám</t>
  </si>
  <si>
    <t>M - Práce a dodávky M</t>
  </si>
  <si>
    <t xml:space="preserve">    46-M-KAP-KP68 - Vysekání kapsy do zděného zdiva, velikosti 7x7x5 cm</t>
  </si>
  <si>
    <t xml:space="preserve">    46-M-RYH-CH25 - Vysekání rýhy do zděného zdiva šíře 5cm, hloubky 5cm</t>
  </si>
  <si>
    <t>HZS - Hodinové zúčtovací sazby</t>
  </si>
  <si>
    <t xml:space="preserve">    HZS-KOS-AA01 - Koordinace profesí, příprava stavby</t>
  </si>
  <si>
    <t xml:space="preserve">    HZS-REV-AA01 - Vyhotovení výchozí revize</t>
  </si>
  <si>
    <t xml:space="preserve">    HZS-SKU-AA01 - Vyhotovení dokumentace skutečného stavu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</si>
  <si>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</si>
  <si>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</si>
  <si>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</si>
  <si>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</si>
  <si>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</si>
  <si>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</si>
  <si>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</si>
  <si>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</si>
  <si>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</si>
  <si>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</si>
  <si>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</si>
  <si>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</si>
  <si>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</si>
  <si>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</si>
  <si>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</si>
  <si>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</si>
  <si>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741-CSS-AA02</t>
  </si>
  <si>
    <t>Montáž zdroje pro splachovače pisoárů (bez dodávky zdroje)</t>
  </si>
  <si>
    <t>150</t>
  </si>
  <si>
    <t>K</t>
  </si>
  <si>
    <t>741112104</t>
  </si>
  <si>
    <t>Montáž rozvodka zapuštěná plastová čtyřhranná bez svorkovnic</t>
  </si>
  <si>
    <t>kus</t>
  </si>
  <si>
    <t>CS ÚRS 2017 01</t>
  </si>
  <si>
    <t>16</t>
  </si>
  <si>
    <t>441146660</t>
  </si>
  <si>
    <t>151</t>
  </si>
  <si>
    <t>741130003</t>
  </si>
  <si>
    <t>Ukončení vodič izolovaný do 4 mm2 v rozváděči nebo na přístroji</t>
  </si>
  <si>
    <t>1769160952</t>
  </si>
  <si>
    <t>741-CSS-AA03</t>
  </si>
  <si>
    <t>Montáž splachovače pisoárů (bez splachovače)</t>
  </si>
  <si>
    <t>152</t>
  </si>
  <si>
    <t>741112352</t>
  </si>
  <si>
    <t>Otevření nebo uzavření krabice pancéřové víčkem na 2 šrouby</t>
  </si>
  <si>
    <t>-1988312057</t>
  </si>
  <si>
    <t>153</t>
  </si>
  <si>
    <t>2003575995</t>
  </si>
  <si>
    <t>741-ELD-SL08</t>
  </si>
  <si>
    <t>Osoušeč rukou 1875 W, stříbrný</t>
  </si>
  <si>
    <t>147</t>
  </si>
  <si>
    <t>741360212</t>
  </si>
  <si>
    <t>Montáž odporů se zapojením odporníku do 3 kW</t>
  </si>
  <si>
    <t>1813912813</t>
  </si>
  <si>
    <t>148</t>
  </si>
  <si>
    <t>741130001</t>
  </si>
  <si>
    <t>Ukončení vodič izolovaný do 2,5mm2 v rozváděči nebo na přístroji</t>
  </si>
  <si>
    <t>-1333881689</t>
  </si>
  <si>
    <t>149</t>
  </si>
  <si>
    <t>M</t>
  </si>
  <si>
    <t>ELDSL2008</t>
  </si>
  <si>
    <t>Osoušeč rukou SL 2008 AUTOMATIC, polykarbonát, stříbrný, 1875W/230V, 155x332x212 mm (ŠÍŘKA x VÝŠKA x HLOUBKA), 2,8 kg , IPX1, třída izolace II</t>
  </si>
  <si>
    <t>KS</t>
  </si>
  <si>
    <t>32</t>
  </si>
  <si>
    <t>-335019943</t>
  </si>
  <si>
    <t>741-TNG-AA40</t>
  </si>
  <si>
    <t>Spínač domovní automatický, pohybový, 1 relé, bílý, IP20</t>
  </si>
  <si>
    <t>144</t>
  </si>
  <si>
    <t>741310233</t>
  </si>
  <si>
    <t>Montáž přepínač (polo)zapuštěný šroubové připojení 6-střídavý</t>
  </si>
  <si>
    <t>1024911508</t>
  </si>
  <si>
    <t>145</t>
  </si>
  <si>
    <t>ELT11.223.918</t>
  </si>
  <si>
    <t>Snímač automatického spínače, s rovinným snímáním, bílý, úhel pokrytí: cca 120° (1 snímací rovina)</t>
  </si>
  <si>
    <t>-1850157986</t>
  </si>
  <si>
    <t>146</t>
  </si>
  <si>
    <t>ELT11.223.962</t>
  </si>
  <si>
    <t>Přístroj spínací pro snímače pohybu, 1 relé, 2300W/AC1, 3 vodičové připojení, šroubové svorky</t>
  </si>
  <si>
    <t>245975422</t>
  </si>
  <si>
    <t>741-CYK-MA15</t>
  </si>
  <si>
    <t>Kabel CYKY-O 3x1,5 (3A) - pod omítkou</t>
  </si>
  <si>
    <t>124</t>
  </si>
  <si>
    <t>741122015</t>
  </si>
  <si>
    <t>Montáž kabel Cu bez ukončení uložený pod omítku plný kulatý 3x1,5 mm2 (CYKY)</t>
  </si>
  <si>
    <t>m</t>
  </si>
  <si>
    <t>2056953573</t>
  </si>
  <si>
    <t>125</t>
  </si>
  <si>
    <t>ELT10.048.186</t>
  </si>
  <si>
    <t>Kabel CYKY-O 3x1,5 (3A)</t>
  </si>
  <si>
    <t>1773493390</t>
  </si>
  <si>
    <t>741-CYK-MB05</t>
  </si>
  <si>
    <t>Kabel CYKY-J 3x1,5 (3C) - pod omítkou</t>
  </si>
  <si>
    <t>126</t>
  </si>
  <si>
    <t>-1345442859</t>
  </si>
  <si>
    <t>127</t>
  </si>
  <si>
    <t>ELT10.051.448</t>
  </si>
  <si>
    <t>Kabel CYKY-J 3x1,5 (3C)</t>
  </si>
  <si>
    <t>-1982264252</t>
  </si>
  <si>
    <t>741-CYK-MB10</t>
  </si>
  <si>
    <t>Kabel CYKY-J 3x2,5 (3C) - pod omítkou</t>
  </si>
  <si>
    <t>130</t>
  </si>
  <si>
    <t>741122016</t>
  </si>
  <si>
    <t>Montáž kabel Cu bez ukončení uložený pod omítku plný kulatý 3x2,5 až 6 mm2 (CYKY)</t>
  </si>
  <si>
    <t>257770716</t>
  </si>
  <si>
    <t>131</t>
  </si>
  <si>
    <t>ELT10.048.482</t>
  </si>
  <si>
    <t>Kabel CYKY-J 3x2,5 (3C)</t>
  </si>
  <si>
    <t>564295377</t>
  </si>
  <si>
    <t>741-KRA-AA05</t>
  </si>
  <si>
    <t>Krabice přístrojová "KP68" do zdiva</t>
  </si>
  <si>
    <t>92</t>
  </si>
  <si>
    <t>741112061</t>
  </si>
  <si>
    <t>Montáž krabice přístrojová zapuštěná plastová kruhová</t>
  </si>
  <si>
    <t>1848659808</t>
  </si>
  <si>
    <t>93</t>
  </si>
  <si>
    <t>ELT10.079.107</t>
  </si>
  <si>
    <t>Krabice přístrojová, H43 mm, PVC, A1-D, pro spojení ve svislém i vodorovném směru s roztečí 71 nebo 81 mm</t>
  </si>
  <si>
    <t>1954261390</t>
  </si>
  <si>
    <t>741-KRA-AA07</t>
  </si>
  <si>
    <t>Krabice přístrojová KP68 hluboká, do zdiva</t>
  </si>
  <si>
    <t>156</t>
  </si>
  <si>
    <t>1264573077</t>
  </si>
  <si>
    <t>157</t>
  </si>
  <si>
    <t>ELT10.061.372</t>
  </si>
  <si>
    <t>Krabice přístrojová, hluboká, H66 mm, PVC, A1-D, pro spojení v souvislou řadu s roztečí 71 mm</t>
  </si>
  <si>
    <t>1223422010</t>
  </si>
  <si>
    <t>741-KRA-AA25</t>
  </si>
  <si>
    <t>Krabice rozvodná "KR68" do zdiva</t>
  </si>
  <si>
    <t>741112101</t>
  </si>
  <si>
    <t>Montáž rozvodka zapuštěná plastová kruhová</t>
  </si>
  <si>
    <t>963068589</t>
  </si>
  <si>
    <t>101</t>
  </si>
  <si>
    <t>ELT10.074.803</t>
  </si>
  <si>
    <t>Krabice rozvodná s víčkem a svorkovnicí, D71, H43,5 mm, PVC, A1-D</t>
  </si>
  <si>
    <t>1954905115</t>
  </si>
  <si>
    <t>741-TNG-RM01</t>
  </si>
  <si>
    <t>Rámečky</t>
  </si>
  <si>
    <t>82</t>
  </si>
  <si>
    <t>ELT10.071.439</t>
  </si>
  <si>
    <t>Náklady na jeden rámeček pro domovní elektroinstalační přístroje, bílý</t>
  </si>
  <si>
    <t>389256104</t>
  </si>
  <si>
    <t>741-UKC-A002</t>
  </si>
  <si>
    <t>Ukončení vodiče Cu, Al do 2,5mm2</t>
  </si>
  <si>
    <t>89</t>
  </si>
  <si>
    <t>-1568470570</t>
  </si>
  <si>
    <t>749-PRL-AA01</t>
  </si>
  <si>
    <t>Přeložky a demontážní práce</t>
  </si>
  <si>
    <t>28</t>
  </si>
  <si>
    <t>HZS2221</t>
  </si>
  <si>
    <t>Hodinová zúčtovací sazba elektrikář</t>
  </si>
  <si>
    <t>hod</t>
  </si>
  <si>
    <t>CS ÚRS 2016 02</t>
  </si>
  <si>
    <t>512</t>
  </si>
  <si>
    <t>-1273875138</t>
  </si>
  <si>
    <t>29</t>
  </si>
  <si>
    <t>PRL7190301-A2-NN</t>
  </si>
  <si>
    <t>Materiál související s přeložkami, včetně ostatního příslušenství</t>
  </si>
  <si>
    <t>SET</t>
  </si>
  <si>
    <t>-302562737</t>
  </si>
  <si>
    <t>749-PSM-AA01</t>
  </si>
  <si>
    <t>Montážní práce podružného a spojovacího materiálu</t>
  </si>
  <si>
    <t>30</t>
  </si>
  <si>
    <t>-957252637</t>
  </si>
  <si>
    <t>31</t>
  </si>
  <si>
    <t>PSM7190301-A2-NN</t>
  </si>
  <si>
    <t>Podružný a spojovací materiál, včetně ostatního příslušenství</t>
  </si>
  <si>
    <t>215699757</t>
  </si>
  <si>
    <t>749-SME-AA02</t>
  </si>
  <si>
    <t>Ventilátor (zapojení zařízení bez dodávky ventilátoru)</t>
  </si>
  <si>
    <t>83</t>
  </si>
  <si>
    <t>741112353</t>
  </si>
  <si>
    <t>Otevření nebo uzavření krabice pancéřové víčkem na 4 šrouby</t>
  </si>
  <si>
    <t>-1580393083</t>
  </si>
  <si>
    <t>84</t>
  </si>
  <si>
    <t>73133682</t>
  </si>
  <si>
    <t>749-SNV-AA02</t>
  </si>
  <si>
    <t>Sada pro nouzovou signalizaci postiženým osobám</t>
  </si>
  <si>
    <t>154</t>
  </si>
  <si>
    <t>741310232</t>
  </si>
  <si>
    <t>Montáž přepínač (polo)zapuštěný šroubové připojení 5B-časový</t>
  </si>
  <si>
    <t>-1663243014</t>
  </si>
  <si>
    <t>155</t>
  </si>
  <si>
    <t>ELT11.102.401</t>
  </si>
  <si>
    <t>Sada pro nouzovou signalizaci postiženým osobám, bílá, kontrolní modul s alarmem, tlačítko signální tahové, tlačítko resetovací, transformátor, rámečky (1× 2násobný, 2× 1 násobný)</t>
  </si>
  <si>
    <t>-776632855</t>
  </si>
  <si>
    <t>Práce a dodávky M</t>
  </si>
  <si>
    <t>3</t>
  </si>
  <si>
    <t>46-M-KAP-KP68</t>
  </si>
  <si>
    <t>Vysekání kapsy do zděného zdiva, velikosti 7x7x5 cm</t>
  </si>
  <si>
    <t>121</t>
  </si>
  <si>
    <t>460680401</t>
  </si>
  <si>
    <t>Vysekání kapes a výklenků ve zdivu z lehkých betonů, dutých cihel a tvárnic pro krabice 7x7x5 cm</t>
  </si>
  <si>
    <t>64</t>
  </si>
  <si>
    <t>-577650501</t>
  </si>
  <si>
    <t>PSC</t>
  </si>
  <si>
    <t xml:space="preserve">Poznámka k souboru cen:_x000D_
1. V cenách -0011 až -0013 nejsou započteny náklady na dodávku tvárnic. Tato dodávka se oceňuje ve specifikaci. </t>
  </si>
  <si>
    <t>46-M-RYH-CH25</t>
  </si>
  <si>
    <t>Vysekání rýhy do zděného zdiva šíře 5cm, hloubky 5cm</t>
  </si>
  <si>
    <t>122</t>
  </si>
  <si>
    <t>460680582</t>
  </si>
  <si>
    <t>Vysekání rýh pro montáž trubek a kabelů v cihelných zdech hloubky do 3 cm a šířky do 5 cm</t>
  </si>
  <si>
    <t>1496235506</t>
  </si>
  <si>
    <t>HZS</t>
  </si>
  <si>
    <t>Hodinové zúčtovací sazby</t>
  </si>
  <si>
    <t>4</t>
  </si>
  <si>
    <t>HZS-KOS-AA01</t>
  </si>
  <si>
    <t>Koordinace profesí, příprava stavby</t>
  </si>
  <si>
    <t>141</t>
  </si>
  <si>
    <t>HZS3232</t>
  </si>
  <si>
    <t>Hodinová zúčtovací sazba montér měřících zařízení odborný</t>
  </si>
  <si>
    <t>526381823</t>
  </si>
  <si>
    <t>HZS-REV-AA01</t>
  </si>
  <si>
    <t>Vyhotovení výchozí revize</t>
  </si>
  <si>
    <t>142</t>
  </si>
  <si>
    <t>HZS4211</t>
  </si>
  <si>
    <t>Hodinová zúčtovací sazba revizní technik</t>
  </si>
  <si>
    <t>623866655</t>
  </si>
  <si>
    <t>HZS-SKU-AA01</t>
  </si>
  <si>
    <t>Vyhotovení dokumentace skutečného stavu</t>
  </si>
  <si>
    <t>143</t>
  </si>
  <si>
    <t>HZS2222</t>
  </si>
  <si>
    <t>Hodinová zúčtovací sazba elektrikář odborný</t>
  </si>
  <si>
    <t>-610399490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</si>
</sst>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19" fillId="4" borderId="0" xfId="0" applyFont="1" applyFill="1" applyAlignment="1">
      <alignment horizontal="left" vertical="center"/>
    </xf>
    <xf numFmtId="0" fontId="0" fillId="4" borderId="0" xfId="0" applyFill="1" applyAlignment="1" applyProtection="1">
      <alignment vertical="center"/>
      <protection locked="0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center" vertical="center" wrapText="1"/>
    </xf>
    <xf numFmtId="167" fontId="31" fillId="0" borderId="22" xfId="0" applyNumberFormat="1" applyFont="1" applyBorder="1" applyAlignment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topLeftCell="A162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83"/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203" t="s">
        <v>14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4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204" t="s">
        <v>17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75"/>
      <c r="BS6" s="13" t="s">
        <v>18</v>
      </c>
    </row>
    <row r="7" spans="1:74" ht="12" customHeight="1">
      <c r="B7" s="16"/>
      <c r="D7" s="23" t="s">
        <v>19</v>
      </c>
      <c r="K7" s="21" t="s">
        <v>1</v>
      </c>
      <c r="AK7" s="23" t="s">
        <v>20</v>
      </c>
      <c r="AN7" s="21" t="s">
        <v>1</v>
      </c>
      <c r="AR7" s="16"/>
      <c r="BE7" s="175"/>
      <c r="BS7" s="13" t="s">
        <v>21</v>
      </c>
    </row>
    <row r="8" spans="1:74" ht="12" customHeight="1">
      <c r="B8" s="16"/>
      <c r="D8" s="23" t="s">
        <v>22</v>
      </c>
      <c r="K8" s="21" t="s">
        <v>23</v>
      </c>
      <c r="AK8" s="23" t="s">
        <v>24</v>
      </c>
      <c r="AN8" s="24" t="s">
        <v>25</v>
      </c>
      <c r="AR8" s="16"/>
      <c r="BE8" s="175"/>
      <c r="BS8" s="13" t="s">
        <v>26</v>
      </c>
    </row>
    <row r="9" spans="1:74" ht="14.45" customHeight="1">
      <c r="B9" s="16"/>
      <c r="AR9" s="16"/>
      <c r="BE9" s="175"/>
      <c r="BS9" s="13" t="s">
        <v>27</v>
      </c>
    </row>
    <row r="10" spans="1:74" ht="12" customHeight="1">
      <c r="B10" s="16"/>
      <c r="D10" s="23" t="s">
        <v>28</v>
      </c>
      <c r="AK10" s="23" t="s">
        <v>29</v>
      </c>
      <c r="AN10" s="21" t="s">
        <v>1</v>
      </c>
      <c r="AR10" s="16"/>
      <c r="BE10" s="175"/>
      <c r="BS10" s="13" t="s">
        <v>18</v>
      </c>
    </row>
    <row r="11" spans="1:74" ht="18.399999999999999" customHeight="1">
      <c r="B11" s="16"/>
      <c r="E11" s="21" t="s">
        <v>30</v>
      </c>
      <c r="AK11" s="23" t="s">
        <v>31</v>
      </c>
      <c r="AN11" s="21" t="s">
        <v>1</v>
      </c>
      <c r="AR11" s="16"/>
      <c r="BE11" s="175"/>
      <c r="BS11" s="13" t="s">
        <v>18</v>
      </c>
    </row>
    <row r="12" spans="1:74" ht="6.95" customHeight="1">
      <c r="B12" s="16"/>
      <c r="AR12" s="16"/>
      <c r="BE12" s="175"/>
      <c r="BS12" s="13" t="s">
        <v>18</v>
      </c>
    </row>
    <row r="13" spans="1:74" ht="12" customHeight="1">
      <c r="B13" s="16"/>
      <c r="D13" s="23" t="s">
        <v>32</v>
      </c>
      <c r="AK13" s="23" t="s">
        <v>29</v>
      </c>
      <c r="AN13" s="25" t="s">
        <v>33</v>
      </c>
      <c r="AR13" s="16"/>
      <c r="BE13" s="175"/>
      <c r="BS13" s="13" t="s">
        <v>18</v>
      </c>
    </row>
    <row r="14" spans="1:74" ht="12.75">
      <c r="B14" s="16"/>
      <c r="E14" s="205" t="s">
        <v>33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3" t="s">
        <v>31</v>
      </c>
      <c r="AN14" s="25" t="s">
        <v>33</v>
      </c>
      <c r="AR14" s="16"/>
      <c r="BE14" s="175"/>
      <c r="BS14" s="13" t="s">
        <v>18</v>
      </c>
    </row>
    <row r="15" spans="1:74" ht="6.95" customHeight="1">
      <c r="B15" s="16"/>
      <c r="AR15" s="16"/>
      <c r="BE15" s="175"/>
      <c r="BS15" s="13" t="s">
        <v>4</v>
      </c>
    </row>
    <row r="16" spans="1:74" ht="12" customHeight="1">
      <c r="B16" s="16"/>
      <c r="D16" s="23" t="s">
        <v>34</v>
      </c>
      <c r="AK16" s="23" t="s">
        <v>29</v>
      </c>
      <c r="AN16" s="21" t="s">
        <v>1</v>
      </c>
      <c r="AR16" s="16"/>
      <c r="BE16" s="175"/>
      <c r="BS16" s="13" t="s">
        <v>4</v>
      </c>
    </row>
    <row r="17" spans="2:71" ht="18.399999999999999" customHeight="1">
      <c r="B17" s="16"/>
      <c r="E17" s="21" t="s">
        <v>35</v>
      </c>
      <c r="AK17" s="23" t="s">
        <v>31</v>
      </c>
      <c r="AN17" s="21" t="s">
        <v>1</v>
      </c>
      <c r="AR17" s="16"/>
      <c r="BE17" s="175"/>
      <c r="BS17" s="13" t="s">
        <v>36</v>
      </c>
    </row>
    <row r="18" spans="2:71" ht="6.95" customHeight="1">
      <c r="B18" s="16"/>
      <c r="AR18" s="16"/>
      <c r="BE18" s="175"/>
      <c r="BS18" s="13" t="s">
        <v>6</v>
      </c>
    </row>
    <row r="19" spans="2:71" ht="12" customHeight="1">
      <c r="B19" s="16"/>
      <c r="D19" s="23" t="s">
        <v>37</v>
      </c>
      <c r="AK19" s="23" t="s">
        <v>29</v>
      </c>
      <c r="AN19" s="21" t="s">
        <v>1</v>
      </c>
      <c r="AR19" s="16"/>
      <c r="BE19" s="175"/>
      <c r="BS19" s="13" t="s">
        <v>6</v>
      </c>
    </row>
    <row r="20" spans="2:71" ht="18.399999999999999" customHeight="1">
      <c r="B20" s="16"/>
      <c r="E20" s="21" t="s">
        <v>35</v>
      </c>
      <c r="AK20" s="23" t="s">
        <v>31</v>
      </c>
      <c r="AN20" s="21" t="s">
        <v>1</v>
      </c>
      <c r="AR20" s="16"/>
      <c r="BE20" s="175"/>
      <c r="BS20" s="13" t="s">
        <v>36</v>
      </c>
    </row>
    <row r="21" spans="2:71" ht="6.95" customHeight="1">
      <c r="B21" s="16"/>
      <c r="AR21" s="16"/>
      <c r="BE21" s="175"/>
    </row>
    <row r="22" spans="2:71" ht="12" customHeight="1">
      <c r="B22" s="16"/>
      <c r="D22" s="23" t="s">
        <v>38</v>
      </c>
      <c r="AR22" s="16"/>
      <c r="BE22" s="175"/>
    </row>
    <row r="23" spans="2:71" ht="16.5" customHeight="1">
      <c r="B23" s="16"/>
      <c r="E23" s="207" t="s">
        <v>1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R23" s="16"/>
      <c r="BE23" s="175"/>
    </row>
    <row r="24" spans="2:71" ht="6.95" customHeight="1">
      <c r="B24" s="16"/>
      <c r="AR24" s="16"/>
      <c r="BE24" s="175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5"/>
    </row>
    <row r="26" spans="2:71" s="1" customFormat="1" ht="25.9" customHeight="1">
      <c r="B26" s="28"/>
      <c r="D26" s="29" t="s">
        <v>39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7">
        <f>ROUND(AG94,2)</f>
        <v>0</v>
      </c>
      <c r="AL26" s="178"/>
      <c r="AM26" s="178"/>
      <c r="AN26" s="178"/>
      <c r="AO26" s="178"/>
      <c r="AR26" s="28"/>
      <c r="BE26" s="175"/>
    </row>
    <row r="27" spans="2:71" s="1" customFormat="1" ht="6.95" customHeight="1">
      <c r="B27" s="28"/>
      <c r="AR27" s="28"/>
      <c r="BE27" s="175"/>
    </row>
    <row r="28" spans="2:71" s="1" customFormat="1" ht="12.75">
      <c r="B28" s="28"/>
      <c r="L28" s="208" t="s">
        <v>40</v>
      </c>
      <c r="M28" s="208"/>
      <c r="N28" s="208"/>
      <c r="O28" s="208"/>
      <c r="P28" s="208"/>
      <c r="W28" s="208" t="s">
        <v>41</v>
      </c>
      <c r="X28" s="208"/>
      <c r="Y28" s="208"/>
      <c r="Z28" s="208"/>
      <c r="AA28" s="208"/>
      <c r="AB28" s="208"/>
      <c r="AC28" s="208"/>
      <c r="AD28" s="208"/>
      <c r="AE28" s="208"/>
      <c r="AK28" s="208" t="s">
        <v>42</v>
      </c>
      <c r="AL28" s="208"/>
      <c r="AM28" s="208"/>
      <c r="AN28" s="208"/>
      <c r="AO28" s="208"/>
      <c r="AR28" s="28"/>
      <c r="BE28" s="175"/>
    </row>
    <row r="29" spans="2:71" s="2" customFormat="1" ht="14.45" customHeight="1">
      <c r="B29" s="32"/>
      <c r="D29" s="23" t="s">
        <v>43</v>
      </c>
      <c r="F29" s="23" t="s">
        <v>44</v>
      </c>
      <c r="L29" s="209">
        <v>0.21</v>
      </c>
      <c r="M29" s="173"/>
      <c r="N29" s="173"/>
      <c r="O29" s="173"/>
      <c r="P29" s="173"/>
      <c r="W29" s="172">
        <f>ROUND(AZ94, 2)</f>
        <v>0</v>
      </c>
      <c r="X29" s="173"/>
      <c r="Y29" s="173"/>
      <c r="Z29" s="173"/>
      <c r="AA29" s="173"/>
      <c r="AB29" s="173"/>
      <c r="AC29" s="173"/>
      <c r="AD29" s="173"/>
      <c r="AE29" s="173"/>
      <c r="AK29" s="172">
        <f>ROUND(AV94, 2)</f>
        <v>0</v>
      </c>
      <c r="AL29" s="173"/>
      <c r="AM29" s="173"/>
      <c r="AN29" s="173"/>
      <c r="AO29" s="173"/>
      <c r="AR29" s="32"/>
      <c r="BE29" s="176"/>
    </row>
    <row r="30" spans="2:71" s="2" customFormat="1" ht="14.45" customHeight="1">
      <c r="B30" s="32"/>
      <c r="F30" s="23" t="s">
        <v>45</v>
      </c>
      <c r="L30" s="209">
        <v>0.15</v>
      </c>
      <c r="M30" s="173"/>
      <c r="N30" s="173"/>
      <c r="O30" s="173"/>
      <c r="P30" s="173"/>
      <c r="W30" s="172">
        <f>ROUND(BA94, 2)</f>
        <v>0</v>
      </c>
      <c r="X30" s="173"/>
      <c r="Y30" s="173"/>
      <c r="Z30" s="173"/>
      <c r="AA30" s="173"/>
      <c r="AB30" s="173"/>
      <c r="AC30" s="173"/>
      <c r="AD30" s="173"/>
      <c r="AE30" s="173"/>
      <c r="AK30" s="172">
        <f>ROUND(AW94, 2)</f>
        <v>0</v>
      </c>
      <c r="AL30" s="173"/>
      <c r="AM30" s="173"/>
      <c r="AN30" s="173"/>
      <c r="AO30" s="173"/>
      <c r="AR30" s="32"/>
      <c r="BE30" s="176"/>
    </row>
    <row r="31" spans="2:71" s="2" customFormat="1" ht="14.45" hidden="1" customHeight="1">
      <c r="B31" s="32"/>
      <c r="F31" s="23" t="s">
        <v>46</v>
      </c>
      <c r="L31" s="209">
        <v>0.21</v>
      </c>
      <c r="M31" s="173"/>
      <c r="N31" s="173"/>
      <c r="O31" s="173"/>
      <c r="P31" s="173"/>
      <c r="W31" s="172">
        <f>ROUND(BB94, 2)</f>
        <v>0</v>
      </c>
      <c r="X31" s="173"/>
      <c r="Y31" s="173"/>
      <c r="Z31" s="173"/>
      <c r="AA31" s="173"/>
      <c r="AB31" s="173"/>
      <c r="AC31" s="173"/>
      <c r="AD31" s="173"/>
      <c r="AE31" s="173"/>
      <c r="AK31" s="172">
        <v>0</v>
      </c>
      <c r="AL31" s="173"/>
      <c r="AM31" s="173"/>
      <c r="AN31" s="173"/>
      <c r="AO31" s="173"/>
      <c r="AR31" s="32"/>
      <c r="BE31" s="176"/>
    </row>
    <row r="32" spans="2:71" s="2" customFormat="1" ht="14.45" hidden="1" customHeight="1">
      <c r="B32" s="32"/>
      <c r="F32" s="23" t="s">
        <v>47</v>
      </c>
      <c r="L32" s="209">
        <v>0.15</v>
      </c>
      <c r="M32" s="173"/>
      <c r="N32" s="173"/>
      <c r="O32" s="173"/>
      <c r="P32" s="173"/>
      <c r="W32" s="172">
        <f>ROUND(BC94, 2)</f>
        <v>0</v>
      </c>
      <c r="X32" s="173"/>
      <c r="Y32" s="173"/>
      <c r="Z32" s="173"/>
      <c r="AA32" s="173"/>
      <c r="AB32" s="173"/>
      <c r="AC32" s="173"/>
      <c r="AD32" s="173"/>
      <c r="AE32" s="173"/>
      <c r="AK32" s="172">
        <v>0</v>
      </c>
      <c r="AL32" s="173"/>
      <c r="AM32" s="173"/>
      <c r="AN32" s="173"/>
      <c r="AO32" s="173"/>
      <c r="AR32" s="32"/>
      <c r="BE32" s="176"/>
    </row>
    <row r="33" spans="2:57" s="2" customFormat="1" ht="14.45" hidden="1" customHeight="1">
      <c r="B33" s="32"/>
      <c r="F33" s="23" t="s">
        <v>48</v>
      </c>
      <c r="L33" s="209">
        <v>0</v>
      </c>
      <c r="M33" s="173"/>
      <c r="N33" s="173"/>
      <c r="O33" s="173"/>
      <c r="P33" s="173"/>
      <c r="W33" s="172">
        <f>ROUND(BD94, 2)</f>
        <v>0</v>
      </c>
      <c r="X33" s="173"/>
      <c r="Y33" s="173"/>
      <c r="Z33" s="173"/>
      <c r="AA33" s="173"/>
      <c r="AB33" s="173"/>
      <c r="AC33" s="173"/>
      <c r="AD33" s="173"/>
      <c r="AE33" s="173"/>
      <c r="AK33" s="172">
        <v>0</v>
      </c>
      <c r="AL33" s="173"/>
      <c r="AM33" s="173"/>
      <c r="AN33" s="173"/>
      <c r="AO33" s="173"/>
      <c r="AR33" s="32"/>
      <c r="BE33" s="176"/>
    </row>
    <row r="34" spans="2:57" s="1" customFormat="1" ht="6.95" customHeight="1">
      <c r="B34" s="28"/>
      <c r="AR34" s="28"/>
      <c r="BE34" s="175"/>
    </row>
    <row r="35" spans="2:57" s="1" customFormat="1" ht="25.9" customHeight="1">
      <c r="B35" s="28"/>
      <c r="C35" s="33"/>
      <c r="D35" s="34" t="s">
        <v>49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50</v>
      </c>
      <c r="U35" s="35"/>
      <c r="V35" s="35"/>
      <c r="W35" s="35"/>
      <c r="X35" s="179" t="s">
        <v>51</v>
      </c>
      <c r="Y35" s="180"/>
      <c r="Z35" s="180"/>
      <c r="AA35" s="180"/>
      <c r="AB35" s="180"/>
      <c r="AC35" s="35"/>
      <c r="AD35" s="35"/>
      <c r="AE35" s="35"/>
      <c r="AF35" s="35"/>
      <c r="AG35" s="35"/>
      <c r="AH35" s="35"/>
      <c r="AI35" s="35"/>
      <c r="AJ35" s="35"/>
      <c r="AK35" s="181">
        <f>SUM(AK26:AK33)</f>
        <v>0</v>
      </c>
      <c r="AL35" s="180"/>
      <c r="AM35" s="180"/>
      <c r="AN35" s="180"/>
      <c r="AO35" s="182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52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53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39" t="s">
        <v>54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55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54</v>
      </c>
      <c r="AI60" s="30"/>
      <c r="AJ60" s="30"/>
      <c r="AK60" s="30"/>
      <c r="AL60" s="30"/>
      <c r="AM60" s="39" t="s">
        <v>55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37" t="s">
        <v>56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57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39" t="s">
        <v>54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55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54</v>
      </c>
      <c r="AI75" s="30"/>
      <c r="AJ75" s="30"/>
      <c r="AK75" s="30"/>
      <c r="AL75" s="30"/>
      <c r="AM75" s="39" t="s">
        <v>55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58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7190301W</v>
      </c>
      <c r="AR84" s="44"/>
    </row>
    <row r="85" spans="1:91" s="4" customFormat="1" ht="36.950000000000003" customHeight="1">
      <c r="B85" s="45"/>
      <c r="C85" s="46" t="s">
        <v>16</v>
      </c>
      <c r="L85" s="186" t="str">
        <f>K6</f>
        <v>Rekonstrukce KUŽELNY Zábřeh - III. ETAPA - Sociální zázemí pro hospodu</v>
      </c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7"/>
      <c r="AH85" s="187"/>
      <c r="AI85" s="187"/>
      <c r="AJ85" s="187"/>
      <c r="AK85" s="187"/>
      <c r="AL85" s="187"/>
      <c r="AM85" s="187"/>
      <c r="AN85" s="187"/>
      <c r="AO85" s="187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22</v>
      </c>
      <c r="L87" s="47" t="str">
        <f>IF(K8="","",K8)</f>
        <v>Zábřeh</v>
      </c>
      <c r="AI87" s="23" t="s">
        <v>24</v>
      </c>
      <c r="AM87" s="188" t="str">
        <f>IF(AN8= "","",AN8)</f>
        <v>6.3.2019</v>
      </c>
      <c r="AN87" s="188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28</v>
      </c>
      <c r="L89" s="3" t="str">
        <f>IF(E11= "","",E11)</f>
        <v xml:space="preserve"> </v>
      </c>
      <c r="AI89" s="23" t="s">
        <v>34</v>
      </c>
      <c r="AM89" s="184" t="str">
        <f>IF(E17="","",E17)</f>
        <v>PVLK PROJECT s.r.o.</v>
      </c>
      <c r="AN89" s="185"/>
      <c r="AO89" s="185"/>
      <c r="AP89" s="185"/>
      <c r="AR89" s="28"/>
      <c r="AS89" s="189" t="s">
        <v>59</v>
      </c>
      <c r="AT89" s="190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32</v>
      </c>
      <c r="L90" s="3" t="str">
        <f>IF(E14= "Vyplň údaj","",E14)</f>
        <v/>
      </c>
      <c r="AI90" s="23" t="s">
        <v>37</v>
      </c>
      <c r="AM90" s="184" t="str">
        <f>IF(E20="","",E20)</f>
        <v>PVLK PROJECT s.r.o.</v>
      </c>
      <c r="AN90" s="185"/>
      <c r="AO90" s="185"/>
      <c r="AP90" s="185"/>
      <c r="AR90" s="28"/>
      <c r="AS90" s="191"/>
      <c r="AT90" s="192"/>
      <c r="BD90" s="52"/>
    </row>
    <row r="91" spans="1:91" s="1" customFormat="1" ht="10.9" customHeight="1">
      <c r="B91" s="28"/>
      <c r="AR91" s="28"/>
      <c r="AS91" s="191"/>
      <c r="AT91" s="192"/>
      <c r="BD91" s="52"/>
    </row>
    <row r="92" spans="1:91" s="1" customFormat="1" ht="29.25" customHeight="1">
      <c r="B92" s="28"/>
      <c r="C92" s="193" t="s">
        <v>60</v>
      </c>
      <c r="D92" s="194"/>
      <c r="E92" s="194"/>
      <c r="F92" s="194"/>
      <c r="G92" s="194"/>
      <c r="H92" s="53"/>
      <c r="I92" s="195" t="s">
        <v>61</v>
      </c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4"/>
      <c r="AG92" s="196" t="s">
        <v>62</v>
      </c>
      <c r="AH92" s="194"/>
      <c r="AI92" s="194"/>
      <c r="AJ92" s="194"/>
      <c r="AK92" s="194"/>
      <c r="AL92" s="194"/>
      <c r="AM92" s="194"/>
      <c r="AN92" s="195" t="s">
        <v>63</v>
      </c>
      <c r="AO92" s="194"/>
      <c r="AP92" s="197"/>
      <c r="AQ92" s="54" t="s">
        <v>64</v>
      </c>
      <c r="AR92" s="28"/>
      <c r="AS92" s="55" t="s">
        <v>65</v>
      </c>
      <c r="AT92" s="56" t="s">
        <v>66</v>
      </c>
      <c r="AU92" s="56" t="s">
        <v>67</v>
      </c>
      <c r="AV92" s="56" t="s">
        <v>68</v>
      </c>
      <c r="AW92" s="56" t="s">
        <v>69</v>
      </c>
      <c r="AX92" s="56" t="s">
        <v>70</v>
      </c>
      <c r="AY92" s="56" t="s">
        <v>71</v>
      </c>
      <c r="AZ92" s="56" t="s">
        <v>72</v>
      </c>
      <c r="BA92" s="56" t="s">
        <v>73</v>
      </c>
      <c r="BB92" s="56" t="s">
        <v>74</v>
      </c>
      <c r="BC92" s="56" t="s">
        <v>75</v>
      </c>
      <c r="BD92" s="57" t="s">
        <v>76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77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01">
        <f>ROUND(AG95,2)</f>
        <v>0</v>
      </c>
      <c r="AH94" s="201"/>
      <c r="AI94" s="201"/>
      <c r="AJ94" s="201"/>
      <c r="AK94" s="201"/>
      <c r="AL94" s="201"/>
      <c r="AM94" s="201"/>
      <c r="AN94" s="202">
        <f>SUM(AG94,AT94)</f>
        <v>0</v>
      </c>
      <c r="AO94" s="202"/>
      <c r="AP94" s="202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78</v>
      </c>
      <c r="BT94" s="68" t="s">
        <v>79</v>
      </c>
      <c r="BU94" s="69" t="s">
        <v>80</v>
      </c>
      <c r="BV94" s="68" t="s">
        <v>81</v>
      </c>
      <c r="BW94" s="68" t="s">
        <v>5</v>
      </c>
      <c r="BX94" s="68" t="s">
        <v>82</v>
      </c>
      <c r="CL94" s="68" t="s">
        <v>1</v>
      </c>
    </row>
    <row r="95" spans="1:91" s="6" customFormat="1" ht="16.5" customHeight="1">
      <c r="A95" s="70" t="s">
        <v>83</v>
      </c>
      <c r="B95" s="71"/>
      <c r="C95" s="72"/>
      <c r="D95" s="200" t="s">
        <v>84</v>
      </c>
      <c r="E95" s="200"/>
      <c r="F95" s="200"/>
      <c r="G95" s="200"/>
      <c r="H95" s="200"/>
      <c r="I95" s="73"/>
      <c r="J95" s="200" t="s">
        <v>85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198">
        <f>'ELE - Silnoproudá elektro...'!J30</f>
        <v>0</v>
      </c>
      <c r="AH95" s="199"/>
      <c r="AI95" s="199"/>
      <c r="AJ95" s="199"/>
      <c r="AK95" s="199"/>
      <c r="AL95" s="199"/>
      <c r="AM95" s="199"/>
      <c r="AN95" s="198">
        <f>SUM(AG95,AT95)</f>
        <v>0</v>
      </c>
      <c r="AO95" s="199"/>
      <c r="AP95" s="199"/>
      <c r="AQ95" s="74" t="s">
        <v>86</v>
      </c>
      <c r="AR95" s="71"/>
      <c r="AS95" s="75">
        <v>0</v>
      </c>
      <c r="AT95" s="76">
        <f>ROUND(SUM(AV95:AW95),2)</f>
        <v>0</v>
      </c>
      <c r="AU95" s="77">
        <f>'ELE - Silnoproudá elektro...'!P140</f>
        <v>0</v>
      </c>
      <c r="AV95" s="76">
        <f>'ELE - Silnoproudá elektro...'!J33</f>
        <v>0</v>
      </c>
      <c r="AW95" s="76">
        <f>'ELE - Silnoproudá elektro...'!J34</f>
        <v>0</v>
      </c>
      <c r="AX95" s="76">
        <f>'ELE - Silnoproudá elektro...'!J35</f>
        <v>0</v>
      </c>
      <c r="AY95" s="76">
        <f>'ELE - Silnoproudá elektro...'!J36</f>
        <v>0</v>
      </c>
      <c r="AZ95" s="76">
        <f>'ELE - Silnoproudá elektro...'!F33</f>
        <v>0</v>
      </c>
      <c r="BA95" s="76">
        <f>'ELE - Silnoproudá elektro...'!F34</f>
        <v>0</v>
      </c>
      <c r="BB95" s="76">
        <f>'ELE - Silnoproudá elektro...'!F35</f>
        <v>0</v>
      </c>
      <c r="BC95" s="76">
        <f>'ELE - Silnoproudá elektro...'!F36</f>
        <v>0</v>
      </c>
      <c r="BD95" s="78">
        <f>'ELE - Silnoproudá elektro...'!F37</f>
        <v>0</v>
      </c>
      <c r="BT95" s="79" t="s">
        <v>21</v>
      </c>
      <c r="BV95" s="79" t="s">
        <v>81</v>
      </c>
      <c r="BW95" s="79" t="s">
        <v>87</v>
      </c>
      <c r="BX95" s="79" t="s">
        <v>5</v>
      </c>
      <c r="CL95" s="79" t="s">
        <v>1</v>
      </c>
      <c r="CM95" s="79" t="s">
        <v>88</v>
      </c>
    </row>
    <row r="96" spans="1:91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sheetProtection algorithmName="SHA-512" hashValue="2X6Lgl4NaMNGNwUSxpMyQJ9WNNbtbWZmR8qn3m17OiUPe4Gd2fIFtGagI2OTI3H86uePivpKJanSCfBziSiFAQ==" saltValue="qcP92BxwBH5KwTeiF5KS/9dhCp2elA/nXGufJSYL2rKRw3Fibfi0rYYf2WvAtcRinpUfIiydlIJAumHKInrtig==" spinCount="100000" sheet="1" objects="1" scenarios="1" formatColumns="0" formatRows="0"/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ELE - Silnoproudá elektro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04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0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87</v>
      </c>
    </row>
    <row r="3" spans="2:46" ht="6.95" customHeight="1">
      <c r="B3" s="14"/>
      <c r="C3" s="15"/>
      <c r="D3" s="15"/>
      <c r="E3" s="15"/>
      <c r="F3" s="15"/>
      <c r="G3" s="15"/>
      <c r="H3" s="15"/>
      <c r="I3" s="81"/>
      <c r="J3" s="15"/>
      <c r="K3" s="15"/>
      <c r="L3" s="16"/>
      <c r="AT3" s="13" t="s">
        <v>88</v>
      </c>
    </row>
    <row r="4" spans="2:46" ht="24.95" customHeight="1">
      <c r="B4" s="16"/>
      <c r="D4" s="17" t="s">
        <v>89</v>
      </c>
      <c r="L4" s="16"/>
      <c r="M4" s="82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10" t="str">
        <f>'Rekapitulace stavby'!K6</f>
        <v>Rekonstrukce KUŽELNY Zábřeh - III. ETAPA - Sociální zázemí pro hospodu</v>
      </c>
      <c r="F7" s="211"/>
      <c r="G7" s="211"/>
      <c r="H7" s="211"/>
      <c r="L7" s="16"/>
    </row>
    <row r="8" spans="2:46" s="1" customFormat="1" ht="12" customHeight="1">
      <c r="B8" s="28"/>
      <c r="D8" s="23" t="s">
        <v>90</v>
      </c>
      <c r="I8" s="83"/>
      <c r="L8" s="28"/>
    </row>
    <row r="9" spans="2:46" s="1" customFormat="1" ht="36.950000000000003" customHeight="1">
      <c r="B9" s="28"/>
      <c r="E9" s="186" t="s">
        <v>91</v>
      </c>
      <c r="F9" s="212"/>
      <c r="G9" s="212"/>
      <c r="H9" s="212"/>
      <c r="I9" s="83"/>
      <c r="L9" s="28"/>
    </row>
    <row r="10" spans="2:46" s="1" customFormat="1" ht="11.25">
      <c r="B10" s="28"/>
      <c r="I10" s="83"/>
      <c r="L10" s="28"/>
    </row>
    <row r="11" spans="2:46" s="1" customFormat="1" ht="12" customHeight="1">
      <c r="B11" s="28"/>
      <c r="D11" s="23" t="s">
        <v>19</v>
      </c>
      <c r="F11" s="21" t="s">
        <v>1</v>
      </c>
      <c r="I11" s="84" t="s">
        <v>20</v>
      </c>
      <c r="J11" s="21" t="s">
        <v>1</v>
      </c>
      <c r="L11" s="28"/>
    </row>
    <row r="12" spans="2:46" s="1" customFormat="1" ht="12" customHeight="1">
      <c r="B12" s="28"/>
      <c r="D12" s="23" t="s">
        <v>22</v>
      </c>
      <c r="F12" s="21" t="s">
        <v>30</v>
      </c>
      <c r="I12" s="84" t="s">
        <v>24</v>
      </c>
      <c r="J12" s="48" t="str">
        <f>'Rekapitulace stavby'!AN8</f>
        <v>6.3.2019</v>
      </c>
      <c r="L12" s="28"/>
    </row>
    <row r="13" spans="2:46" s="1" customFormat="1" ht="10.9" customHeight="1">
      <c r="B13" s="28"/>
      <c r="I13" s="83"/>
      <c r="L13" s="28"/>
    </row>
    <row r="14" spans="2:46" s="1" customFormat="1" ht="12" customHeight="1">
      <c r="B14" s="28"/>
      <c r="D14" s="23" t="s">
        <v>28</v>
      </c>
      <c r="I14" s="84" t="s">
        <v>29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84" t="s">
        <v>31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I16" s="83"/>
      <c r="L16" s="28"/>
    </row>
    <row r="17" spans="2:12" s="1" customFormat="1" ht="12" customHeight="1">
      <c r="B17" s="28"/>
      <c r="D17" s="23" t="s">
        <v>32</v>
      </c>
      <c r="I17" s="84" t="s">
        <v>29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13" t="str">
        <f>'Rekapitulace stavby'!E14</f>
        <v>Vyplň údaj</v>
      </c>
      <c r="F18" s="203"/>
      <c r="G18" s="203"/>
      <c r="H18" s="203"/>
      <c r="I18" s="84" t="s">
        <v>31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I19" s="83"/>
      <c r="L19" s="28"/>
    </row>
    <row r="20" spans="2:12" s="1" customFormat="1" ht="12" customHeight="1">
      <c r="B20" s="28"/>
      <c r="D20" s="23" t="s">
        <v>34</v>
      </c>
      <c r="I20" s="84" t="s">
        <v>29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>PVLK PROJECT s.r.o.</v>
      </c>
      <c r="I21" s="84" t="s">
        <v>31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I22" s="83"/>
      <c r="L22" s="28"/>
    </row>
    <row r="23" spans="2:12" s="1" customFormat="1" ht="12" customHeight="1">
      <c r="B23" s="28"/>
      <c r="D23" s="23" t="s">
        <v>37</v>
      </c>
      <c r="I23" s="84" t="s">
        <v>29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>PVLK PROJECT s.r.o.</v>
      </c>
      <c r="I24" s="84" t="s">
        <v>31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I25" s="83"/>
      <c r="L25" s="28"/>
    </row>
    <row r="26" spans="2:12" s="1" customFormat="1" ht="12" customHeight="1">
      <c r="B26" s="28"/>
      <c r="D26" s="23" t="s">
        <v>38</v>
      </c>
      <c r="I26" s="83"/>
      <c r="L26" s="28"/>
    </row>
    <row r="27" spans="2:12" s="7" customFormat="1" ht="16.5" customHeight="1">
      <c r="B27" s="85"/>
      <c r="E27" s="207" t="s">
        <v>1</v>
      </c>
      <c r="F27" s="207"/>
      <c r="G27" s="207"/>
      <c r="H27" s="207"/>
      <c r="I27" s="86"/>
      <c r="L27" s="85"/>
    </row>
    <row r="28" spans="2:12" s="1" customFormat="1" ht="6.95" customHeight="1">
      <c r="B28" s="28"/>
      <c r="I28" s="83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87"/>
      <c r="J29" s="49"/>
      <c r="K29" s="49"/>
      <c r="L29" s="28"/>
    </row>
    <row r="30" spans="2:12" s="1" customFormat="1" ht="25.35" customHeight="1">
      <c r="B30" s="28"/>
      <c r="D30" s="88" t="s">
        <v>39</v>
      </c>
      <c r="I30" s="83"/>
      <c r="J30" s="62">
        <f>ROUND(J140,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87"/>
      <c r="J31" s="49"/>
      <c r="K31" s="49"/>
      <c r="L31" s="28"/>
    </row>
    <row r="32" spans="2:12" s="1" customFormat="1" ht="14.45" customHeight="1">
      <c r="B32" s="28"/>
      <c r="F32" s="31" t="s">
        <v>41</v>
      </c>
      <c r="I32" s="89" t="s">
        <v>40</v>
      </c>
      <c r="J32" s="31" t="s">
        <v>42</v>
      </c>
      <c r="L32" s="28"/>
    </row>
    <row r="33" spans="2:12" s="1" customFormat="1" ht="14.45" customHeight="1">
      <c r="B33" s="28"/>
      <c r="D33" s="51" t="s">
        <v>43</v>
      </c>
      <c r="E33" s="23" t="s">
        <v>44</v>
      </c>
      <c r="F33" s="90">
        <f>ROUND((SUM(BE140:BE203)),  2)</f>
        <v>0</v>
      </c>
      <c r="I33" s="91">
        <v>0.21</v>
      </c>
      <c r="J33" s="90">
        <f>ROUND(((SUM(BE140:BE203))*I33),  2)</f>
        <v>0</v>
      </c>
      <c r="L33" s="28"/>
    </row>
    <row r="34" spans="2:12" s="1" customFormat="1" ht="14.45" customHeight="1">
      <c r="B34" s="28"/>
      <c r="E34" s="23" t="s">
        <v>45</v>
      </c>
      <c r="F34" s="90">
        <f>ROUND((SUM(BF140:BF203)),  2)</f>
        <v>0</v>
      </c>
      <c r="I34" s="91">
        <v>0.15</v>
      </c>
      <c r="J34" s="90">
        <f>ROUND(((SUM(BF140:BF203))*I34),  2)</f>
        <v>0</v>
      </c>
      <c r="L34" s="28"/>
    </row>
    <row r="35" spans="2:12" s="1" customFormat="1" ht="14.45" hidden="1" customHeight="1">
      <c r="B35" s="28"/>
      <c r="E35" s="23" t="s">
        <v>46</v>
      </c>
      <c r="F35" s="90">
        <f>ROUND((SUM(BG140:BG203)),  2)</f>
        <v>0</v>
      </c>
      <c r="I35" s="91">
        <v>0.21</v>
      </c>
      <c r="J35" s="90">
        <f>0</f>
        <v>0</v>
      </c>
      <c r="L35" s="28"/>
    </row>
    <row r="36" spans="2:12" s="1" customFormat="1" ht="14.45" hidden="1" customHeight="1">
      <c r="B36" s="28"/>
      <c r="E36" s="23" t="s">
        <v>47</v>
      </c>
      <c r="F36" s="90">
        <f>ROUND((SUM(BH140:BH203)),  2)</f>
        <v>0</v>
      </c>
      <c r="I36" s="91">
        <v>0.15</v>
      </c>
      <c r="J36" s="90">
        <f>0</f>
        <v>0</v>
      </c>
      <c r="L36" s="28"/>
    </row>
    <row r="37" spans="2:12" s="1" customFormat="1" ht="14.45" hidden="1" customHeight="1">
      <c r="B37" s="28"/>
      <c r="E37" s="23" t="s">
        <v>48</v>
      </c>
      <c r="F37" s="90">
        <f>ROUND((SUM(BI140:BI203)),  2)</f>
        <v>0</v>
      </c>
      <c r="I37" s="91">
        <v>0</v>
      </c>
      <c r="J37" s="90">
        <f>0</f>
        <v>0</v>
      </c>
      <c r="L37" s="28"/>
    </row>
    <row r="38" spans="2:12" s="1" customFormat="1" ht="6.95" customHeight="1">
      <c r="B38" s="28"/>
      <c r="I38" s="83"/>
      <c r="L38" s="28"/>
    </row>
    <row r="39" spans="2:12" s="1" customFormat="1" ht="25.35" customHeight="1">
      <c r="B39" s="28"/>
      <c r="C39" s="92"/>
      <c r="D39" s="93" t="s">
        <v>49</v>
      </c>
      <c r="E39" s="53"/>
      <c r="F39" s="53"/>
      <c r="G39" s="94" t="s">
        <v>50</v>
      </c>
      <c r="H39" s="95" t="s">
        <v>51</v>
      </c>
      <c r="I39" s="96"/>
      <c r="J39" s="97">
        <f>SUM(J30:J37)</f>
        <v>0</v>
      </c>
      <c r="K39" s="98"/>
      <c r="L39" s="28"/>
    </row>
    <row r="40" spans="2:12" s="1" customFormat="1" ht="14.45" customHeight="1">
      <c r="B40" s="28"/>
      <c r="I40" s="83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52</v>
      </c>
      <c r="E50" s="38"/>
      <c r="F50" s="38"/>
      <c r="G50" s="37" t="s">
        <v>53</v>
      </c>
      <c r="H50" s="38"/>
      <c r="I50" s="99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54</v>
      </c>
      <c r="E61" s="30"/>
      <c r="F61" s="100" t="s">
        <v>55</v>
      </c>
      <c r="G61" s="39" t="s">
        <v>54</v>
      </c>
      <c r="H61" s="30"/>
      <c r="I61" s="101"/>
      <c r="J61" s="102" t="s">
        <v>55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56</v>
      </c>
      <c r="E65" s="38"/>
      <c r="F65" s="38"/>
      <c r="G65" s="37" t="s">
        <v>57</v>
      </c>
      <c r="H65" s="38"/>
      <c r="I65" s="99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54</v>
      </c>
      <c r="E76" s="30"/>
      <c r="F76" s="100" t="s">
        <v>55</v>
      </c>
      <c r="G76" s="39" t="s">
        <v>54</v>
      </c>
      <c r="H76" s="30"/>
      <c r="I76" s="101"/>
      <c r="J76" s="102" t="s">
        <v>55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03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104"/>
      <c r="J81" s="43"/>
      <c r="K81" s="43"/>
      <c r="L81" s="28"/>
    </row>
    <row r="82" spans="2:47" s="1" customFormat="1" ht="24.95" customHeight="1">
      <c r="B82" s="28"/>
      <c r="C82" s="17" t="s">
        <v>92</v>
      </c>
      <c r="I82" s="83"/>
      <c r="L82" s="28"/>
    </row>
    <row r="83" spans="2:47" s="1" customFormat="1" ht="6.95" customHeight="1">
      <c r="B83" s="28"/>
      <c r="I83" s="83"/>
      <c r="L83" s="28"/>
    </row>
    <row r="84" spans="2:47" s="1" customFormat="1" ht="12" customHeight="1">
      <c r="B84" s="28"/>
      <c r="C84" s="23" t="s">
        <v>16</v>
      </c>
      <c r="I84" s="83"/>
      <c r="L84" s="28"/>
    </row>
    <row r="85" spans="2:47" s="1" customFormat="1" ht="16.5" customHeight="1">
      <c r="B85" s="28"/>
      <c r="E85" s="210" t="str">
        <f>E7</f>
        <v>Rekonstrukce KUŽELNY Zábřeh - III. ETAPA - Sociální zázemí pro hospodu</v>
      </c>
      <c r="F85" s="211"/>
      <c r="G85" s="211"/>
      <c r="H85" s="211"/>
      <c r="I85" s="83"/>
      <c r="L85" s="28"/>
    </row>
    <row r="86" spans="2:47" s="1" customFormat="1" ht="12" customHeight="1">
      <c r="B86" s="28"/>
      <c r="C86" s="23" t="s">
        <v>90</v>
      </c>
      <c r="I86" s="83"/>
      <c r="L86" s="28"/>
    </row>
    <row r="87" spans="2:47" s="1" customFormat="1" ht="16.5" customHeight="1">
      <c r="B87" s="28"/>
      <c r="E87" s="186" t="str">
        <f>E9</f>
        <v>ELE - Silnoproudá elektrotechnika</v>
      </c>
      <c r="F87" s="212"/>
      <c r="G87" s="212"/>
      <c r="H87" s="212"/>
      <c r="I87" s="83"/>
      <c r="L87" s="28"/>
    </row>
    <row r="88" spans="2:47" s="1" customFormat="1" ht="6.95" customHeight="1">
      <c r="B88" s="28"/>
      <c r="I88" s="83"/>
      <c r="L88" s="28"/>
    </row>
    <row r="89" spans="2:47" s="1" customFormat="1" ht="12" customHeight="1">
      <c r="B89" s="28"/>
      <c r="C89" s="23" t="s">
        <v>22</v>
      </c>
      <c r="F89" s="21" t="str">
        <f>F12</f>
        <v xml:space="preserve"> </v>
      </c>
      <c r="I89" s="84" t="s">
        <v>24</v>
      </c>
      <c r="J89" s="48" t="str">
        <f>IF(J12="","",J12)</f>
        <v>6.3.2019</v>
      </c>
      <c r="L89" s="28"/>
    </row>
    <row r="90" spans="2:47" s="1" customFormat="1" ht="6.95" customHeight="1">
      <c r="B90" s="28"/>
      <c r="I90" s="83"/>
      <c r="L90" s="28"/>
    </row>
    <row r="91" spans="2:47" s="1" customFormat="1" ht="27.95" customHeight="1">
      <c r="B91" s="28"/>
      <c r="C91" s="23" t="s">
        <v>28</v>
      </c>
      <c r="F91" s="21" t="str">
        <f>E15</f>
        <v xml:space="preserve"> </v>
      </c>
      <c r="I91" s="84" t="s">
        <v>34</v>
      </c>
      <c r="J91" s="26" t="str">
        <f>E21</f>
        <v>PVLK PROJECT s.r.o.</v>
      </c>
      <c r="L91" s="28"/>
    </row>
    <row r="92" spans="2:47" s="1" customFormat="1" ht="27.95" customHeight="1">
      <c r="B92" s="28"/>
      <c r="C92" s="23" t="s">
        <v>32</v>
      </c>
      <c r="F92" s="21" t="str">
        <f>IF(E18="","",E18)</f>
        <v>Vyplň údaj</v>
      </c>
      <c r="I92" s="84" t="s">
        <v>37</v>
      </c>
      <c r="J92" s="26" t="str">
        <f>E24</f>
        <v>PVLK PROJECT s.r.o.</v>
      </c>
      <c r="L92" s="28"/>
    </row>
    <row r="93" spans="2:47" s="1" customFormat="1" ht="10.35" customHeight="1">
      <c r="B93" s="28"/>
      <c r="I93" s="83"/>
      <c r="L93" s="28"/>
    </row>
    <row r="94" spans="2:47" s="1" customFormat="1" ht="29.25" customHeight="1">
      <c r="B94" s="28"/>
      <c r="C94" s="105" t="s">
        <v>93</v>
      </c>
      <c r="D94" s="92"/>
      <c r="E94" s="92"/>
      <c r="F94" s="92"/>
      <c r="G94" s="92"/>
      <c r="H94" s="92"/>
      <c r="I94" s="106"/>
      <c r="J94" s="107" t="s">
        <v>94</v>
      </c>
      <c r="K94" s="92"/>
      <c r="L94" s="28"/>
    </row>
    <row r="95" spans="2:47" s="1" customFormat="1" ht="10.35" customHeight="1">
      <c r="B95" s="28"/>
      <c r="I95" s="83"/>
      <c r="L95" s="28"/>
    </row>
    <row r="96" spans="2:47" s="1" customFormat="1" ht="22.9" customHeight="1">
      <c r="B96" s="28"/>
      <c r="C96" s="108" t="s">
        <v>95</v>
      </c>
      <c r="I96" s="83"/>
      <c r="J96" s="62">
        <f>J140</f>
        <v>0</v>
      </c>
      <c r="L96" s="28"/>
      <c r="AU96" s="13" t="s">
        <v>96</v>
      </c>
    </row>
    <row r="97" spans="2:12" s="8" customFormat="1" ht="24.95" customHeight="1">
      <c r="B97" s="109"/>
      <c r="D97" s="110" t="s">
        <v>97</v>
      </c>
      <c r="E97" s="111"/>
      <c r="F97" s="111"/>
      <c r="G97" s="111"/>
      <c r="H97" s="111"/>
      <c r="I97" s="112"/>
      <c r="J97" s="113">
        <f>J141</f>
        <v>0</v>
      </c>
      <c r="L97" s="109"/>
    </row>
    <row r="98" spans="2:12" s="9" customFormat="1" ht="19.899999999999999" customHeight="1">
      <c r="B98" s="114"/>
      <c r="D98" s="115" t="s">
        <v>98</v>
      </c>
      <c r="E98" s="116"/>
      <c r="F98" s="116"/>
      <c r="G98" s="116"/>
      <c r="H98" s="116"/>
      <c r="I98" s="117"/>
      <c r="J98" s="118">
        <f>J142</f>
        <v>0</v>
      </c>
      <c r="L98" s="114"/>
    </row>
    <row r="99" spans="2:12" s="9" customFormat="1" ht="19.899999999999999" customHeight="1">
      <c r="B99" s="114"/>
      <c r="D99" s="115" t="s">
        <v>99</v>
      </c>
      <c r="E99" s="116"/>
      <c r="F99" s="116"/>
      <c r="G99" s="116"/>
      <c r="H99" s="116"/>
      <c r="I99" s="117"/>
      <c r="J99" s="118">
        <f>J145</f>
        <v>0</v>
      </c>
      <c r="L99" s="114"/>
    </row>
    <row r="100" spans="2:12" s="9" customFormat="1" ht="19.899999999999999" customHeight="1">
      <c r="B100" s="114"/>
      <c r="D100" s="115" t="s">
        <v>100</v>
      </c>
      <c r="E100" s="116"/>
      <c r="F100" s="116"/>
      <c r="G100" s="116"/>
      <c r="H100" s="116"/>
      <c r="I100" s="117"/>
      <c r="J100" s="118">
        <f>J148</f>
        <v>0</v>
      </c>
      <c r="L100" s="114"/>
    </row>
    <row r="101" spans="2:12" s="9" customFormat="1" ht="19.899999999999999" customHeight="1">
      <c r="B101" s="114"/>
      <c r="D101" s="115" t="s">
        <v>101</v>
      </c>
      <c r="E101" s="116"/>
      <c r="F101" s="116"/>
      <c r="G101" s="116"/>
      <c r="H101" s="116"/>
      <c r="I101" s="117"/>
      <c r="J101" s="118">
        <f>J152</f>
        <v>0</v>
      </c>
      <c r="L101" s="114"/>
    </row>
    <row r="102" spans="2:12" s="9" customFormat="1" ht="19.899999999999999" customHeight="1">
      <c r="B102" s="114"/>
      <c r="D102" s="115" t="s">
        <v>102</v>
      </c>
      <c r="E102" s="116"/>
      <c r="F102" s="116"/>
      <c r="G102" s="116"/>
      <c r="H102" s="116"/>
      <c r="I102" s="117"/>
      <c r="J102" s="118">
        <f>J156</f>
        <v>0</v>
      </c>
      <c r="L102" s="114"/>
    </row>
    <row r="103" spans="2:12" s="9" customFormat="1" ht="19.899999999999999" customHeight="1">
      <c r="B103" s="114"/>
      <c r="D103" s="115" t="s">
        <v>103</v>
      </c>
      <c r="E103" s="116"/>
      <c r="F103" s="116"/>
      <c r="G103" s="116"/>
      <c r="H103" s="116"/>
      <c r="I103" s="117"/>
      <c r="J103" s="118">
        <f>J159</f>
        <v>0</v>
      </c>
      <c r="L103" s="114"/>
    </row>
    <row r="104" spans="2:12" s="9" customFormat="1" ht="19.899999999999999" customHeight="1">
      <c r="B104" s="114"/>
      <c r="D104" s="115" t="s">
        <v>104</v>
      </c>
      <c r="E104" s="116"/>
      <c r="F104" s="116"/>
      <c r="G104" s="116"/>
      <c r="H104" s="116"/>
      <c r="I104" s="117"/>
      <c r="J104" s="118">
        <f>J162</f>
        <v>0</v>
      </c>
      <c r="L104" s="114"/>
    </row>
    <row r="105" spans="2:12" s="9" customFormat="1" ht="19.899999999999999" customHeight="1">
      <c r="B105" s="114"/>
      <c r="D105" s="115" t="s">
        <v>105</v>
      </c>
      <c r="E105" s="116"/>
      <c r="F105" s="116"/>
      <c r="G105" s="116"/>
      <c r="H105" s="116"/>
      <c r="I105" s="117"/>
      <c r="J105" s="118">
        <f>J165</f>
        <v>0</v>
      </c>
      <c r="L105" s="114"/>
    </row>
    <row r="106" spans="2:12" s="9" customFormat="1" ht="19.899999999999999" customHeight="1">
      <c r="B106" s="114"/>
      <c r="D106" s="115" t="s">
        <v>106</v>
      </c>
      <c r="E106" s="116"/>
      <c r="F106" s="116"/>
      <c r="G106" s="116"/>
      <c r="H106" s="116"/>
      <c r="I106" s="117"/>
      <c r="J106" s="118">
        <f>J168</f>
        <v>0</v>
      </c>
      <c r="L106" s="114"/>
    </row>
    <row r="107" spans="2:12" s="9" customFormat="1" ht="19.899999999999999" customHeight="1">
      <c r="B107" s="114"/>
      <c r="D107" s="115" t="s">
        <v>107</v>
      </c>
      <c r="E107" s="116"/>
      <c r="F107" s="116"/>
      <c r="G107" s="116"/>
      <c r="H107" s="116"/>
      <c r="I107" s="117"/>
      <c r="J107" s="118">
        <f>J171</f>
        <v>0</v>
      </c>
      <c r="L107" s="114"/>
    </row>
    <row r="108" spans="2:12" s="9" customFormat="1" ht="19.899999999999999" customHeight="1">
      <c r="B108" s="114"/>
      <c r="D108" s="115" t="s">
        <v>108</v>
      </c>
      <c r="E108" s="116"/>
      <c r="F108" s="116"/>
      <c r="G108" s="116"/>
      <c r="H108" s="116"/>
      <c r="I108" s="117"/>
      <c r="J108" s="118">
        <f>J174</f>
        <v>0</v>
      </c>
      <c r="L108" s="114"/>
    </row>
    <row r="109" spans="2:12" s="9" customFormat="1" ht="19.899999999999999" customHeight="1">
      <c r="B109" s="114"/>
      <c r="D109" s="115" t="s">
        <v>109</v>
      </c>
      <c r="E109" s="116"/>
      <c r="F109" s="116"/>
      <c r="G109" s="116"/>
      <c r="H109" s="116"/>
      <c r="I109" s="117"/>
      <c r="J109" s="118">
        <f>J176</f>
        <v>0</v>
      </c>
      <c r="L109" s="114"/>
    </row>
    <row r="110" spans="2:12" s="9" customFormat="1" ht="19.899999999999999" customHeight="1">
      <c r="B110" s="114"/>
      <c r="D110" s="115" t="s">
        <v>110</v>
      </c>
      <c r="E110" s="116"/>
      <c r="F110" s="116"/>
      <c r="G110" s="116"/>
      <c r="H110" s="116"/>
      <c r="I110" s="117"/>
      <c r="J110" s="118">
        <f>J178</f>
        <v>0</v>
      </c>
      <c r="L110" s="114"/>
    </row>
    <row r="111" spans="2:12" s="9" customFormat="1" ht="19.899999999999999" customHeight="1">
      <c r="B111" s="114"/>
      <c r="D111" s="115" t="s">
        <v>111</v>
      </c>
      <c r="E111" s="116"/>
      <c r="F111" s="116"/>
      <c r="G111" s="116"/>
      <c r="H111" s="116"/>
      <c r="I111" s="117"/>
      <c r="J111" s="118">
        <f>J181</f>
        <v>0</v>
      </c>
      <c r="L111" s="114"/>
    </row>
    <row r="112" spans="2:12" s="9" customFormat="1" ht="19.899999999999999" customHeight="1">
      <c r="B112" s="114"/>
      <c r="D112" s="115" t="s">
        <v>112</v>
      </c>
      <c r="E112" s="116"/>
      <c r="F112" s="116"/>
      <c r="G112" s="116"/>
      <c r="H112" s="116"/>
      <c r="I112" s="117"/>
      <c r="J112" s="118">
        <f>J184</f>
        <v>0</v>
      </c>
      <c r="L112" s="114"/>
    </row>
    <row r="113" spans="2:12" s="9" customFormat="1" ht="19.899999999999999" customHeight="1">
      <c r="B113" s="114"/>
      <c r="D113" s="115" t="s">
        <v>113</v>
      </c>
      <c r="E113" s="116"/>
      <c r="F113" s="116"/>
      <c r="G113" s="116"/>
      <c r="H113" s="116"/>
      <c r="I113" s="117"/>
      <c r="J113" s="118">
        <f>J187</f>
        <v>0</v>
      </c>
      <c r="L113" s="114"/>
    </row>
    <row r="114" spans="2:12" s="8" customFormat="1" ht="24.95" customHeight="1">
      <c r="B114" s="109"/>
      <c r="D114" s="110" t="s">
        <v>114</v>
      </c>
      <c r="E114" s="111"/>
      <c r="F114" s="111"/>
      <c r="G114" s="111"/>
      <c r="H114" s="111"/>
      <c r="I114" s="112"/>
      <c r="J114" s="113">
        <f>J190</f>
        <v>0</v>
      </c>
      <c r="L114" s="109"/>
    </row>
    <row r="115" spans="2:12" s="9" customFormat="1" ht="19.899999999999999" customHeight="1">
      <c r="B115" s="114"/>
      <c r="D115" s="115" t="s">
        <v>115</v>
      </c>
      <c r="E115" s="116"/>
      <c r="F115" s="116"/>
      <c r="G115" s="116"/>
      <c r="H115" s="116"/>
      <c r="I115" s="117"/>
      <c r="J115" s="118">
        <f>J191</f>
        <v>0</v>
      </c>
      <c r="L115" s="114"/>
    </row>
    <row r="116" spans="2:12" s="9" customFormat="1" ht="19.899999999999999" customHeight="1">
      <c r="B116" s="114"/>
      <c r="D116" s="115" t="s">
        <v>116</v>
      </c>
      <c r="E116" s="116"/>
      <c r="F116" s="116"/>
      <c r="G116" s="116"/>
      <c r="H116" s="116"/>
      <c r="I116" s="117"/>
      <c r="J116" s="118">
        <f>J194</f>
        <v>0</v>
      </c>
      <c r="L116" s="114"/>
    </row>
    <row r="117" spans="2:12" s="8" customFormat="1" ht="24.95" customHeight="1">
      <c r="B117" s="109"/>
      <c r="D117" s="110" t="s">
        <v>117</v>
      </c>
      <c r="E117" s="111"/>
      <c r="F117" s="111"/>
      <c r="G117" s="111"/>
      <c r="H117" s="111"/>
      <c r="I117" s="112"/>
      <c r="J117" s="113">
        <f>J197</f>
        <v>0</v>
      </c>
      <c r="L117" s="109"/>
    </row>
    <row r="118" spans="2:12" s="9" customFormat="1" ht="19.899999999999999" customHeight="1">
      <c r="B118" s="114"/>
      <c r="D118" s="115" t="s">
        <v>118</v>
      </c>
      <c r="E118" s="116"/>
      <c r="F118" s="116"/>
      <c r="G118" s="116"/>
      <c r="H118" s="116"/>
      <c r="I118" s="117"/>
      <c r="J118" s="118">
        <f>J198</f>
        <v>0</v>
      </c>
      <c r="L118" s="114"/>
    </row>
    <row r="119" spans="2:12" s="9" customFormat="1" ht="19.899999999999999" customHeight="1">
      <c r="B119" s="114"/>
      <c r="D119" s="115" t="s">
        <v>119</v>
      </c>
      <c r="E119" s="116"/>
      <c r="F119" s="116"/>
      <c r="G119" s="116"/>
      <c r="H119" s="116"/>
      <c r="I119" s="117"/>
      <c r="J119" s="118">
        <f>J200</f>
        <v>0</v>
      </c>
      <c r="L119" s="114"/>
    </row>
    <row r="120" spans="2:12" s="9" customFormat="1" ht="19.899999999999999" customHeight="1">
      <c r="B120" s="114"/>
      <c r="D120" s="115" t="s">
        <v>120</v>
      </c>
      <c r="E120" s="116"/>
      <c r="F120" s="116"/>
      <c r="G120" s="116"/>
      <c r="H120" s="116"/>
      <c r="I120" s="117"/>
      <c r="J120" s="118">
        <f>J202</f>
        <v>0</v>
      </c>
      <c r="L120" s="114"/>
    </row>
    <row r="121" spans="2:12" s="1" customFormat="1" ht="21.75" customHeight="1">
      <c r="B121" s="28"/>
      <c r="I121" s="83"/>
      <c r="L121" s="28"/>
    </row>
    <row r="122" spans="2:12" s="1" customFormat="1" ht="6.95" customHeight="1">
      <c r="B122" s="40"/>
      <c r="C122" s="41"/>
      <c r="D122" s="41"/>
      <c r="E122" s="41"/>
      <c r="F122" s="41"/>
      <c r="G122" s="41"/>
      <c r="H122" s="41"/>
      <c r="I122" s="103"/>
      <c r="J122" s="41"/>
      <c r="K122" s="41"/>
      <c r="L122" s="28"/>
    </row>
    <row r="126" spans="2:12" s="1" customFormat="1" ht="6.95" customHeight="1">
      <c r="B126" s="42"/>
      <c r="C126" s="43"/>
      <c r="D126" s="43"/>
      <c r="E126" s="43"/>
      <c r="F126" s="43"/>
      <c r="G126" s="43"/>
      <c r="H126" s="43"/>
      <c r="I126" s="104"/>
      <c r="J126" s="43"/>
      <c r="K126" s="43"/>
      <c r="L126" s="28"/>
    </row>
    <row r="127" spans="2:12" s="1" customFormat="1" ht="24.95" customHeight="1">
      <c r="B127" s="28"/>
      <c r="C127" s="17" t="s">
        <v>121</v>
      </c>
      <c r="I127" s="83"/>
      <c r="L127" s="28"/>
    </row>
    <row r="128" spans="2:12" s="1" customFormat="1" ht="6.95" customHeight="1">
      <c r="B128" s="28"/>
      <c r="I128" s="83"/>
      <c r="L128" s="28"/>
    </row>
    <row r="129" spans="2:65" s="1" customFormat="1" ht="12" customHeight="1">
      <c r="B129" s="28"/>
      <c r="C129" s="23" t="s">
        <v>16</v>
      </c>
      <c r="I129" s="83"/>
      <c r="L129" s="28"/>
    </row>
    <row r="130" spans="2:65" s="1" customFormat="1" ht="16.5" customHeight="1">
      <c r="B130" s="28"/>
      <c r="E130" s="210" t="str">
        <f>E7</f>
        <v>Rekonstrukce KUŽELNY Zábřeh - III. ETAPA - Sociální zázemí pro hospodu</v>
      </c>
      <c r="F130" s="211"/>
      <c r="G130" s="211"/>
      <c r="H130" s="211"/>
      <c r="I130" s="83"/>
      <c r="L130" s="28"/>
    </row>
    <row r="131" spans="2:65" s="1" customFormat="1" ht="12" customHeight="1">
      <c r="B131" s="28"/>
      <c r="C131" s="23" t="s">
        <v>90</v>
      </c>
      <c r="I131" s="83"/>
      <c r="L131" s="28"/>
    </row>
    <row r="132" spans="2:65" s="1" customFormat="1" ht="16.5" customHeight="1">
      <c r="B132" s="28"/>
      <c r="E132" s="186" t="str">
        <f>E9</f>
        <v>ELE - Silnoproudá elektrotechnika</v>
      </c>
      <c r="F132" s="212"/>
      <c r="G132" s="212"/>
      <c r="H132" s="212"/>
      <c r="I132" s="83"/>
      <c r="L132" s="28"/>
    </row>
    <row r="133" spans="2:65" s="1" customFormat="1" ht="6.95" customHeight="1">
      <c r="B133" s="28"/>
      <c r="I133" s="83"/>
      <c r="L133" s="28"/>
    </row>
    <row r="134" spans="2:65" s="1" customFormat="1" ht="12" customHeight="1">
      <c r="B134" s="28"/>
      <c r="C134" s="23" t="s">
        <v>22</v>
      </c>
      <c r="F134" s="21" t="str">
        <f>F12</f>
        <v xml:space="preserve"> </v>
      </c>
      <c r="I134" s="84" t="s">
        <v>24</v>
      </c>
      <c r="J134" s="48" t="str">
        <f>IF(J12="","",J12)</f>
        <v>6.3.2019</v>
      </c>
      <c r="L134" s="28"/>
    </row>
    <row r="135" spans="2:65" s="1" customFormat="1" ht="6.95" customHeight="1">
      <c r="B135" s="28"/>
      <c r="I135" s="83"/>
      <c r="L135" s="28"/>
    </row>
    <row r="136" spans="2:65" s="1" customFormat="1" ht="27.95" customHeight="1">
      <c r="B136" s="28"/>
      <c r="C136" s="23" t="s">
        <v>28</v>
      </c>
      <c r="F136" s="21" t="str">
        <f>E15</f>
        <v xml:space="preserve"> </v>
      </c>
      <c r="I136" s="84" t="s">
        <v>34</v>
      </c>
      <c r="J136" s="26" t="str">
        <f>E21</f>
        <v>PVLK PROJECT s.r.o.</v>
      </c>
      <c r="L136" s="28"/>
    </row>
    <row r="137" spans="2:65" s="1" customFormat="1" ht="27.95" customHeight="1">
      <c r="B137" s="28"/>
      <c r="C137" s="23" t="s">
        <v>32</v>
      </c>
      <c r="F137" s="21" t="str">
        <f>IF(E18="","",E18)</f>
        <v>Vyplň údaj</v>
      </c>
      <c r="I137" s="84" t="s">
        <v>37</v>
      </c>
      <c r="J137" s="26" t="str">
        <f>E24</f>
        <v>PVLK PROJECT s.r.o.</v>
      </c>
      <c r="L137" s="28"/>
    </row>
    <row r="138" spans="2:65" s="1" customFormat="1" ht="10.35" customHeight="1">
      <c r="B138" s="28"/>
      <c r="I138" s="83"/>
      <c r="L138" s="28"/>
    </row>
    <row r="139" spans="2:65" s="10" customFormat="1" ht="29.25" customHeight="1">
      <c r="B139" s="119"/>
      <c r="C139" s="120" t="s">
        <v>122</v>
      </c>
      <c r="D139" s="121" t="s">
        <v>64</v>
      </c>
      <c r="E139" s="121" t="s">
        <v>60</v>
      </c>
      <c r="F139" s="121" t="s">
        <v>61</v>
      </c>
      <c r="G139" s="121" t="s">
        <v>123</v>
      </c>
      <c r="H139" s="121" t="s">
        <v>124</v>
      </c>
      <c r="I139" s="122" t="s">
        <v>125</v>
      </c>
      <c r="J139" s="123" t="s">
        <v>94</v>
      </c>
      <c r="K139" s="124" t="s">
        <v>126</v>
      </c>
      <c r="L139" s="119"/>
      <c r="M139" s="55" t="s">
        <v>1</v>
      </c>
      <c r="N139" s="56" t="s">
        <v>43</v>
      </c>
      <c r="O139" s="56" t="s">
        <v>127</v>
      </c>
      <c r="P139" s="56" t="s">
        <v>128</v>
      </c>
      <c r="Q139" s="56" t="s">
        <v>129</v>
      </c>
      <c r="R139" s="56" t="s">
        <v>130</v>
      </c>
      <c r="S139" s="56" t="s">
        <v>131</v>
      </c>
      <c r="T139" s="57" t="s">
        <v>132</v>
      </c>
    </row>
    <row r="140" spans="2:65" s="1" customFormat="1" ht="22.9" customHeight="1">
      <c r="B140" s="28"/>
      <c r="C140" s="60" t="s">
        <v>133</v>
      </c>
      <c r="I140" s="83"/>
      <c r="J140" s="125">
        <f>BK140</f>
        <v>0</v>
      </c>
      <c r="L140" s="28"/>
      <c r="M140" s="58"/>
      <c r="N140" s="49"/>
      <c r="O140" s="49"/>
      <c r="P140" s="126">
        <f>P141+P190+P197</f>
        <v>0</v>
      </c>
      <c r="Q140" s="49"/>
      <c r="R140" s="126">
        <f>R141+R190+R197</f>
        <v>0</v>
      </c>
      <c r="S140" s="49"/>
      <c r="T140" s="127">
        <f>T141+T190+T197</f>
        <v>0</v>
      </c>
      <c r="AT140" s="13" t="s">
        <v>78</v>
      </c>
      <c r="AU140" s="13" t="s">
        <v>96</v>
      </c>
      <c r="BK140" s="128">
        <f>BK141+BK190+BK197</f>
        <v>0</v>
      </c>
    </row>
    <row r="141" spans="2:65" s="11" customFormat="1" ht="25.9" customHeight="1">
      <c r="B141" s="129"/>
      <c r="D141" s="130" t="s">
        <v>78</v>
      </c>
      <c r="E141" s="131" t="s">
        <v>134</v>
      </c>
      <c r="F141" s="131" t="s">
        <v>135</v>
      </c>
      <c r="I141" s="132"/>
      <c r="J141" s="133">
        <f>BK141</f>
        <v>0</v>
      </c>
      <c r="L141" s="129"/>
      <c r="M141" s="134"/>
      <c r="P141" s="135">
        <f>P142+P145+P148+P152+P156+P159+P162+P165+P168+P171+P174+P176+P178+P181+P184+P187</f>
        <v>0</v>
      </c>
      <c r="R141" s="135">
        <f>R142+R145+R148+R152+R156+R159+R162+R165+R168+R171+R174+R176+R178+R181+R184+R187</f>
        <v>0</v>
      </c>
      <c r="T141" s="136">
        <f>T142+T145+T148+T152+T156+T159+T162+T165+T168+T171+T174+T176+T178+T181+T184+T187</f>
        <v>0</v>
      </c>
      <c r="AR141" s="130" t="s">
        <v>88</v>
      </c>
      <c r="AT141" s="137" t="s">
        <v>78</v>
      </c>
      <c r="AU141" s="137" t="s">
        <v>79</v>
      </c>
      <c r="AY141" s="130" t="s">
        <v>136</v>
      </c>
      <c r="BK141" s="138">
        <f>BK142+BK145+BK148+BK152+BK156+BK159+BK162+BK165+BK168+BK171+BK174+BK176+BK178+BK181+BK184+BK187</f>
        <v>0</v>
      </c>
    </row>
    <row r="142" spans="2:65" s="11" customFormat="1" ht="22.9" customHeight="1">
      <c r="B142" s="129"/>
      <c r="D142" s="130" t="s">
        <v>78</v>
      </c>
      <c r="E142" s="139" t="s">
        <v>137</v>
      </c>
      <c r="F142" s="139" t="s">
        <v>138</v>
      </c>
      <c r="I142" s="132"/>
      <c r="J142" s="140">
        <f>BK142</f>
        <v>0</v>
      </c>
      <c r="L142" s="129"/>
      <c r="M142" s="134"/>
      <c r="P142" s="135">
        <f>SUM(P143:P144)</f>
        <v>0</v>
      </c>
      <c r="R142" s="135">
        <f>SUM(R143:R144)</f>
        <v>0</v>
      </c>
      <c r="T142" s="136">
        <f>SUM(T143:T144)</f>
        <v>0</v>
      </c>
      <c r="AR142" s="130" t="s">
        <v>88</v>
      </c>
      <c r="AT142" s="137" t="s">
        <v>78</v>
      </c>
      <c r="AU142" s="137" t="s">
        <v>21</v>
      </c>
      <c r="AY142" s="130" t="s">
        <v>136</v>
      </c>
      <c r="BK142" s="138">
        <f>SUM(BK143:BK144)</f>
        <v>0</v>
      </c>
    </row>
    <row r="143" spans="2:65" s="1" customFormat="1" ht="24" customHeight="1">
      <c r="B143" s="28"/>
      <c r="C143" s="141" t="s">
        <v>139</v>
      </c>
      <c r="D143" s="141" t="s">
        <v>140</v>
      </c>
      <c r="E143" s="142" t="s">
        <v>141</v>
      </c>
      <c r="F143" s="143" t="s">
        <v>142</v>
      </c>
      <c r="G143" s="144" t="s">
        <v>143</v>
      </c>
      <c r="H143" s="145">
        <v>1</v>
      </c>
      <c r="I143" s="146"/>
      <c r="J143" s="147">
        <f>ROUND(I143*H143,2)</f>
        <v>0</v>
      </c>
      <c r="K143" s="143" t="s">
        <v>144</v>
      </c>
      <c r="L143" s="28"/>
      <c r="M143" s="148" t="s">
        <v>1</v>
      </c>
      <c r="N143" s="149" t="s">
        <v>44</v>
      </c>
      <c r="P143" s="150">
        <f>O143*H143</f>
        <v>0</v>
      </c>
      <c r="Q143" s="150">
        <v>0</v>
      </c>
      <c r="R143" s="150">
        <f>Q143*H143</f>
        <v>0</v>
      </c>
      <c r="S143" s="150">
        <v>0</v>
      </c>
      <c r="T143" s="151">
        <f>S143*H143</f>
        <v>0</v>
      </c>
      <c r="AR143" s="152" t="s">
        <v>145</v>
      </c>
      <c r="AT143" s="152" t="s">
        <v>140</v>
      </c>
      <c r="AU143" s="152" t="s">
        <v>88</v>
      </c>
      <c r="AY143" s="13" t="s">
        <v>136</v>
      </c>
      <c r="BE143" s="153">
        <f>IF(N143="základní",J143,0)</f>
        <v>0</v>
      </c>
      <c r="BF143" s="153">
        <f>IF(N143="snížená",J143,0)</f>
        <v>0</v>
      </c>
      <c r="BG143" s="153">
        <f>IF(N143="zákl. přenesená",J143,0)</f>
        <v>0</v>
      </c>
      <c r="BH143" s="153">
        <f>IF(N143="sníž. přenesená",J143,0)</f>
        <v>0</v>
      </c>
      <c r="BI143" s="153">
        <f>IF(N143="nulová",J143,0)</f>
        <v>0</v>
      </c>
      <c r="BJ143" s="13" t="s">
        <v>21</v>
      </c>
      <c r="BK143" s="153">
        <f>ROUND(I143*H143,2)</f>
        <v>0</v>
      </c>
      <c r="BL143" s="13" t="s">
        <v>145</v>
      </c>
      <c r="BM143" s="152" t="s">
        <v>146</v>
      </c>
    </row>
    <row r="144" spans="2:65" s="1" customFormat="1" ht="24" customHeight="1">
      <c r="B144" s="28"/>
      <c r="C144" s="141" t="s">
        <v>147</v>
      </c>
      <c r="D144" s="141" t="s">
        <v>140</v>
      </c>
      <c r="E144" s="142" t="s">
        <v>148</v>
      </c>
      <c r="F144" s="143" t="s">
        <v>149</v>
      </c>
      <c r="G144" s="144" t="s">
        <v>143</v>
      </c>
      <c r="H144" s="145">
        <v>5</v>
      </c>
      <c r="I144" s="146"/>
      <c r="J144" s="147">
        <f>ROUND(I144*H144,2)</f>
        <v>0</v>
      </c>
      <c r="K144" s="143" t="s">
        <v>144</v>
      </c>
      <c r="L144" s="28"/>
      <c r="M144" s="148" t="s">
        <v>1</v>
      </c>
      <c r="N144" s="149" t="s">
        <v>44</v>
      </c>
      <c r="P144" s="150">
        <f>O144*H144</f>
        <v>0</v>
      </c>
      <c r="Q144" s="150">
        <v>0</v>
      </c>
      <c r="R144" s="150">
        <f>Q144*H144</f>
        <v>0</v>
      </c>
      <c r="S144" s="150">
        <v>0</v>
      </c>
      <c r="T144" s="151">
        <f>S144*H144</f>
        <v>0</v>
      </c>
      <c r="AR144" s="152" t="s">
        <v>145</v>
      </c>
      <c r="AT144" s="152" t="s">
        <v>140</v>
      </c>
      <c r="AU144" s="152" t="s">
        <v>88</v>
      </c>
      <c r="AY144" s="13" t="s">
        <v>136</v>
      </c>
      <c r="BE144" s="153">
        <f>IF(N144="základní",J144,0)</f>
        <v>0</v>
      </c>
      <c r="BF144" s="153">
        <f>IF(N144="snížená",J144,0)</f>
        <v>0</v>
      </c>
      <c r="BG144" s="153">
        <f>IF(N144="zákl. přenesená",J144,0)</f>
        <v>0</v>
      </c>
      <c r="BH144" s="153">
        <f>IF(N144="sníž. přenesená",J144,0)</f>
        <v>0</v>
      </c>
      <c r="BI144" s="153">
        <f>IF(N144="nulová",J144,0)</f>
        <v>0</v>
      </c>
      <c r="BJ144" s="13" t="s">
        <v>21</v>
      </c>
      <c r="BK144" s="153">
        <f>ROUND(I144*H144,2)</f>
        <v>0</v>
      </c>
      <c r="BL144" s="13" t="s">
        <v>145</v>
      </c>
      <c r="BM144" s="152" t="s">
        <v>150</v>
      </c>
    </row>
    <row r="145" spans="2:65" s="11" customFormat="1" ht="22.9" customHeight="1">
      <c r="B145" s="129"/>
      <c r="D145" s="130" t="s">
        <v>78</v>
      </c>
      <c r="E145" s="139" t="s">
        <v>151</v>
      </c>
      <c r="F145" s="139" t="s">
        <v>152</v>
      </c>
      <c r="I145" s="132"/>
      <c r="J145" s="140">
        <f>BK145</f>
        <v>0</v>
      </c>
      <c r="L145" s="129"/>
      <c r="M145" s="134"/>
      <c r="P145" s="135">
        <f>SUM(P146:P147)</f>
        <v>0</v>
      </c>
      <c r="R145" s="135">
        <f>SUM(R146:R147)</f>
        <v>0</v>
      </c>
      <c r="T145" s="136">
        <f>SUM(T146:T147)</f>
        <v>0</v>
      </c>
      <c r="AR145" s="130" t="s">
        <v>88</v>
      </c>
      <c r="AT145" s="137" t="s">
        <v>78</v>
      </c>
      <c r="AU145" s="137" t="s">
        <v>21</v>
      </c>
      <c r="AY145" s="130" t="s">
        <v>136</v>
      </c>
      <c r="BK145" s="138">
        <f>SUM(BK146:BK147)</f>
        <v>0</v>
      </c>
    </row>
    <row r="146" spans="2:65" s="1" customFormat="1" ht="24" customHeight="1">
      <c r="B146" s="28"/>
      <c r="C146" s="141" t="s">
        <v>153</v>
      </c>
      <c r="D146" s="141" t="s">
        <v>140</v>
      </c>
      <c r="E146" s="142" t="s">
        <v>154</v>
      </c>
      <c r="F146" s="143" t="s">
        <v>155</v>
      </c>
      <c r="G146" s="144" t="s">
        <v>143</v>
      </c>
      <c r="H146" s="145">
        <v>3</v>
      </c>
      <c r="I146" s="146"/>
      <c r="J146" s="147">
        <f>ROUND(I146*H146,2)</f>
        <v>0</v>
      </c>
      <c r="K146" s="143" t="s">
        <v>144</v>
      </c>
      <c r="L146" s="28"/>
      <c r="M146" s="148" t="s">
        <v>1</v>
      </c>
      <c r="N146" s="149" t="s">
        <v>44</v>
      </c>
      <c r="P146" s="150">
        <f>O146*H146</f>
        <v>0</v>
      </c>
      <c r="Q146" s="150">
        <v>0</v>
      </c>
      <c r="R146" s="150">
        <f>Q146*H146</f>
        <v>0</v>
      </c>
      <c r="S146" s="150">
        <v>0</v>
      </c>
      <c r="T146" s="151">
        <f>S146*H146</f>
        <v>0</v>
      </c>
      <c r="AR146" s="152" t="s">
        <v>145</v>
      </c>
      <c r="AT146" s="152" t="s">
        <v>140</v>
      </c>
      <c r="AU146" s="152" t="s">
        <v>88</v>
      </c>
      <c r="AY146" s="13" t="s">
        <v>136</v>
      </c>
      <c r="BE146" s="153">
        <f>IF(N146="základní",J146,0)</f>
        <v>0</v>
      </c>
      <c r="BF146" s="153">
        <f>IF(N146="snížená",J146,0)</f>
        <v>0</v>
      </c>
      <c r="BG146" s="153">
        <f>IF(N146="zákl. přenesená",J146,0)</f>
        <v>0</v>
      </c>
      <c r="BH146" s="153">
        <f>IF(N146="sníž. přenesená",J146,0)</f>
        <v>0</v>
      </c>
      <c r="BI146" s="153">
        <f>IF(N146="nulová",J146,0)</f>
        <v>0</v>
      </c>
      <c r="BJ146" s="13" t="s">
        <v>21</v>
      </c>
      <c r="BK146" s="153">
        <f>ROUND(I146*H146,2)</f>
        <v>0</v>
      </c>
      <c r="BL146" s="13" t="s">
        <v>145</v>
      </c>
      <c r="BM146" s="152" t="s">
        <v>156</v>
      </c>
    </row>
    <row r="147" spans="2:65" s="1" customFormat="1" ht="24" customHeight="1">
      <c r="B147" s="28"/>
      <c r="C147" s="141" t="s">
        <v>157</v>
      </c>
      <c r="D147" s="141" t="s">
        <v>140</v>
      </c>
      <c r="E147" s="142" t="s">
        <v>148</v>
      </c>
      <c r="F147" s="143" t="s">
        <v>149</v>
      </c>
      <c r="G147" s="144" t="s">
        <v>143</v>
      </c>
      <c r="H147" s="145">
        <v>6</v>
      </c>
      <c r="I147" s="146"/>
      <c r="J147" s="147">
        <f>ROUND(I147*H147,2)</f>
        <v>0</v>
      </c>
      <c r="K147" s="143" t="s">
        <v>144</v>
      </c>
      <c r="L147" s="28"/>
      <c r="M147" s="148" t="s">
        <v>1</v>
      </c>
      <c r="N147" s="149" t="s">
        <v>44</v>
      </c>
      <c r="P147" s="150">
        <f>O147*H147</f>
        <v>0</v>
      </c>
      <c r="Q147" s="150">
        <v>0</v>
      </c>
      <c r="R147" s="150">
        <f>Q147*H147</f>
        <v>0</v>
      </c>
      <c r="S147" s="150">
        <v>0</v>
      </c>
      <c r="T147" s="151">
        <f>S147*H147</f>
        <v>0</v>
      </c>
      <c r="AR147" s="152" t="s">
        <v>145</v>
      </c>
      <c r="AT147" s="152" t="s">
        <v>140</v>
      </c>
      <c r="AU147" s="152" t="s">
        <v>88</v>
      </c>
      <c r="AY147" s="13" t="s">
        <v>136</v>
      </c>
      <c r="BE147" s="153">
        <f>IF(N147="základní",J147,0)</f>
        <v>0</v>
      </c>
      <c r="BF147" s="153">
        <f>IF(N147="snížená",J147,0)</f>
        <v>0</v>
      </c>
      <c r="BG147" s="153">
        <f>IF(N147="zákl. přenesená",J147,0)</f>
        <v>0</v>
      </c>
      <c r="BH147" s="153">
        <f>IF(N147="sníž. přenesená",J147,0)</f>
        <v>0</v>
      </c>
      <c r="BI147" s="153">
        <f>IF(N147="nulová",J147,0)</f>
        <v>0</v>
      </c>
      <c r="BJ147" s="13" t="s">
        <v>21</v>
      </c>
      <c r="BK147" s="153">
        <f>ROUND(I147*H147,2)</f>
        <v>0</v>
      </c>
      <c r="BL147" s="13" t="s">
        <v>145</v>
      </c>
      <c r="BM147" s="152" t="s">
        <v>158</v>
      </c>
    </row>
    <row r="148" spans="2:65" s="11" customFormat="1" ht="22.9" customHeight="1">
      <c r="B148" s="129"/>
      <c r="D148" s="130" t="s">
        <v>78</v>
      </c>
      <c r="E148" s="139" t="s">
        <v>159</v>
      </c>
      <c r="F148" s="139" t="s">
        <v>160</v>
      </c>
      <c r="I148" s="132"/>
      <c r="J148" s="140">
        <f>BK148</f>
        <v>0</v>
      </c>
      <c r="L148" s="129"/>
      <c r="M148" s="134"/>
      <c r="P148" s="135">
        <f>SUM(P149:P151)</f>
        <v>0</v>
      </c>
      <c r="R148" s="135">
        <f>SUM(R149:R151)</f>
        <v>0</v>
      </c>
      <c r="T148" s="136">
        <f>SUM(T149:T151)</f>
        <v>0</v>
      </c>
      <c r="AR148" s="130" t="s">
        <v>88</v>
      </c>
      <c r="AT148" s="137" t="s">
        <v>78</v>
      </c>
      <c r="AU148" s="137" t="s">
        <v>21</v>
      </c>
      <c r="AY148" s="130" t="s">
        <v>136</v>
      </c>
      <c r="BK148" s="138">
        <f>SUM(BK149:BK151)</f>
        <v>0</v>
      </c>
    </row>
    <row r="149" spans="2:65" s="1" customFormat="1" ht="16.5" customHeight="1">
      <c r="B149" s="28"/>
      <c r="C149" s="141" t="s">
        <v>161</v>
      </c>
      <c r="D149" s="141" t="s">
        <v>140</v>
      </c>
      <c r="E149" s="142" t="s">
        <v>162</v>
      </c>
      <c r="F149" s="143" t="s">
        <v>163</v>
      </c>
      <c r="G149" s="144" t="s">
        <v>143</v>
      </c>
      <c r="H149" s="145">
        <v>2</v>
      </c>
      <c r="I149" s="146"/>
      <c r="J149" s="147">
        <f>ROUND(I149*H149,2)</f>
        <v>0</v>
      </c>
      <c r="K149" s="143" t="s">
        <v>144</v>
      </c>
      <c r="L149" s="28"/>
      <c r="M149" s="148" t="s">
        <v>1</v>
      </c>
      <c r="N149" s="149" t="s">
        <v>44</v>
      </c>
      <c r="P149" s="150">
        <f>O149*H149</f>
        <v>0</v>
      </c>
      <c r="Q149" s="150">
        <v>0</v>
      </c>
      <c r="R149" s="150">
        <f>Q149*H149</f>
        <v>0</v>
      </c>
      <c r="S149" s="150">
        <v>0</v>
      </c>
      <c r="T149" s="151">
        <f>S149*H149</f>
        <v>0</v>
      </c>
      <c r="AR149" s="152" t="s">
        <v>145</v>
      </c>
      <c r="AT149" s="152" t="s">
        <v>140</v>
      </c>
      <c r="AU149" s="152" t="s">
        <v>88</v>
      </c>
      <c r="AY149" s="13" t="s">
        <v>136</v>
      </c>
      <c r="BE149" s="153">
        <f>IF(N149="základní",J149,0)</f>
        <v>0</v>
      </c>
      <c r="BF149" s="153">
        <f>IF(N149="snížená",J149,0)</f>
        <v>0</v>
      </c>
      <c r="BG149" s="153">
        <f>IF(N149="zákl. přenesená",J149,0)</f>
        <v>0</v>
      </c>
      <c r="BH149" s="153">
        <f>IF(N149="sníž. přenesená",J149,0)</f>
        <v>0</v>
      </c>
      <c r="BI149" s="153">
        <f>IF(N149="nulová",J149,0)</f>
        <v>0</v>
      </c>
      <c r="BJ149" s="13" t="s">
        <v>21</v>
      </c>
      <c r="BK149" s="153">
        <f>ROUND(I149*H149,2)</f>
        <v>0</v>
      </c>
      <c r="BL149" s="13" t="s">
        <v>145</v>
      </c>
      <c r="BM149" s="152" t="s">
        <v>164</v>
      </c>
    </row>
    <row r="150" spans="2:65" s="1" customFormat="1" ht="24" customHeight="1">
      <c r="B150" s="28"/>
      <c r="C150" s="141" t="s">
        <v>165</v>
      </c>
      <c r="D150" s="141" t="s">
        <v>140</v>
      </c>
      <c r="E150" s="142" t="s">
        <v>166</v>
      </c>
      <c r="F150" s="143" t="s">
        <v>167</v>
      </c>
      <c r="G150" s="144" t="s">
        <v>143</v>
      </c>
      <c r="H150" s="145">
        <v>6</v>
      </c>
      <c r="I150" s="146"/>
      <c r="J150" s="147">
        <f>ROUND(I150*H150,2)</f>
        <v>0</v>
      </c>
      <c r="K150" s="143" t="s">
        <v>144</v>
      </c>
      <c r="L150" s="28"/>
      <c r="M150" s="148" t="s">
        <v>1</v>
      </c>
      <c r="N150" s="149" t="s">
        <v>44</v>
      </c>
      <c r="P150" s="150">
        <f>O150*H150</f>
        <v>0</v>
      </c>
      <c r="Q150" s="150">
        <v>0</v>
      </c>
      <c r="R150" s="150">
        <f>Q150*H150</f>
        <v>0</v>
      </c>
      <c r="S150" s="150">
        <v>0</v>
      </c>
      <c r="T150" s="151">
        <f>S150*H150</f>
        <v>0</v>
      </c>
      <c r="AR150" s="152" t="s">
        <v>145</v>
      </c>
      <c r="AT150" s="152" t="s">
        <v>140</v>
      </c>
      <c r="AU150" s="152" t="s">
        <v>88</v>
      </c>
      <c r="AY150" s="13" t="s">
        <v>136</v>
      </c>
      <c r="BE150" s="153">
        <f>IF(N150="základní",J150,0)</f>
        <v>0</v>
      </c>
      <c r="BF150" s="153">
        <f>IF(N150="snížená",J150,0)</f>
        <v>0</v>
      </c>
      <c r="BG150" s="153">
        <f>IF(N150="zákl. přenesená",J150,0)</f>
        <v>0</v>
      </c>
      <c r="BH150" s="153">
        <f>IF(N150="sníž. přenesená",J150,0)</f>
        <v>0</v>
      </c>
      <c r="BI150" s="153">
        <f>IF(N150="nulová",J150,0)</f>
        <v>0</v>
      </c>
      <c r="BJ150" s="13" t="s">
        <v>21</v>
      </c>
      <c r="BK150" s="153">
        <f>ROUND(I150*H150,2)</f>
        <v>0</v>
      </c>
      <c r="BL150" s="13" t="s">
        <v>145</v>
      </c>
      <c r="BM150" s="152" t="s">
        <v>168</v>
      </c>
    </row>
    <row r="151" spans="2:65" s="1" customFormat="1" ht="36" customHeight="1">
      <c r="B151" s="28"/>
      <c r="C151" s="154" t="s">
        <v>169</v>
      </c>
      <c r="D151" s="154" t="s">
        <v>170</v>
      </c>
      <c r="E151" s="155" t="s">
        <v>171</v>
      </c>
      <c r="F151" s="156" t="s">
        <v>172</v>
      </c>
      <c r="G151" s="157" t="s">
        <v>173</v>
      </c>
      <c r="H151" s="158">
        <v>2</v>
      </c>
      <c r="I151" s="159"/>
      <c r="J151" s="160">
        <f>ROUND(I151*H151,2)</f>
        <v>0</v>
      </c>
      <c r="K151" s="156" t="s">
        <v>1</v>
      </c>
      <c r="L151" s="161"/>
      <c r="M151" s="162" t="s">
        <v>1</v>
      </c>
      <c r="N151" s="163" t="s">
        <v>44</v>
      </c>
      <c r="P151" s="150">
        <f>O151*H151</f>
        <v>0</v>
      </c>
      <c r="Q151" s="150">
        <v>0</v>
      </c>
      <c r="R151" s="150">
        <f>Q151*H151</f>
        <v>0</v>
      </c>
      <c r="S151" s="150">
        <v>0</v>
      </c>
      <c r="T151" s="151">
        <f>S151*H151</f>
        <v>0</v>
      </c>
      <c r="AR151" s="152" t="s">
        <v>174</v>
      </c>
      <c r="AT151" s="152" t="s">
        <v>170</v>
      </c>
      <c r="AU151" s="152" t="s">
        <v>88</v>
      </c>
      <c r="AY151" s="13" t="s">
        <v>136</v>
      </c>
      <c r="BE151" s="153">
        <f>IF(N151="základní",J151,0)</f>
        <v>0</v>
      </c>
      <c r="BF151" s="153">
        <f>IF(N151="snížená",J151,0)</f>
        <v>0</v>
      </c>
      <c r="BG151" s="153">
        <f>IF(N151="zákl. přenesená",J151,0)</f>
        <v>0</v>
      </c>
      <c r="BH151" s="153">
        <f>IF(N151="sníž. přenesená",J151,0)</f>
        <v>0</v>
      </c>
      <c r="BI151" s="153">
        <f>IF(N151="nulová",J151,0)</f>
        <v>0</v>
      </c>
      <c r="BJ151" s="13" t="s">
        <v>21</v>
      </c>
      <c r="BK151" s="153">
        <f>ROUND(I151*H151,2)</f>
        <v>0</v>
      </c>
      <c r="BL151" s="13" t="s">
        <v>145</v>
      </c>
      <c r="BM151" s="152" t="s">
        <v>175</v>
      </c>
    </row>
    <row r="152" spans="2:65" s="11" customFormat="1" ht="22.9" customHeight="1">
      <c r="B152" s="129"/>
      <c r="D152" s="130" t="s">
        <v>78</v>
      </c>
      <c r="E152" s="139" t="s">
        <v>176</v>
      </c>
      <c r="F152" s="139" t="s">
        <v>177</v>
      </c>
      <c r="I152" s="132"/>
      <c r="J152" s="140">
        <f>BK152</f>
        <v>0</v>
      </c>
      <c r="L152" s="129"/>
      <c r="M152" s="134"/>
      <c r="P152" s="135">
        <f>SUM(P153:P155)</f>
        <v>0</v>
      </c>
      <c r="R152" s="135">
        <f>SUM(R153:R155)</f>
        <v>0</v>
      </c>
      <c r="T152" s="136">
        <f>SUM(T153:T155)</f>
        <v>0</v>
      </c>
      <c r="AR152" s="130" t="s">
        <v>88</v>
      </c>
      <c r="AT152" s="137" t="s">
        <v>78</v>
      </c>
      <c r="AU152" s="137" t="s">
        <v>21</v>
      </c>
      <c r="AY152" s="130" t="s">
        <v>136</v>
      </c>
      <c r="BK152" s="138">
        <f>SUM(BK153:BK155)</f>
        <v>0</v>
      </c>
    </row>
    <row r="153" spans="2:65" s="1" customFormat="1" ht="24" customHeight="1">
      <c r="B153" s="28"/>
      <c r="C153" s="141" t="s">
        <v>178</v>
      </c>
      <c r="D153" s="141" t="s">
        <v>140</v>
      </c>
      <c r="E153" s="142" t="s">
        <v>179</v>
      </c>
      <c r="F153" s="143" t="s">
        <v>180</v>
      </c>
      <c r="G153" s="144" t="s">
        <v>143</v>
      </c>
      <c r="H153" s="145">
        <v>4</v>
      </c>
      <c r="I153" s="146"/>
      <c r="J153" s="147">
        <f>ROUND(I153*H153,2)</f>
        <v>0</v>
      </c>
      <c r="K153" s="143" t="s">
        <v>144</v>
      </c>
      <c r="L153" s="28"/>
      <c r="M153" s="148" t="s">
        <v>1</v>
      </c>
      <c r="N153" s="149" t="s">
        <v>44</v>
      </c>
      <c r="P153" s="150">
        <f>O153*H153</f>
        <v>0</v>
      </c>
      <c r="Q153" s="150">
        <v>0</v>
      </c>
      <c r="R153" s="150">
        <f>Q153*H153</f>
        <v>0</v>
      </c>
      <c r="S153" s="150">
        <v>0</v>
      </c>
      <c r="T153" s="151">
        <f>S153*H153</f>
        <v>0</v>
      </c>
      <c r="AR153" s="152" t="s">
        <v>145</v>
      </c>
      <c r="AT153" s="152" t="s">
        <v>140</v>
      </c>
      <c r="AU153" s="152" t="s">
        <v>88</v>
      </c>
      <c r="AY153" s="13" t="s">
        <v>136</v>
      </c>
      <c r="BE153" s="153">
        <f>IF(N153="základní",J153,0)</f>
        <v>0</v>
      </c>
      <c r="BF153" s="153">
        <f>IF(N153="snížená",J153,0)</f>
        <v>0</v>
      </c>
      <c r="BG153" s="153">
        <f>IF(N153="zákl. přenesená",J153,0)</f>
        <v>0</v>
      </c>
      <c r="BH153" s="153">
        <f>IF(N153="sníž. přenesená",J153,0)</f>
        <v>0</v>
      </c>
      <c r="BI153" s="153">
        <f>IF(N153="nulová",J153,0)</f>
        <v>0</v>
      </c>
      <c r="BJ153" s="13" t="s">
        <v>21</v>
      </c>
      <c r="BK153" s="153">
        <f>ROUND(I153*H153,2)</f>
        <v>0</v>
      </c>
      <c r="BL153" s="13" t="s">
        <v>145</v>
      </c>
      <c r="BM153" s="152" t="s">
        <v>181</v>
      </c>
    </row>
    <row r="154" spans="2:65" s="1" customFormat="1" ht="36" customHeight="1">
      <c r="B154" s="28"/>
      <c r="C154" s="154" t="s">
        <v>182</v>
      </c>
      <c r="D154" s="154" t="s">
        <v>170</v>
      </c>
      <c r="E154" s="155" t="s">
        <v>183</v>
      </c>
      <c r="F154" s="156" t="s">
        <v>184</v>
      </c>
      <c r="G154" s="157" t="s">
        <v>173</v>
      </c>
      <c r="H154" s="158">
        <v>4</v>
      </c>
      <c r="I154" s="159"/>
      <c r="J154" s="160">
        <f>ROUND(I154*H154,2)</f>
        <v>0</v>
      </c>
      <c r="K154" s="156" t="s">
        <v>1</v>
      </c>
      <c r="L154" s="161"/>
      <c r="M154" s="162" t="s">
        <v>1</v>
      </c>
      <c r="N154" s="163" t="s">
        <v>44</v>
      </c>
      <c r="P154" s="150">
        <f>O154*H154</f>
        <v>0</v>
      </c>
      <c r="Q154" s="150">
        <v>0</v>
      </c>
      <c r="R154" s="150">
        <f>Q154*H154</f>
        <v>0</v>
      </c>
      <c r="S154" s="150">
        <v>0</v>
      </c>
      <c r="T154" s="151">
        <f>S154*H154</f>
        <v>0</v>
      </c>
      <c r="AR154" s="152" t="s">
        <v>174</v>
      </c>
      <c r="AT154" s="152" t="s">
        <v>170</v>
      </c>
      <c r="AU154" s="152" t="s">
        <v>88</v>
      </c>
      <c r="AY154" s="13" t="s">
        <v>136</v>
      </c>
      <c r="BE154" s="153">
        <f>IF(N154="základní",J154,0)</f>
        <v>0</v>
      </c>
      <c r="BF154" s="153">
        <f>IF(N154="snížená",J154,0)</f>
        <v>0</v>
      </c>
      <c r="BG154" s="153">
        <f>IF(N154="zákl. přenesená",J154,0)</f>
        <v>0</v>
      </c>
      <c r="BH154" s="153">
        <f>IF(N154="sníž. přenesená",J154,0)</f>
        <v>0</v>
      </c>
      <c r="BI154" s="153">
        <f>IF(N154="nulová",J154,0)</f>
        <v>0</v>
      </c>
      <c r="BJ154" s="13" t="s">
        <v>21</v>
      </c>
      <c r="BK154" s="153">
        <f>ROUND(I154*H154,2)</f>
        <v>0</v>
      </c>
      <c r="BL154" s="13" t="s">
        <v>145</v>
      </c>
      <c r="BM154" s="152" t="s">
        <v>185</v>
      </c>
    </row>
    <row r="155" spans="2:65" s="1" customFormat="1" ht="24" customHeight="1">
      <c r="B155" s="28"/>
      <c r="C155" s="154" t="s">
        <v>186</v>
      </c>
      <c r="D155" s="154" t="s">
        <v>170</v>
      </c>
      <c r="E155" s="155" t="s">
        <v>187</v>
      </c>
      <c r="F155" s="156" t="s">
        <v>188</v>
      </c>
      <c r="G155" s="157" t="s">
        <v>173</v>
      </c>
      <c r="H155" s="158">
        <v>4</v>
      </c>
      <c r="I155" s="159"/>
      <c r="J155" s="160">
        <f>ROUND(I155*H155,2)</f>
        <v>0</v>
      </c>
      <c r="K155" s="156" t="s">
        <v>1</v>
      </c>
      <c r="L155" s="161"/>
      <c r="M155" s="162" t="s">
        <v>1</v>
      </c>
      <c r="N155" s="163" t="s">
        <v>44</v>
      </c>
      <c r="P155" s="150">
        <f>O155*H155</f>
        <v>0</v>
      </c>
      <c r="Q155" s="150">
        <v>0</v>
      </c>
      <c r="R155" s="150">
        <f>Q155*H155</f>
        <v>0</v>
      </c>
      <c r="S155" s="150">
        <v>0</v>
      </c>
      <c r="T155" s="151">
        <f>S155*H155</f>
        <v>0</v>
      </c>
      <c r="AR155" s="152" t="s">
        <v>174</v>
      </c>
      <c r="AT155" s="152" t="s">
        <v>170</v>
      </c>
      <c r="AU155" s="152" t="s">
        <v>88</v>
      </c>
      <c r="AY155" s="13" t="s">
        <v>136</v>
      </c>
      <c r="BE155" s="153">
        <f>IF(N155="základní",J155,0)</f>
        <v>0</v>
      </c>
      <c r="BF155" s="153">
        <f>IF(N155="snížená",J155,0)</f>
        <v>0</v>
      </c>
      <c r="BG155" s="153">
        <f>IF(N155="zákl. přenesená",J155,0)</f>
        <v>0</v>
      </c>
      <c r="BH155" s="153">
        <f>IF(N155="sníž. přenesená",J155,0)</f>
        <v>0</v>
      </c>
      <c r="BI155" s="153">
        <f>IF(N155="nulová",J155,0)</f>
        <v>0</v>
      </c>
      <c r="BJ155" s="13" t="s">
        <v>21</v>
      </c>
      <c r="BK155" s="153">
        <f>ROUND(I155*H155,2)</f>
        <v>0</v>
      </c>
      <c r="BL155" s="13" t="s">
        <v>145</v>
      </c>
      <c r="BM155" s="152" t="s">
        <v>189</v>
      </c>
    </row>
    <row r="156" spans="2:65" s="11" customFormat="1" ht="22.9" customHeight="1">
      <c r="B156" s="129"/>
      <c r="D156" s="130" t="s">
        <v>78</v>
      </c>
      <c r="E156" s="139" t="s">
        <v>190</v>
      </c>
      <c r="F156" s="139" t="s">
        <v>191</v>
      </c>
      <c r="I156" s="132"/>
      <c r="J156" s="140">
        <f>BK156</f>
        <v>0</v>
      </c>
      <c r="L156" s="129"/>
      <c r="M156" s="134"/>
      <c r="P156" s="135">
        <f>SUM(P157:P158)</f>
        <v>0</v>
      </c>
      <c r="R156" s="135">
        <f>SUM(R157:R158)</f>
        <v>0</v>
      </c>
      <c r="T156" s="136">
        <f>SUM(T157:T158)</f>
        <v>0</v>
      </c>
      <c r="AR156" s="130" t="s">
        <v>88</v>
      </c>
      <c r="AT156" s="137" t="s">
        <v>78</v>
      </c>
      <c r="AU156" s="137" t="s">
        <v>21</v>
      </c>
      <c r="AY156" s="130" t="s">
        <v>136</v>
      </c>
      <c r="BK156" s="138">
        <f>SUM(BK157:BK158)</f>
        <v>0</v>
      </c>
    </row>
    <row r="157" spans="2:65" s="1" customFormat="1" ht="24" customHeight="1">
      <c r="B157" s="28"/>
      <c r="C157" s="141" t="s">
        <v>192</v>
      </c>
      <c r="D157" s="141" t="s">
        <v>140</v>
      </c>
      <c r="E157" s="142" t="s">
        <v>193</v>
      </c>
      <c r="F157" s="143" t="s">
        <v>194</v>
      </c>
      <c r="G157" s="144" t="s">
        <v>195</v>
      </c>
      <c r="H157" s="145">
        <v>40</v>
      </c>
      <c r="I157" s="146"/>
      <c r="J157" s="147">
        <f>ROUND(I157*H157,2)</f>
        <v>0</v>
      </c>
      <c r="K157" s="143" t="s">
        <v>144</v>
      </c>
      <c r="L157" s="28"/>
      <c r="M157" s="148" t="s">
        <v>1</v>
      </c>
      <c r="N157" s="149" t="s">
        <v>44</v>
      </c>
      <c r="P157" s="150">
        <f>O157*H157</f>
        <v>0</v>
      </c>
      <c r="Q157" s="150">
        <v>0</v>
      </c>
      <c r="R157" s="150">
        <f>Q157*H157</f>
        <v>0</v>
      </c>
      <c r="S157" s="150">
        <v>0</v>
      </c>
      <c r="T157" s="151">
        <f>S157*H157</f>
        <v>0</v>
      </c>
      <c r="AR157" s="152" t="s">
        <v>145</v>
      </c>
      <c r="AT157" s="152" t="s">
        <v>140</v>
      </c>
      <c r="AU157" s="152" t="s">
        <v>88</v>
      </c>
      <c r="AY157" s="13" t="s">
        <v>136</v>
      </c>
      <c r="BE157" s="153">
        <f>IF(N157="základní",J157,0)</f>
        <v>0</v>
      </c>
      <c r="BF157" s="153">
        <f>IF(N157="snížená",J157,0)</f>
        <v>0</v>
      </c>
      <c r="BG157" s="153">
        <f>IF(N157="zákl. přenesená",J157,0)</f>
        <v>0</v>
      </c>
      <c r="BH157" s="153">
        <f>IF(N157="sníž. přenesená",J157,0)</f>
        <v>0</v>
      </c>
      <c r="BI157" s="153">
        <f>IF(N157="nulová",J157,0)</f>
        <v>0</v>
      </c>
      <c r="BJ157" s="13" t="s">
        <v>21</v>
      </c>
      <c r="BK157" s="153">
        <f>ROUND(I157*H157,2)</f>
        <v>0</v>
      </c>
      <c r="BL157" s="13" t="s">
        <v>145</v>
      </c>
      <c r="BM157" s="152" t="s">
        <v>196</v>
      </c>
    </row>
    <row r="158" spans="2:65" s="1" customFormat="1" ht="16.5" customHeight="1">
      <c r="B158" s="28"/>
      <c r="C158" s="154" t="s">
        <v>197</v>
      </c>
      <c r="D158" s="154" t="s">
        <v>170</v>
      </c>
      <c r="E158" s="155" t="s">
        <v>198</v>
      </c>
      <c r="F158" s="156" t="s">
        <v>199</v>
      </c>
      <c r="G158" s="157" t="s">
        <v>170</v>
      </c>
      <c r="H158" s="158">
        <v>40</v>
      </c>
      <c r="I158" s="159"/>
      <c r="J158" s="160">
        <f>ROUND(I158*H158,2)</f>
        <v>0</v>
      </c>
      <c r="K158" s="156" t="s">
        <v>1</v>
      </c>
      <c r="L158" s="161"/>
      <c r="M158" s="162" t="s">
        <v>1</v>
      </c>
      <c r="N158" s="163" t="s">
        <v>44</v>
      </c>
      <c r="P158" s="150">
        <f>O158*H158</f>
        <v>0</v>
      </c>
      <c r="Q158" s="150">
        <v>0</v>
      </c>
      <c r="R158" s="150">
        <f>Q158*H158</f>
        <v>0</v>
      </c>
      <c r="S158" s="150">
        <v>0</v>
      </c>
      <c r="T158" s="151">
        <f>S158*H158</f>
        <v>0</v>
      </c>
      <c r="AR158" s="152" t="s">
        <v>174</v>
      </c>
      <c r="AT158" s="152" t="s">
        <v>170</v>
      </c>
      <c r="AU158" s="152" t="s">
        <v>88</v>
      </c>
      <c r="AY158" s="13" t="s">
        <v>136</v>
      </c>
      <c r="BE158" s="153">
        <f>IF(N158="základní",J158,0)</f>
        <v>0</v>
      </c>
      <c r="BF158" s="153">
        <f>IF(N158="snížená",J158,0)</f>
        <v>0</v>
      </c>
      <c r="BG158" s="153">
        <f>IF(N158="zákl. přenesená",J158,0)</f>
        <v>0</v>
      </c>
      <c r="BH158" s="153">
        <f>IF(N158="sníž. přenesená",J158,0)</f>
        <v>0</v>
      </c>
      <c r="BI158" s="153">
        <f>IF(N158="nulová",J158,0)</f>
        <v>0</v>
      </c>
      <c r="BJ158" s="13" t="s">
        <v>21</v>
      </c>
      <c r="BK158" s="153">
        <f>ROUND(I158*H158,2)</f>
        <v>0</v>
      </c>
      <c r="BL158" s="13" t="s">
        <v>145</v>
      </c>
      <c r="BM158" s="152" t="s">
        <v>200</v>
      </c>
    </row>
    <row r="159" spans="2:65" s="11" customFormat="1" ht="22.9" customHeight="1">
      <c r="B159" s="129"/>
      <c r="D159" s="130" t="s">
        <v>78</v>
      </c>
      <c r="E159" s="139" t="s">
        <v>201</v>
      </c>
      <c r="F159" s="139" t="s">
        <v>202</v>
      </c>
      <c r="I159" s="132"/>
      <c r="J159" s="140">
        <f>BK159</f>
        <v>0</v>
      </c>
      <c r="L159" s="129"/>
      <c r="M159" s="134"/>
      <c r="P159" s="135">
        <f>SUM(P160:P161)</f>
        <v>0</v>
      </c>
      <c r="R159" s="135">
        <f>SUM(R160:R161)</f>
        <v>0</v>
      </c>
      <c r="T159" s="136">
        <f>SUM(T160:T161)</f>
        <v>0</v>
      </c>
      <c r="AR159" s="130" t="s">
        <v>88</v>
      </c>
      <c r="AT159" s="137" t="s">
        <v>78</v>
      </c>
      <c r="AU159" s="137" t="s">
        <v>21</v>
      </c>
      <c r="AY159" s="130" t="s">
        <v>136</v>
      </c>
      <c r="BK159" s="138">
        <f>SUM(BK160:BK161)</f>
        <v>0</v>
      </c>
    </row>
    <row r="160" spans="2:65" s="1" customFormat="1" ht="24" customHeight="1">
      <c r="B160" s="28"/>
      <c r="C160" s="141" t="s">
        <v>203</v>
      </c>
      <c r="D160" s="141" t="s">
        <v>140</v>
      </c>
      <c r="E160" s="142" t="s">
        <v>193</v>
      </c>
      <c r="F160" s="143" t="s">
        <v>194</v>
      </c>
      <c r="G160" s="144" t="s">
        <v>195</v>
      </c>
      <c r="H160" s="145">
        <v>80</v>
      </c>
      <c r="I160" s="146"/>
      <c r="J160" s="147">
        <f>ROUND(I160*H160,2)</f>
        <v>0</v>
      </c>
      <c r="K160" s="143" t="s">
        <v>144</v>
      </c>
      <c r="L160" s="28"/>
      <c r="M160" s="148" t="s">
        <v>1</v>
      </c>
      <c r="N160" s="149" t="s">
        <v>44</v>
      </c>
      <c r="P160" s="150">
        <f>O160*H160</f>
        <v>0</v>
      </c>
      <c r="Q160" s="150">
        <v>0</v>
      </c>
      <c r="R160" s="150">
        <f>Q160*H160</f>
        <v>0</v>
      </c>
      <c r="S160" s="150">
        <v>0</v>
      </c>
      <c r="T160" s="151">
        <f>S160*H160</f>
        <v>0</v>
      </c>
      <c r="AR160" s="152" t="s">
        <v>145</v>
      </c>
      <c r="AT160" s="152" t="s">
        <v>140</v>
      </c>
      <c r="AU160" s="152" t="s">
        <v>88</v>
      </c>
      <c r="AY160" s="13" t="s">
        <v>136</v>
      </c>
      <c r="BE160" s="153">
        <f>IF(N160="základní",J160,0)</f>
        <v>0</v>
      </c>
      <c r="BF160" s="153">
        <f>IF(N160="snížená",J160,0)</f>
        <v>0</v>
      </c>
      <c r="BG160" s="153">
        <f>IF(N160="zákl. přenesená",J160,0)</f>
        <v>0</v>
      </c>
      <c r="BH160" s="153">
        <f>IF(N160="sníž. přenesená",J160,0)</f>
        <v>0</v>
      </c>
      <c r="BI160" s="153">
        <f>IF(N160="nulová",J160,0)</f>
        <v>0</v>
      </c>
      <c r="BJ160" s="13" t="s">
        <v>21</v>
      </c>
      <c r="BK160" s="153">
        <f>ROUND(I160*H160,2)</f>
        <v>0</v>
      </c>
      <c r="BL160" s="13" t="s">
        <v>145</v>
      </c>
      <c r="BM160" s="152" t="s">
        <v>204</v>
      </c>
    </row>
    <row r="161" spans="2:65" s="1" customFormat="1" ht="16.5" customHeight="1">
      <c r="B161" s="28"/>
      <c r="C161" s="154" t="s">
        <v>205</v>
      </c>
      <c r="D161" s="154" t="s">
        <v>170</v>
      </c>
      <c r="E161" s="155" t="s">
        <v>206</v>
      </c>
      <c r="F161" s="156" t="s">
        <v>207</v>
      </c>
      <c r="G161" s="157" t="s">
        <v>170</v>
      </c>
      <c r="H161" s="158">
        <v>80</v>
      </c>
      <c r="I161" s="159"/>
      <c r="J161" s="160">
        <f>ROUND(I161*H161,2)</f>
        <v>0</v>
      </c>
      <c r="K161" s="156" t="s">
        <v>1</v>
      </c>
      <c r="L161" s="161"/>
      <c r="M161" s="162" t="s">
        <v>1</v>
      </c>
      <c r="N161" s="163" t="s">
        <v>44</v>
      </c>
      <c r="P161" s="150">
        <f>O161*H161</f>
        <v>0</v>
      </c>
      <c r="Q161" s="150">
        <v>0</v>
      </c>
      <c r="R161" s="150">
        <f>Q161*H161</f>
        <v>0</v>
      </c>
      <c r="S161" s="150">
        <v>0</v>
      </c>
      <c r="T161" s="151">
        <f>S161*H161</f>
        <v>0</v>
      </c>
      <c r="AR161" s="152" t="s">
        <v>174</v>
      </c>
      <c r="AT161" s="152" t="s">
        <v>170</v>
      </c>
      <c r="AU161" s="152" t="s">
        <v>88</v>
      </c>
      <c r="AY161" s="13" t="s">
        <v>136</v>
      </c>
      <c r="BE161" s="153">
        <f>IF(N161="základní",J161,0)</f>
        <v>0</v>
      </c>
      <c r="BF161" s="153">
        <f>IF(N161="snížená",J161,0)</f>
        <v>0</v>
      </c>
      <c r="BG161" s="153">
        <f>IF(N161="zákl. přenesená",J161,0)</f>
        <v>0</v>
      </c>
      <c r="BH161" s="153">
        <f>IF(N161="sníž. přenesená",J161,0)</f>
        <v>0</v>
      </c>
      <c r="BI161" s="153">
        <f>IF(N161="nulová",J161,0)</f>
        <v>0</v>
      </c>
      <c r="BJ161" s="13" t="s">
        <v>21</v>
      </c>
      <c r="BK161" s="153">
        <f>ROUND(I161*H161,2)</f>
        <v>0</v>
      </c>
      <c r="BL161" s="13" t="s">
        <v>145</v>
      </c>
      <c r="BM161" s="152" t="s">
        <v>208</v>
      </c>
    </row>
    <row r="162" spans="2:65" s="11" customFormat="1" ht="22.9" customHeight="1">
      <c r="B162" s="129"/>
      <c r="D162" s="130" t="s">
        <v>78</v>
      </c>
      <c r="E162" s="139" t="s">
        <v>209</v>
      </c>
      <c r="F162" s="139" t="s">
        <v>210</v>
      </c>
      <c r="I162" s="132"/>
      <c r="J162" s="140">
        <f>BK162</f>
        <v>0</v>
      </c>
      <c r="L162" s="129"/>
      <c r="M162" s="134"/>
      <c r="P162" s="135">
        <f>SUM(P163:P164)</f>
        <v>0</v>
      </c>
      <c r="R162" s="135">
        <f>SUM(R163:R164)</f>
        <v>0</v>
      </c>
      <c r="T162" s="136">
        <f>SUM(T163:T164)</f>
        <v>0</v>
      </c>
      <c r="AR162" s="130" t="s">
        <v>88</v>
      </c>
      <c r="AT162" s="137" t="s">
        <v>78</v>
      </c>
      <c r="AU162" s="137" t="s">
        <v>21</v>
      </c>
      <c r="AY162" s="130" t="s">
        <v>136</v>
      </c>
      <c r="BK162" s="138">
        <f>SUM(BK163:BK164)</f>
        <v>0</v>
      </c>
    </row>
    <row r="163" spans="2:65" s="1" customFormat="1" ht="24" customHeight="1">
      <c r="B163" s="28"/>
      <c r="C163" s="141" t="s">
        <v>211</v>
      </c>
      <c r="D163" s="141" t="s">
        <v>140</v>
      </c>
      <c r="E163" s="142" t="s">
        <v>212</v>
      </c>
      <c r="F163" s="143" t="s">
        <v>213</v>
      </c>
      <c r="G163" s="144" t="s">
        <v>195</v>
      </c>
      <c r="H163" s="145">
        <v>80</v>
      </c>
      <c r="I163" s="146"/>
      <c r="J163" s="147">
        <f>ROUND(I163*H163,2)</f>
        <v>0</v>
      </c>
      <c r="K163" s="143" t="s">
        <v>144</v>
      </c>
      <c r="L163" s="28"/>
      <c r="M163" s="148" t="s">
        <v>1</v>
      </c>
      <c r="N163" s="149" t="s">
        <v>44</v>
      </c>
      <c r="P163" s="150">
        <f>O163*H163</f>
        <v>0</v>
      </c>
      <c r="Q163" s="150">
        <v>0</v>
      </c>
      <c r="R163" s="150">
        <f>Q163*H163</f>
        <v>0</v>
      </c>
      <c r="S163" s="150">
        <v>0</v>
      </c>
      <c r="T163" s="151">
        <f>S163*H163</f>
        <v>0</v>
      </c>
      <c r="AR163" s="152" t="s">
        <v>145</v>
      </c>
      <c r="AT163" s="152" t="s">
        <v>140</v>
      </c>
      <c r="AU163" s="152" t="s">
        <v>88</v>
      </c>
      <c r="AY163" s="13" t="s">
        <v>136</v>
      </c>
      <c r="BE163" s="153">
        <f>IF(N163="základní",J163,0)</f>
        <v>0</v>
      </c>
      <c r="BF163" s="153">
        <f>IF(N163="snížená",J163,0)</f>
        <v>0</v>
      </c>
      <c r="BG163" s="153">
        <f>IF(N163="zákl. přenesená",J163,0)</f>
        <v>0</v>
      </c>
      <c r="BH163" s="153">
        <f>IF(N163="sníž. přenesená",J163,0)</f>
        <v>0</v>
      </c>
      <c r="BI163" s="153">
        <f>IF(N163="nulová",J163,0)</f>
        <v>0</v>
      </c>
      <c r="BJ163" s="13" t="s">
        <v>21</v>
      </c>
      <c r="BK163" s="153">
        <f>ROUND(I163*H163,2)</f>
        <v>0</v>
      </c>
      <c r="BL163" s="13" t="s">
        <v>145</v>
      </c>
      <c r="BM163" s="152" t="s">
        <v>214</v>
      </c>
    </row>
    <row r="164" spans="2:65" s="1" customFormat="1" ht="16.5" customHeight="1">
      <c r="B164" s="28"/>
      <c r="C164" s="154" t="s">
        <v>215</v>
      </c>
      <c r="D164" s="154" t="s">
        <v>170</v>
      </c>
      <c r="E164" s="155" t="s">
        <v>216</v>
      </c>
      <c r="F164" s="156" t="s">
        <v>217</v>
      </c>
      <c r="G164" s="157" t="s">
        <v>170</v>
      </c>
      <c r="H164" s="158">
        <v>80</v>
      </c>
      <c r="I164" s="159"/>
      <c r="J164" s="160">
        <f>ROUND(I164*H164,2)</f>
        <v>0</v>
      </c>
      <c r="K164" s="156" t="s">
        <v>1</v>
      </c>
      <c r="L164" s="161"/>
      <c r="M164" s="162" t="s">
        <v>1</v>
      </c>
      <c r="N164" s="163" t="s">
        <v>44</v>
      </c>
      <c r="P164" s="150">
        <f>O164*H164</f>
        <v>0</v>
      </c>
      <c r="Q164" s="150">
        <v>0</v>
      </c>
      <c r="R164" s="150">
        <f>Q164*H164</f>
        <v>0</v>
      </c>
      <c r="S164" s="150">
        <v>0</v>
      </c>
      <c r="T164" s="151">
        <f>S164*H164</f>
        <v>0</v>
      </c>
      <c r="AR164" s="152" t="s">
        <v>174</v>
      </c>
      <c r="AT164" s="152" t="s">
        <v>170</v>
      </c>
      <c r="AU164" s="152" t="s">
        <v>88</v>
      </c>
      <c r="AY164" s="13" t="s">
        <v>136</v>
      </c>
      <c r="BE164" s="153">
        <f>IF(N164="základní",J164,0)</f>
        <v>0</v>
      </c>
      <c r="BF164" s="153">
        <f>IF(N164="snížená",J164,0)</f>
        <v>0</v>
      </c>
      <c r="BG164" s="153">
        <f>IF(N164="zákl. přenesená",J164,0)</f>
        <v>0</v>
      </c>
      <c r="BH164" s="153">
        <f>IF(N164="sníž. přenesená",J164,0)</f>
        <v>0</v>
      </c>
      <c r="BI164" s="153">
        <f>IF(N164="nulová",J164,0)</f>
        <v>0</v>
      </c>
      <c r="BJ164" s="13" t="s">
        <v>21</v>
      </c>
      <c r="BK164" s="153">
        <f>ROUND(I164*H164,2)</f>
        <v>0</v>
      </c>
      <c r="BL164" s="13" t="s">
        <v>145</v>
      </c>
      <c r="BM164" s="152" t="s">
        <v>218</v>
      </c>
    </row>
    <row r="165" spans="2:65" s="11" customFormat="1" ht="22.9" customHeight="1">
      <c r="B165" s="129"/>
      <c r="D165" s="130" t="s">
        <v>78</v>
      </c>
      <c r="E165" s="139" t="s">
        <v>219</v>
      </c>
      <c r="F165" s="139" t="s">
        <v>220</v>
      </c>
      <c r="I165" s="132"/>
      <c r="J165" s="140">
        <f>BK165</f>
        <v>0</v>
      </c>
      <c r="L165" s="129"/>
      <c r="M165" s="134"/>
      <c r="P165" s="135">
        <f>SUM(P166:P167)</f>
        <v>0</v>
      </c>
      <c r="R165" s="135">
        <f>SUM(R166:R167)</f>
        <v>0</v>
      </c>
      <c r="T165" s="136">
        <f>SUM(T166:T167)</f>
        <v>0</v>
      </c>
      <c r="AR165" s="130" t="s">
        <v>88</v>
      </c>
      <c r="AT165" s="137" t="s">
        <v>78</v>
      </c>
      <c r="AU165" s="137" t="s">
        <v>21</v>
      </c>
      <c r="AY165" s="130" t="s">
        <v>136</v>
      </c>
      <c r="BK165" s="138">
        <f>SUM(BK166:BK167)</f>
        <v>0</v>
      </c>
    </row>
    <row r="166" spans="2:65" s="1" customFormat="1" ht="16.5" customHeight="1">
      <c r="B166" s="28"/>
      <c r="C166" s="141" t="s">
        <v>221</v>
      </c>
      <c r="D166" s="141" t="s">
        <v>140</v>
      </c>
      <c r="E166" s="142" t="s">
        <v>222</v>
      </c>
      <c r="F166" s="143" t="s">
        <v>223</v>
      </c>
      <c r="G166" s="144" t="s">
        <v>143</v>
      </c>
      <c r="H166" s="145">
        <v>10</v>
      </c>
      <c r="I166" s="146"/>
      <c r="J166" s="147">
        <f>ROUND(I166*H166,2)</f>
        <v>0</v>
      </c>
      <c r="K166" s="143" t="s">
        <v>144</v>
      </c>
      <c r="L166" s="28"/>
      <c r="M166" s="148" t="s">
        <v>1</v>
      </c>
      <c r="N166" s="149" t="s">
        <v>44</v>
      </c>
      <c r="P166" s="150">
        <f>O166*H166</f>
        <v>0</v>
      </c>
      <c r="Q166" s="150">
        <v>0</v>
      </c>
      <c r="R166" s="150">
        <f>Q166*H166</f>
        <v>0</v>
      </c>
      <c r="S166" s="150">
        <v>0</v>
      </c>
      <c r="T166" s="151">
        <f>S166*H166</f>
        <v>0</v>
      </c>
      <c r="AR166" s="152" t="s">
        <v>145</v>
      </c>
      <c r="AT166" s="152" t="s">
        <v>140</v>
      </c>
      <c r="AU166" s="152" t="s">
        <v>88</v>
      </c>
      <c r="AY166" s="13" t="s">
        <v>136</v>
      </c>
      <c r="BE166" s="153">
        <f>IF(N166="základní",J166,0)</f>
        <v>0</v>
      </c>
      <c r="BF166" s="153">
        <f>IF(N166="snížená",J166,0)</f>
        <v>0</v>
      </c>
      <c r="BG166" s="153">
        <f>IF(N166="zákl. přenesená",J166,0)</f>
        <v>0</v>
      </c>
      <c r="BH166" s="153">
        <f>IF(N166="sníž. přenesená",J166,0)</f>
        <v>0</v>
      </c>
      <c r="BI166" s="153">
        <f>IF(N166="nulová",J166,0)</f>
        <v>0</v>
      </c>
      <c r="BJ166" s="13" t="s">
        <v>21</v>
      </c>
      <c r="BK166" s="153">
        <f>ROUND(I166*H166,2)</f>
        <v>0</v>
      </c>
      <c r="BL166" s="13" t="s">
        <v>145</v>
      </c>
      <c r="BM166" s="152" t="s">
        <v>224</v>
      </c>
    </row>
    <row r="167" spans="2:65" s="1" customFormat="1" ht="36" customHeight="1">
      <c r="B167" s="28"/>
      <c r="C167" s="154" t="s">
        <v>225</v>
      </c>
      <c r="D167" s="154" t="s">
        <v>170</v>
      </c>
      <c r="E167" s="155" t="s">
        <v>226</v>
      </c>
      <c r="F167" s="156" t="s">
        <v>227</v>
      </c>
      <c r="G167" s="157" t="s">
        <v>173</v>
      </c>
      <c r="H167" s="158">
        <v>10</v>
      </c>
      <c r="I167" s="159"/>
      <c r="J167" s="160">
        <f>ROUND(I167*H167,2)</f>
        <v>0</v>
      </c>
      <c r="K167" s="156" t="s">
        <v>1</v>
      </c>
      <c r="L167" s="161"/>
      <c r="M167" s="162" t="s">
        <v>1</v>
      </c>
      <c r="N167" s="163" t="s">
        <v>44</v>
      </c>
      <c r="P167" s="150">
        <f>O167*H167</f>
        <v>0</v>
      </c>
      <c r="Q167" s="150">
        <v>0</v>
      </c>
      <c r="R167" s="150">
        <f>Q167*H167</f>
        <v>0</v>
      </c>
      <c r="S167" s="150">
        <v>0</v>
      </c>
      <c r="T167" s="151">
        <f>S167*H167</f>
        <v>0</v>
      </c>
      <c r="AR167" s="152" t="s">
        <v>174</v>
      </c>
      <c r="AT167" s="152" t="s">
        <v>170</v>
      </c>
      <c r="AU167" s="152" t="s">
        <v>88</v>
      </c>
      <c r="AY167" s="13" t="s">
        <v>136</v>
      </c>
      <c r="BE167" s="153">
        <f>IF(N167="základní",J167,0)</f>
        <v>0</v>
      </c>
      <c r="BF167" s="153">
        <f>IF(N167="snížená",J167,0)</f>
        <v>0</v>
      </c>
      <c r="BG167" s="153">
        <f>IF(N167="zákl. přenesená",J167,0)</f>
        <v>0</v>
      </c>
      <c r="BH167" s="153">
        <f>IF(N167="sníž. přenesená",J167,0)</f>
        <v>0</v>
      </c>
      <c r="BI167" s="153">
        <f>IF(N167="nulová",J167,0)</f>
        <v>0</v>
      </c>
      <c r="BJ167" s="13" t="s">
        <v>21</v>
      </c>
      <c r="BK167" s="153">
        <f>ROUND(I167*H167,2)</f>
        <v>0</v>
      </c>
      <c r="BL167" s="13" t="s">
        <v>145</v>
      </c>
      <c r="BM167" s="152" t="s">
        <v>228</v>
      </c>
    </row>
    <row r="168" spans="2:65" s="11" customFormat="1" ht="22.9" customHeight="1">
      <c r="B168" s="129"/>
      <c r="D168" s="130" t="s">
        <v>78</v>
      </c>
      <c r="E168" s="139" t="s">
        <v>229</v>
      </c>
      <c r="F168" s="139" t="s">
        <v>230</v>
      </c>
      <c r="I168" s="132"/>
      <c r="J168" s="140">
        <f>BK168</f>
        <v>0</v>
      </c>
      <c r="L168" s="129"/>
      <c r="M168" s="134"/>
      <c r="P168" s="135">
        <f>SUM(P169:P170)</f>
        <v>0</v>
      </c>
      <c r="R168" s="135">
        <f>SUM(R169:R170)</f>
        <v>0</v>
      </c>
      <c r="T168" s="136">
        <f>SUM(T169:T170)</f>
        <v>0</v>
      </c>
      <c r="AR168" s="130" t="s">
        <v>88</v>
      </c>
      <c r="AT168" s="137" t="s">
        <v>78</v>
      </c>
      <c r="AU168" s="137" t="s">
        <v>21</v>
      </c>
      <c r="AY168" s="130" t="s">
        <v>136</v>
      </c>
      <c r="BK168" s="138">
        <f>SUM(BK169:BK170)</f>
        <v>0</v>
      </c>
    </row>
    <row r="169" spans="2:65" s="1" customFormat="1" ht="16.5" customHeight="1">
      <c r="B169" s="28"/>
      <c r="C169" s="141" t="s">
        <v>231</v>
      </c>
      <c r="D169" s="141" t="s">
        <v>140</v>
      </c>
      <c r="E169" s="142" t="s">
        <v>222</v>
      </c>
      <c r="F169" s="143" t="s">
        <v>223</v>
      </c>
      <c r="G169" s="144" t="s">
        <v>143</v>
      </c>
      <c r="H169" s="145">
        <v>4</v>
      </c>
      <c r="I169" s="146"/>
      <c r="J169" s="147">
        <f>ROUND(I169*H169,2)</f>
        <v>0</v>
      </c>
      <c r="K169" s="143" t="s">
        <v>144</v>
      </c>
      <c r="L169" s="28"/>
      <c r="M169" s="148" t="s">
        <v>1</v>
      </c>
      <c r="N169" s="149" t="s">
        <v>44</v>
      </c>
      <c r="P169" s="150">
        <f>O169*H169</f>
        <v>0</v>
      </c>
      <c r="Q169" s="150">
        <v>0</v>
      </c>
      <c r="R169" s="150">
        <f>Q169*H169</f>
        <v>0</v>
      </c>
      <c r="S169" s="150">
        <v>0</v>
      </c>
      <c r="T169" s="151">
        <f>S169*H169</f>
        <v>0</v>
      </c>
      <c r="AR169" s="152" t="s">
        <v>145</v>
      </c>
      <c r="AT169" s="152" t="s">
        <v>140</v>
      </c>
      <c r="AU169" s="152" t="s">
        <v>88</v>
      </c>
      <c r="AY169" s="13" t="s">
        <v>136</v>
      </c>
      <c r="BE169" s="153">
        <f>IF(N169="základní",J169,0)</f>
        <v>0</v>
      </c>
      <c r="BF169" s="153">
        <f>IF(N169="snížená",J169,0)</f>
        <v>0</v>
      </c>
      <c r="BG169" s="153">
        <f>IF(N169="zákl. přenesená",J169,0)</f>
        <v>0</v>
      </c>
      <c r="BH169" s="153">
        <f>IF(N169="sníž. přenesená",J169,0)</f>
        <v>0</v>
      </c>
      <c r="BI169" s="153">
        <f>IF(N169="nulová",J169,0)</f>
        <v>0</v>
      </c>
      <c r="BJ169" s="13" t="s">
        <v>21</v>
      </c>
      <c r="BK169" s="153">
        <f>ROUND(I169*H169,2)</f>
        <v>0</v>
      </c>
      <c r="BL169" s="13" t="s">
        <v>145</v>
      </c>
      <c r="BM169" s="152" t="s">
        <v>232</v>
      </c>
    </row>
    <row r="170" spans="2:65" s="1" customFormat="1" ht="24" customHeight="1">
      <c r="B170" s="28"/>
      <c r="C170" s="154" t="s">
        <v>233</v>
      </c>
      <c r="D170" s="154" t="s">
        <v>170</v>
      </c>
      <c r="E170" s="155" t="s">
        <v>234</v>
      </c>
      <c r="F170" s="156" t="s">
        <v>235</v>
      </c>
      <c r="G170" s="157" t="s">
        <v>173</v>
      </c>
      <c r="H170" s="158">
        <v>4</v>
      </c>
      <c r="I170" s="159"/>
      <c r="J170" s="160">
        <f>ROUND(I170*H170,2)</f>
        <v>0</v>
      </c>
      <c r="K170" s="156" t="s">
        <v>1</v>
      </c>
      <c r="L170" s="161"/>
      <c r="M170" s="162" t="s">
        <v>1</v>
      </c>
      <c r="N170" s="163" t="s">
        <v>44</v>
      </c>
      <c r="P170" s="150">
        <f>O170*H170</f>
        <v>0</v>
      </c>
      <c r="Q170" s="150">
        <v>0</v>
      </c>
      <c r="R170" s="150">
        <f>Q170*H170</f>
        <v>0</v>
      </c>
      <c r="S170" s="150">
        <v>0</v>
      </c>
      <c r="T170" s="151">
        <f>S170*H170</f>
        <v>0</v>
      </c>
      <c r="AR170" s="152" t="s">
        <v>174</v>
      </c>
      <c r="AT170" s="152" t="s">
        <v>170</v>
      </c>
      <c r="AU170" s="152" t="s">
        <v>88</v>
      </c>
      <c r="AY170" s="13" t="s">
        <v>136</v>
      </c>
      <c r="BE170" s="153">
        <f>IF(N170="základní",J170,0)</f>
        <v>0</v>
      </c>
      <c r="BF170" s="153">
        <f>IF(N170="snížená",J170,0)</f>
        <v>0</v>
      </c>
      <c r="BG170" s="153">
        <f>IF(N170="zákl. přenesená",J170,0)</f>
        <v>0</v>
      </c>
      <c r="BH170" s="153">
        <f>IF(N170="sníž. přenesená",J170,0)</f>
        <v>0</v>
      </c>
      <c r="BI170" s="153">
        <f>IF(N170="nulová",J170,0)</f>
        <v>0</v>
      </c>
      <c r="BJ170" s="13" t="s">
        <v>21</v>
      </c>
      <c r="BK170" s="153">
        <f>ROUND(I170*H170,2)</f>
        <v>0</v>
      </c>
      <c r="BL170" s="13" t="s">
        <v>145</v>
      </c>
      <c r="BM170" s="152" t="s">
        <v>236</v>
      </c>
    </row>
    <row r="171" spans="2:65" s="11" customFormat="1" ht="22.9" customHeight="1">
      <c r="B171" s="129"/>
      <c r="D171" s="130" t="s">
        <v>78</v>
      </c>
      <c r="E171" s="139" t="s">
        <v>237</v>
      </c>
      <c r="F171" s="139" t="s">
        <v>238</v>
      </c>
      <c r="I171" s="132"/>
      <c r="J171" s="140">
        <f>BK171</f>
        <v>0</v>
      </c>
      <c r="L171" s="129"/>
      <c r="M171" s="134"/>
      <c r="P171" s="135">
        <f>SUM(P172:P173)</f>
        <v>0</v>
      </c>
      <c r="R171" s="135">
        <f>SUM(R172:R173)</f>
        <v>0</v>
      </c>
      <c r="T171" s="136">
        <f>SUM(T172:T173)</f>
        <v>0</v>
      </c>
      <c r="AR171" s="130" t="s">
        <v>88</v>
      </c>
      <c r="AT171" s="137" t="s">
        <v>78</v>
      </c>
      <c r="AU171" s="137" t="s">
        <v>21</v>
      </c>
      <c r="AY171" s="130" t="s">
        <v>136</v>
      </c>
      <c r="BK171" s="138">
        <f>SUM(BK172:BK173)</f>
        <v>0</v>
      </c>
    </row>
    <row r="172" spans="2:65" s="1" customFormat="1" ht="16.5" customHeight="1">
      <c r="B172" s="28"/>
      <c r="C172" s="141" t="s">
        <v>27</v>
      </c>
      <c r="D172" s="141" t="s">
        <v>140</v>
      </c>
      <c r="E172" s="142" t="s">
        <v>239</v>
      </c>
      <c r="F172" s="143" t="s">
        <v>240</v>
      </c>
      <c r="G172" s="144" t="s">
        <v>143</v>
      </c>
      <c r="H172" s="145">
        <v>18</v>
      </c>
      <c r="I172" s="146"/>
      <c r="J172" s="147">
        <f>ROUND(I172*H172,2)</f>
        <v>0</v>
      </c>
      <c r="K172" s="143" t="s">
        <v>144</v>
      </c>
      <c r="L172" s="28"/>
      <c r="M172" s="148" t="s">
        <v>1</v>
      </c>
      <c r="N172" s="149" t="s">
        <v>44</v>
      </c>
      <c r="P172" s="150">
        <f>O172*H172</f>
        <v>0</v>
      </c>
      <c r="Q172" s="150">
        <v>0</v>
      </c>
      <c r="R172" s="150">
        <f>Q172*H172</f>
        <v>0</v>
      </c>
      <c r="S172" s="150">
        <v>0</v>
      </c>
      <c r="T172" s="151">
        <f>S172*H172</f>
        <v>0</v>
      </c>
      <c r="AR172" s="152" t="s">
        <v>145</v>
      </c>
      <c r="AT172" s="152" t="s">
        <v>140</v>
      </c>
      <c r="AU172" s="152" t="s">
        <v>88</v>
      </c>
      <c r="AY172" s="13" t="s">
        <v>136</v>
      </c>
      <c r="BE172" s="153">
        <f>IF(N172="základní",J172,0)</f>
        <v>0</v>
      </c>
      <c r="BF172" s="153">
        <f>IF(N172="snížená",J172,0)</f>
        <v>0</v>
      </c>
      <c r="BG172" s="153">
        <f>IF(N172="zákl. přenesená",J172,0)</f>
        <v>0</v>
      </c>
      <c r="BH172" s="153">
        <f>IF(N172="sníž. přenesená",J172,0)</f>
        <v>0</v>
      </c>
      <c r="BI172" s="153">
        <f>IF(N172="nulová",J172,0)</f>
        <v>0</v>
      </c>
      <c r="BJ172" s="13" t="s">
        <v>21</v>
      </c>
      <c r="BK172" s="153">
        <f>ROUND(I172*H172,2)</f>
        <v>0</v>
      </c>
      <c r="BL172" s="13" t="s">
        <v>145</v>
      </c>
      <c r="BM172" s="152" t="s">
        <v>241</v>
      </c>
    </row>
    <row r="173" spans="2:65" s="1" customFormat="1" ht="24" customHeight="1">
      <c r="B173" s="28"/>
      <c r="C173" s="154" t="s">
        <v>242</v>
      </c>
      <c r="D173" s="154" t="s">
        <v>170</v>
      </c>
      <c r="E173" s="155" t="s">
        <v>243</v>
      </c>
      <c r="F173" s="156" t="s">
        <v>244</v>
      </c>
      <c r="G173" s="157" t="s">
        <v>173</v>
      </c>
      <c r="H173" s="158">
        <v>18</v>
      </c>
      <c r="I173" s="159"/>
      <c r="J173" s="160">
        <f>ROUND(I173*H173,2)</f>
        <v>0</v>
      </c>
      <c r="K173" s="156" t="s">
        <v>1</v>
      </c>
      <c r="L173" s="161"/>
      <c r="M173" s="162" t="s">
        <v>1</v>
      </c>
      <c r="N173" s="163" t="s">
        <v>44</v>
      </c>
      <c r="P173" s="150">
        <f>O173*H173</f>
        <v>0</v>
      </c>
      <c r="Q173" s="150">
        <v>0</v>
      </c>
      <c r="R173" s="150">
        <f>Q173*H173</f>
        <v>0</v>
      </c>
      <c r="S173" s="150">
        <v>0</v>
      </c>
      <c r="T173" s="151">
        <f>S173*H173</f>
        <v>0</v>
      </c>
      <c r="AR173" s="152" t="s">
        <v>174</v>
      </c>
      <c r="AT173" s="152" t="s">
        <v>170</v>
      </c>
      <c r="AU173" s="152" t="s">
        <v>88</v>
      </c>
      <c r="AY173" s="13" t="s">
        <v>136</v>
      </c>
      <c r="BE173" s="153">
        <f>IF(N173="základní",J173,0)</f>
        <v>0</v>
      </c>
      <c r="BF173" s="153">
        <f>IF(N173="snížená",J173,0)</f>
        <v>0</v>
      </c>
      <c r="BG173" s="153">
        <f>IF(N173="zákl. přenesená",J173,0)</f>
        <v>0</v>
      </c>
      <c r="BH173" s="153">
        <f>IF(N173="sníž. přenesená",J173,0)</f>
        <v>0</v>
      </c>
      <c r="BI173" s="153">
        <f>IF(N173="nulová",J173,0)</f>
        <v>0</v>
      </c>
      <c r="BJ173" s="13" t="s">
        <v>21</v>
      </c>
      <c r="BK173" s="153">
        <f>ROUND(I173*H173,2)</f>
        <v>0</v>
      </c>
      <c r="BL173" s="13" t="s">
        <v>145</v>
      </c>
      <c r="BM173" s="152" t="s">
        <v>245</v>
      </c>
    </row>
    <row r="174" spans="2:65" s="11" customFormat="1" ht="22.9" customHeight="1">
      <c r="B174" s="129"/>
      <c r="D174" s="130" t="s">
        <v>78</v>
      </c>
      <c r="E174" s="139" t="s">
        <v>246</v>
      </c>
      <c r="F174" s="139" t="s">
        <v>247</v>
      </c>
      <c r="I174" s="132"/>
      <c r="J174" s="140">
        <f>BK174</f>
        <v>0</v>
      </c>
      <c r="L174" s="129"/>
      <c r="M174" s="134"/>
      <c r="P174" s="135">
        <f>P175</f>
        <v>0</v>
      </c>
      <c r="R174" s="135">
        <f>R175</f>
        <v>0</v>
      </c>
      <c r="T174" s="136">
        <f>T175</f>
        <v>0</v>
      </c>
      <c r="AR174" s="130" t="s">
        <v>88</v>
      </c>
      <c r="AT174" s="137" t="s">
        <v>78</v>
      </c>
      <c r="AU174" s="137" t="s">
        <v>21</v>
      </c>
      <c r="AY174" s="130" t="s">
        <v>136</v>
      </c>
      <c r="BK174" s="138">
        <f>BK175</f>
        <v>0</v>
      </c>
    </row>
    <row r="175" spans="2:65" s="1" customFormat="1" ht="24" customHeight="1">
      <c r="B175" s="28"/>
      <c r="C175" s="154" t="s">
        <v>248</v>
      </c>
      <c r="D175" s="154" t="s">
        <v>170</v>
      </c>
      <c r="E175" s="155" t="s">
        <v>249</v>
      </c>
      <c r="F175" s="156" t="s">
        <v>250</v>
      </c>
      <c r="G175" s="157" t="s">
        <v>1</v>
      </c>
      <c r="H175" s="158">
        <v>4</v>
      </c>
      <c r="I175" s="159"/>
      <c r="J175" s="160">
        <f>ROUND(I175*H175,2)</f>
        <v>0</v>
      </c>
      <c r="K175" s="156" t="s">
        <v>1</v>
      </c>
      <c r="L175" s="161"/>
      <c r="M175" s="162" t="s">
        <v>1</v>
      </c>
      <c r="N175" s="163" t="s">
        <v>44</v>
      </c>
      <c r="P175" s="150">
        <f>O175*H175</f>
        <v>0</v>
      </c>
      <c r="Q175" s="150">
        <v>0</v>
      </c>
      <c r="R175" s="150">
        <f>Q175*H175</f>
        <v>0</v>
      </c>
      <c r="S175" s="150">
        <v>0</v>
      </c>
      <c r="T175" s="151">
        <f>S175*H175</f>
        <v>0</v>
      </c>
      <c r="AR175" s="152" t="s">
        <v>174</v>
      </c>
      <c r="AT175" s="152" t="s">
        <v>170</v>
      </c>
      <c r="AU175" s="152" t="s">
        <v>88</v>
      </c>
      <c r="AY175" s="13" t="s">
        <v>136</v>
      </c>
      <c r="BE175" s="153">
        <f>IF(N175="základní",J175,0)</f>
        <v>0</v>
      </c>
      <c r="BF175" s="153">
        <f>IF(N175="snížená",J175,0)</f>
        <v>0</v>
      </c>
      <c r="BG175" s="153">
        <f>IF(N175="zákl. přenesená",J175,0)</f>
        <v>0</v>
      </c>
      <c r="BH175" s="153">
        <f>IF(N175="sníž. přenesená",J175,0)</f>
        <v>0</v>
      </c>
      <c r="BI175" s="153">
        <f>IF(N175="nulová",J175,0)</f>
        <v>0</v>
      </c>
      <c r="BJ175" s="13" t="s">
        <v>21</v>
      </c>
      <c r="BK175" s="153">
        <f>ROUND(I175*H175,2)</f>
        <v>0</v>
      </c>
      <c r="BL175" s="13" t="s">
        <v>145</v>
      </c>
      <c r="BM175" s="152" t="s">
        <v>251</v>
      </c>
    </row>
    <row r="176" spans="2:65" s="11" customFormat="1" ht="22.9" customHeight="1">
      <c r="B176" s="129"/>
      <c r="D176" s="130" t="s">
        <v>78</v>
      </c>
      <c r="E176" s="139" t="s">
        <v>252</v>
      </c>
      <c r="F176" s="139" t="s">
        <v>253</v>
      </c>
      <c r="I176" s="132"/>
      <c r="J176" s="140">
        <f>BK176</f>
        <v>0</v>
      </c>
      <c r="L176" s="129"/>
      <c r="M176" s="134"/>
      <c r="P176" s="135">
        <f>P177</f>
        <v>0</v>
      </c>
      <c r="R176" s="135">
        <f>R177</f>
        <v>0</v>
      </c>
      <c r="T176" s="136">
        <f>T177</f>
        <v>0</v>
      </c>
      <c r="AR176" s="130" t="s">
        <v>88</v>
      </c>
      <c r="AT176" s="137" t="s">
        <v>78</v>
      </c>
      <c r="AU176" s="137" t="s">
        <v>21</v>
      </c>
      <c r="AY176" s="130" t="s">
        <v>136</v>
      </c>
      <c r="BK176" s="138">
        <f>BK177</f>
        <v>0</v>
      </c>
    </row>
    <row r="177" spans="2:65" s="1" customFormat="1" ht="24" customHeight="1">
      <c r="B177" s="28"/>
      <c r="C177" s="141" t="s">
        <v>254</v>
      </c>
      <c r="D177" s="141" t="s">
        <v>140</v>
      </c>
      <c r="E177" s="142" t="s">
        <v>166</v>
      </c>
      <c r="F177" s="143" t="s">
        <v>167</v>
      </c>
      <c r="G177" s="144" t="s">
        <v>143</v>
      </c>
      <c r="H177" s="145">
        <v>30</v>
      </c>
      <c r="I177" s="146"/>
      <c r="J177" s="147">
        <f>ROUND(I177*H177,2)</f>
        <v>0</v>
      </c>
      <c r="K177" s="143" t="s">
        <v>144</v>
      </c>
      <c r="L177" s="28"/>
      <c r="M177" s="148" t="s">
        <v>1</v>
      </c>
      <c r="N177" s="149" t="s">
        <v>44</v>
      </c>
      <c r="P177" s="150">
        <f>O177*H177</f>
        <v>0</v>
      </c>
      <c r="Q177" s="150">
        <v>0</v>
      </c>
      <c r="R177" s="150">
        <f>Q177*H177</f>
        <v>0</v>
      </c>
      <c r="S177" s="150">
        <v>0</v>
      </c>
      <c r="T177" s="151">
        <f>S177*H177</f>
        <v>0</v>
      </c>
      <c r="AR177" s="152" t="s">
        <v>145</v>
      </c>
      <c r="AT177" s="152" t="s">
        <v>140</v>
      </c>
      <c r="AU177" s="152" t="s">
        <v>88</v>
      </c>
      <c r="AY177" s="13" t="s">
        <v>136</v>
      </c>
      <c r="BE177" s="153">
        <f>IF(N177="základní",J177,0)</f>
        <v>0</v>
      </c>
      <c r="BF177" s="153">
        <f>IF(N177="snížená",J177,0)</f>
        <v>0</v>
      </c>
      <c r="BG177" s="153">
        <f>IF(N177="zákl. přenesená",J177,0)</f>
        <v>0</v>
      </c>
      <c r="BH177" s="153">
        <f>IF(N177="sníž. přenesená",J177,0)</f>
        <v>0</v>
      </c>
      <c r="BI177" s="153">
        <f>IF(N177="nulová",J177,0)</f>
        <v>0</v>
      </c>
      <c r="BJ177" s="13" t="s">
        <v>21</v>
      </c>
      <c r="BK177" s="153">
        <f>ROUND(I177*H177,2)</f>
        <v>0</v>
      </c>
      <c r="BL177" s="13" t="s">
        <v>145</v>
      </c>
      <c r="BM177" s="152" t="s">
        <v>255</v>
      </c>
    </row>
    <row r="178" spans="2:65" s="11" customFormat="1" ht="22.9" customHeight="1">
      <c r="B178" s="129"/>
      <c r="D178" s="130" t="s">
        <v>78</v>
      </c>
      <c r="E178" s="139" t="s">
        <v>256</v>
      </c>
      <c r="F178" s="139" t="s">
        <v>257</v>
      </c>
      <c r="I178" s="132"/>
      <c r="J178" s="140">
        <f>BK178</f>
        <v>0</v>
      </c>
      <c r="L178" s="129"/>
      <c r="M178" s="134"/>
      <c r="P178" s="135">
        <f>SUM(P179:P180)</f>
        <v>0</v>
      </c>
      <c r="R178" s="135">
        <f>SUM(R179:R180)</f>
        <v>0</v>
      </c>
      <c r="T178" s="136">
        <f>SUM(T179:T180)</f>
        <v>0</v>
      </c>
      <c r="AR178" s="130" t="s">
        <v>88</v>
      </c>
      <c r="AT178" s="137" t="s">
        <v>78</v>
      </c>
      <c r="AU178" s="137" t="s">
        <v>21</v>
      </c>
      <c r="AY178" s="130" t="s">
        <v>136</v>
      </c>
      <c r="BK178" s="138">
        <f>SUM(BK179:BK180)</f>
        <v>0</v>
      </c>
    </row>
    <row r="179" spans="2:65" s="1" customFormat="1" ht="16.5" customHeight="1">
      <c r="B179" s="28"/>
      <c r="C179" s="141" t="s">
        <v>258</v>
      </c>
      <c r="D179" s="141" t="s">
        <v>140</v>
      </c>
      <c r="E179" s="142" t="s">
        <v>259</v>
      </c>
      <c r="F179" s="143" t="s">
        <v>260</v>
      </c>
      <c r="G179" s="144" t="s">
        <v>261</v>
      </c>
      <c r="H179" s="145">
        <v>20</v>
      </c>
      <c r="I179" s="146"/>
      <c r="J179" s="147">
        <f>ROUND(I179*H179,2)</f>
        <v>0</v>
      </c>
      <c r="K179" s="143" t="s">
        <v>262</v>
      </c>
      <c r="L179" s="28"/>
      <c r="M179" s="148" t="s">
        <v>1</v>
      </c>
      <c r="N179" s="149" t="s">
        <v>44</v>
      </c>
      <c r="P179" s="150">
        <f>O179*H179</f>
        <v>0</v>
      </c>
      <c r="Q179" s="150">
        <v>0</v>
      </c>
      <c r="R179" s="150">
        <f>Q179*H179</f>
        <v>0</v>
      </c>
      <c r="S179" s="150">
        <v>0</v>
      </c>
      <c r="T179" s="151">
        <f>S179*H179</f>
        <v>0</v>
      </c>
      <c r="AR179" s="152" t="s">
        <v>263</v>
      </c>
      <c r="AT179" s="152" t="s">
        <v>140</v>
      </c>
      <c r="AU179" s="152" t="s">
        <v>88</v>
      </c>
      <c r="AY179" s="13" t="s">
        <v>136</v>
      </c>
      <c r="BE179" s="153">
        <f>IF(N179="základní",J179,0)</f>
        <v>0</v>
      </c>
      <c r="BF179" s="153">
        <f>IF(N179="snížená",J179,0)</f>
        <v>0</v>
      </c>
      <c r="BG179" s="153">
        <f>IF(N179="zákl. přenesená",J179,0)</f>
        <v>0</v>
      </c>
      <c r="BH179" s="153">
        <f>IF(N179="sníž. přenesená",J179,0)</f>
        <v>0</v>
      </c>
      <c r="BI179" s="153">
        <f>IF(N179="nulová",J179,0)</f>
        <v>0</v>
      </c>
      <c r="BJ179" s="13" t="s">
        <v>21</v>
      </c>
      <c r="BK179" s="153">
        <f>ROUND(I179*H179,2)</f>
        <v>0</v>
      </c>
      <c r="BL179" s="13" t="s">
        <v>263</v>
      </c>
      <c r="BM179" s="152" t="s">
        <v>264</v>
      </c>
    </row>
    <row r="180" spans="2:65" s="1" customFormat="1" ht="24" customHeight="1">
      <c r="B180" s="28"/>
      <c r="C180" s="154" t="s">
        <v>265</v>
      </c>
      <c r="D180" s="154" t="s">
        <v>170</v>
      </c>
      <c r="E180" s="155" t="s">
        <v>266</v>
      </c>
      <c r="F180" s="156" t="s">
        <v>267</v>
      </c>
      <c r="G180" s="157" t="s">
        <v>268</v>
      </c>
      <c r="H180" s="158">
        <v>1</v>
      </c>
      <c r="I180" s="159"/>
      <c r="J180" s="160">
        <f>ROUND(I180*H180,2)</f>
        <v>0</v>
      </c>
      <c r="K180" s="156" t="s">
        <v>1</v>
      </c>
      <c r="L180" s="161"/>
      <c r="M180" s="162" t="s">
        <v>1</v>
      </c>
      <c r="N180" s="163" t="s">
        <v>44</v>
      </c>
      <c r="P180" s="150">
        <f>O180*H180</f>
        <v>0</v>
      </c>
      <c r="Q180" s="150">
        <v>0</v>
      </c>
      <c r="R180" s="150">
        <f>Q180*H180</f>
        <v>0</v>
      </c>
      <c r="S180" s="150">
        <v>0</v>
      </c>
      <c r="T180" s="151">
        <f>S180*H180</f>
        <v>0</v>
      </c>
      <c r="AR180" s="152" t="s">
        <v>174</v>
      </c>
      <c r="AT180" s="152" t="s">
        <v>170</v>
      </c>
      <c r="AU180" s="152" t="s">
        <v>88</v>
      </c>
      <c r="AY180" s="13" t="s">
        <v>136</v>
      </c>
      <c r="BE180" s="153">
        <f>IF(N180="základní",J180,0)</f>
        <v>0</v>
      </c>
      <c r="BF180" s="153">
        <f>IF(N180="snížená",J180,0)</f>
        <v>0</v>
      </c>
      <c r="BG180" s="153">
        <f>IF(N180="zákl. přenesená",J180,0)</f>
        <v>0</v>
      </c>
      <c r="BH180" s="153">
        <f>IF(N180="sníž. přenesená",J180,0)</f>
        <v>0</v>
      </c>
      <c r="BI180" s="153">
        <f>IF(N180="nulová",J180,0)</f>
        <v>0</v>
      </c>
      <c r="BJ180" s="13" t="s">
        <v>21</v>
      </c>
      <c r="BK180" s="153">
        <f>ROUND(I180*H180,2)</f>
        <v>0</v>
      </c>
      <c r="BL180" s="13" t="s">
        <v>145</v>
      </c>
      <c r="BM180" s="152" t="s">
        <v>269</v>
      </c>
    </row>
    <row r="181" spans="2:65" s="11" customFormat="1" ht="22.9" customHeight="1">
      <c r="B181" s="129"/>
      <c r="D181" s="130" t="s">
        <v>78</v>
      </c>
      <c r="E181" s="139" t="s">
        <v>270</v>
      </c>
      <c r="F181" s="139" t="s">
        <v>271</v>
      </c>
      <c r="I181" s="132"/>
      <c r="J181" s="140">
        <f>BK181</f>
        <v>0</v>
      </c>
      <c r="L181" s="129"/>
      <c r="M181" s="134"/>
      <c r="P181" s="135">
        <f>SUM(P182:P183)</f>
        <v>0</v>
      </c>
      <c r="R181" s="135">
        <f>SUM(R182:R183)</f>
        <v>0</v>
      </c>
      <c r="T181" s="136">
        <f>SUM(T182:T183)</f>
        <v>0</v>
      </c>
      <c r="AR181" s="130" t="s">
        <v>88</v>
      </c>
      <c r="AT181" s="137" t="s">
        <v>78</v>
      </c>
      <c r="AU181" s="137" t="s">
        <v>21</v>
      </c>
      <c r="AY181" s="130" t="s">
        <v>136</v>
      </c>
      <c r="BK181" s="138">
        <f>SUM(BK182:BK183)</f>
        <v>0</v>
      </c>
    </row>
    <row r="182" spans="2:65" s="1" customFormat="1" ht="16.5" customHeight="1">
      <c r="B182" s="28"/>
      <c r="C182" s="141" t="s">
        <v>272</v>
      </c>
      <c r="D182" s="141" t="s">
        <v>140</v>
      </c>
      <c r="E182" s="142" t="s">
        <v>259</v>
      </c>
      <c r="F182" s="143" t="s">
        <v>260</v>
      </c>
      <c r="G182" s="144" t="s">
        <v>261</v>
      </c>
      <c r="H182" s="145">
        <v>10</v>
      </c>
      <c r="I182" s="146"/>
      <c r="J182" s="147">
        <f>ROUND(I182*H182,2)</f>
        <v>0</v>
      </c>
      <c r="K182" s="143" t="s">
        <v>262</v>
      </c>
      <c r="L182" s="28"/>
      <c r="M182" s="148" t="s">
        <v>1</v>
      </c>
      <c r="N182" s="149" t="s">
        <v>44</v>
      </c>
      <c r="P182" s="150">
        <f>O182*H182</f>
        <v>0</v>
      </c>
      <c r="Q182" s="150">
        <v>0</v>
      </c>
      <c r="R182" s="150">
        <f>Q182*H182</f>
        <v>0</v>
      </c>
      <c r="S182" s="150">
        <v>0</v>
      </c>
      <c r="T182" s="151">
        <f>S182*H182</f>
        <v>0</v>
      </c>
      <c r="AR182" s="152" t="s">
        <v>263</v>
      </c>
      <c r="AT182" s="152" t="s">
        <v>140</v>
      </c>
      <c r="AU182" s="152" t="s">
        <v>88</v>
      </c>
      <c r="AY182" s="13" t="s">
        <v>136</v>
      </c>
      <c r="BE182" s="153">
        <f>IF(N182="základní",J182,0)</f>
        <v>0</v>
      </c>
      <c r="BF182" s="153">
        <f>IF(N182="snížená",J182,0)</f>
        <v>0</v>
      </c>
      <c r="BG182" s="153">
        <f>IF(N182="zákl. přenesená",J182,0)</f>
        <v>0</v>
      </c>
      <c r="BH182" s="153">
        <f>IF(N182="sníž. přenesená",J182,0)</f>
        <v>0</v>
      </c>
      <c r="BI182" s="153">
        <f>IF(N182="nulová",J182,0)</f>
        <v>0</v>
      </c>
      <c r="BJ182" s="13" t="s">
        <v>21</v>
      </c>
      <c r="BK182" s="153">
        <f>ROUND(I182*H182,2)</f>
        <v>0</v>
      </c>
      <c r="BL182" s="13" t="s">
        <v>263</v>
      </c>
      <c r="BM182" s="152" t="s">
        <v>273</v>
      </c>
    </row>
    <row r="183" spans="2:65" s="1" customFormat="1" ht="24" customHeight="1">
      <c r="B183" s="28"/>
      <c r="C183" s="154" t="s">
        <v>274</v>
      </c>
      <c r="D183" s="154" t="s">
        <v>170</v>
      </c>
      <c r="E183" s="155" t="s">
        <v>275</v>
      </c>
      <c r="F183" s="156" t="s">
        <v>276</v>
      </c>
      <c r="G183" s="157" t="s">
        <v>268</v>
      </c>
      <c r="H183" s="158">
        <v>1</v>
      </c>
      <c r="I183" s="159"/>
      <c r="J183" s="160">
        <f>ROUND(I183*H183,2)</f>
        <v>0</v>
      </c>
      <c r="K183" s="156" t="s">
        <v>1</v>
      </c>
      <c r="L183" s="161"/>
      <c r="M183" s="162" t="s">
        <v>1</v>
      </c>
      <c r="N183" s="163" t="s">
        <v>44</v>
      </c>
      <c r="P183" s="150">
        <f>O183*H183</f>
        <v>0</v>
      </c>
      <c r="Q183" s="150">
        <v>0</v>
      </c>
      <c r="R183" s="150">
        <f>Q183*H183</f>
        <v>0</v>
      </c>
      <c r="S183" s="150">
        <v>0</v>
      </c>
      <c r="T183" s="151">
        <f>S183*H183</f>
        <v>0</v>
      </c>
      <c r="AR183" s="152" t="s">
        <v>174</v>
      </c>
      <c r="AT183" s="152" t="s">
        <v>170</v>
      </c>
      <c r="AU183" s="152" t="s">
        <v>88</v>
      </c>
      <c r="AY183" s="13" t="s">
        <v>136</v>
      </c>
      <c r="BE183" s="153">
        <f>IF(N183="základní",J183,0)</f>
        <v>0</v>
      </c>
      <c r="BF183" s="153">
        <f>IF(N183="snížená",J183,0)</f>
        <v>0</v>
      </c>
      <c r="BG183" s="153">
        <f>IF(N183="zákl. přenesená",J183,0)</f>
        <v>0</v>
      </c>
      <c r="BH183" s="153">
        <f>IF(N183="sníž. přenesená",J183,0)</f>
        <v>0</v>
      </c>
      <c r="BI183" s="153">
        <f>IF(N183="nulová",J183,0)</f>
        <v>0</v>
      </c>
      <c r="BJ183" s="13" t="s">
        <v>21</v>
      </c>
      <c r="BK183" s="153">
        <f>ROUND(I183*H183,2)</f>
        <v>0</v>
      </c>
      <c r="BL183" s="13" t="s">
        <v>145</v>
      </c>
      <c r="BM183" s="152" t="s">
        <v>277</v>
      </c>
    </row>
    <row r="184" spans="2:65" s="11" customFormat="1" ht="22.9" customHeight="1">
      <c r="B184" s="129"/>
      <c r="D184" s="130" t="s">
        <v>78</v>
      </c>
      <c r="E184" s="139" t="s">
        <v>278</v>
      </c>
      <c r="F184" s="139" t="s">
        <v>279</v>
      </c>
      <c r="I184" s="132"/>
      <c r="J184" s="140">
        <f>BK184</f>
        <v>0</v>
      </c>
      <c r="L184" s="129"/>
      <c r="M184" s="134"/>
      <c r="P184" s="135">
        <f>SUM(P185:P186)</f>
        <v>0</v>
      </c>
      <c r="R184" s="135">
        <f>SUM(R185:R186)</f>
        <v>0</v>
      </c>
      <c r="T184" s="136">
        <f>SUM(T185:T186)</f>
        <v>0</v>
      </c>
      <c r="AR184" s="130" t="s">
        <v>88</v>
      </c>
      <c r="AT184" s="137" t="s">
        <v>78</v>
      </c>
      <c r="AU184" s="137" t="s">
        <v>21</v>
      </c>
      <c r="AY184" s="130" t="s">
        <v>136</v>
      </c>
      <c r="BK184" s="138">
        <f>SUM(BK185:BK186)</f>
        <v>0</v>
      </c>
    </row>
    <row r="185" spans="2:65" s="1" customFormat="1" ht="24" customHeight="1">
      <c r="B185" s="28"/>
      <c r="C185" s="141" t="s">
        <v>280</v>
      </c>
      <c r="D185" s="141" t="s">
        <v>140</v>
      </c>
      <c r="E185" s="142" t="s">
        <v>281</v>
      </c>
      <c r="F185" s="143" t="s">
        <v>282</v>
      </c>
      <c r="G185" s="144" t="s">
        <v>143</v>
      </c>
      <c r="H185" s="145">
        <v>8</v>
      </c>
      <c r="I185" s="146"/>
      <c r="J185" s="147">
        <f>ROUND(I185*H185,2)</f>
        <v>0</v>
      </c>
      <c r="K185" s="143" t="s">
        <v>144</v>
      </c>
      <c r="L185" s="28"/>
      <c r="M185" s="148" t="s">
        <v>1</v>
      </c>
      <c r="N185" s="149" t="s">
        <v>44</v>
      </c>
      <c r="P185" s="150">
        <f>O185*H185</f>
        <v>0</v>
      </c>
      <c r="Q185" s="150">
        <v>0</v>
      </c>
      <c r="R185" s="150">
        <f>Q185*H185</f>
        <v>0</v>
      </c>
      <c r="S185" s="150">
        <v>0</v>
      </c>
      <c r="T185" s="151">
        <f>S185*H185</f>
        <v>0</v>
      </c>
      <c r="AR185" s="152" t="s">
        <v>145</v>
      </c>
      <c r="AT185" s="152" t="s">
        <v>140</v>
      </c>
      <c r="AU185" s="152" t="s">
        <v>88</v>
      </c>
      <c r="AY185" s="13" t="s">
        <v>136</v>
      </c>
      <c r="BE185" s="153">
        <f>IF(N185="základní",J185,0)</f>
        <v>0</v>
      </c>
      <c r="BF185" s="153">
        <f>IF(N185="snížená",J185,0)</f>
        <v>0</v>
      </c>
      <c r="BG185" s="153">
        <f>IF(N185="zákl. přenesená",J185,0)</f>
        <v>0</v>
      </c>
      <c r="BH185" s="153">
        <f>IF(N185="sníž. přenesená",J185,0)</f>
        <v>0</v>
      </c>
      <c r="BI185" s="153">
        <f>IF(N185="nulová",J185,0)</f>
        <v>0</v>
      </c>
      <c r="BJ185" s="13" t="s">
        <v>21</v>
      </c>
      <c r="BK185" s="153">
        <f>ROUND(I185*H185,2)</f>
        <v>0</v>
      </c>
      <c r="BL185" s="13" t="s">
        <v>145</v>
      </c>
      <c r="BM185" s="152" t="s">
        <v>283</v>
      </c>
    </row>
    <row r="186" spans="2:65" s="1" customFormat="1" ht="24" customHeight="1">
      <c r="B186" s="28"/>
      <c r="C186" s="141" t="s">
        <v>284</v>
      </c>
      <c r="D186" s="141" t="s">
        <v>140</v>
      </c>
      <c r="E186" s="142" t="s">
        <v>166</v>
      </c>
      <c r="F186" s="143" t="s">
        <v>167</v>
      </c>
      <c r="G186" s="144" t="s">
        <v>143</v>
      </c>
      <c r="H186" s="145">
        <v>40</v>
      </c>
      <c r="I186" s="146"/>
      <c r="J186" s="147">
        <f>ROUND(I186*H186,2)</f>
        <v>0</v>
      </c>
      <c r="K186" s="143" t="s">
        <v>144</v>
      </c>
      <c r="L186" s="28"/>
      <c r="M186" s="148" t="s">
        <v>1</v>
      </c>
      <c r="N186" s="149" t="s">
        <v>44</v>
      </c>
      <c r="P186" s="150">
        <f>O186*H186</f>
        <v>0</v>
      </c>
      <c r="Q186" s="150">
        <v>0</v>
      </c>
      <c r="R186" s="150">
        <f>Q186*H186</f>
        <v>0</v>
      </c>
      <c r="S186" s="150">
        <v>0</v>
      </c>
      <c r="T186" s="151">
        <f>S186*H186</f>
        <v>0</v>
      </c>
      <c r="AR186" s="152" t="s">
        <v>145</v>
      </c>
      <c r="AT186" s="152" t="s">
        <v>140</v>
      </c>
      <c r="AU186" s="152" t="s">
        <v>88</v>
      </c>
      <c r="AY186" s="13" t="s">
        <v>136</v>
      </c>
      <c r="BE186" s="153">
        <f>IF(N186="základní",J186,0)</f>
        <v>0</v>
      </c>
      <c r="BF186" s="153">
        <f>IF(N186="snížená",J186,0)</f>
        <v>0</v>
      </c>
      <c r="BG186" s="153">
        <f>IF(N186="zákl. přenesená",J186,0)</f>
        <v>0</v>
      </c>
      <c r="BH186" s="153">
        <f>IF(N186="sníž. přenesená",J186,0)</f>
        <v>0</v>
      </c>
      <c r="BI186" s="153">
        <f>IF(N186="nulová",J186,0)</f>
        <v>0</v>
      </c>
      <c r="BJ186" s="13" t="s">
        <v>21</v>
      </c>
      <c r="BK186" s="153">
        <f>ROUND(I186*H186,2)</f>
        <v>0</v>
      </c>
      <c r="BL186" s="13" t="s">
        <v>145</v>
      </c>
      <c r="BM186" s="152" t="s">
        <v>285</v>
      </c>
    </row>
    <row r="187" spans="2:65" s="11" customFormat="1" ht="22.9" customHeight="1">
      <c r="B187" s="129"/>
      <c r="D187" s="130" t="s">
        <v>78</v>
      </c>
      <c r="E187" s="139" t="s">
        <v>286</v>
      </c>
      <c r="F187" s="139" t="s">
        <v>287</v>
      </c>
      <c r="I187" s="132"/>
      <c r="J187" s="140">
        <f>BK187</f>
        <v>0</v>
      </c>
      <c r="L187" s="129"/>
      <c r="M187" s="134"/>
      <c r="P187" s="135">
        <f>SUM(P188:P189)</f>
        <v>0</v>
      </c>
      <c r="R187" s="135">
        <f>SUM(R188:R189)</f>
        <v>0</v>
      </c>
      <c r="T187" s="136">
        <f>SUM(T188:T189)</f>
        <v>0</v>
      </c>
      <c r="AR187" s="130" t="s">
        <v>88</v>
      </c>
      <c r="AT187" s="137" t="s">
        <v>78</v>
      </c>
      <c r="AU187" s="137" t="s">
        <v>21</v>
      </c>
      <c r="AY187" s="130" t="s">
        <v>136</v>
      </c>
      <c r="BK187" s="138">
        <f>SUM(BK188:BK189)</f>
        <v>0</v>
      </c>
    </row>
    <row r="188" spans="2:65" s="1" customFormat="1" ht="24" customHeight="1">
      <c r="B188" s="28"/>
      <c r="C188" s="141" t="s">
        <v>288</v>
      </c>
      <c r="D188" s="141" t="s">
        <v>140</v>
      </c>
      <c r="E188" s="142" t="s">
        <v>289</v>
      </c>
      <c r="F188" s="143" t="s">
        <v>290</v>
      </c>
      <c r="G188" s="144" t="s">
        <v>143</v>
      </c>
      <c r="H188" s="145">
        <v>4</v>
      </c>
      <c r="I188" s="146"/>
      <c r="J188" s="147">
        <f>ROUND(I188*H188,2)</f>
        <v>0</v>
      </c>
      <c r="K188" s="143" t="s">
        <v>144</v>
      </c>
      <c r="L188" s="28"/>
      <c r="M188" s="148" t="s">
        <v>1</v>
      </c>
      <c r="N188" s="149" t="s">
        <v>44</v>
      </c>
      <c r="P188" s="150">
        <f>O188*H188</f>
        <v>0</v>
      </c>
      <c r="Q188" s="150">
        <v>0</v>
      </c>
      <c r="R188" s="150">
        <f>Q188*H188</f>
        <v>0</v>
      </c>
      <c r="S188" s="150">
        <v>0</v>
      </c>
      <c r="T188" s="151">
        <f>S188*H188</f>
        <v>0</v>
      </c>
      <c r="AR188" s="152" t="s">
        <v>145</v>
      </c>
      <c r="AT188" s="152" t="s">
        <v>140</v>
      </c>
      <c r="AU188" s="152" t="s">
        <v>88</v>
      </c>
      <c r="AY188" s="13" t="s">
        <v>136</v>
      </c>
      <c r="BE188" s="153">
        <f>IF(N188="základní",J188,0)</f>
        <v>0</v>
      </c>
      <c r="BF188" s="153">
        <f>IF(N188="snížená",J188,0)</f>
        <v>0</v>
      </c>
      <c r="BG188" s="153">
        <f>IF(N188="zákl. přenesená",J188,0)</f>
        <v>0</v>
      </c>
      <c r="BH188" s="153">
        <f>IF(N188="sníž. přenesená",J188,0)</f>
        <v>0</v>
      </c>
      <c r="BI188" s="153">
        <f>IF(N188="nulová",J188,0)</f>
        <v>0</v>
      </c>
      <c r="BJ188" s="13" t="s">
        <v>21</v>
      </c>
      <c r="BK188" s="153">
        <f>ROUND(I188*H188,2)</f>
        <v>0</v>
      </c>
      <c r="BL188" s="13" t="s">
        <v>145</v>
      </c>
      <c r="BM188" s="152" t="s">
        <v>291</v>
      </c>
    </row>
    <row r="189" spans="2:65" s="1" customFormat="1" ht="48" customHeight="1">
      <c r="B189" s="28"/>
      <c r="C189" s="154" t="s">
        <v>292</v>
      </c>
      <c r="D189" s="154" t="s">
        <v>170</v>
      </c>
      <c r="E189" s="155" t="s">
        <v>293</v>
      </c>
      <c r="F189" s="156" t="s">
        <v>294</v>
      </c>
      <c r="G189" s="157" t="s">
        <v>173</v>
      </c>
      <c r="H189" s="158">
        <v>1</v>
      </c>
      <c r="I189" s="159"/>
      <c r="J189" s="160">
        <f>ROUND(I189*H189,2)</f>
        <v>0</v>
      </c>
      <c r="K189" s="156" t="s">
        <v>1</v>
      </c>
      <c r="L189" s="161"/>
      <c r="M189" s="162" t="s">
        <v>1</v>
      </c>
      <c r="N189" s="163" t="s">
        <v>44</v>
      </c>
      <c r="P189" s="150">
        <f>O189*H189</f>
        <v>0</v>
      </c>
      <c r="Q189" s="150">
        <v>0</v>
      </c>
      <c r="R189" s="150">
        <f>Q189*H189</f>
        <v>0</v>
      </c>
      <c r="S189" s="150">
        <v>0</v>
      </c>
      <c r="T189" s="151">
        <f>S189*H189</f>
        <v>0</v>
      </c>
      <c r="AR189" s="152" t="s">
        <v>174</v>
      </c>
      <c r="AT189" s="152" t="s">
        <v>170</v>
      </c>
      <c r="AU189" s="152" t="s">
        <v>88</v>
      </c>
      <c r="AY189" s="13" t="s">
        <v>136</v>
      </c>
      <c r="BE189" s="153">
        <f>IF(N189="základní",J189,0)</f>
        <v>0</v>
      </c>
      <c r="BF189" s="153">
        <f>IF(N189="snížená",J189,0)</f>
        <v>0</v>
      </c>
      <c r="BG189" s="153">
        <f>IF(N189="zákl. přenesená",J189,0)</f>
        <v>0</v>
      </c>
      <c r="BH189" s="153">
        <f>IF(N189="sníž. přenesená",J189,0)</f>
        <v>0</v>
      </c>
      <c r="BI189" s="153">
        <f>IF(N189="nulová",J189,0)</f>
        <v>0</v>
      </c>
      <c r="BJ189" s="13" t="s">
        <v>21</v>
      </c>
      <c r="BK189" s="153">
        <f>ROUND(I189*H189,2)</f>
        <v>0</v>
      </c>
      <c r="BL189" s="13" t="s">
        <v>145</v>
      </c>
      <c r="BM189" s="152" t="s">
        <v>295</v>
      </c>
    </row>
    <row r="190" spans="2:65" s="11" customFormat="1" ht="25.9" customHeight="1">
      <c r="B190" s="129"/>
      <c r="D190" s="130" t="s">
        <v>78</v>
      </c>
      <c r="E190" s="131" t="s">
        <v>170</v>
      </c>
      <c r="F190" s="131" t="s">
        <v>296</v>
      </c>
      <c r="I190" s="132"/>
      <c r="J190" s="133">
        <f>BK190</f>
        <v>0</v>
      </c>
      <c r="L190" s="129"/>
      <c r="M190" s="134"/>
      <c r="P190" s="135">
        <f>P191+P194</f>
        <v>0</v>
      </c>
      <c r="R190" s="135">
        <f>R191+R194</f>
        <v>0</v>
      </c>
      <c r="T190" s="136">
        <f>T191+T194</f>
        <v>0</v>
      </c>
      <c r="AR190" s="130" t="s">
        <v>297</v>
      </c>
      <c r="AT190" s="137" t="s">
        <v>78</v>
      </c>
      <c r="AU190" s="137" t="s">
        <v>79</v>
      </c>
      <c r="AY190" s="130" t="s">
        <v>136</v>
      </c>
      <c r="BK190" s="138">
        <f>BK191+BK194</f>
        <v>0</v>
      </c>
    </row>
    <row r="191" spans="2:65" s="11" customFormat="1" ht="22.9" customHeight="1">
      <c r="B191" s="129"/>
      <c r="D191" s="130" t="s">
        <v>78</v>
      </c>
      <c r="E191" s="139" t="s">
        <v>298</v>
      </c>
      <c r="F191" s="139" t="s">
        <v>299</v>
      </c>
      <c r="I191" s="132"/>
      <c r="J191" s="140">
        <f>BK191</f>
        <v>0</v>
      </c>
      <c r="L191" s="129"/>
      <c r="M191" s="134"/>
      <c r="P191" s="135">
        <f>SUM(P192:P193)</f>
        <v>0</v>
      </c>
      <c r="R191" s="135">
        <f>SUM(R192:R193)</f>
        <v>0</v>
      </c>
      <c r="T191" s="136">
        <f>SUM(T192:T193)</f>
        <v>0</v>
      </c>
      <c r="AR191" s="130" t="s">
        <v>297</v>
      </c>
      <c r="AT191" s="137" t="s">
        <v>78</v>
      </c>
      <c r="AU191" s="137" t="s">
        <v>21</v>
      </c>
      <c r="AY191" s="130" t="s">
        <v>136</v>
      </c>
      <c r="BK191" s="138">
        <f>SUM(BK192:BK193)</f>
        <v>0</v>
      </c>
    </row>
    <row r="192" spans="2:65" s="1" customFormat="1" ht="24" customHeight="1">
      <c r="B192" s="28"/>
      <c r="C192" s="141" t="s">
        <v>300</v>
      </c>
      <c r="D192" s="141" t="s">
        <v>140</v>
      </c>
      <c r="E192" s="142" t="s">
        <v>301</v>
      </c>
      <c r="F192" s="143" t="s">
        <v>302</v>
      </c>
      <c r="G192" s="144" t="s">
        <v>143</v>
      </c>
      <c r="H192" s="145">
        <v>28</v>
      </c>
      <c r="I192" s="146"/>
      <c r="J192" s="147">
        <f>ROUND(I192*H192,2)</f>
        <v>0</v>
      </c>
      <c r="K192" s="143" t="s">
        <v>144</v>
      </c>
      <c r="L192" s="28"/>
      <c r="M192" s="148" t="s">
        <v>1</v>
      </c>
      <c r="N192" s="149" t="s">
        <v>44</v>
      </c>
      <c r="P192" s="150">
        <f>O192*H192</f>
        <v>0</v>
      </c>
      <c r="Q192" s="150">
        <v>0</v>
      </c>
      <c r="R192" s="150">
        <f>Q192*H192</f>
        <v>0</v>
      </c>
      <c r="S192" s="150">
        <v>0</v>
      </c>
      <c r="T192" s="151">
        <f>S192*H192</f>
        <v>0</v>
      </c>
      <c r="AR192" s="152" t="s">
        <v>303</v>
      </c>
      <c r="AT192" s="152" t="s">
        <v>140</v>
      </c>
      <c r="AU192" s="152" t="s">
        <v>88</v>
      </c>
      <c r="AY192" s="13" t="s">
        <v>136</v>
      </c>
      <c r="BE192" s="153">
        <f>IF(N192="základní",J192,0)</f>
        <v>0</v>
      </c>
      <c r="BF192" s="153">
        <f>IF(N192="snížená",J192,0)</f>
        <v>0</v>
      </c>
      <c r="BG192" s="153">
        <f>IF(N192="zákl. přenesená",J192,0)</f>
        <v>0</v>
      </c>
      <c r="BH192" s="153">
        <f>IF(N192="sníž. přenesená",J192,0)</f>
        <v>0</v>
      </c>
      <c r="BI192" s="153">
        <f>IF(N192="nulová",J192,0)</f>
        <v>0</v>
      </c>
      <c r="BJ192" s="13" t="s">
        <v>21</v>
      </c>
      <c r="BK192" s="153">
        <f>ROUND(I192*H192,2)</f>
        <v>0</v>
      </c>
      <c r="BL192" s="13" t="s">
        <v>303</v>
      </c>
      <c r="BM192" s="152" t="s">
        <v>304</v>
      </c>
    </row>
    <row r="193" spans="2:65" s="1" customFormat="1" ht="29.25">
      <c r="B193" s="28"/>
      <c r="D193" s="164" t="s">
        <v>305</v>
      </c>
      <c r="F193" s="165" t="s">
        <v>306</v>
      </c>
      <c r="I193" s="83"/>
      <c r="L193" s="28"/>
      <c r="M193" s="166"/>
      <c r="T193" s="52"/>
      <c r="AT193" s="13" t="s">
        <v>305</v>
      </c>
      <c r="AU193" s="13" t="s">
        <v>88</v>
      </c>
    </row>
    <row r="194" spans="2:65" s="11" customFormat="1" ht="22.9" customHeight="1">
      <c r="B194" s="129"/>
      <c r="D194" s="130" t="s">
        <v>78</v>
      </c>
      <c r="E194" s="139" t="s">
        <v>307</v>
      </c>
      <c r="F194" s="139" t="s">
        <v>308</v>
      </c>
      <c r="I194" s="132"/>
      <c r="J194" s="140">
        <f>BK194</f>
        <v>0</v>
      </c>
      <c r="L194" s="129"/>
      <c r="M194" s="134"/>
      <c r="P194" s="135">
        <f>SUM(P195:P196)</f>
        <v>0</v>
      </c>
      <c r="R194" s="135">
        <f>SUM(R195:R196)</f>
        <v>0</v>
      </c>
      <c r="T194" s="136">
        <f>SUM(T195:T196)</f>
        <v>0</v>
      </c>
      <c r="AR194" s="130" t="s">
        <v>297</v>
      </c>
      <c r="AT194" s="137" t="s">
        <v>78</v>
      </c>
      <c r="AU194" s="137" t="s">
        <v>21</v>
      </c>
      <c r="AY194" s="130" t="s">
        <v>136</v>
      </c>
      <c r="BK194" s="138">
        <f>SUM(BK195:BK196)</f>
        <v>0</v>
      </c>
    </row>
    <row r="195" spans="2:65" s="1" customFormat="1" ht="24" customHeight="1">
      <c r="B195" s="28"/>
      <c r="C195" s="141" t="s">
        <v>309</v>
      </c>
      <c r="D195" s="141" t="s">
        <v>140</v>
      </c>
      <c r="E195" s="142" t="s">
        <v>310</v>
      </c>
      <c r="F195" s="143" t="s">
        <v>311</v>
      </c>
      <c r="G195" s="144" t="s">
        <v>195</v>
      </c>
      <c r="H195" s="145">
        <v>50</v>
      </c>
      <c r="I195" s="146"/>
      <c r="J195" s="147">
        <f>ROUND(I195*H195,2)</f>
        <v>0</v>
      </c>
      <c r="K195" s="143" t="s">
        <v>144</v>
      </c>
      <c r="L195" s="28"/>
      <c r="M195" s="148" t="s">
        <v>1</v>
      </c>
      <c r="N195" s="149" t="s">
        <v>44</v>
      </c>
      <c r="P195" s="150">
        <f>O195*H195</f>
        <v>0</v>
      </c>
      <c r="Q195" s="150">
        <v>0</v>
      </c>
      <c r="R195" s="150">
        <f>Q195*H195</f>
        <v>0</v>
      </c>
      <c r="S195" s="150">
        <v>0</v>
      </c>
      <c r="T195" s="151">
        <f>S195*H195</f>
        <v>0</v>
      </c>
      <c r="AR195" s="152" t="s">
        <v>303</v>
      </c>
      <c r="AT195" s="152" t="s">
        <v>140</v>
      </c>
      <c r="AU195" s="152" t="s">
        <v>88</v>
      </c>
      <c r="AY195" s="13" t="s">
        <v>136</v>
      </c>
      <c r="BE195" s="153">
        <f>IF(N195="základní",J195,0)</f>
        <v>0</v>
      </c>
      <c r="BF195" s="153">
        <f>IF(N195="snížená",J195,0)</f>
        <v>0</v>
      </c>
      <c r="BG195" s="153">
        <f>IF(N195="zákl. přenesená",J195,0)</f>
        <v>0</v>
      </c>
      <c r="BH195" s="153">
        <f>IF(N195="sníž. přenesená",J195,0)</f>
        <v>0</v>
      </c>
      <c r="BI195" s="153">
        <f>IF(N195="nulová",J195,0)</f>
        <v>0</v>
      </c>
      <c r="BJ195" s="13" t="s">
        <v>21</v>
      </c>
      <c r="BK195" s="153">
        <f>ROUND(I195*H195,2)</f>
        <v>0</v>
      </c>
      <c r="BL195" s="13" t="s">
        <v>303</v>
      </c>
      <c r="BM195" s="152" t="s">
        <v>312</v>
      </c>
    </row>
    <row r="196" spans="2:65" s="1" customFormat="1" ht="29.25">
      <c r="B196" s="28"/>
      <c r="D196" s="164" t="s">
        <v>305</v>
      </c>
      <c r="F196" s="165" t="s">
        <v>306</v>
      </c>
      <c r="I196" s="83"/>
      <c r="L196" s="28"/>
      <c r="M196" s="166"/>
      <c r="T196" s="52"/>
      <c r="AT196" s="13" t="s">
        <v>305</v>
      </c>
      <c r="AU196" s="13" t="s">
        <v>88</v>
      </c>
    </row>
    <row r="197" spans="2:65" s="11" customFormat="1" ht="25.9" customHeight="1">
      <c r="B197" s="129"/>
      <c r="D197" s="130" t="s">
        <v>78</v>
      </c>
      <c r="E197" s="131" t="s">
        <v>313</v>
      </c>
      <c r="F197" s="131" t="s">
        <v>314</v>
      </c>
      <c r="I197" s="132"/>
      <c r="J197" s="133">
        <f>BK197</f>
        <v>0</v>
      </c>
      <c r="L197" s="129"/>
      <c r="M197" s="134"/>
      <c r="P197" s="135">
        <f>P198+P200+P202</f>
        <v>0</v>
      </c>
      <c r="R197" s="135">
        <f>R198+R200+R202</f>
        <v>0</v>
      </c>
      <c r="T197" s="136">
        <f>T198+T200+T202</f>
        <v>0</v>
      </c>
      <c r="AR197" s="130" t="s">
        <v>315</v>
      </c>
      <c r="AT197" s="137" t="s">
        <v>78</v>
      </c>
      <c r="AU197" s="137" t="s">
        <v>79</v>
      </c>
      <c r="AY197" s="130" t="s">
        <v>136</v>
      </c>
      <c r="BK197" s="138">
        <f>BK198+BK200+BK202</f>
        <v>0</v>
      </c>
    </row>
    <row r="198" spans="2:65" s="11" customFormat="1" ht="22.9" customHeight="1">
      <c r="B198" s="129"/>
      <c r="D198" s="130" t="s">
        <v>78</v>
      </c>
      <c r="E198" s="139" t="s">
        <v>316</v>
      </c>
      <c r="F198" s="139" t="s">
        <v>317</v>
      </c>
      <c r="I198" s="132"/>
      <c r="J198" s="140">
        <f>BK198</f>
        <v>0</v>
      </c>
      <c r="L198" s="129"/>
      <c r="M198" s="134"/>
      <c r="P198" s="135">
        <f>P199</f>
        <v>0</v>
      </c>
      <c r="R198" s="135">
        <f>R199</f>
        <v>0</v>
      </c>
      <c r="T198" s="136">
        <f>T199</f>
        <v>0</v>
      </c>
      <c r="AR198" s="130" t="s">
        <v>315</v>
      </c>
      <c r="AT198" s="137" t="s">
        <v>78</v>
      </c>
      <c r="AU198" s="137" t="s">
        <v>21</v>
      </c>
      <c r="AY198" s="130" t="s">
        <v>136</v>
      </c>
      <c r="BK198" s="138">
        <f>BK199</f>
        <v>0</v>
      </c>
    </row>
    <row r="199" spans="2:65" s="1" customFormat="1" ht="24" customHeight="1">
      <c r="B199" s="28"/>
      <c r="C199" s="141" t="s">
        <v>318</v>
      </c>
      <c r="D199" s="141" t="s">
        <v>140</v>
      </c>
      <c r="E199" s="142" t="s">
        <v>319</v>
      </c>
      <c r="F199" s="143" t="s">
        <v>320</v>
      </c>
      <c r="G199" s="144" t="s">
        <v>261</v>
      </c>
      <c r="H199" s="145">
        <v>6</v>
      </c>
      <c r="I199" s="146"/>
      <c r="J199" s="147">
        <f>ROUND(I199*H199,2)</f>
        <v>0</v>
      </c>
      <c r="K199" s="143" t="s">
        <v>144</v>
      </c>
      <c r="L199" s="28"/>
      <c r="M199" s="148" t="s">
        <v>1</v>
      </c>
      <c r="N199" s="149" t="s">
        <v>44</v>
      </c>
      <c r="P199" s="150">
        <f>O199*H199</f>
        <v>0</v>
      </c>
      <c r="Q199" s="150">
        <v>0</v>
      </c>
      <c r="R199" s="150">
        <f>Q199*H199</f>
        <v>0</v>
      </c>
      <c r="S199" s="150">
        <v>0</v>
      </c>
      <c r="T199" s="151">
        <f>S199*H199</f>
        <v>0</v>
      </c>
      <c r="AR199" s="152" t="s">
        <v>263</v>
      </c>
      <c r="AT199" s="152" t="s">
        <v>140</v>
      </c>
      <c r="AU199" s="152" t="s">
        <v>88</v>
      </c>
      <c r="AY199" s="13" t="s">
        <v>136</v>
      </c>
      <c r="BE199" s="153">
        <f>IF(N199="základní",J199,0)</f>
        <v>0</v>
      </c>
      <c r="BF199" s="153">
        <f>IF(N199="snížená",J199,0)</f>
        <v>0</v>
      </c>
      <c r="BG199" s="153">
        <f>IF(N199="zákl. přenesená",J199,0)</f>
        <v>0</v>
      </c>
      <c r="BH199" s="153">
        <f>IF(N199="sníž. přenesená",J199,0)</f>
        <v>0</v>
      </c>
      <c r="BI199" s="153">
        <f>IF(N199="nulová",J199,0)</f>
        <v>0</v>
      </c>
      <c r="BJ199" s="13" t="s">
        <v>21</v>
      </c>
      <c r="BK199" s="153">
        <f>ROUND(I199*H199,2)</f>
        <v>0</v>
      </c>
      <c r="BL199" s="13" t="s">
        <v>263</v>
      </c>
      <c r="BM199" s="152" t="s">
        <v>321</v>
      </c>
    </row>
    <row r="200" spans="2:65" s="11" customFormat="1" ht="22.9" customHeight="1">
      <c r="B200" s="129"/>
      <c r="D200" s="130" t="s">
        <v>78</v>
      </c>
      <c r="E200" s="139" t="s">
        <v>322</v>
      </c>
      <c r="F200" s="139" t="s">
        <v>323</v>
      </c>
      <c r="I200" s="132"/>
      <c r="J200" s="140">
        <f>BK200</f>
        <v>0</v>
      </c>
      <c r="L200" s="129"/>
      <c r="M200" s="134"/>
      <c r="P200" s="135">
        <f>P201</f>
        <v>0</v>
      </c>
      <c r="R200" s="135">
        <f>R201</f>
        <v>0</v>
      </c>
      <c r="T200" s="136">
        <f>T201</f>
        <v>0</v>
      </c>
      <c r="AR200" s="130" t="s">
        <v>315</v>
      </c>
      <c r="AT200" s="137" t="s">
        <v>78</v>
      </c>
      <c r="AU200" s="137" t="s">
        <v>21</v>
      </c>
      <c r="AY200" s="130" t="s">
        <v>136</v>
      </c>
      <c r="BK200" s="138">
        <f>BK201</f>
        <v>0</v>
      </c>
    </row>
    <row r="201" spans="2:65" s="1" customFormat="1" ht="16.5" customHeight="1">
      <c r="B201" s="28"/>
      <c r="C201" s="141" t="s">
        <v>324</v>
      </c>
      <c r="D201" s="141" t="s">
        <v>140</v>
      </c>
      <c r="E201" s="142" t="s">
        <v>325</v>
      </c>
      <c r="F201" s="143" t="s">
        <v>326</v>
      </c>
      <c r="G201" s="144" t="s">
        <v>261</v>
      </c>
      <c r="H201" s="145">
        <v>20</v>
      </c>
      <c r="I201" s="146"/>
      <c r="J201" s="147">
        <f>ROUND(I201*H201,2)</f>
        <v>0</v>
      </c>
      <c r="K201" s="143" t="s">
        <v>262</v>
      </c>
      <c r="L201" s="28"/>
      <c r="M201" s="148" t="s">
        <v>1</v>
      </c>
      <c r="N201" s="149" t="s">
        <v>44</v>
      </c>
      <c r="P201" s="150">
        <f>O201*H201</f>
        <v>0</v>
      </c>
      <c r="Q201" s="150">
        <v>0</v>
      </c>
      <c r="R201" s="150">
        <f>Q201*H201</f>
        <v>0</v>
      </c>
      <c r="S201" s="150">
        <v>0</v>
      </c>
      <c r="T201" s="151">
        <f>S201*H201</f>
        <v>0</v>
      </c>
      <c r="AR201" s="152" t="s">
        <v>263</v>
      </c>
      <c r="AT201" s="152" t="s">
        <v>140</v>
      </c>
      <c r="AU201" s="152" t="s">
        <v>88</v>
      </c>
      <c r="AY201" s="13" t="s">
        <v>136</v>
      </c>
      <c r="BE201" s="153">
        <f>IF(N201="základní",J201,0)</f>
        <v>0</v>
      </c>
      <c r="BF201" s="153">
        <f>IF(N201="snížená",J201,0)</f>
        <v>0</v>
      </c>
      <c r="BG201" s="153">
        <f>IF(N201="zákl. přenesená",J201,0)</f>
        <v>0</v>
      </c>
      <c r="BH201" s="153">
        <f>IF(N201="sníž. přenesená",J201,0)</f>
        <v>0</v>
      </c>
      <c r="BI201" s="153">
        <f>IF(N201="nulová",J201,0)</f>
        <v>0</v>
      </c>
      <c r="BJ201" s="13" t="s">
        <v>21</v>
      </c>
      <c r="BK201" s="153">
        <f>ROUND(I201*H201,2)</f>
        <v>0</v>
      </c>
      <c r="BL201" s="13" t="s">
        <v>263</v>
      </c>
      <c r="BM201" s="152" t="s">
        <v>327</v>
      </c>
    </row>
    <row r="202" spans="2:65" s="11" customFormat="1" ht="22.9" customHeight="1">
      <c r="B202" s="129"/>
      <c r="D202" s="130" t="s">
        <v>78</v>
      </c>
      <c r="E202" s="139" t="s">
        <v>328</v>
      </c>
      <c r="F202" s="139" t="s">
        <v>329</v>
      </c>
      <c r="I202" s="132"/>
      <c r="J202" s="140">
        <f>BK202</f>
        <v>0</v>
      </c>
      <c r="L202" s="129"/>
      <c r="M202" s="134"/>
      <c r="P202" s="135">
        <f>P203</f>
        <v>0</v>
      </c>
      <c r="R202" s="135">
        <f>R203</f>
        <v>0</v>
      </c>
      <c r="T202" s="136">
        <f>T203</f>
        <v>0</v>
      </c>
      <c r="AR202" s="130" t="s">
        <v>315</v>
      </c>
      <c r="AT202" s="137" t="s">
        <v>78</v>
      </c>
      <c r="AU202" s="137" t="s">
        <v>21</v>
      </c>
      <c r="AY202" s="130" t="s">
        <v>136</v>
      </c>
      <c r="BK202" s="138">
        <f>BK203</f>
        <v>0</v>
      </c>
    </row>
    <row r="203" spans="2:65" s="1" customFormat="1" ht="16.5" customHeight="1">
      <c r="B203" s="28"/>
      <c r="C203" s="141" t="s">
        <v>330</v>
      </c>
      <c r="D203" s="141" t="s">
        <v>140</v>
      </c>
      <c r="E203" s="142" t="s">
        <v>331</v>
      </c>
      <c r="F203" s="143" t="s">
        <v>332</v>
      </c>
      <c r="G203" s="144" t="s">
        <v>261</v>
      </c>
      <c r="H203" s="145">
        <v>10</v>
      </c>
      <c r="I203" s="146"/>
      <c r="J203" s="147">
        <f>ROUND(I203*H203,2)</f>
        <v>0</v>
      </c>
      <c r="K203" s="143" t="s">
        <v>262</v>
      </c>
      <c r="L203" s="28"/>
      <c r="M203" s="167" t="s">
        <v>1</v>
      </c>
      <c r="N203" s="168" t="s">
        <v>44</v>
      </c>
      <c r="O203" s="169"/>
      <c r="P203" s="170">
        <f>O203*H203</f>
        <v>0</v>
      </c>
      <c r="Q203" s="170">
        <v>0</v>
      </c>
      <c r="R203" s="170">
        <f>Q203*H203</f>
        <v>0</v>
      </c>
      <c r="S203" s="170">
        <v>0</v>
      </c>
      <c r="T203" s="171">
        <f>S203*H203</f>
        <v>0</v>
      </c>
      <c r="AR203" s="152" t="s">
        <v>263</v>
      </c>
      <c r="AT203" s="152" t="s">
        <v>140</v>
      </c>
      <c r="AU203" s="152" t="s">
        <v>88</v>
      </c>
      <c r="AY203" s="13" t="s">
        <v>136</v>
      </c>
      <c r="BE203" s="153">
        <f>IF(N203="základní",J203,0)</f>
        <v>0</v>
      </c>
      <c r="BF203" s="153">
        <f>IF(N203="snížená",J203,0)</f>
        <v>0</v>
      </c>
      <c r="BG203" s="153">
        <f>IF(N203="zákl. přenesená",J203,0)</f>
        <v>0</v>
      </c>
      <c r="BH203" s="153">
        <f>IF(N203="sníž. přenesená",J203,0)</f>
        <v>0</v>
      </c>
      <c r="BI203" s="153">
        <f>IF(N203="nulová",J203,0)</f>
        <v>0</v>
      </c>
      <c r="BJ203" s="13" t="s">
        <v>21</v>
      </c>
      <c r="BK203" s="153">
        <f>ROUND(I203*H203,2)</f>
        <v>0</v>
      </c>
      <c r="BL203" s="13" t="s">
        <v>263</v>
      </c>
      <c r="BM203" s="152" t="s">
        <v>333</v>
      </c>
    </row>
    <row r="204" spans="2:65" s="1" customFormat="1" ht="6.95" customHeight="1">
      <c r="B204" s="40"/>
      <c r="C204" s="41"/>
      <c r="D204" s="41"/>
      <c r="E204" s="41"/>
      <c r="F204" s="41"/>
      <c r="G204" s="41"/>
      <c r="H204" s="41"/>
      <c r="I204" s="103"/>
      <c r="J204" s="41"/>
      <c r="K204" s="41"/>
      <c r="L204" s="28"/>
    </row>
  </sheetData>
  <sheetProtection algorithmName="SHA-512" hashValue="HQlN3j18RhF0GdNS2QzaMJ3+TyoIs77/w1+RFH0POcjvh8lAHcg6RZ30UxT/paQEXY+pf7pzrwP4V9Wxk3WaUA==" saltValue="8vUk+tCQ4MtmYmX2Pok2uI58fnkhI7MbPIEMjWo5JFnwIvb3xjR2H92jI0obTOR30Pn/Fl3qMqILnTGppYrVcw==" spinCount="100000" sheet="1" objects="1" scenarios="1" formatColumns="0" formatRows="0" autoFilter="0"/>
  <autoFilter ref="C139:K203" xr:uid="{00000000-0009-0000-0000-000001000000}"/>
  <mergeCells count="9">
    <mergeCell ref="E87:H87"/>
    <mergeCell ref="E130:H130"/>
    <mergeCell ref="E132:H13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ELE - Silnoproudá elektro...</vt:lpstr>
      <vt:lpstr>'ELE - Silnoproudá elektro...'!Názvy_tisku</vt:lpstr>
      <vt:lpstr>'Rekapitulace stavby'!Názvy_tisku</vt:lpstr>
      <vt:lpstr>'ELE - Silnoproudá elektro...'!Oblast_tisku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PC_Mirek\pavelkam</dc:creator>
  <cp:lastModifiedBy>pavelkam</cp:lastModifiedBy>
  <dcterms:created xsi:type="dcterms:W3CDTF">2019-03-10T16:05:28Z</dcterms:created>
  <dcterms:modified xsi:type="dcterms:W3CDTF">2019-03-10T16:07:10Z</dcterms:modified>
</cp:coreProperties>
</file>