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.1.4.a ZTI - D.1.4.a ZTI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'D.1.4.a ZTI - D.1.4.a ZTI'!$C$89:$K$142</definedName>
    <definedName name="_xlnm.Print_Area" localSheetId="1">'D.1.4.a ZTI - D.1.4.a ZTI'!$C$4:$J$39,'D.1.4.a ZTI - D.1.4.a ZTI'!$C$45:$J$71,'D.1.4.a ZTI - D.1.4.a ZTI'!$C$77:$K$142</definedName>
    <definedName name="_xlnm.Print_Titles" localSheetId="1">'D.1.4.a ZTI - D.1.4.a ZTI'!$89:$89</definedName>
  </definedNames>
  <calcPr/>
</workbook>
</file>

<file path=xl/calcChain.xml><?xml version="1.0" encoding="utf-8"?>
<calcChain xmlns="http://schemas.openxmlformats.org/spreadsheetml/2006/main">
  <c i="2" r="J134"/>
  <c r="J126"/>
  <c r="J37"/>
  <c r="J36"/>
  <c i="1" r="AY55"/>
  <c i="2" r="J35"/>
  <c i="1" r="AX55"/>
  <c i="2"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70"/>
  <c r="BI136"/>
  <c r="BH136"/>
  <c r="BG136"/>
  <c r="BF136"/>
  <c r="T136"/>
  <c r="T135"/>
  <c r="R136"/>
  <c r="R135"/>
  <c r="P136"/>
  <c r="P135"/>
  <c r="BK136"/>
  <c r="BK135"/>
  <c r="J135"/>
  <c r="J136"/>
  <c r="BE136"/>
  <c r="J69"/>
  <c r="J68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7"/>
  <c r="J6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T116"/>
  <c r="R117"/>
  <c r="R116"/>
  <c r="P117"/>
  <c r="P116"/>
  <c r="BK117"/>
  <c r="BK116"/>
  <c r="J116"/>
  <c r="J117"/>
  <c r="BE117"/>
  <c r="J65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T102"/>
  <c r="R103"/>
  <c r="R102"/>
  <c r="P103"/>
  <c r="P102"/>
  <c r="BK103"/>
  <c r="BK102"/>
  <c r="J102"/>
  <c r="J103"/>
  <c r="BE103"/>
  <c r="J64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T97"/>
  <c r="T96"/>
  <c r="R98"/>
  <c r="R97"/>
  <c r="R96"/>
  <c r="P98"/>
  <c r="P97"/>
  <c r="P96"/>
  <c r="BK98"/>
  <c r="BK97"/>
  <c r="J97"/>
  <c r="BK96"/>
  <c r="J96"/>
  <c r="J98"/>
  <c r="BE98"/>
  <c r="J63"/>
  <c r="J62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7"/>
  <c i="1" r="BD55"/>
  <c i="2" r="BH93"/>
  <c r="F36"/>
  <c i="1" r="BC55"/>
  <c i="2" r="BG93"/>
  <c r="F35"/>
  <c i="1" r="BB55"/>
  <c i="2" r="BF93"/>
  <c r="J34"/>
  <c i="1" r="AW55"/>
  <c i="2" r="F34"/>
  <c i="1" r="BA55"/>
  <c i="2" r="T93"/>
  <c r="T92"/>
  <c r="T91"/>
  <c r="T90"/>
  <c r="R93"/>
  <c r="R92"/>
  <c r="R91"/>
  <c r="R90"/>
  <c r="P93"/>
  <c r="P92"/>
  <c r="P91"/>
  <c r="P90"/>
  <c i="1" r="AU55"/>
  <c i="2" r="BK93"/>
  <c r="BK92"/>
  <c r="J92"/>
  <c r="BK91"/>
  <c r="J91"/>
  <c r="BK90"/>
  <c r="J90"/>
  <c r="J59"/>
  <c r="J30"/>
  <c i="1" r="AG55"/>
  <c i="2" r="J93"/>
  <c r="BE93"/>
  <c r="J33"/>
  <c i="1" r="AV55"/>
  <c i="2" r="F33"/>
  <c i="1" r="AZ55"/>
  <c i="2" r="J61"/>
  <c r="J60"/>
  <c r="F84"/>
  <c r="E82"/>
  <c r="F52"/>
  <c r="E50"/>
  <c r="J39"/>
  <c r="J24"/>
  <c r="E24"/>
  <c r="J87"/>
  <c r="J55"/>
  <c r="J23"/>
  <c r="J21"/>
  <c r="E21"/>
  <c r="J86"/>
  <c r="J54"/>
  <c r="J20"/>
  <c r="J18"/>
  <c r="E18"/>
  <c r="F87"/>
  <c r="F55"/>
  <c r="J17"/>
  <c r="J15"/>
  <c r="E15"/>
  <c r="F86"/>
  <c r="F54"/>
  <c r="J14"/>
  <c r="J12"/>
  <c r="J84"/>
  <c r="J52"/>
  <c r="E7"/>
  <c r="E80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<sst xmlns="http://schemas.openxmlformats.org/spreadsheetml/2006/main">
  <si>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</si>
  <si>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</si>
  <si>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</si>
  <si>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</si>
  <si>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</si>
  <si>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{96573b5e-1f20-43b9-8362-df56c5255c41}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</si>
  <si>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</si>
  <si>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</si>
  <si>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</si>
  <si>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</si>
  <si>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</si>
  <si>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</si>
  <si>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</si>
  <si>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</si>
  <si>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08-2019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</si>
  <si>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</si>
  <si>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</si>
  <si>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Kuželna III. Etapa-HOSPODA</t>
  </si>
  <si>
    <t>KSO:</t>
  </si>
  <si>
    <t>CC-CZ:</t>
  </si>
  <si>
    <t>Místo:</t>
  </si>
  <si>
    <t xml:space="preserve"> </t>
  </si>
  <si>
    <t>Datum:</t>
  </si>
  <si>
    <t>8. 3. 2019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</si>
  <si>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</si>
  <si>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</si>
  <si>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</si>
  <si>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</si>
  <si>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</si>
  <si>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</si>
  <si>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</si>
  <si>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</si>
  <si>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</si>
  <si>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</si>
  <si>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</si>
  <si>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</si>
  <si>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</si>
  <si>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</si>
  <si>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</si>
  <si>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</si>
  <si>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</si>
  <si>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</si>
  <si>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</si>
  <si>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</si>
  <si>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</si>
  <si>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</si>
  <si>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</si>
  <si>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</si>
  <si>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</si>
  <si>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</si>
  <si>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</si>
  <si>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</si>
  <si>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</si>
  <si>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</si>
  <si>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</si>
  <si>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</si>
  <si>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</si>
  <si>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</si>
  <si>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</si>
  <si>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</si>
  <si>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</si>
  <si>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</si>
  <si>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</si>
  <si>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</si>
  <si>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</si>
  <si>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</si>
  <si>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</si>
  <si>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</si>
  <si>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</si>
  <si>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</si>
  <si>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</si>
  <si>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</si>
  <si>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D.1.4.a ZTI</t>
  </si>
  <si>
    <t>STA</t>
  </si>
  <si>
    <t>1</t>
  </si>
  <si>
    <t>{18de9f11-dcc8-4242-b1e5-8d036e0bc2a1}</t>
  </si>
  <si>
    <t>2</t>
  </si>
  <si>
    <t>KRYCÍ LIST SOUPISU PRACÍ</t>
  </si>
  <si>
    <t>Objekt:</t>
  </si>
  <si>
    <t>D.1.4.a ZTI - D.1.4.a ZTI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</si>
  <si>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</si>
  <si>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</si>
  <si>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</si>
  <si>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</si>
  <si>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</si>
  <si>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</si>
  <si>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</si>
  <si>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</si>
  <si>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</si>
  <si>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</si>
  <si>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</si>
  <si>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</si>
  <si>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</si>
  <si>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</si>
  <si>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</si>
  <si>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</si>
  <si>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</si>
  <si>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</si>
  <si>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</si>
  <si>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</si>
  <si>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</si>
  <si>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</si>
  <si>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</si>
  <si>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</si>
  <si>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</si>
  <si>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</si>
  <si>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</si>
  <si>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</si>
  <si>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</si>
  <si>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</si>
  <si>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</si>
  <si>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</si>
  <si>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</si>
  <si>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6</t>
  </si>
  <si>
    <t>K</t>
  </si>
  <si>
    <t>131203102-k</t>
  </si>
  <si>
    <t>Hloubení jam ručním nářadím v nesoudržných horninách tř. 3- ručně v uzavřeném prostoru venkovní vedení</t>
  </si>
  <si>
    <t>m3</t>
  </si>
  <si>
    <t>4</t>
  </si>
  <si>
    <t>931058772</t>
  </si>
  <si>
    <t>175111101</t>
  </si>
  <si>
    <t>Obsypání potrubí ručně sypaninou bez prohození, uloženou do 3 m</t>
  </si>
  <si>
    <t>CS ÚRS 2016 02</t>
  </si>
  <si>
    <t>93207857</t>
  </si>
  <si>
    <t>3</t>
  </si>
  <si>
    <t>M</t>
  </si>
  <si>
    <t>583313450</t>
  </si>
  <si>
    <t>kamenivo těžené drobné tříděné (Bratčice) frakce 0-4</t>
  </si>
  <si>
    <t>t</t>
  </si>
  <si>
    <t>8</t>
  </si>
  <si>
    <t>-453766294</t>
  </si>
  <si>
    <t>PSV</t>
  </si>
  <si>
    <t>Práce a dodávky PSV</t>
  </si>
  <si>
    <t>713</t>
  </si>
  <si>
    <t>Izolace tepelné</t>
  </si>
  <si>
    <t>11</t>
  </si>
  <si>
    <t>283771190</t>
  </si>
  <si>
    <t>izolace potrubí 45 x 13 mm</t>
  </si>
  <si>
    <t>m</t>
  </si>
  <si>
    <t>32</t>
  </si>
  <si>
    <t>16</t>
  </si>
  <si>
    <t>-1491198928</t>
  </si>
  <si>
    <t>12</t>
  </si>
  <si>
    <t>283771230</t>
  </si>
  <si>
    <t>izolace potrubí 54 x 13 mm</t>
  </si>
  <si>
    <t>593365144</t>
  </si>
  <si>
    <t>13</t>
  </si>
  <si>
    <t>283770710</t>
  </si>
  <si>
    <t>izolace potrubí 76 x 13 mm</t>
  </si>
  <si>
    <t>1018693630</t>
  </si>
  <si>
    <t>713463111</t>
  </si>
  <si>
    <t>Montáž izolace tepelné potrubí potrubními pouzdry bez úpravy staženými drátem 1x D do 100 mm</t>
  </si>
  <si>
    <t>-2133475468</t>
  </si>
  <si>
    <t>721</t>
  </si>
  <si>
    <t>Zdravotechnika - vnitřní kanalizace</t>
  </si>
  <si>
    <t>17</t>
  </si>
  <si>
    <t>721173401</t>
  </si>
  <si>
    <t>Potrubí kanalizační plastové svodné systém KG DN 100</t>
  </si>
  <si>
    <t>148748913</t>
  </si>
  <si>
    <t>18</t>
  </si>
  <si>
    <t>721173402</t>
  </si>
  <si>
    <t>Potrubí kanalizační plastové svodné systém KG DN 125</t>
  </si>
  <si>
    <t>-1245137346</t>
  </si>
  <si>
    <t>20</t>
  </si>
  <si>
    <t>721174025</t>
  </si>
  <si>
    <t>Potrubí kanalizační z PP odpadní systém HT DN 100</t>
  </si>
  <si>
    <t>-1105855489</t>
  </si>
  <si>
    <t>721174042</t>
  </si>
  <si>
    <t>Potrubí kanalizační z PP připojovací systém HT DN 40</t>
  </si>
  <si>
    <t>882967931</t>
  </si>
  <si>
    <t>22</t>
  </si>
  <si>
    <t>721174043</t>
  </si>
  <si>
    <t>Potrubí kanalizační z PP připojovací systém HT DN 50</t>
  </si>
  <si>
    <t>94059890</t>
  </si>
  <si>
    <t>23</t>
  </si>
  <si>
    <t>721174044</t>
  </si>
  <si>
    <t>Potrubí kanalizační z PP připojovací systém HT DN 70</t>
  </si>
  <si>
    <t>643768888</t>
  </si>
  <si>
    <t>25</t>
  </si>
  <si>
    <t>721194104</t>
  </si>
  <si>
    <t>Vyvedení a upevnění odpadních výpustek DN 40</t>
  </si>
  <si>
    <t>kus</t>
  </si>
  <si>
    <t>777286804</t>
  </si>
  <si>
    <t>26</t>
  </si>
  <si>
    <t>721194105</t>
  </si>
  <si>
    <t>Vyvedení a upevnění odpadních výpustek DN 50</t>
  </si>
  <si>
    <t>-2072614746</t>
  </si>
  <si>
    <t>27</t>
  </si>
  <si>
    <t>721194109</t>
  </si>
  <si>
    <t>Vyvedení a upevnění odpadních výpustek DN 100</t>
  </si>
  <si>
    <t>-1663331885</t>
  </si>
  <si>
    <t>28</t>
  </si>
  <si>
    <t>721211421</t>
  </si>
  <si>
    <t>Vpusť podlahová se svislým odtokem DN 50/75/110 mřížka nerez 115x115</t>
  </si>
  <si>
    <t>310166814</t>
  </si>
  <si>
    <t>29</t>
  </si>
  <si>
    <t>721226511-1</t>
  </si>
  <si>
    <t>Zápachová uzávěrka nástěnná kontrolovatelná pro OV, PK</t>
  </si>
  <si>
    <t>1435496725</t>
  </si>
  <si>
    <t>721274124</t>
  </si>
  <si>
    <t>Přivzdušňovací ventil vnitřní odpadních potrubí DN 110</t>
  </si>
  <si>
    <t>388759338</t>
  </si>
  <si>
    <t>33</t>
  </si>
  <si>
    <t>721290111</t>
  </si>
  <si>
    <t>Zkouška těsnosti potrubí kanalizace vodou do DN 125</t>
  </si>
  <si>
    <t>-1514345991</t>
  </si>
  <si>
    <t>722</t>
  </si>
  <si>
    <t>Zdravotechnika - vnitřní vodovod</t>
  </si>
  <si>
    <t>35</t>
  </si>
  <si>
    <t>722174002</t>
  </si>
  <si>
    <t>Potrubí vodovodní plastové PPR svar polyfuze PN 16 D 20 x 2,8 mm</t>
  </si>
  <si>
    <t>-639261602</t>
  </si>
  <si>
    <t>36</t>
  </si>
  <si>
    <t>722174003</t>
  </si>
  <si>
    <t>Potrubí vodovodní plastové PPR svar polyfuze PN 16 D 25 x 3,5 mm</t>
  </si>
  <si>
    <t>1930233638</t>
  </si>
  <si>
    <t>39</t>
  </si>
  <si>
    <t>722181231</t>
  </si>
  <si>
    <t>Ochrana vodovodního potrubí přilepenými tepelně izolačními trubicemi z PE tl do 15 mm DN do 22 mm</t>
  </si>
  <si>
    <t>-1515737766</t>
  </si>
  <si>
    <t>40</t>
  </si>
  <si>
    <t>722181242</t>
  </si>
  <si>
    <t>Ochrana vodovodního potrubí přilepenými tepelně izolačními trubicemi z PE tl do 20 mm DN do 42 mm</t>
  </si>
  <si>
    <t>-1005543798</t>
  </si>
  <si>
    <t>41</t>
  </si>
  <si>
    <t>722190401</t>
  </si>
  <si>
    <t>Vyvedení a upevnění výpustku do DN 25</t>
  </si>
  <si>
    <t>1791899404</t>
  </si>
  <si>
    <t>43</t>
  </si>
  <si>
    <t>722220111</t>
  </si>
  <si>
    <t>Nástěnka pro výtokový ventil G 1/2 s jedním závitem</t>
  </si>
  <si>
    <t>-1542034806</t>
  </si>
  <si>
    <t>81</t>
  </si>
  <si>
    <t>722221134-1</t>
  </si>
  <si>
    <t>ventil výtokový G 1/2" rohový</t>
  </si>
  <si>
    <t>soubor</t>
  </si>
  <si>
    <t>248814496</t>
  </si>
  <si>
    <t>47</t>
  </si>
  <si>
    <t>725813112</t>
  </si>
  <si>
    <t>Ventil rohový s přípojkou na hadici s předřazenou zpětnou klapkou -myčka, sklad piva</t>
  </si>
  <si>
    <t>CS ÚRS 2019 01</t>
  </si>
  <si>
    <t>557945211</t>
  </si>
  <si>
    <t>58</t>
  </si>
  <si>
    <t>722290226</t>
  </si>
  <si>
    <t>Zkouška těsnosti vodovodního potrubí závitového do DN 50</t>
  </si>
  <si>
    <t>1210350780</t>
  </si>
  <si>
    <t>724</t>
  </si>
  <si>
    <t>Zdravotechnika - strojní vybavení</t>
  </si>
  <si>
    <t>725</t>
  </si>
  <si>
    <t>Zdravotechnika - zařizovací předměty</t>
  </si>
  <si>
    <t>79</t>
  </si>
  <si>
    <t>725211601</t>
  </si>
  <si>
    <t>Umyvadlo keramické bílé šířky 450-500 mm bez krytu na sifon připevněné na stěnu šrouby</t>
  </si>
  <si>
    <t>462290166</t>
  </si>
  <si>
    <t>84</t>
  </si>
  <si>
    <t>725539203</t>
  </si>
  <si>
    <t>Montáž ohřívačů zásobníkových závěsných tlakových do 80 litrů</t>
  </si>
  <si>
    <t>499899553</t>
  </si>
  <si>
    <t>82</t>
  </si>
  <si>
    <t>OV-1</t>
  </si>
  <si>
    <t>ohřívač vody elektrický hranatý, V=80 l</t>
  </si>
  <si>
    <t>ks</t>
  </si>
  <si>
    <t>1503269628</t>
  </si>
  <si>
    <t>69</t>
  </si>
  <si>
    <t>725821326</t>
  </si>
  <si>
    <t>Baterie dřezové stojánkové pákové s otáčivým kulatým ústím a délkou ramínka 265 mm</t>
  </si>
  <si>
    <t>-1134523740</t>
  </si>
  <si>
    <t>70</t>
  </si>
  <si>
    <t>725822611</t>
  </si>
  <si>
    <t>Baterie umyvadlové stojánkové pákové bez výpusti</t>
  </si>
  <si>
    <t>1365841073</t>
  </si>
  <si>
    <t>72</t>
  </si>
  <si>
    <t>725851315</t>
  </si>
  <si>
    <t>Ventil odpadní dřezový s přepadem G 6/4</t>
  </si>
  <si>
    <t>-138109162</t>
  </si>
  <si>
    <t>726</t>
  </si>
  <si>
    <t>Zdravotechnika - předstěnové instalace</t>
  </si>
  <si>
    <t>734</t>
  </si>
  <si>
    <t>Ústřední vytápění - armatury</t>
  </si>
  <si>
    <t>74</t>
  </si>
  <si>
    <t>734421112</t>
  </si>
  <si>
    <t>Tlakoměr s pevným stonkem a zpětnou klapkou tlak 0-16 bar průměr 63 mm zadní připojení</t>
  </si>
  <si>
    <t>1063231003</t>
  </si>
  <si>
    <t>HZS</t>
  </si>
  <si>
    <t>Hodinové zúčtovací sazby</t>
  </si>
  <si>
    <t>75</t>
  </si>
  <si>
    <t>HZS1292-1</t>
  </si>
  <si>
    <t>Hodinová zúčtovací sazba stavební dělník- přípomoc zemní práce, napojení na stávající potrubí kanalizace vč. materiálu</t>
  </si>
  <si>
    <t>hod</t>
  </si>
  <si>
    <t>512</t>
  </si>
  <si>
    <t>856306886</t>
  </si>
  <si>
    <t>80</t>
  </si>
  <si>
    <t>HZS1292-2</t>
  </si>
  <si>
    <t>Hodinová zúčtovací sazba stavební dělník- přípomoc odvoz a likvidace suti</t>
  </si>
  <si>
    <t>518230057</t>
  </si>
  <si>
    <t>76</t>
  </si>
  <si>
    <t>HZS2491-3</t>
  </si>
  <si>
    <t>Hodinová zúčtovací sazba dělník zednických výpomocí -sekání drážek, prostupy atp.</t>
  </si>
  <si>
    <t>1026462866</t>
  </si>
  <si>
    <t>85</t>
  </si>
  <si>
    <t>HZS3111</t>
  </si>
  <si>
    <t>Hodinová zúčtovací sazba montér potrubí - napojení na stávající rozvod vody, úpravy stávajícího rozvodu</t>
  </si>
  <si>
    <t>403031243</t>
  </si>
  <si>
    <t>86</t>
  </si>
  <si>
    <t>HZS3111-1</t>
  </si>
  <si>
    <t>Hodinová zúčtovací sazba montér potrubí - demontáž stávajících zařízení vč. likvidace dmt zařízení</t>
  </si>
  <si>
    <t>1803187326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</si>
</sst>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8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22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5" fillId="0" borderId="12" xfId="0" applyNumberFormat="1" applyFont="1" applyBorder="1" applyAlignment="1" applyProtection="1"/>
    <xf numFmtId="166" fontId="25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horizontal="center" vertical="center"/>
    </xf>
    <xf numFmtId="49" fontId="26" fillId="0" borderId="22" xfId="0" applyNumberFormat="1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left" vertical="center" wrapText="1"/>
    </xf>
    <xf numFmtId="0" fontId="26" fillId="0" borderId="22" xfId="0" applyFont="1" applyBorder="1" applyAlignment="1" applyProtection="1">
      <alignment horizontal="center" vertical="center" wrapText="1"/>
    </xf>
    <xf numFmtId="167" fontId="26" fillId="0" borderId="22" xfId="0" applyNumberFormat="1" applyFont="1" applyBorder="1" applyAlignment="1" applyProtection="1">
      <alignment vertical="center"/>
    </xf>
    <xf numFmtId="4" fontId="26" fillId="2" borderId="22" xfId="0" applyNumberFormat="1" applyFont="1" applyFill="1" applyBorder="1" applyAlignment="1" applyProtection="1">
      <alignment vertical="center"/>
      <protection locked="0"/>
    </xf>
    <xf numFmtId="4" fontId="26" fillId="0" borderId="22" xfId="0" applyNumberFormat="1" applyFont="1" applyBorder="1" applyAlignment="1" applyProtection="1">
      <alignment vertical="center"/>
    </xf>
    <xf numFmtId="0" fontId="26" fillId="0" borderId="3" xfId="0" applyFont="1" applyBorder="1" applyAlignment="1">
      <alignment vertical="center"/>
    </xf>
    <xf numFmtId="0" fontId="26" fillId="2" borderId="14" xfId="0" applyFont="1" applyFill="1" applyBorder="1" applyAlignment="1" applyProtection="1">
      <alignment horizontal="left" vertical="center"/>
      <protection locked="0"/>
    </xf>
    <xf numFmtId="0" fontId="26" fillId="0" borderId="0" xfId="0" applyFont="1" applyBorder="1" applyAlignment="1" applyProtection="1">
      <alignment horizontal="center"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30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37</v>
      </c>
      <c r="E29" s="41"/>
      <c r="F29" s="27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08-2019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Kuželna III. Etapa-HOSPODA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8. 3. 2019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29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47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27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31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48</v>
      </c>
      <c r="D52" s="77"/>
      <c r="E52" s="77"/>
      <c r="F52" s="77"/>
      <c r="G52" s="77"/>
      <c r="H52" s="78"/>
      <c r="I52" s="79" t="s">
        <v>49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50</v>
      </c>
      <c r="AH52" s="77"/>
      <c r="AI52" s="77"/>
      <c r="AJ52" s="77"/>
      <c r="AK52" s="77"/>
      <c r="AL52" s="77"/>
      <c r="AM52" s="77"/>
      <c r="AN52" s="79" t="s">
        <v>51</v>
      </c>
      <c r="AO52" s="77"/>
      <c r="AP52" s="81"/>
      <c r="AQ52" s="82" t="s">
        <v>52</v>
      </c>
      <c r="AR52" s="38"/>
      <c r="AS52" s="83" t="s">
        <v>53</v>
      </c>
      <c r="AT52" s="84" t="s">
        <v>54</v>
      </c>
      <c r="AU52" s="84" t="s">
        <v>55</v>
      </c>
      <c r="AV52" s="84" t="s">
        <v>56</v>
      </c>
      <c r="AW52" s="84" t="s">
        <v>57</v>
      </c>
      <c r="AX52" s="84" t="s">
        <v>58</v>
      </c>
      <c r="AY52" s="84" t="s">
        <v>59</v>
      </c>
      <c r="AZ52" s="84" t="s">
        <v>60</v>
      </c>
      <c r="BA52" s="84" t="s">
        <v>61</v>
      </c>
      <c r="BB52" s="84" t="s">
        <v>62</v>
      </c>
      <c r="BC52" s="84" t="s">
        <v>63</v>
      </c>
      <c r="BD52" s="85" t="s">
        <v>64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65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66</v>
      </c>
      <c r="BT54" s="100" t="s">
        <v>67</v>
      </c>
      <c r="BU54" s="101" t="s">
        <v>68</v>
      </c>
      <c r="BV54" s="100" t="s">
        <v>69</v>
      </c>
      <c r="BW54" s="100" t="s">
        <v>5</v>
      </c>
      <c r="BX54" s="100" t="s">
        <v>70</v>
      </c>
      <c r="CL54" s="100" t="s">
        <v>1</v>
      </c>
    </row>
    <row r="55" s="5" customFormat="1" ht="27" customHeight="1">
      <c r="A55" s="102" t="s">
        <v>71</v>
      </c>
      <c r="B55" s="103"/>
      <c r="C55" s="104"/>
      <c r="D55" s="105" t="s">
        <v>72</v>
      </c>
      <c r="E55" s="105"/>
      <c r="F55" s="105"/>
      <c r="G55" s="105"/>
      <c r="H55" s="105"/>
      <c r="I55" s="106"/>
      <c r="J55" s="105" t="s">
        <v>72</v>
      </c>
      <c r="K55" s="105"/>
      <c r="L55" s="105"/>
      <c r="M55" s="105"/>
      <c r="N55" s="105"/>
      <c r="O55" s="105"/>
      <c r="P55" s="105"/>
      <c r="Q55" s="105"/>
      <c r="R55" s="105"/>
      <c r="S55" s="105"/>
      <c r="T55" s="105"/>
      <c r="U55" s="105"/>
      <c r="V55" s="105"/>
      <c r="W55" s="105"/>
      <c r="X55" s="105"/>
      <c r="Y55" s="105"/>
      <c r="Z55" s="105"/>
      <c r="AA55" s="105"/>
      <c r="AB55" s="105"/>
      <c r="AC55" s="105"/>
      <c r="AD55" s="105"/>
      <c r="AE55" s="105"/>
      <c r="AF55" s="105"/>
      <c r="AG55" s="107">
        <f>'D.1.4.a ZTI - D.1.4.a ZTI'!J30</f>
        <v>0</v>
      </c>
      <c r="AH55" s="106"/>
      <c r="AI55" s="106"/>
      <c r="AJ55" s="106"/>
      <c r="AK55" s="106"/>
      <c r="AL55" s="106"/>
      <c r="AM55" s="106"/>
      <c r="AN55" s="107">
        <f>SUM(AG55,AT55)</f>
        <v>0</v>
      </c>
      <c r="AO55" s="106"/>
      <c r="AP55" s="106"/>
      <c r="AQ55" s="108" t="s">
        <v>73</v>
      </c>
      <c r="AR55" s="109"/>
      <c r="AS55" s="110">
        <v>0</v>
      </c>
      <c r="AT55" s="111">
        <f>ROUND(SUM(AV55:AW55),2)</f>
        <v>0</v>
      </c>
      <c r="AU55" s="112">
        <f>'D.1.4.a ZTI - D.1.4.a ZTI'!P90</f>
        <v>0</v>
      </c>
      <c r="AV55" s="111">
        <f>'D.1.4.a ZTI - D.1.4.a ZTI'!J33</f>
        <v>0</v>
      </c>
      <c r="AW55" s="111">
        <f>'D.1.4.a ZTI - D.1.4.a ZTI'!J34</f>
        <v>0</v>
      </c>
      <c r="AX55" s="111">
        <f>'D.1.4.a ZTI - D.1.4.a ZTI'!J35</f>
        <v>0</v>
      </c>
      <c r="AY55" s="111">
        <f>'D.1.4.a ZTI - D.1.4.a ZTI'!J36</f>
        <v>0</v>
      </c>
      <c r="AZ55" s="111">
        <f>'D.1.4.a ZTI - D.1.4.a ZTI'!F33</f>
        <v>0</v>
      </c>
      <c r="BA55" s="111">
        <f>'D.1.4.a ZTI - D.1.4.a ZTI'!F34</f>
        <v>0</v>
      </c>
      <c r="BB55" s="111">
        <f>'D.1.4.a ZTI - D.1.4.a ZTI'!F35</f>
        <v>0</v>
      </c>
      <c r="BC55" s="111">
        <f>'D.1.4.a ZTI - D.1.4.a ZTI'!F36</f>
        <v>0</v>
      </c>
      <c r="BD55" s="113">
        <f>'D.1.4.a ZTI - D.1.4.a ZTI'!F37</f>
        <v>0</v>
      </c>
      <c r="BT55" s="114" t="s">
        <v>74</v>
      </c>
      <c r="BV55" s="114" t="s">
        <v>69</v>
      </c>
      <c r="BW55" s="114" t="s">
        <v>75</v>
      </c>
      <c r="BX55" s="114" t="s">
        <v>5</v>
      </c>
      <c r="CL55" s="114" t="s">
        <v>1</v>
      </c>
      <c r="CM55" s="114" t="s">
        <v>76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pQhq2ZRT10bnvyVeJKNWtkBSorDNqQHmFbEffq7duOTgdRR2h9S3PmBvz/LSEq8XacEv05OmQ8fpD+ZkKgHjAg==" hashValue="8flI+fRyIJGoYKcKWou42lN/Ts/+OhygZsH57pSLkxyFC8pmwbYf6d6sr5+17jvNKOqNtVrAb6eOz7OK07qFwA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D.1.4.a ZTI - D.1.4.a ZTI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5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75</v>
      </c>
    </row>
    <row r="3" ht="6.96" customHeight="1">
      <c r="B3" s="116"/>
      <c r="C3" s="117"/>
      <c r="D3" s="117"/>
      <c r="E3" s="117"/>
      <c r="F3" s="117"/>
      <c r="G3" s="117"/>
      <c r="H3" s="117"/>
      <c r="I3" s="118"/>
      <c r="J3" s="117"/>
      <c r="K3" s="117"/>
      <c r="L3" s="15"/>
      <c r="AT3" s="12" t="s">
        <v>76</v>
      </c>
    </row>
    <row r="4" ht="24.96" customHeight="1">
      <c r="B4" s="15"/>
      <c r="D4" s="119" t="s">
        <v>77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ht="12" customHeight="1">
      <c r="B6" s="15"/>
      <c r="D6" s="120" t="s">
        <v>16</v>
      </c>
      <c r="L6" s="15"/>
    </row>
    <row r="7" ht="16.5" customHeight="1">
      <c r="B7" s="15"/>
      <c r="E7" s="121" t="str">
        <f>'Rekapitulace stavby'!K6</f>
        <v>Kuželna III. Etapa-HOSPODA</v>
      </c>
      <c r="F7" s="120"/>
      <c r="G7" s="120"/>
      <c r="H7" s="120"/>
      <c r="L7" s="15"/>
    </row>
    <row r="8" s="1" customFormat="1" ht="12" customHeight="1">
      <c r="B8" s="38"/>
      <c r="D8" s="120" t="s">
        <v>78</v>
      </c>
      <c r="I8" s="122"/>
      <c r="L8" s="38"/>
    </row>
    <row r="9" s="1" customFormat="1" ht="36.96" customHeight="1">
      <c r="B9" s="38"/>
      <c r="E9" s="123" t="s">
        <v>79</v>
      </c>
      <c r="F9" s="1"/>
      <c r="G9" s="1"/>
      <c r="H9" s="1"/>
      <c r="I9" s="122"/>
      <c r="L9" s="38"/>
    </row>
    <row r="10" s="1" customFormat="1">
      <c r="B10" s="38"/>
      <c r="I10" s="122"/>
      <c r="L10" s="38"/>
    </row>
    <row r="11" s="1" customFormat="1" ht="12" customHeight="1">
      <c r="B11" s="38"/>
      <c r="D11" s="120" t="s">
        <v>18</v>
      </c>
      <c r="F11" s="12" t="s">
        <v>1</v>
      </c>
      <c r="I11" s="124" t="s">
        <v>19</v>
      </c>
      <c r="J11" s="12" t="s">
        <v>1</v>
      </c>
      <c r="L11" s="38"/>
    </row>
    <row r="12" s="1" customFormat="1" ht="12" customHeight="1">
      <c r="B12" s="38"/>
      <c r="D12" s="120" t="s">
        <v>20</v>
      </c>
      <c r="F12" s="12" t="s">
        <v>21</v>
      </c>
      <c r="I12" s="124" t="s">
        <v>22</v>
      </c>
      <c r="J12" s="125" t="str">
        <f>'Rekapitulace stavby'!AN8</f>
        <v>8. 3. 2019</v>
      </c>
      <c r="L12" s="38"/>
    </row>
    <row r="13" s="1" customFormat="1" ht="10.8" customHeight="1">
      <c r="B13" s="38"/>
      <c r="I13" s="122"/>
      <c r="L13" s="38"/>
    </row>
    <row r="14" s="1" customFormat="1" ht="12" customHeight="1">
      <c r="B14" s="38"/>
      <c r="D14" s="120" t="s">
        <v>24</v>
      </c>
      <c r="I14" s="124" t="s">
        <v>25</v>
      </c>
      <c r="J14" s="12" t="str">
        <f>IF('Rekapitulace stavby'!AN10="","",'Rekapitulace stavby'!AN10)</f>
        <v/>
      </c>
      <c r="L14" s="38"/>
    </row>
    <row r="15" s="1" customFormat="1" ht="18" customHeight="1">
      <c r="B15" s="38"/>
      <c r="E15" s="12" t="str">
        <f>IF('Rekapitulace stavby'!E11="","",'Rekapitulace stavby'!E11)</f>
        <v xml:space="preserve"> </v>
      </c>
      <c r="I15" s="124" t="s">
        <v>26</v>
      </c>
      <c r="J15" s="12" t="str">
        <f>IF('Rekapitulace stavby'!AN11="","",'Rekapitulace stavby'!AN11)</f>
        <v/>
      </c>
      <c r="L15" s="38"/>
    </row>
    <row r="16" s="1" customFormat="1" ht="6.96" customHeight="1">
      <c r="B16" s="38"/>
      <c r="I16" s="122"/>
      <c r="L16" s="38"/>
    </row>
    <row r="17" s="1" customFormat="1" ht="12" customHeight="1">
      <c r="B17" s="38"/>
      <c r="D17" s="120" t="s">
        <v>27</v>
      </c>
      <c r="I17" s="124" t="s">
        <v>25</v>
      </c>
      <c r="J17" s="28" t="str">
        <f>'Rekapitulace stavby'!AN13</f>
        <v>Vyplň údaj</v>
      </c>
      <c r="L17" s="38"/>
    </row>
    <row r="18" s="1" customFormat="1" ht="18" customHeight="1">
      <c r="B18" s="38"/>
      <c r="E18" s="28" t="str">
        <f>'Rekapitulace stavby'!E14</f>
        <v>Vyplň údaj</v>
      </c>
      <c r="F18" s="12"/>
      <c r="G18" s="12"/>
      <c r="H18" s="12"/>
      <c r="I18" s="124" t="s">
        <v>26</v>
      </c>
      <c r="J18" s="28" t="str">
        <f>'Rekapitulace stavby'!AN14</f>
        <v>Vyplň údaj</v>
      </c>
      <c r="L18" s="38"/>
    </row>
    <row r="19" s="1" customFormat="1" ht="6.96" customHeight="1">
      <c r="B19" s="38"/>
      <c r="I19" s="122"/>
      <c r="L19" s="38"/>
    </row>
    <row r="20" s="1" customFormat="1" ht="12" customHeight="1">
      <c r="B20" s="38"/>
      <c r="D20" s="120" t="s">
        <v>29</v>
      </c>
      <c r="I20" s="124" t="s">
        <v>25</v>
      </c>
      <c r="J20" s="12" t="str">
        <f>IF('Rekapitulace stavby'!AN16="","",'Rekapitulace stavby'!AN16)</f>
        <v/>
      </c>
      <c r="L20" s="38"/>
    </row>
    <row r="21" s="1" customFormat="1" ht="18" customHeight="1">
      <c r="B21" s="38"/>
      <c r="E21" s="12" t="str">
        <f>IF('Rekapitulace stavby'!E17="","",'Rekapitulace stavby'!E17)</f>
        <v xml:space="preserve"> </v>
      </c>
      <c r="I21" s="124" t="s">
        <v>26</v>
      </c>
      <c r="J21" s="12" t="str">
        <f>IF('Rekapitulace stavby'!AN17="","",'Rekapitulace stavby'!AN17)</f>
        <v/>
      </c>
      <c r="L21" s="38"/>
    </row>
    <row r="22" s="1" customFormat="1" ht="6.96" customHeight="1">
      <c r="B22" s="38"/>
      <c r="I22" s="122"/>
      <c r="L22" s="38"/>
    </row>
    <row r="23" s="1" customFormat="1" ht="12" customHeight="1">
      <c r="B23" s="38"/>
      <c r="D23" s="120" t="s">
        <v>31</v>
      </c>
      <c r="I23" s="124" t="s">
        <v>25</v>
      </c>
      <c r="J23" s="12" t="str">
        <f>IF('Rekapitulace stavby'!AN19="","",'Rekapitulace stavby'!AN19)</f>
        <v/>
      </c>
      <c r="L23" s="38"/>
    </row>
    <row r="24" s="1" customFormat="1" ht="18" customHeight="1">
      <c r="B24" s="38"/>
      <c r="E24" s="12" t="str">
        <f>IF('Rekapitulace stavby'!E20="","",'Rekapitulace stavby'!E20)</f>
        <v xml:space="preserve"> </v>
      </c>
      <c r="I24" s="124" t="s">
        <v>26</v>
      </c>
      <c r="J24" s="12" t="str">
        <f>IF('Rekapitulace stavby'!AN20="","",'Rekapitulace stavby'!AN20)</f>
        <v/>
      </c>
      <c r="L24" s="38"/>
    </row>
    <row r="25" s="1" customFormat="1" ht="6.96" customHeight="1">
      <c r="B25" s="38"/>
      <c r="I25" s="122"/>
      <c r="L25" s="38"/>
    </row>
    <row r="26" s="1" customFormat="1" ht="12" customHeight="1">
      <c r="B26" s="38"/>
      <c r="D26" s="120" t="s">
        <v>32</v>
      </c>
      <c r="I26" s="122"/>
      <c r="L26" s="38"/>
    </row>
    <row r="27" s="6" customFormat="1" ht="16.5" customHeight="1">
      <c r="B27" s="126"/>
      <c r="E27" s="127" t="s">
        <v>1</v>
      </c>
      <c r="F27" s="127"/>
      <c r="G27" s="127"/>
      <c r="H27" s="127"/>
      <c r="I27" s="128"/>
      <c r="L27" s="126"/>
    </row>
    <row r="28" s="1" customFormat="1" ht="6.96" customHeight="1">
      <c r="B28" s="38"/>
      <c r="I28" s="122"/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9"/>
      <c r="J29" s="66"/>
      <c r="K29" s="66"/>
      <c r="L29" s="38"/>
    </row>
    <row r="30" s="1" customFormat="1" ht="25.44" customHeight="1">
      <c r="B30" s="38"/>
      <c r="D30" s="130" t="s">
        <v>33</v>
      </c>
      <c r="I30" s="122"/>
      <c r="J30" s="131">
        <f>ROUND(J90, 2)</f>
        <v>0</v>
      </c>
      <c r="L30" s="38"/>
    </row>
    <row r="31" s="1" customFormat="1" ht="6.96" customHeight="1">
      <c r="B31" s="38"/>
      <c r="D31" s="66"/>
      <c r="E31" s="66"/>
      <c r="F31" s="66"/>
      <c r="G31" s="66"/>
      <c r="H31" s="66"/>
      <c r="I31" s="129"/>
      <c r="J31" s="66"/>
      <c r="K31" s="66"/>
      <c r="L31" s="38"/>
    </row>
    <row r="32" s="1" customFormat="1" ht="14.4" customHeight="1">
      <c r="B32" s="38"/>
      <c r="F32" s="132" t="s">
        <v>35</v>
      </c>
      <c r="I32" s="133" t="s">
        <v>34</v>
      </c>
      <c r="J32" s="132" t="s">
        <v>36</v>
      </c>
      <c r="L32" s="38"/>
    </row>
    <row r="33" s="1" customFormat="1" ht="14.4" customHeight="1">
      <c r="B33" s="38"/>
      <c r="D33" s="120" t="s">
        <v>37</v>
      </c>
      <c r="E33" s="120" t="s">
        <v>38</v>
      </c>
      <c r="F33" s="134">
        <f>ROUND((SUM(BE90:BE142)),  2)</f>
        <v>0</v>
      </c>
      <c r="I33" s="135">
        <v>0.20999999999999999</v>
      </c>
      <c r="J33" s="134">
        <f>ROUND(((SUM(BE90:BE142))*I33),  2)</f>
        <v>0</v>
      </c>
      <c r="L33" s="38"/>
    </row>
    <row r="34" s="1" customFormat="1" ht="14.4" customHeight="1">
      <c r="B34" s="38"/>
      <c r="E34" s="120" t="s">
        <v>39</v>
      </c>
      <c r="F34" s="134">
        <f>ROUND((SUM(BF90:BF142)),  2)</f>
        <v>0</v>
      </c>
      <c r="I34" s="135">
        <v>0.14999999999999999</v>
      </c>
      <c r="J34" s="134">
        <f>ROUND(((SUM(BF90:BF142))*I34),  2)</f>
        <v>0</v>
      </c>
      <c r="L34" s="38"/>
    </row>
    <row r="35" hidden="1" s="1" customFormat="1" ht="14.4" customHeight="1">
      <c r="B35" s="38"/>
      <c r="E35" s="120" t="s">
        <v>40</v>
      </c>
      <c r="F35" s="134">
        <f>ROUND((SUM(BG90:BG142)),  2)</f>
        <v>0</v>
      </c>
      <c r="I35" s="135">
        <v>0.20999999999999999</v>
      </c>
      <c r="J35" s="134">
        <f>0</f>
        <v>0</v>
      </c>
      <c r="L35" s="38"/>
    </row>
    <row r="36" hidden="1" s="1" customFormat="1" ht="14.4" customHeight="1">
      <c r="B36" s="38"/>
      <c r="E36" s="120" t="s">
        <v>41</v>
      </c>
      <c r="F36" s="134">
        <f>ROUND((SUM(BH90:BH142)),  2)</f>
        <v>0</v>
      </c>
      <c r="I36" s="135">
        <v>0.14999999999999999</v>
      </c>
      <c r="J36" s="134">
        <f>0</f>
        <v>0</v>
      </c>
      <c r="L36" s="38"/>
    </row>
    <row r="37" hidden="1" s="1" customFormat="1" ht="14.4" customHeight="1">
      <c r="B37" s="38"/>
      <c r="E37" s="120" t="s">
        <v>42</v>
      </c>
      <c r="F37" s="134">
        <f>ROUND((SUM(BI90:BI142)),  2)</f>
        <v>0</v>
      </c>
      <c r="I37" s="135">
        <v>0</v>
      </c>
      <c r="J37" s="134">
        <f>0</f>
        <v>0</v>
      </c>
      <c r="L37" s="38"/>
    </row>
    <row r="38" s="1" customFormat="1" ht="6.96" customHeight="1">
      <c r="B38" s="38"/>
      <c r="I38" s="122"/>
      <c r="L38" s="38"/>
    </row>
    <row r="39" s="1" customFormat="1" ht="25.44" customHeight="1">
      <c r="B39" s="38"/>
      <c r="C39" s="136"/>
      <c r="D39" s="137" t="s">
        <v>43</v>
      </c>
      <c r="E39" s="138"/>
      <c r="F39" s="138"/>
      <c r="G39" s="139" t="s">
        <v>44</v>
      </c>
      <c r="H39" s="140" t="s">
        <v>45</v>
      </c>
      <c r="I39" s="141"/>
      <c r="J39" s="142">
        <f>SUM(J30:J37)</f>
        <v>0</v>
      </c>
      <c r="K39" s="143"/>
      <c r="L39" s="38"/>
    </row>
    <row r="40" s="1" customFormat="1" ht="14.4" customHeight="1">
      <c r="B40" s="144"/>
      <c r="C40" s="145"/>
      <c r="D40" s="145"/>
      <c r="E40" s="145"/>
      <c r="F40" s="145"/>
      <c r="G40" s="145"/>
      <c r="H40" s="145"/>
      <c r="I40" s="146"/>
      <c r="J40" s="145"/>
      <c r="K40" s="145"/>
      <c r="L40" s="38"/>
    </row>
    <row r="44" s="1" customFormat="1" ht="6.96" customHeight="1">
      <c r="B44" s="147"/>
      <c r="C44" s="148"/>
      <c r="D44" s="148"/>
      <c r="E44" s="148"/>
      <c r="F44" s="148"/>
      <c r="G44" s="148"/>
      <c r="H44" s="148"/>
      <c r="I44" s="149"/>
      <c r="J44" s="148"/>
      <c r="K44" s="148"/>
      <c r="L44" s="38"/>
    </row>
    <row r="45" s="1" customFormat="1" ht="24.96" customHeight="1">
      <c r="B45" s="33"/>
      <c r="C45" s="18" t="s">
        <v>80</v>
      </c>
      <c r="D45" s="34"/>
      <c r="E45" s="34"/>
      <c r="F45" s="34"/>
      <c r="G45" s="34"/>
      <c r="H45" s="34"/>
      <c r="I45" s="122"/>
      <c r="J45" s="34"/>
      <c r="K45" s="34"/>
      <c r="L45" s="38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122"/>
      <c r="J46" s="34"/>
      <c r="K46" s="34"/>
      <c r="L46" s="38"/>
    </row>
    <row r="47" s="1" customFormat="1" ht="12" customHeight="1">
      <c r="B47" s="33"/>
      <c r="C47" s="27" t="s">
        <v>16</v>
      </c>
      <c r="D47" s="34"/>
      <c r="E47" s="34"/>
      <c r="F47" s="34"/>
      <c r="G47" s="34"/>
      <c r="H47" s="34"/>
      <c r="I47" s="122"/>
      <c r="J47" s="34"/>
      <c r="K47" s="34"/>
      <c r="L47" s="38"/>
    </row>
    <row r="48" s="1" customFormat="1" ht="16.5" customHeight="1">
      <c r="B48" s="33"/>
      <c r="C48" s="34"/>
      <c r="D48" s="34"/>
      <c r="E48" s="150" t="str">
        <f>E7</f>
        <v>Kuželna III. Etapa-HOSPODA</v>
      </c>
      <c r="F48" s="27"/>
      <c r="G48" s="27"/>
      <c r="H48" s="27"/>
      <c r="I48" s="122"/>
      <c r="J48" s="34"/>
      <c r="K48" s="34"/>
      <c r="L48" s="38"/>
    </row>
    <row r="49" s="1" customFormat="1" ht="12" customHeight="1">
      <c r="B49" s="33"/>
      <c r="C49" s="27" t="s">
        <v>78</v>
      </c>
      <c r="D49" s="34"/>
      <c r="E49" s="34"/>
      <c r="F49" s="34"/>
      <c r="G49" s="34"/>
      <c r="H49" s="34"/>
      <c r="I49" s="122"/>
      <c r="J49" s="34"/>
      <c r="K49" s="34"/>
      <c r="L49" s="38"/>
    </row>
    <row r="50" s="1" customFormat="1" ht="16.5" customHeight="1">
      <c r="B50" s="33"/>
      <c r="C50" s="34"/>
      <c r="D50" s="34"/>
      <c r="E50" s="59" t="str">
        <f>E9</f>
        <v>D.1.4.a ZTI - D.1.4.a ZTI</v>
      </c>
      <c r="F50" s="34"/>
      <c r="G50" s="34"/>
      <c r="H50" s="34"/>
      <c r="I50" s="122"/>
      <c r="J50" s="34"/>
      <c r="K50" s="34"/>
      <c r="L50" s="38"/>
    </row>
    <row r="51" s="1" customFormat="1" ht="6.96" customHeight="1">
      <c r="B51" s="33"/>
      <c r="C51" s="34"/>
      <c r="D51" s="34"/>
      <c r="E51" s="34"/>
      <c r="F51" s="34"/>
      <c r="G51" s="34"/>
      <c r="H51" s="34"/>
      <c r="I51" s="122"/>
      <c r="J51" s="34"/>
      <c r="K51" s="34"/>
      <c r="L51" s="38"/>
    </row>
    <row r="52" s="1" customFormat="1" ht="12" customHeight="1">
      <c r="B52" s="33"/>
      <c r="C52" s="27" t="s">
        <v>20</v>
      </c>
      <c r="D52" s="34"/>
      <c r="E52" s="34"/>
      <c r="F52" s="22" t="str">
        <f>F12</f>
        <v xml:space="preserve"> </v>
      </c>
      <c r="G52" s="34"/>
      <c r="H52" s="34"/>
      <c r="I52" s="124" t="s">
        <v>22</v>
      </c>
      <c r="J52" s="62" t="str">
        <f>IF(J12="","",J12)</f>
        <v>8. 3. 2019</v>
      </c>
      <c r="K52" s="34"/>
      <c r="L52" s="38"/>
    </row>
    <row r="53" s="1" customFormat="1" ht="6.96" customHeight="1">
      <c r="B53" s="33"/>
      <c r="C53" s="34"/>
      <c r="D53" s="34"/>
      <c r="E53" s="34"/>
      <c r="F53" s="34"/>
      <c r="G53" s="34"/>
      <c r="H53" s="34"/>
      <c r="I53" s="122"/>
      <c r="J53" s="34"/>
      <c r="K53" s="34"/>
      <c r="L53" s="38"/>
    </row>
    <row r="54" s="1" customFormat="1" ht="13.65" customHeight="1">
      <c r="B54" s="33"/>
      <c r="C54" s="27" t="s">
        <v>24</v>
      </c>
      <c r="D54" s="34"/>
      <c r="E54" s="34"/>
      <c r="F54" s="22" t="str">
        <f>E15</f>
        <v xml:space="preserve"> </v>
      </c>
      <c r="G54" s="34"/>
      <c r="H54" s="34"/>
      <c r="I54" s="124" t="s">
        <v>29</v>
      </c>
      <c r="J54" s="31" t="str">
        <f>E21</f>
        <v xml:space="preserve"> </v>
      </c>
      <c r="K54" s="34"/>
      <c r="L54" s="38"/>
    </row>
    <row r="55" s="1" customFormat="1" ht="13.65" customHeight="1">
      <c r="B55" s="33"/>
      <c r="C55" s="27" t="s">
        <v>27</v>
      </c>
      <c r="D55" s="34"/>
      <c r="E55" s="34"/>
      <c r="F55" s="22" t="str">
        <f>IF(E18="","",E18)</f>
        <v>Vyplň údaj</v>
      </c>
      <c r="G55" s="34"/>
      <c r="H55" s="34"/>
      <c r="I55" s="124" t="s">
        <v>31</v>
      </c>
      <c r="J55" s="31" t="str">
        <f>E24</f>
        <v xml:space="preserve"> </v>
      </c>
      <c r="K55" s="34"/>
      <c r="L55" s="38"/>
    </row>
    <row r="56" s="1" customFormat="1" ht="10.32" customHeight="1">
      <c r="B56" s="33"/>
      <c r="C56" s="34"/>
      <c r="D56" s="34"/>
      <c r="E56" s="34"/>
      <c r="F56" s="34"/>
      <c r="G56" s="34"/>
      <c r="H56" s="34"/>
      <c r="I56" s="122"/>
      <c r="J56" s="34"/>
      <c r="K56" s="34"/>
      <c r="L56" s="38"/>
    </row>
    <row r="57" s="1" customFormat="1" ht="29.28" customHeight="1">
      <c r="B57" s="33"/>
      <c r="C57" s="151" t="s">
        <v>81</v>
      </c>
      <c r="D57" s="152"/>
      <c r="E57" s="152"/>
      <c r="F57" s="152"/>
      <c r="G57" s="152"/>
      <c r="H57" s="152"/>
      <c r="I57" s="153"/>
      <c r="J57" s="154" t="s">
        <v>82</v>
      </c>
      <c r="K57" s="152"/>
      <c r="L57" s="38"/>
    </row>
    <row r="58" s="1" customFormat="1" ht="10.32" customHeight="1">
      <c r="B58" s="33"/>
      <c r="C58" s="34"/>
      <c r="D58" s="34"/>
      <c r="E58" s="34"/>
      <c r="F58" s="34"/>
      <c r="G58" s="34"/>
      <c r="H58" s="34"/>
      <c r="I58" s="122"/>
      <c r="J58" s="34"/>
      <c r="K58" s="34"/>
      <c r="L58" s="38"/>
    </row>
    <row r="59" s="1" customFormat="1" ht="22.8" customHeight="1">
      <c r="B59" s="33"/>
      <c r="C59" s="155" t="s">
        <v>83</v>
      </c>
      <c r="D59" s="34"/>
      <c r="E59" s="34"/>
      <c r="F59" s="34"/>
      <c r="G59" s="34"/>
      <c r="H59" s="34"/>
      <c r="I59" s="122"/>
      <c r="J59" s="93">
        <f>J90</f>
        <v>0</v>
      </c>
      <c r="K59" s="34"/>
      <c r="L59" s="38"/>
      <c r="AU59" s="12" t="s">
        <v>84</v>
      </c>
    </row>
    <row r="60" s="7" customFormat="1" ht="24.96" customHeight="1">
      <c r="B60" s="156"/>
      <c r="C60" s="157"/>
      <c r="D60" s="158" t="s">
        <v>85</v>
      </c>
      <c r="E60" s="159"/>
      <c r="F60" s="159"/>
      <c r="G60" s="159"/>
      <c r="H60" s="159"/>
      <c r="I60" s="160"/>
      <c r="J60" s="161">
        <f>J91</f>
        <v>0</v>
      </c>
      <c r="K60" s="157"/>
      <c r="L60" s="162"/>
    </row>
    <row r="61" s="8" customFormat="1" ht="19.92" customHeight="1">
      <c r="B61" s="163"/>
      <c r="C61" s="164"/>
      <c r="D61" s="165" t="s">
        <v>86</v>
      </c>
      <c r="E61" s="166"/>
      <c r="F61" s="166"/>
      <c r="G61" s="166"/>
      <c r="H61" s="166"/>
      <c r="I61" s="167"/>
      <c r="J61" s="168">
        <f>J92</f>
        <v>0</v>
      </c>
      <c r="K61" s="164"/>
      <c r="L61" s="169"/>
    </row>
    <row r="62" s="7" customFormat="1" ht="24.96" customHeight="1">
      <c r="B62" s="156"/>
      <c r="C62" s="157"/>
      <c r="D62" s="158" t="s">
        <v>87</v>
      </c>
      <c r="E62" s="159"/>
      <c r="F62" s="159"/>
      <c r="G62" s="159"/>
      <c r="H62" s="159"/>
      <c r="I62" s="160"/>
      <c r="J62" s="161">
        <f>J96</f>
        <v>0</v>
      </c>
      <c r="K62" s="157"/>
      <c r="L62" s="162"/>
    </row>
    <row r="63" s="8" customFormat="1" ht="19.92" customHeight="1">
      <c r="B63" s="163"/>
      <c r="C63" s="164"/>
      <c r="D63" s="165" t="s">
        <v>88</v>
      </c>
      <c r="E63" s="166"/>
      <c r="F63" s="166"/>
      <c r="G63" s="166"/>
      <c r="H63" s="166"/>
      <c r="I63" s="167"/>
      <c r="J63" s="168">
        <f>J97</f>
        <v>0</v>
      </c>
      <c r="K63" s="164"/>
      <c r="L63" s="169"/>
    </row>
    <row r="64" s="8" customFormat="1" ht="19.92" customHeight="1">
      <c r="B64" s="163"/>
      <c r="C64" s="164"/>
      <c r="D64" s="165" t="s">
        <v>89</v>
      </c>
      <c r="E64" s="166"/>
      <c r="F64" s="166"/>
      <c r="G64" s="166"/>
      <c r="H64" s="166"/>
      <c r="I64" s="167"/>
      <c r="J64" s="168">
        <f>J102</f>
        <v>0</v>
      </c>
      <c r="K64" s="164"/>
      <c r="L64" s="169"/>
    </row>
    <row r="65" s="8" customFormat="1" ht="19.92" customHeight="1">
      <c r="B65" s="163"/>
      <c r="C65" s="164"/>
      <c r="D65" s="165" t="s">
        <v>90</v>
      </c>
      <c r="E65" s="166"/>
      <c r="F65" s="166"/>
      <c r="G65" s="166"/>
      <c r="H65" s="166"/>
      <c r="I65" s="167"/>
      <c r="J65" s="168">
        <f>J116</f>
        <v>0</v>
      </c>
      <c r="K65" s="164"/>
      <c r="L65" s="169"/>
    </row>
    <row r="66" s="8" customFormat="1" ht="19.92" customHeight="1">
      <c r="B66" s="163"/>
      <c r="C66" s="164"/>
      <c r="D66" s="165" t="s">
        <v>91</v>
      </c>
      <c r="E66" s="166"/>
      <c r="F66" s="166"/>
      <c r="G66" s="166"/>
      <c r="H66" s="166"/>
      <c r="I66" s="167"/>
      <c r="J66" s="168">
        <f>J126</f>
        <v>0</v>
      </c>
      <c r="K66" s="164"/>
      <c r="L66" s="169"/>
    </row>
    <row r="67" s="8" customFormat="1" ht="19.92" customHeight="1">
      <c r="B67" s="163"/>
      <c r="C67" s="164"/>
      <c r="D67" s="165" t="s">
        <v>92</v>
      </c>
      <c r="E67" s="166"/>
      <c r="F67" s="166"/>
      <c r="G67" s="166"/>
      <c r="H67" s="166"/>
      <c r="I67" s="167"/>
      <c r="J67" s="168">
        <f>J127</f>
        <v>0</v>
      </c>
      <c r="K67" s="164"/>
      <c r="L67" s="169"/>
    </row>
    <row r="68" s="8" customFormat="1" ht="19.92" customHeight="1">
      <c r="B68" s="163"/>
      <c r="C68" s="164"/>
      <c r="D68" s="165" t="s">
        <v>93</v>
      </c>
      <c r="E68" s="166"/>
      <c r="F68" s="166"/>
      <c r="G68" s="166"/>
      <c r="H68" s="166"/>
      <c r="I68" s="167"/>
      <c r="J68" s="168">
        <f>J134</f>
        <v>0</v>
      </c>
      <c r="K68" s="164"/>
      <c r="L68" s="169"/>
    </row>
    <row r="69" s="8" customFormat="1" ht="19.92" customHeight="1">
      <c r="B69" s="163"/>
      <c r="C69" s="164"/>
      <c r="D69" s="165" t="s">
        <v>94</v>
      </c>
      <c r="E69" s="166"/>
      <c r="F69" s="166"/>
      <c r="G69" s="166"/>
      <c r="H69" s="166"/>
      <c r="I69" s="167"/>
      <c r="J69" s="168">
        <f>J135</f>
        <v>0</v>
      </c>
      <c r="K69" s="164"/>
      <c r="L69" s="169"/>
    </row>
    <row r="70" s="7" customFormat="1" ht="24.96" customHeight="1">
      <c r="B70" s="156"/>
      <c r="C70" s="157"/>
      <c r="D70" s="158" t="s">
        <v>95</v>
      </c>
      <c r="E70" s="159"/>
      <c r="F70" s="159"/>
      <c r="G70" s="159"/>
      <c r="H70" s="159"/>
      <c r="I70" s="160"/>
      <c r="J70" s="161">
        <f>J137</f>
        <v>0</v>
      </c>
      <c r="K70" s="157"/>
      <c r="L70" s="162"/>
    </row>
    <row r="71" s="1" customFormat="1" ht="21.84" customHeight="1">
      <c r="B71" s="33"/>
      <c r="C71" s="34"/>
      <c r="D71" s="34"/>
      <c r="E71" s="34"/>
      <c r="F71" s="34"/>
      <c r="G71" s="34"/>
      <c r="H71" s="34"/>
      <c r="I71" s="122"/>
      <c r="J71" s="34"/>
      <c r="K71" s="34"/>
      <c r="L71" s="38"/>
    </row>
    <row r="72" s="1" customFormat="1" ht="6.96" customHeight="1">
      <c r="B72" s="52"/>
      <c r="C72" s="53"/>
      <c r="D72" s="53"/>
      <c r="E72" s="53"/>
      <c r="F72" s="53"/>
      <c r="G72" s="53"/>
      <c r="H72" s="53"/>
      <c r="I72" s="146"/>
      <c r="J72" s="53"/>
      <c r="K72" s="53"/>
      <c r="L72" s="38"/>
    </row>
    <row r="76" s="1" customFormat="1" ht="6.96" customHeight="1">
      <c r="B76" s="54"/>
      <c r="C76" s="55"/>
      <c r="D76" s="55"/>
      <c r="E76" s="55"/>
      <c r="F76" s="55"/>
      <c r="G76" s="55"/>
      <c r="H76" s="55"/>
      <c r="I76" s="149"/>
      <c r="J76" s="55"/>
      <c r="K76" s="55"/>
      <c r="L76" s="38"/>
    </row>
    <row r="77" s="1" customFormat="1" ht="24.96" customHeight="1">
      <c r="B77" s="33"/>
      <c r="C77" s="18" t="s">
        <v>96</v>
      </c>
      <c r="D77" s="34"/>
      <c r="E77" s="34"/>
      <c r="F77" s="34"/>
      <c r="G77" s="34"/>
      <c r="H77" s="34"/>
      <c r="I77" s="122"/>
      <c r="J77" s="34"/>
      <c r="K77" s="34"/>
      <c r="L77" s="38"/>
    </row>
    <row r="78" s="1" customFormat="1" ht="6.96" customHeight="1">
      <c r="B78" s="33"/>
      <c r="C78" s="34"/>
      <c r="D78" s="34"/>
      <c r="E78" s="34"/>
      <c r="F78" s="34"/>
      <c r="G78" s="34"/>
      <c r="H78" s="34"/>
      <c r="I78" s="122"/>
      <c r="J78" s="34"/>
      <c r="K78" s="34"/>
      <c r="L78" s="38"/>
    </row>
    <row r="79" s="1" customFormat="1" ht="12" customHeight="1">
      <c r="B79" s="33"/>
      <c r="C79" s="27" t="s">
        <v>16</v>
      </c>
      <c r="D79" s="34"/>
      <c r="E79" s="34"/>
      <c r="F79" s="34"/>
      <c r="G79" s="34"/>
      <c r="H79" s="34"/>
      <c r="I79" s="122"/>
      <c r="J79" s="34"/>
      <c r="K79" s="34"/>
      <c r="L79" s="38"/>
    </row>
    <row r="80" s="1" customFormat="1" ht="16.5" customHeight="1">
      <c r="B80" s="33"/>
      <c r="C80" s="34"/>
      <c r="D80" s="34"/>
      <c r="E80" s="150" t="str">
        <f>E7</f>
        <v>Kuželna III. Etapa-HOSPODA</v>
      </c>
      <c r="F80" s="27"/>
      <c r="G80" s="27"/>
      <c r="H80" s="27"/>
      <c r="I80" s="122"/>
      <c r="J80" s="34"/>
      <c r="K80" s="34"/>
      <c r="L80" s="38"/>
    </row>
    <row r="81" s="1" customFormat="1" ht="12" customHeight="1">
      <c r="B81" s="33"/>
      <c r="C81" s="27" t="s">
        <v>78</v>
      </c>
      <c r="D81" s="34"/>
      <c r="E81" s="34"/>
      <c r="F81" s="34"/>
      <c r="G81" s="34"/>
      <c r="H81" s="34"/>
      <c r="I81" s="122"/>
      <c r="J81" s="34"/>
      <c r="K81" s="34"/>
      <c r="L81" s="38"/>
    </row>
    <row r="82" s="1" customFormat="1" ht="16.5" customHeight="1">
      <c r="B82" s="33"/>
      <c r="C82" s="34"/>
      <c r="D82" s="34"/>
      <c r="E82" s="59" t="str">
        <f>E9</f>
        <v>D.1.4.a ZTI - D.1.4.a ZTI</v>
      </c>
      <c r="F82" s="34"/>
      <c r="G82" s="34"/>
      <c r="H82" s="34"/>
      <c r="I82" s="122"/>
      <c r="J82" s="34"/>
      <c r="K82" s="34"/>
      <c r="L82" s="38"/>
    </row>
    <row r="83" s="1" customFormat="1" ht="6.96" customHeight="1">
      <c r="B83" s="33"/>
      <c r="C83" s="34"/>
      <c r="D83" s="34"/>
      <c r="E83" s="34"/>
      <c r="F83" s="34"/>
      <c r="G83" s="34"/>
      <c r="H83" s="34"/>
      <c r="I83" s="122"/>
      <c r="J83" s="34"/>
      <c r="K83" s="34"/>
      <c r="L83" s="38"/>
    </row>
    <row r="84" s="1" customFormat="1" ht="12" customHeight="1">
      <c r="B84" s="33"/>
      <c r="C84" s="27" t="s">
        <v>20</v>
      </c>
      <c r="D84" s="34"/>
      <c r="E84" s="34"/>
      <c r="F84" s="22" t="str">
        <f>F12</f>
        <v xml:space="preserve"> </v>
      </c>
      <c r="G84" s="34"/>
      <c r="H84" s="34"/>
      <c r="I84" s="124" t="s">
        <v>22</v>
      </c>
      <c r="J84" s="62" t="str">
        <f>IF(J12="","",J12)</f>
        <v>8. 3. 2019</v>
      </c>
      <c r="K84" s="34"/>
      <c r="L84" s="38"/>
    </row>
    <row r="85" s="1" customFormat="1" ht="6.96" customHeight="1">
      <c r="B85" s="33"/>
      <c r="C85" s="34"/>
      <c r="D85" s="34"/>
      <c r="E85" s="34"/>
      <c r="F85" s="34"/>
      <c r="G85" s="34"/>
      <c r="H85" s="34"/>
      <c r="I85" s="122"/>
      <c r="J85" s="34"/>
      <c r="K85" s="34"/>
      <c r="L85" s="38"/>
    </row>
    <row r="86" s="1" customFormat="1" ht="13.65" customHeight="1">
      <c r="B86" s="33"/>
      <c r="C86" s="27" t="s">
        <v>24</v>
      </c>
      <c r="D86" s="34"/>
      <c r="E86" s="34"/>
      <c r="F86" s="22" t="str">
        <f>E15</f>
        <v xml:space="preserve"> </v>
      </c>
      <c r="G86" s="34"/>
      <c r="H86" s="34"/>
      <c r="I86" s="124" t="s">
        <v>29</v>
      </c>
      <c r="J86" s="31" t="str">
        <f>E21</f>
        <v xml:space="preserve"> </v>
      </c>
      <c r="K86" s="34"/>
      <c r="L86" s="38"/>
    </row>
    <row r="87" s="1" customFormat="1" ht="13.65" customHeight="1">
      <c r="B87" s="33"/>
      <c r="C87" s="27" t="s">
        <v>27</v>
      </c>
      <c r="D87" s="34"/>
      <c r="E87" s="34"/>
      <c r="F87" s="22" t="str">
        <f>IF(E18="","",E18)</f>
        <v>Vyplň údaj</v>
      </c>
      <c r="G87" s="34"/>
      <c r="H87" s="34"/>
      <c r="I87" s="124" t="s">
        <v>31</v>
      </c>
      <c r="J87" s="31" t="str">
        <f>E24</f>
        <v xml:space="preserve"> </v>
      </c>
      <c r="K87" s="34"/>
      <c r="L87" s="38"/>
    </row>
    <row r="88" s="1" customFormat="1" ht="10.32" customHeight="1">
      <c r="B88" s="33"/>
      <c r="C88" s="34"/>
      <c r="D88" s="34"/>
      <c r="E88" s="34"/>
      <c r="F88" s="34"/>
      <c r="G88" s="34"/>
      <c r="H88" s="34"/>
      <c r="I88" s="122"/>
      <c r="J88" s="34"/>
      <c r="K88" s="34"/>
      <c r="L88" s="38"/>
    </row>
    <row r="89" s="9" customFormat="1" ht="29.28" customHeight="1">
      <c r="B89" s="170"/>
      <c r="C89" s="171" t="s">
        <v>97</v>
      </c>
      <c r="D89" s="172" t="s">
        <v>52</v>
      </c>
      <c r="E89" s="172" t="s">
        <v>48</v>
      </c>
      <c r="F89" s="172" t="s">
        <v>49</v>
      </c>
      <c r="G89" s="172" t="s">
        <v>98</v>
      </c>
      <c r="H89" s="172" t="s">
        <v>99</v>
      </c>
      <c r="I89" s="173" t="s">
        <v>100</v>
      </c>
      <c r="J89" s="174" t="s">
        <v>82</v>
      </c>
      <c r="K89" s="175" t="s">
        <v>101</v>
      </c>
      <c r="L89" s="176"/>
      <c r="M89" s="83" t="s">
        <v>1</v>
      </c>
      <c r="N89" s="84" t="s">
        <v>37</v>
      </c>
      <c r="O89" s="84" t="s">
        <v>102</v>
      </c>
      <c r="P89" s="84" t="s">
        <v>103</v>
      </c>
      <c r="Q89" s="84" t="s">
        <v>104</v>
      </c>
      <c r="R89" s="84" t="s">
        <v>105</v>
      </c>
      <c r="S89" s="84" t="s">
        <v>106</v>
      </c>
      <c r="T89" s="85" t="s">
        <v>107</v>
      </c>
    </row>
    <row r="90" s="1" customFormat="1" ht="22.8" customHeight="1">
      <c r="B90" s="33"/>
      <c r="C90" s="90" t="s">
        <v>108</v>
      </c>
      <c r="D90" s="34"/>
      <c r="E90" s="34"/>
      <c r="F90" s="34"/>
      <c r="G90" s="34"/>
      <c r="H90" s="34"/>
      <c r="I90" s="122"/>
      <c r="J90" s="177">
        <f>BK90</f>
        <v>0</v>
      </c>
      <c r="K90" s="34"/>
      <c r="L90" s="38"/>
      <c r="M90" s="86"/>
      <c r="N90" s="87"/>
      <c r="O90" s="87"/>
      <c r="P90" s="178">
        <f>P91+P96+P137</f>
        <v>0</v>
      </c>
      <c r="Q90" s="87"/>
      <c r="R90" s="178">
        <f>R91+R96+R137</f>
        <v>3.09253</v>
      </c>
      <c r="S90" s="87"/>
      <c r="T90" s="179">
        <f>T91+T96+T137</f>
        <v>0</v>
      </c>
      <c r="AT90" s="12" t="s">
        <v>66</v>
      </c>
      <c r="AU90" s="12" t="s">
        <v>84</v>
      </c>
      <c r="BK90" s="180">
        <f>BK91+BK96+BK137</f>
        <v>0</v>
      </c>
    </row>
    <row r="91" s="10" customFormat="1" ht="25.92" customHeight="1">
      <c r="B91" s="181"/>
      <c r="C91" s="182"/>
      <c r="D91" s="183" t="s">
        <v>66</v>
      </c>
      <c r="E91" s="184" t="s">
        <v>109</v>
      </c>
      <c r="F91" s="184" t="s">
        <v>110</v>
      </c>
      <c r="G91" s="182"/>
      <c r="H91" s="182"/>
      <c r="I91" s="185"/>
      <c r="J91" s="186">
        <f>BK91</f>
        <v>0</v>
      </c>
      <c r="K91" s="182"/>
      <c r="L91" s="187"/>
      <c r="M91" s="188"/>
      <c r="N91" s="189"/>
      <c r="O91" s="189"/>
      <c r="P91" s="190">
        <f>P92</f>
        <v>0</v>
      </c>
      <c r="Q91" s="189"/>
      <c r="R91" s="190">
        <f>R92</f>
        <v>3</v>
      </c>
      <c r="S91" s="189"/>
      <c r="T91" s="191">
        <f>T92</f>
        <v>0</v>
      </c>
      <c r="AR91" s="192" t="s">
        <v>74</v>
      </c>
      <c r="AT91" s="193" t="s">
        <v>66</v>
      </c>
      <c r="AU91" s="193" t="s">
        <v>67</v>
      </c>
      <c r="AY91" s="192" t="s">
        <v>111</v>
      </c>
      <c r="BK91" s="194">
        <f>BK92</f>
        <v>0</v>
      </c>
    </row>
    <row r="92" s="10" customFormat="1" ht="22.8" customHeight="1">
      <c r="B92" s="181"/>
      <c r="C92" s="182"/>
      <c r="D92" s="183" t="s">
        <v>66</v>
      </c>
      <c r="E92" s="195" t="s">
        <v>74</v>
      </c>
      <c r="F92" s="195" t="s">
        <v>112</v>
      </c>
      <c r="G92" s="182"/>
      <c r="H92" s="182"/>
      <c r="I92" s="185"/>
      <c r="J92" s="196">
        <f>BK92</f>
        <v>0</v>
      </c>
      <c r="K92" s="182"/>
      <c r="L92" s="187"/>
      <c r="M92" s="188"/>
      <c r="N92" s="189"/>
      <c r="O92" s="189"/>
      <c r="P92" s="190">
        <f>SUM(P93:P95)</f>
        <v>0</v>
      </c>
      <c r="Q92" s="189"/>
      <c r="R92" s="190">
        <f>SUM(R93:R95)</f>
        <v>3</v>
      </c>
      <c r="S92" s="189"/>
      <c r="T92" s="191">
        <f>SUM(T93:T95)</f>
        <v>0</v>
      </c>
      <c r="AR92" s="192" t="s">
        <v>74</v>
      </c>
      <c r="AT92" s="193" t="s">
        <v>66</v>
      </c>
      <c r="AU92" s="193" t="s">
        <v>74</v>
      </c>
      <c r="AY92" s="192" t="s">
        <v>111</v>
      </c>
      <c r="BK92" s="194">
        <f>SUM(BK93:BK95)</f>
        <v>0</v>
      </c>
    </row>
    <row r="93" s="1" customFormat="1" ht="16.5" customHeight="1">
      <c r="B93" s="33"/>
      <c r="C93" s="197" t="s">
        <v>113</v>
      </c>
      <c r="D93" s="197" t="s">
        <v>114</v>
      </c>
      <c r="E93" s="198" t="s">
        <v>115</v>
      </c>
      <c r="F93" s="199" t="s">
        <v>116</v>
      </c>
      <c r="G93" s="200" t="s">
        <v>117</v>
      </c>
      <c r="H93" s="201">
        <v>2</v>
      </c>
      <c r="I93" s="202"/>
      <c r="J93" s="203">
        <f>ROUND(I93*H93,2)</f>
        <v>0</v>
      </c>
      <c r="K93" s="199" t="s">
        <v>1</v>
      </c>
      <c r="L93" s="38"/>
      <c r="M93" s="204" t="s">
        <v>1</v>
      </c>
      <c r="N93" s="205" t="s">
        <v>38</v>
      </c>
      <c r="O93" s="74"/>
      <c r="P93" s="206">
        <f>O93*H93</f>
        <v>0</v>
      </c>
      <c r="Q93" s="206">
        <v>0</v>
      </c>
      <c r="R93" s="206">
        <f>Q93*H93</f>
        <v>0</v>
      </c>
      <c r="S93" s="206">
        <v>0</v>
      </c>
      <c r="T93" s="207">
        <f>S93*H93</f>
        <v>0</v>
      </c>
      <c r="AR93" s="12" t="s">
        <v>118</v>
      </c>
      <c r="AT93" s="12" t="s">
        <v>114</v>
      </c>
      <c r="AU93" s="12" t="s">
        <v>76</v>
      </c>
      <c r="AY93" s="12" t="s">
        <v>111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2" t="s">
        <v>74</v>
      </c>
      <c r="BK93" s="208">
        <f>ROUND(I93*H93,2)</f>
        <v>0</v>
      </c>
      <c r="BL93" s="12" t="s">
        <v>118</v>
      </c>
      <c r="BM93" s="12" t="s">
        <v>119</v>
      </c>
    </row>
    <row r="94" s="1" customFormat="1" ht="16.5" customHeight="1">
      <c r="B94" s="33"/>
      <c r="C94" s="197" t="s">
        <v>76</v>
      </c>
      <c r="D94" s="197" t="s">
        <v>114</v>
      </c>
      <c r="E94" s="198" t="s">
        <v>120</v>
      </c>
      <c r="F94" s="199" t="s">
        <v>121</v>
      </c>
      <c r="G94" s="200" t="s">
        <v>117</v>
      </c>
      <c r="H94" s="201">
        <v>1.5</v>
      </c>
      <c r="I94" s="202"/>
      <c r="J94" s="203">
        <f>ROUND(I94*H94,2)</f>
        <v>0</v>
      </c>
      <c r="K94" s="199" t="s">
        <v>122</v>
      </c>
      <c r="L94" s="38"/>
      <c r="M94" s="204" t="s">
        <v>1</v>
      </c>
      <c r="N94" s="205" t="s">
        <v>38</v>
      </c>
      <c r="O94" s="74"/>
      <c r="P94" s="206">
        <f>O94*H94</f>
        <v>0</v>
      </c>
      <c r="Q94" s="206">
        <v>0</v>
      </c>
      <c r="R94" s="206">
        <f>Q94*H94</f>
        <v>0</v>
      </c>
      <c r="S94" s="206">
        <v>0</v>
      </c>
      <c r="T94" s="207">
        <f>S94*H94</f>
        <v>0</v>
      </c>
      <c r="AR94" s="12" t="s">
        <v>118</v>
      </c>
      <c r="AT94" s="12" t="s">
        <v>114</v>
      </c>
      <c r="AU94" s="12" t="s">
        <v>76</v>
      </c>
      <c r="AY94" s="12" t="s">
        <v>111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2" t="s">
        <v>74</v>
      </c>
      <c r="BK94" s="208">
        <f>ROUND(I94*H94,2)</f>
        <v>0</v>
      </c>
      <c r="BL94" s="12" t="s">
        <v>118</v>
      </c>
      <c r="BM94" s="12" t="s">
        <v>123</v>
      </c>
    </row>
    <row r="95" s="1" customFormat="1" ht="16.5" customHeight="1">
      <c r="B95" s="33"/>
      <c r="C95" s="209" t="s">
        <v>124</v>
      </c>
      <c r="D95" s="209" t="s">
        <v>125</v>
      </c>
      <c r="E95" s="210" t="s">
        <v>126</v>
      </c>
      <c r="F95" s="211" t="s">
        <v>127</v>
      </c>
      <c r="G95" s="212" t="s">
        <v>128</v>
      </c>
      <c r="H95" s="213">
        <v>3</v>
      </c>
      <c r="I95" s="214"/>
      <c r="J95" s="215">
        <f>ROUND(I95*H95,2)</f>
        <v>0</v>
      </c>
      <c r="K95" s="211" t="s">
        <v>122</v>
      </c>
      <c r="L95" s="216"/>
      <c r="M95" s="217" t="s">
        <v>1</v>
      </c>
      <c r="N95" s="218" t="s">
        <v>38</v>
      </c>
      <c r="O95" s="74"/>
      <c r="P95" s="206">
        <f>O95*H95</f>
        <v>0</v>
      </c>
      <c r="Q95" s="206">
        <v>1</v>
      </c>
      <c r="R95" s="206">
        <f>Q95*H95</f>
        <v>3</v>
      </c>
      <c r="S95" s="206">
        <v>0</v>
      </c>
      <c r="T95" s="207">
        <f>S95*H95</f>
        <v>0</v>
      </c>
      <c r="AR95" s="12" t="s">
        <v>129</v>
      </c>
      <c r="AT95" s="12" t="s">
        <v>125</v>
      </c>
      <c r="AU95" s="12" t="s">
        <v>76</v>
      </c>
      <c r="AY95" s="12" t="s">
        <v>111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2" t="s">
        <v>74</v>
      </c>
      <c r="BK95" s="208">
        <f>ROUND(I95*H95,2)</f>
        <v>0</v>
      </c>
      <c r="BL95" s="12" t="s">
        <v>118</v>
      </c>
      <c r="BM95" s="12" t="s">
        <v>130</v>
      </c>
    </row>
    <row r="96" s="10" customFormat="1" ht="25.92" customHeight="1">
      <c r="B96" s="181"/>
      <c r="C96" s="182"/>
      <c r="D96" s="183" t="s">
        <v>66</v>
      </c>
      <c r="E96" s="184" t="s">
        <v>131</v>
      </c>
      <c r="F96" s="184" t="s">
        <v>132</v>
      </c>
      <c r="G96" s="182"/>
      <c r="H96" s="182"/>
      <c r="I96" s="185"/>
      <c r="J96" s="186">
        <f>BK96</f>
        <v>0</v>
      </c>
      <c r="K96" s="182"/>
      <c r="L96" s="187"/>
      <c r="M96" s="188"/>
      <c r="N96" s="189"/>
      <c r="O96" s="189"/>
      <c r="P96" s="190">
        <f>P97+P102+P116+P126+P127+P134+P135</f>
        <v>0</v>
      </c>
      <c r="Q96" s="189"/>
      <c r="R96" s="190">
        <f>R97+R102+R116+R126+R127+R134+R135</f>
        <v>0.092529999999999987</v>
      </c>
      <c r="S96" s="189"/>
      <c r="T96" s="191">
        <f>T97+T102+T116+T126+T127+T134+T135</f>
        <v>0</v>
      </c>
      <c r="AR96" s="192" t="s">
        <v>76</v>
      </c>
      <c r="AT96" s="193" t="s">
        <v>66</v>
      </c>
      <c r="AU96" s="193" t="s">
        <v>67</v>
      </c>
      <c r="AY96" s="192" t="s">
        <v>111</v>
      </c>
      <c r="BK96" s="194">
        <f>BK97+BK102+BK116+BK126+BK127+BK134+BK135</f>
        <v>0</v>
      </c>
    </row>
    <row r="97" s="10" customFormat="1" ht="22.8" customHeight="1">
      <c r="B97" s="181"/>
      <c r="C97" s="182"/>
      <c r="D97" s="183" t="s">
        <v>66</v>
      </c>
      <c r="E97" s="195" t="s">
        <v>133</v>
      </c>
      <c r="F97" s="195" t="s">
        <v>134</v>
      </c>
      <c r="G97" s="182"/>
      <c r="H97" s="182"/>
      <c r="I97" s="185"/>
      <c r="J97" s="196">
        <f>BK97</f>
        <v>0</v>
      </c>
      <c r="K97" s="182"/>
      <c r="L97" s="187"/>
      <c r="M97" s="188"/>
      <c r="N97" s="189"/>
      <c r="O97" s="189"/>
      <c r="P97" s="190">
        <f>SUM(P98:P101)</f>
        <v>0</v>
      </c>
      <c r="Q97" s="189"/>
      <c r="R97" s="190">
        <f>SUM(R98:R101)</f>
        <v>0.00061000000000000008</v>
      </c>
      <c r="S97" s="189"/>
      <c r="T97" s="191">
        <f>SUM(T98:T101)</f>
        <v>0</v>
      </c>
      <c r="AR97" s="192" t="s">
        <v>76</v>
      </c>
      <c r="AT97" s="193" t="s">
        <v>66</v>
      </c>
      <c r="AU97" s="193" t="s">
        <v>74</v>
      </c>
      <c r="AY97" s="192" t="s">
        <v>111</v>
      </c>
      <c r="BK97" s="194">
        <f>SUM(BK98:BK101)</f>
        <v>0</v>
      </c>
    </row>
    <row r="98" s="1" customFormat="1" ht="16.5" customHeight="1">
      <c r="B98" s="33"/>
      <c r="C98" s="209" t="s">
        <v>135</v>
      </c>
      <c r="D98" s="209" t="s">
        <v>125</v>
      </c>
      <c r="E98" s="210" t="s">
        <v>136</v>
      </c>
      <c r="F98" s="211" t="s">
        <v>137</v>
      </c>
      <c r="G98" s="212" t="s">
        <v>138</v>
      </c>
      <c r="H98" s="213">
        <v>1</v>
      </c>
      <c r="I98" s="214"/>
      <c r="J98" s="215">
        <f>ROUND(I98*H98,2)</f>
        <v>0</v>
      </c>
      <c r="K98" s="211" t="s">
        <v>122</v>
      </c>
      <c r="L98" s="216"/>
      <c r="M98" s="217" t="s">
        <v>1</v>
      </c>
      <c r="N98" s="218" t="s">
        <v>38</v>
      </c>
      <c r="O98" s="74"/>
      <c r="P98" s="206">
        <f>O98*H98</f>
        <v>0</v>
      </c>
      <c r="Q98" s="206">
        <v>6.9999999999999994E-05</v>
      </c>
      <c r="R98" s="206">
        <f>Q98*H98</f>
        <v>6.9999999999999994E-05</v>
      </c>
      <c r="S98" s="206">
        <v>0</v>
      </c>
      <c r="T98" s="207">
        <f>S98*H98</f>
        <v>0</v>
      </c>
      <c r="AR98" s="12" t="s">
        <v>139</v>
      </c>
      <c r="AT98" s="12" t="s">
        <v>125</v>
      </c>
      <c r="AU98" s="12" t="s">
        <v>76</v>
      </c>
      <c r="AY98" s="12" t="s">
        <v>111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2" t="s">
        <v>74</v>
      </c>
      <c r="BK98" s="208">
        <f>ROUND(I98*H98,2)</f>
        <v>0</v>
      </c>
      <c r="BL98" s="12" t="s">
        <v>140</v>
      </c>
      <c r="BM98" s="12" t="s">
        <v>141</v>
      </c>
    </row>
    <row r="99" s="1" customFormat="1" ht="16.5" customHeight="1">
      <c r="B99" s="33"/>
      <c r="C99" s="209" t="s">
        <v>142</v>
      </c>
      <c r="D99" s="209" t="s">
        <v>125</v>
      </c>
      <c r="E99" s="210" t="s">
        <v>143</v>
      </c>
      <c r="F99" s="211" t="s">
        <v>144</v>
      </c>
      <c r="G99" s="212" t="s">
        <v>138</v>
      </c>
      <c r="H99" s="213">
        <v>4</v>
      </c>
      <c r="I99" s="214"/>
      <c r="J99" s="215">
        <f>ROUND(I99*H99,2)</f>
        <v>0</v>
      </c>
      <c r="K99" s="211" t="s">
        <v>122</v>
      </c>
      <c r="L99" s="216"/>
      <c r="M99" s="217" t="s">
        <v>1</v>
      </c>
      <c r="N99" s="218" t="s">
        <v>38</v>
      </c>
      <c r="O99" s="74"/>
      <c r="P99" s="206">
        <f>O99*H99</f>
        <v>0</v>
      </c>
      <c r="Q99" s="206">
        <v>8.0000000000000007E-05</v>
      </c>
      <c r="R99" s="206">
        <f>Q99*H99</f>
        <v>0.00032000000000000003</v>
      </c>
      <c r="S99" s="206">
        <v>0</v>
      </c>
      <c r="T99" s="207">
        <f>S99*H99</f>
        <v>0</v>
      </c>
      <c r="AR99" s="12" t="s">
        <v>139</v>
      </c>
      <c r="AT99" s="12" t="s">
        <v>125</v>
      </c>
      <c r="AU99" s="12" t="s">
        <v>76</v>
      </c>
      <c r="AY99" s="12" t="s">
        <v>111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2" t="s">
        <v>74</v>
      </c>
      <c r="BK99" s="208">
        <f>ROUND(I99*H99,2)</f>
        <v>0</v>
      </c>
      <c r="BL99" s="12" t="s">
        <v>140</v>
      </c>
      <c r="BM99" s="12" t="s">
        <v>145</v>
      </c>
    </row>
    <row r="100" s="1" customFormat="1" ht="16.5" customHeight="1">
      <c r="B100" s="33"/>
      <c r="C100" s="209" t="s">
        <v>146</v>
      </c>
      <c r="D100" s="209" t="s">
        <v>125</v>
      </c>
      <c r="E100" s="210" t="s">
        <v>147</v>
      </c>
      <c r="F100" s="211" t="s">
        <v>148</v>
      </c>
      <c r="G100" s="212" t="s">
        <v>138</v>
      </c>
      <c r="H100" s="213">
        <v>2</v>
      </c>
      <c r="I100" s="214"/>
      <c r="J100" s="215">
        <f>ROUND(I100*H100,2)</f>
        <v>0</v>
      </c>
      <c r="K100" s="211" t="s">
        <v>122</v>
      </c>
      <c r="L100" s="216"/>
      <c r="M100" s="217" t="s">
        <v>1</v>
      </c>
      <c r="N100" s="218" t="s">
        <v>38</v>
      </c>
      <c r="O100" s="74"/>
      <c r="P100" s="206">
        <f>O100*H100</f>
        <v>0</v>
      </c>
      <c r="Q100" s="206">
        <v>0.00011</v>
      </c>
      <c r="R100" s="206">
        <f>Q100*H100</f>
        <v>0.00022000000000000001</v>
      </c>
      <c r="S100" s="206">
        <v>0</v>
      </c>
      <c r="T100" s="207">
        <f>S100*H100</f>
        <v>0</v>
      </c>
      <c r="AR100" s="12" t="s">
        <v>139</v>
      </c>
      <c r="AT100" s="12" t="s">
        <v>125</v>
      </c>
      <c r="AU100" s="12" t="s">
        <v>76</v>
      </c>
      <c r="AY100" s="12" t="s">
        <v>111</v>
      </c>
      <c r="BE100" s="208">
        <f>IF(N100="základní",J100,0)</f>
        <v>0</v>
      </c>
      <c r="BF100" s="208">
        <f>IF(N100="snížená",J100,0)</f>
        <v>0</v>
      </c>
      <c r="BG100" s="208">
        <f>IF(N100="zákl. přenesená",J100,0)</f>
        <v>0</v>
      </c>
      <c r="BH100" s="208">
        <f>IF(N100="sníž. přenesená",J100,0)</f>
        <v>0</v>
      </c>
      <c r="BI100" s="208">
        <f>IF(N100="nulová",J100,0)</f>
        <v>0</v>
      </c>
      <c r="BJ100" s="12" t="s">
        <v>74</v>
      </c>
      <c r="BK100" s="208">
        <f>ROUND(I100*H100,2)</f>
        <v>0</v>
      </c>
      <c r="BL100" s="12" t="s">
        <v>140</v>
      </c>
      <c r="BM100" s="12" t="s">
        <v>149</v>
      </c>
    </row>
    <row r="101" s="1" customFormat="1" ht="16.5" customHeight="1">
      <c r="B101" s="33"/>
      <c r="C101" s="197" t="s">
        <v>8</v>
      </c>
      <c r="D101" s="197" t="s">
        <v>114</v>
      </c>
      <c r="E101" s="198" t="s">
        <v>150</v>
      </c>
      <c r="F101" s="199" t="s">
        <v>151</v>
      </c>
      <c r="G101" s="200" t="s">
        <v>138</v>
      </c>
      <c r="H101" s="201">
        <v>7</v>
      </c>
      <c r="I101" s="202"/>
      <c r="J101" s="203">
        <f>ROUND(I101*H101,2)</f>
        <v>0</v>
      </c>
      <c r="K101" s="199" t="s">
        <v>122</v>
      </c>
      <c r="L101" s="38"/>
      <c r="M101" s="204" t="s">
        <v>1</v>
      </c>
      <c r="N101" s="205" t="s">
        <v>38</v>
      </c>
      <c r="O101" s="74"/>
      <c r="P101" s="206">
        <f>O101*H101</f>
        <v>0</v>
      </c>
      <c r="Q101" s="206">
        <v>0</v>
      </c>
      <c r="R101" s="206">
        <f>Q101*H101</f>
        <v>0</v>
      </c>
      <c r="S101" s="206">
        <v>0</v>
      </c>
      <c r="T101" s="207">
        <f>S101*H101</f>
        <v>0</v>
      </c>
      <c r="AR101" s="12" t="s">
        <v>140</v>
      </c>
      <c r="AT101" s="12" t="s">
        <v>114</v>
      </c>
      <c r="AU101" s="12" t="s">
        <v>76</v>
      </c>
      <c r="AY101" s="12" t="s">
        <v>111</v>
      </c>
      <c r="BE101" s="208">
        <f>IF(N101="základní",J101,0)</f>
        <v>0</v>
      </c>
      <c r="BF101" s="208">
        <f>IF(N101="snížená",J101,0)</f>
        <v>0</v>
      </c>
      <c r="BG101" s="208">
        <f>IF(N101="zákl. přenesená",J101,0)</f>
        <v>0</v>
      </c>
      <c r="BH101" s="208">
        <f>IF(N101="sníž. přenesená",J101,0)</f>
        <v>0</v>
      </c>
      <c r="BI101" s="208">
        <f>IF(N101="nulová",J101,0)</f>
        <v>0</v>
      </c>
      <c r="BJ101" s="12" t="s">
        <v>74</v>
      </c>
      <c r="BK101" s="208">
        <f>ROUND(I101*H101,2)</f>
        <v>0</v>
      </c>
      <c r="BL101" s="12" t="s">
        <v>140</v>
      </c>
      <c r="BM101" s="12" t="s">
        <v>152</v>
      </c>
    </row>
    <row r="102" s="10" customFormat="1" ht="22.8" customHeight="1">
      <c r="B102" s="181"/>
      <c r="C102" s="182"/>
      <c r="D102" s="183" t="s">
        <v>66</v>
      </c>
      <c r="E102" s="195" t="s">
        <v>153</v>
      </c>
      <c r="F102" s="195" t="s">
        <v>154</v>
      </c>
      <c r="G102" s="182"/>
      <c r="H102" s="182"/>
      <c r="I102" s="185"/>
      <c r="J102" s="196">
        <f>BK102</f>
        <v>0</v>
      </c>
      <c r="K102" s="182"/>
      <c r="L102" s="187"/>
      <c r="M102" s="188"/>
      <c r="N102" s="189"/>
      <c r="O102" s="189"/>
      <c r="P102" s="190">
        <f>SUM(P103:P115)</f>
        <v>0</v>
      </c>
      <c r="Q102" s="189"/>
      <c r="R102" s="190">
        <f>SUM(R103:R115)</f>
        <v>0.034209999999999997</v>
      </c>
      <c r="S102" s="189"/>
      <c r="T102" s="191">
        <f>SUM(T103:T115)</f>
        <v>0</v>
      </c>
      <c r="AR102" s="192" t="s">
        <v>76</v>
      </c>
      <c r="AT102" s="193" t="s">
        <v>66</v>
      </c>
      <c r="AU102" s="193" t="s">
        <v>74</v>
      </c>
      <c r="AY102" s="192" t="s">
        <v>111</v>
      </c>
      <c r="BK102" s="194">
        <f>SUM(BK103:BK115)</f>
        <v>0</v>
      </c>
    </row>
    <row r="103" s="1" customFormat="1" ht="16.5" customHeight="1">
      <c r="B103" s="33"/>
      <c r="C103" s="197" t="s">
        <v>155</v>
      </c>
      <c r="D103" s="197" t="s">
        <v>114</v>
      </c>
      <c r="E103" s="198" t="s">
        <v>156</v>
      </c>
      <c r="F103" s="199" t="s">
        <v>157</v>
      </c>
      <c r="G103" s="200" t="s">
        <v>138</v>
      </c>
      <c r="H103" s="201">
        <v>11</v>
      </c>
      <c r="I103" s="202"/>
      <c r="J103" s="203">
        <f>ROUND(I103*H103,2)</f>
        <v>0</v>
      </c>
      <c r="K103" s="199" t="s">
        <v>122</v>
      </c>
      <c r="L103" s="38"/>
      <c r="M103" s="204" t="s">
        <v>1</v>
      </c>
      <c r="N103" s="205" t="s">
        <v>38</v>
      </c>
      <c r="O103" s="74"/>
      <c r="P103" s="206">
        <f>O103*H103</f>
        <v>0</v>
      </c>
      <c r="Q103" s="206">
        <v>0.0012600000000000001</v>
      </c>
      <c r="R103" s="206">
        <f>Q103*H103</f>
        <v>0.013860000000000001</v>
      </c>
      <c r="S103" s="206">
        <v>0</v>
      </c>
      <c r="T103" s="207">
        <f>S103*H103</f>
        <v>0</v>
      </c>
      <c r="AR103" s="12" t="s">
        <v>140</v>
      </c>
      <c r="AT103" s="12" t="s">
        <v>114</v>
      </c>
      <c r="AU103" s="12" t="s">
        <v>76</v>
      </c>
      <c r="AY103" s="12" t="s">
        <v>111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2" t="s">
        <v>74</v>
      </c>
      <c r="BK103" s="208">
        <f>ROUND(I103*H103,2)</f>
        <v>0</v>
      </c>
      <c r="BL103" s="12" t="s">
        <v>140</v>
      </c>
      <c r="BM103" s="12" t="s">
        <v>158</v>
      </c>
    </row>
    <row r="104" s="1" customFormat="1" ht="16.5" customHeight="1">
      <c r="B104" s="33"/>
      <c r="C104" s="197" t="s">
        <v>159</v>
      </c>
      <c r="D104" s="197" t="s">
        <v>114</v>
      </c>
      <c r="E104" s="198" t="s">
        <v>160</v>
      </c>
      <c r="F104" s="199" t="s">
        <v>161</v>
      </c>
      <c r="G104" s="200" t="s">
        <v>138</v>
      </c>
      <c r="H104" s="201">
        <v>7</v>
      </c>
      <c r="I104" s="202"/>
      <c r="J104" s="203">
        <f>ROUND(I104*H104,2)</f>
        <v>0</v>
      </c>
      <c r="K104" s="199" t="s">
        <v>122</v>
      </c>
      <c r="L104" s="38"/>
      <c r="M104" s="204" t="s">
        <v>1</v>
      </c>
      <c r="N104" s="205" t="s">
        <v>38</v>
      </c>
      <c r="O104" s="74"/>
      <c r="P104" s="206">
        <f>O104*H104</f>
        <v>0</v>
      </c>
      <c r="Q104" s="206">
        <v>0.0017700000000000001</v>
      </c>
      <c r="R104" s="206">
        <f>Q104*H104</f>
        <v>0.01239</v>
      </c>
      <c r="S104" s="206">
        <v>0</v>
      </c>
      <c r="T104" s="207">
        <f>S104*H104</f>
        <v>0</v>
      </c>
      <c r="AR104" s="12" t="s">
        <v>140</v>
      </c>
      <c r="AT104" s="12" t="s">
        <v>114</v>
      </c>
      <c r="AU104" s="12" t="s">
        <v>76</v>
      </c>
      <c r="AY104" s="12" t="s">
        <v>111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2" t="s">
        <v>74</v>
      </c>
      <c r="BK104" s="208">
        <f>ROUND(I104*H104,2)</f>
        <v>0</v>
      </c>
      <c r="BL104" s="12" t="s">
        <v>140</v>
      </c>
      <c r="BM104" s="12" t="s">
        <v>162</v>
      </c>
    </row>
    <row r="105" s="1" customFormat="1" ht="16.5" customHeight="1">
      <c r="B105" s="33"/>
      <c r="C105" s="197" t="s">
        <v>163</v>
      </c>
      <c r="D105" s="197" t="s">
        <v>114</v>
      </c>
      <c r="E105" s="198" t="s">
        <v>164</v>
      </c>
      <c r="F105" s="199" t="s">
        <v>165</v>
      </c>
      <c r="G105" s="200" t="s">
        <v>138</v>
      </c>
      <c r="H105" s="201">
        <v>3</v>
      </c>
      <c r="I105" s="202"/>
      <c r="J105" s="203">
        <f>ROUND(I105*H105,2)</f>
        <v>0</v>
      </c>
      <c r="K105" s="199" t="s">
        <v>122</v>
      </c>
      <c r="L105" s="38"/>
      <c r="M105" s="204" t="s">
        <v>1</v>
      </c>
      <c r="N105" s="205" t="s">
        <v>38</v>
      </c>
      <c r="O105" s="74"/>
      <c r="P105" s="206">
        <f>O105*H105</f>
        <v>0</v>
      </c>
      <c r="Q105" s="206">
        <v>0.0011999999999999999</v>
      </c>
      <c r="R105" s="206">
        <f>Q105*H105</f>
        <v>0.0035999999999999999</v>
      </c>
      <c r="S105" s="206">
        <v>0</v>
      </c>
      <c r="T105" s="207">
        <f>S105*H105</f>
        <v>0</v>
      </c>
      <c r="AR105" s="12" t="s">
        <v>140</v>
      </c>
      <c r="AT105" s="12" t="s">
        <v>114</v>
      </c>
      <c r="AU105" s="12" t="s">
        <v>76</v>
      </c>
      <c r="AY105" s="12" t="s">
        <v>111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2" t="s">
        <v>74</v>
      </c>
      <c r="BK105" s="208">
        <f>ROUND(I105*H105,2)</f>
        <v>0</v>
      </c>
      <c r="BL105" s="12" t="s">
        <v>140</v>
      </c>
      <c r="BM105" s="12" t="s">
        <v>166</v>
      </c>
    </row>
    <row r="106" s="1" customFormat="1" ht="16.5" customHeight="1">
      <c r="B106" s="33"/>
      <c r="C106" s="197" t="s">
        <v>7</v>
      </c>
      <c r="D106" s="197" t="s">
        <v>114</v>
      </c>
      <c r="E106" s="198" t="s">
        <v>167</v>
      </c>
      <c r="F106" s="199" t="s">
        <v>168</v>
      </c>
      <c r="G106" s="200" t="s">
        <v>138</v>
      </c>
      <c r="H106" s="201">
        <v>1</v>
      </c>
      <c r="I106" s="202"/>
      <c r="J106" s="203">
        <f>ROUND(I106*H106,2)</f>
        <v>0</v>
      </c>
      <c r="K106" s="199" t="s">
        <v>122</v>
      </c>
      <c r="L106" s="38"/>
      <c r="M106" s="204" t="s">
        <v>1</v>
      </c>
      <c r="N106" s="205" t="s">
        <v>38</v>
      </c>
      <c r="O106" s="74"/>
      <c r="P106" s="206">
        <f>O106*H106</f>
        <v>0</v>
      </c>
      <c r="Q106" s="206">
        <v>0.00029</v>
      </c>
      <c r="R106" s="206">
        <f>Q106*H106</f>
        <v>0.00029</v>
      </c>
      <c r="S106" s="206">
        <v>0</v>
      </c>
      <c r="T106" s="207">
        <f>S106*H106</f>
        <v>0</v>
      </c>
      <c r="AR106" s="12" t="s">
        <v>140</v>
      </c>
      <c r="AT106" s="12" t="s">
        <v>114</v>
      </c>
      <c r="AU106" s="12" t="s">
        <v>76</v>
      </c>
      <c r="AY106" s="12" t="s">
        <v>111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2" t="s">
        <v>74</v>
      </c>
      <c r="BK106" s="208">
        <f>ROUND(I106*H106,2)</f>
        <v>0</v>
      </c>
      <c r="BL106" s="12" t="s">
        <v>140</v>
      </c>
      <c r="BM106" s="12" t="s">
        <v>169</v>
      </c>
    </row>
    <row r="107" s="1" customFormat="1" ht="16.5" customHeight="1">
      <c r="B107" s="33"/>
      <c r="C107" s="197" t="s">
        <v>170</v>
      </c>
      <c r="D107" s="197" t="s">
        <v>114</v>
      </c>
      <c r="E107" s="198" t="s">
        <v>171</v>
      </c>
      <c r="F107" s="199" t="s">
        <v>172</v>
      </c>
      <c r="G107" s="200" t="s">
        <v>138</v>
      </c>
      <c r="H107" s="201">
        <v>4</v>
      </c>
      <c r="I107" s="202"/>
      <c r="J107" s="203">
        <f>ROUND(I107*H107,2)</f>
        <v>0</v>
      </c>
      <c r="K107" s="199" t="s">
        <v>122</v>
      </c>
      <c r="L107" s="38"/>
      <c r="M107" s="204" t="s">
        <v>1</v>
      </c>
      <c r="N107" s="205" t="s">
        <v>38</v>
      </c>
      <c r="O107" s="74"/>
      <c r="P107" s="206">
        <f>O107*H107</f>
        <v>0</v>
      </c>
      <c r="Q107" s="206">
        <v>0.00035</v>
      </c>
      <c r="R107" s="206">
        <f>Q107*H107</f>
        <v>0.0014</v>
      </c>
      <c r="S107" s="206">
        <v>0</v>
      </c>
      <c r="T107" s="207">
        <f>S107*H107</f>
        <v>0</v>
      </c>
      <c r="AR107" s="12" t="s">
        <v>140</v>
      </c>
      <c r="AT107" s="12" t="s">
        <v>114</v>
      </c>
      <c r="AU107" s="12" t="s">
        <v>76</v>
      </c>
      <c r="AY107" s="12" t="s">
        <v>111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2" t="s">
        <v>74</v>
      </c>
      <c r="BK107" s="208">
        <f>ROUND(I107*H107,2)</f>
        <v>0</v>
      </c>
      <c r="BL107" s="12" t="s">
        <v>140</v>
      </c>
      <c r="BM107" s="12" t="s">
        <v>173</v>
      </c>
    </row>
    <row r="108" s="1" customFormat="1" ht="16.5" customHeight="1">
      <c r="B108" s="33"/>
      <c r="C108" s="197" t="s">
        <v>174</v>
      </c>
      <c r="D108" s="197" t="s">
        <v>114</v>
      </c>
      <c r="E108" s="198" t="s">
        <v>175</v>
      </c>
      <c r="F108" s="199" t="s">
        <v>176</v>
      </c>
      <c r="G108" s="200" t="s">
        <v>138</v>
      </c>
      <c r="H108" s="201">
        <v>2</v>
      </c>
      <c r="I108" s="202"/>
      <c r="J108" s="203">
        <f>ROUND(I108*H108,2)</f>
        <v>0</v>
      </c>
      <c r="K108" s="199" t="s">
        <v>122</v>
      </c>
      <c r="L108" s="38"/>
      <c r="M108" s="204" t="s">
        <v>1</v>
      </c>
      <c r="N108" s="205" t="s">
        <v>38</v>
      </c>
      <c r="O108" s="74"/>
      <c r="P108" s="206">
        <f>O108*H108</f>
        <v>0</v>
      </c>
      <c r="Q108" s="206">
        <v>0.00056999999999999998</v>
      </c>
      <c r="R108" s="206">
        <f>Q108*H108</f>
        <v>0.00114</v>
      </c>
      <c r="S108" s="206">
        <v>0</v>
      </c>
      <c r="T108" s="207">
        <f>S108*H108</f>
        <v>0</v>
      </c>
      <c r="AR108" s="12" t="s">
        <v>140</v>
      </c>
      <c r="AT108" s="12" t="s">
        <v>114</v>
      </c>
      <c r="AU108" s="12" t="s">
        <v>76</v>
      </c>
      <c r="AY108" s="12" t="s">
        <v>111</v>
      </c>
      <c r="BE108" s="208">
        <f>IF(N108="základní",J108,0)</f>
        <v>0</v>
      </c>
      <c r="BF108" s="208">
        <f>IF(N108="snížená",J108,0)</f>
        <v>0</v>
      </c>
      <c r="BG108" s="208">
        <f>IF(N108="zákl. přenesená",J108,0)</f>
        <v>0</v>
      </c>
      <c r="BH108" s="208">
        <f>IF(N108="sníž. přenesená",J108,0)</f>
        <v>0</v>
      </c>
      <c r="BI108" s="208">
        <f>IF(N108="nulová",J108,0)</f>
        <v>0</v>
      </c>
      <c r="BJ108" s="12" t="s">
        <v>74</v>
      </c>
      <c r="BK108" s="208">
        <f>ROUND(I108*H108,2)</f>
        <v>0</v>
      </c>
      <c r="BL108" s="12" t="s">
        <v>140</v>
      </c>
      <c r="BM108" s="12" t="s">
        <v>177</v>
      </c>
    </row>
    <row r="109" s="1" customFormat="1" ht="16.5" customHeight="1">
      <c r="B109" s="33"/>
      <c r="C109" s="197" t="s">
        <v>178</v>
      </c>
      <c r="D109" s="197" t="s">
        <v>114</v>
      </c>
      <c r="E109" s="198" t="s">
        <v>179</v>
      </c>
      <c r="F109" s="199" t="s">
        <v>180</v>
      </c>
      <c r="G109" s="200" t="s">
        <v>181</v>
      </c>
      <c r="H109" s="201">
        <v>2</v>
      </c>
      <c r="I109" s="202"/>
      <c r="J109" s="203">
        <f>ROUND(I109*H109,2)</f>
        <v>0</v>
      </c>
      <c r="K109" s="199" t="s">
        <v>122</v>
      </c>
      <c r="L109" s="38"/>
      <c r="M109" s="204" t="s">
        <v>1</v>
      </c>
      <c r="N109" s="205" t="s">
        <v>38</v>
      </c>
      <c r="O109" s="74"/>
      <c r="P109" s="206">
        <f>O109*H109</f>
        <v>0</v>
      </c>
      <c r="Q109" s="206">
        <v>0</v>
      </c>
      <c r="R109" s="206">
        <f>Q109*H109</f>
        <v>0</v>
      </c>
      <c r="S109" s="206">
        <v>0</v>
      </c>
      <c r="T109" s="207">
        <f>S109*H109</f>
        <v>0</v>
      </c>
      <c r="AR109" s="12" t="s">
        <v>140</v>
      </c>
      <c r="AT109" s="12" t="s">
        <v>114</v>
      </c>
      <c r="AU109" s="12" t="s">
        <v>76</v>
      </c>
      <c r="AY109" s="12" t="s">
        <v>111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2" t="s">
        <v>74</v>
      </c>
      <c r="BK109" s="208">
        <f>ROUND(I109*H109,2)</f>
        <v>0</v>
      </c>
      <c r="BL109" s="12" t="s">
        <v>140</v>
      </c>
      <c r="BM109" s="12" t="s">
        <v>182</v>
      </c>
    </row>
    <row r="110" s="1" customFormat="1" ht="16.5" customHeight="1">
      <c r="B110" s="33"/>
      <c r="C110" s="197" t="s">
        <v>183</v>
      </c>
      <c r="D110" s="197" t="s">
        <v>114</v>
      </c>
      <c r="E110" s="198" t="s">
        <v>184</v>
      </c>
      <c r="F110" s="199" t="s">
        <v>185</v>
      </c>
      <c r="G110" s="200" t="s">
        <v>181</v>
      </c>
      <c r="H110" s="201">
        <v>3</v>
      </c>
      <c r="I110" s="202"/>
      <c r="J110" s="203">
        <f>ROUND(I110*H110,2)</f>
        <v>0</v>
      </c>
      <c r="K110" s="199" t="s">
        <v>122</v>
      </c>
      <c r="L110" s="38"/>
      <c r="M110" s="204" t="s">
        <v>1</v>
      </c>
      <c r="N110" s="205" t="s">
        <v>38</v>
      </c>
      <c r="O110" s="74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AR110" s="12" t="s">
        <v>140</v>
      </c>
      <c r="AT110" s="12" t="s">
        <v>114</v>
      </c>
      <c r="AU110" s="12" t="s">
        <v>76</v>
      </c>
      <c r="AY110" s="12" t="s">
        <v>111</v>
      </c>
      <c r="BE110" s="208">
        <f>IF(N110="základní",J110,0)</f>
        <v>0</v>
      </c>
      <c r="BF110" s="208">
        <f>IF(N110="snížená",J110,0)</f>
        <v>0</v>
      </c>
      <c r="BG110" s="208">
        <f>IF(N110="zákl. přenesená",J110,0)</f>
        <v>0</v>
      </c>
      <c r="BH110" s="208">
        <f>IF(N110="sníž. přenesená",J110,0)</f>
        <v>0</v>
      </c>
      <c r="BI110" s="208">
        <f>IF(N110="nulová",J110,0)</f>
        <v>0</v>
      </c>
      <c r="BJ110" s="12" t="s">
        <v>74</v>
      </c>
      <c r="BK110" s="208">
        <f>ROUND(I110*H110,2)</f>
        <v>0</v>
      </c>
      <c r="BL110" s="12" t="s">
        <v>140</v>
      </c>
      <c r="BM110" s="12" t="s">
        <v>186</v>
      </c>
    </row>
    <row r="111" s="1" customFormat="1" ht="16.5" customHeight="1">
      <c r="B111" s="33"/>
      <c r="C111" s="197" t="s">
        <v>187</v>
      </c>
      <c r="D111" s="197" t="s">
        <v>114</v>
      </c>
      <c r="E111" s="198" t="s">
        <v>188</v>
      </c>
      <c r="F111" s="199" t="s">
        <v>189</v>
      </c>
      <c r="G111" s="200" t="s">
        <v>181</v>
      </c>
      <c r="H111" s="201">
        <v>1</v>
      </c>
      <c r="I111" s="202"/>
      <c r="J111" s="203">
        <f>ROUND(I111*H111,2)</f>
        <v>0</v>
      </c>
      <c r="K111" s="199" t="s">
        <v>122</v>
      </c>
      <c r="L111" s="38"/>
      <c r="M111" s="204" t="s">
        <v>1</v>
      </c>
      <c r="N111" s="205" t="s">
        <v>38</v>
      </c>
      <c r="O111" s="74"/>
      <c r="P111" s="206">
        <f>O111*H111</f>
        <v>0</v>
      </c>
      <c r="Q111" s="206">
        <v>0</v>
      </c>
      <c r="R111" s="206">
        <f>Q111*H111</f>
        <v>0</v>
      </c>
      <c r="S111" s="206">
        <v>0</v>
      </c>
      <c r="T111" s="207">
        <f>S111*H111</f>
        <v>0</v>
      </c>
      <c r="AR111" s="12" t="s">
        <v>140</v>
      </c>
      <c r="AT111" s="12" t="s">
        <v>114</v>
      </c>
      <c r="AU111" s="12" t="s">
        <v>76</v>
      </c>
      <c r="AY111" s="12" t="s">
        <v>111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2" t="s">
        <v>74</v>
      </c>
      <c r="BK111" s="208">
        <f>ROUND(I111*H111,2)</f>
        <v>0</v>
      </c>
      <c r="BL111" s="12" t="s">
        <v>140</v>
      </c>
      <c r="BM111" s="12" t="s">
        <v>190</v>
      </c>
    </row>
    <row r="112" s="1" customFormat="1" ht="16.5" customHeight="1">
      <c r="B112" s="33"/>
      <c r="C112" s="197" t="s">
        <v>191</v>
      </c>
      <c r="D112" s="197" t="s">
        <v>114</v>
      </c>
      <c r="E112" s="198" t="s">
        <v>192</v>
      </c>
      <c r="F112" s="199" t="s">
        <v>193</v>
      </c>
      <c r="G112" s="200" t="s">
        <v>181</v>
      </c>
      <c r="H112" s="201">
        <v>1</v>
      </c>
      <c r="I112" s="202"/>
      <c r="J112" s="203">
        <f>ROUND(I112*H112,2)</f>
        <v>0</v>
      </c>
      <c r="K112" s="199" t="s">
        <v>122</v>
      </c>
      <c r="L112" s="38"/>
      <c r="M112" s="204" t="s">
        <v>1</v>
      </c>
      <c r="N112" s="205" t="s">
        <v>38</v>
      </c>
      <c r="O112" s="74"/>
      <c r="P112" s="206">
        <f>O112*H112</f>
        <v>0</v>
      </c>
      <c r="Q112" s="206">
        <v>0.0010100000000000001</v>
      </c>
      <c r="R112" s="206">
        <f>Q112*H112</f>
        <v>0.0010100000000000001</v>
      </c>
      <c r="S112" s="206">
        <v>0</v>
      </c>
      <c r="T112" s="207">
        <f>S112*H112</f>
        <v>0</v>
      </c>
      <c r="AR112" s="12" t="s">
        <v>140</v>
      </c>
      <c r="AT112" s="12" t="s">
        <v>114</v>
      </c>
      <c r="AU112" s="12" t="s">
        <v>76</v>
      </c>
      <c r="AY112" s="12" t="s">
        <v>111</v>
      </c>
      <c r="BE112" s="208">
        <f>IF(N112="základní",J112,0)</f>
        <v>0</v>
      </c>
      <c r="BF112" s="208">
        <f>IF(N112="snížená",J112,0)</f>
        <v>0</v>
      </c>
      <c r="BG112" s="208">
        <f>IF(N112="zákl. přenesená",J112,0)</f>
        <v>0</v>
      </c>
      <c r="BH112" s="208">
        <f>IF(N112="sníž. přenesená",J112,0)</f>
        <v>0</v>
      </c>
      <c r="BI112" s="208">
        <f>IF(N112="nulová",J112,0)</f>
        <v>0</v>
      </c>
      <c r="BJ112" s="12" t="s">
        <v>74</v>
      </c>
      <c r="BK112" s="208">
        <f>ROUND(I112*H112,2)</f>
        <v>0</v>
      </c>
      <c r="BL112" s="12" t="s">
        <v>140</v>
      </c>
      <c r="BM112" s="12" t="s">
        <v>194</v>
      </c>
    </row>
    <row r="113" s="1" customFormat="1" ht="16.5" customHeight="1">
      <c r="B113" s="33"/>
      <c r="C113" s="197" t="s">
        <v>195</v>
      </c>
      <c r="D113" s="197" t="s">
        <v>114</v>
      </c>
      <c r="E113" s="198" t="s">
        <v>196</v>
      </c>
      <c r="F113" s="199" t="s">
        <v>197</v>
      </c>
      <c r="G113" s="200" t="s">
        <v>181</v>
      </c>
      <c r="H113" s="201">
        <v>1</v>
      </c>
      <c r="I113" s="202"/>
      <c r="J113" s="203">
        <f>ROUND(I113*H113,2)</f>
        <v>0</v>
      </c>
      <c r="K113" s="199" t="s">
        <v>1</v>
      </c>
      <c r="L113" s="38"/>
      <c r="M113" s="204" t="s">
        <v>1</v>
      </c>
      <c r="N113" s="205" t="s">
        <v>38</v>
      </c>
      <c r="O113" s="74"/>
      <c r="P113" s="206">
        <f>O113*H113</f>
        <v>0</v>
      </c>
      <c r="Q113" s="206">
        <v>0.00034000000000000002</v>
      </c>
      <c r="R113" s="206">
        <f>Q113*H113</f>
        <v>0.00034000000000000002</v>
      </c>
      <c r="S113" s="206">
        <v>0</v>
      </c>
      <c r="T113" s="207">
        <f>S113*H113</f>
        <v>0</v>
      </c>
      <c r="AR113" s="12" t="s">
        <v>140</v>
      </c>
      <c r="AT113" s="12" t="s">
        <v>114</v>
      </c>
      <c r="AU113" s="12" t="s">
        <v>76</v>
      </c>
      <c r="AY113" s="12" t="s">
        <v>111</v>
      </c>
      <c r="BE113" s="208">
        <f>IF(N113="základní",J113,0)</f>
        <v>0</v>
      </c>
      <c r="BF113" s="208">
        <f>IF(N113="snížená",J113,0)</f>
        <v>0</v>
      </c>
      <c r="BG113" s="208">
        <f>IF(N113="zákl. přenesená",J113,0)</f>
        <v>0</v>
      </c>
      <c r="BH113" s="208">
        <f>IF(N113="sníž. přenesená",J113,0)</f>
        <v>0</v>
      </c>
      <c r="BI113" s="208">
        <f>IF(N113="nulová",J113,0)</f>
        <v>0</v>
      </c>
      <c r="BJ113" s="12" t="s">
        <v>74</v>
      </c>
      <c r="BK113" s="208">
        <f>ROUND(I113*H113,2)</f>
        <v>0</v>
      </c>
      <c r="BL113" s="12" t="s">
        <v>140</v>
      </c>
      <c r="BM113" s="12" t="s">
        <v>198</v>
      </c>
    </row>
    <row r="114" s="1" customFormat="1" ht="16.5" customHeight="1">
      <c r="B114" s="33"/>
      <c r="C114" s="197" t="s">
        <v>139</v>
      </c>
      <c r="D114" s="197" t="s">
        <v>114</v>
      </c>
      <c r="E114" s="198" t="s">
        <v>199</v>
      </c>
      <c r="F114" s="199" t="s">
        <v>200</v>
      </c>
      <c r="G114" s="200" t="s">
        <v>181</v>
      </c>
      <c r="H114" s="201">
        <v>1</v>
      </c>
      <c r="I114" s="202"/>
      <c r="J114" s="203">
        <f>ROUND(I114*H114,2)</f>
        <v>0</v>
      </c>
      <c r="K114" s="199" t="s">
        <v>122</v>
      </c>
      <c r="L114" s="38"/>
      <c r="M114" s="204" t="s">
        <v>1</v>
      </c>
      <c r="N114" s="205" t="s">
        <v>38</v>
      </c>
      <c r="O114" s="74"/>
      <c r="P114" s="206">
        <f>O114*H114</f>
        <v>0</v>
      </c>
      <c r="Q114" s="206">
        <v>0.00018000000000000001</v>
      </c>
      <c r="R114" s="206">
        <f>Q114*H114</f>
        <v>0.00018000000000000001</v>
      </c>
      <c r="S114" s="206">
        <v>0</v>
      </c>
      <c r="T114" s="207">
        <f>S114*H114</f>
        <v>0</v>
      </c>
      <c r="AR114" s="12" t="s">
        <v>140</v>
      </c>
      <c r="AT114" s="12" t="s">
        <v>114</v>
      </c>
      <c r="AU114" s="12" t="s">
        <v>76</v>
      </c>
      <c r="AY114" s="12" t="s">
        <v>111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2" t="s">
        <v>74</v>
      </c>
      <c r="BK114" s="208">
        <f>ROUND(I114*H114,2)</f>
        <v>0</v>
      </c>
      <c r="BL114" s="12" t="s">
        <v>140</v>
      </c>
      <c r="BM114" s="12" t="s">
        <v>201</v>
      </c>
    </row>
    <row r="115" s="1" customFormat="1" ht="16.5" customHeight="1">
      <c r="B115" s="33"/>
      <c r="C115" s="197" t="s">
        <v>202</v>
      </c>
      <c r="D115" s="197" t="s">
        <v>114</v>
      </c>
      <c r="E115" s="198" t="s">
        <v>203</v>
      </c>
      <c r="F115" s="199" t="s">
        <v>204</v>
      </c>
      <c r="G115" s="200" t="s">
        <v>138</v>
      </c>
      <c r="H115" s="201">
        <v>28</v>
      </c>
      <c r="I115" s="202"/>
      <c r="J115" s="203">
        <f>ROUND(I115*H115,2)</f>
        <v>0</v>
      </c>
      <c r="K115" s="199" t="s">
        <v>122</v>
      </c>
      <c r="L115" s="38"/>
      <c r="M115" s="204" t="s">
        <v>1</v>
      </c>
      <c r="N115" s="205" t="s">
        <v>38</v>
      </c>
      <c r="O115" s="74"/>
      <c r="P115" s="206">
        <f>O115*H115</f>
        <v>0</v>
      </c>
      <c r="Q115" s="206">
        <v>0</v>
      </c>
      <c r="R115" s="206">
        <f>Q115*H115</f>
        <v>0</v>
      </c>
      <c r="S115" s="206">
        <v>0</v>
      </c>
      <c r="T115" s="207">
        <f>S115*H115</f>
        <v>0</v>
      </c>
      <c r="AR115" s="12" t="s">
        <v>140</v>
      </c>
      <c r="AT115" s="12" t="s">
        <v>114</v>
      </c>
      <c r="AU115" s="12" t="s">
        <v>76</v>
      </c>
      <c r="AY115" s="12" t="s">
        <v>111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2" t="s">
        <v>74</v>
      </c>
      <c r="BK115" s="208">
        <f>ROUND(I115*H115,2)</f>
        <v>0</v>
      </c>
      <c r="BL115" s="12" t="s">
        <v>140</v>
      </c>
      <c r="BM115" s="12" t="s">
        <v>205</v>
      </c>
    </row>
    <row r="116" s="10" customFormat="1" ht="22.8" customHeight="1">
      <c r="B116" s="181"/>
      <c r="C116" s="182"/>
      <c r="D116" s="183" t="s">
        <v>66</v>
      </c>
      <c r="E116" s="195" t="s">
        <v>206</v>
      </c>
      <c r="F116" s="195" t="s">
        <v>207</v>
      </c>
      <c r="G116" s="182"/>
      <c r="H116" s="182"/>
      <c r="I116" s="185"/>
      <c r="J116" s="196">
        <f>BK116</f>
        <v>0</v>
      </c>
      <c r="K116" s="182"/>
      <c r="L116" s="187"/>
      <c r="M116" s="188"/>
      <c r="N116" s="189"/>
      <c r="O116" s="189"/>
      <c r="P116" s="190">
        <f>SUM(P117:P125)</f>
        <v>0</v>
      </c>
      <c r="Q116" s="189"/>
      <c r="R116" s="190">
        <f>SUM(R117:R125)</f>
        <v>0.033140000000000003</v>
      </c>
      <c r="S116" s="189"/>
      <c r="T116" s="191">
        <f>SUM(T117:T125)</f>
        <v>0</v>
      </c>
      <c r="AR116" s="192" t="s">
        <v>76</v>
      </c>
      <c r="AT116" s="193" t="s">
        <v>66</v>
      </c>
      <c r="AU116" s="193" t="s">
        <v>74</v>
      </c>
      <c r="AY116" s="192" t="s">
        <v>111</v>
      </c>
      <c r="BK116" s="194">
        <f>SUM(BK117:BK125)</f>
        <v>0</v>
      </c>
    </row>
    <row r="117" s="1" customFormat="1" ht="16.5" customHeight="1">
      <c r="B117" s="33"/>
      <c r="C117" s="197" t="s">
        <v>208</v>
      </c>
      <c r="D117" s="197" t="s">
        <v>114</v>
      </c>
      <c r="E117" s="198" t="s">
        <v>209</v>
      </c>
      <c r="F117" s="199" t="s">
        <v>210</v>
      </c>
      <c r="G117" s="200" t="s">
        <v>138</v>
      </c>
      <c r="H117" s="201">
        <v>18</v>
      </c>
      <c r="I117" s="202"/>
      <c r="J117" s="203">
        <f>ROUND(I117*H117,2)</f>
        <v>0</v>
      </c>
      <c r="K117" s="199" t="s">
        <v>122</v>
      </c>
      <c r="L117" s="38"/>
      <c r="M117" s="204" t="s">
        <v>1</v>
      </c>
      <c r="N117" s="205" t="s">
        <v>38</v>
      </c>
      <c r="O117" s="74"/>
      <c r="P117" s="206">
        <f>O117*H117</f>
        <v>0</v>
      </c>
      <c r="Q117" s="206">
        <v>0.00066</v>
      </c>
      <c r="R117" s="206">
        <f>Q117*H117</f>
        <v>0.01188</v>
      </c>
      <c r="S117" s="206">
        <v>0</v>
      </c>
      <c r="T117" s="207">
        <f>S117*H117</f>
        <v>0</v>
      </c>
      <c r="AR117" s="12" t="s">
        <v>140</v>
      </c>
      <c r="AT117" s="12" t="s">
        <v>114</v>
      </c>
      <c r="AU117" s="12" t="s">
        <v>76</v>
      </c>
      <c r="AY117" s="12" t="s">
        <v>111</v>
      </c>
      <c r="BE117" s="208">
        <f>IF(N117="základní",J117,0)</f>
        <v>0</v>
      </c>
      <c r="BF117" s="208">
        <f>IF(N117="snížená",J117,0)</f>
        <v>0</v>
      </c>
      <c r="BG117" s="208">
        <f>IF(N117="zákl. přenesená",J117,0)</f>
        <v>0</v>
      </c>
      <c r="BH117" s="208">
        <f>IF(N117="sníž. přenesená",J117,0)</f>
        <v>0</v>
      </c>
      <c r="BI117" s="208">
        <f>IF(N117="nulová",J117,0)</f>
        <v>0</v>
      </c>
      <c r="BJ117" s="12" t="s">
        <v>74</v>
      </c>
      <c r="BK117" s="208">
        <f>ROUND(I117*H117,2)</f>
        <v>0</v>
      </c>
      <c r="BL117" s="12" t="s">
        <v>140</v>
      </c>
      <c r="BM117" s="12" t="s">
        <v>211</v>
      </c>
    </row>
    <row r="118" s="1" customFormat="1" ht="16.5" customHeight="1">
      <c r="B118" s="33"/>
      <c r="C118" s="197" t="s">
        <v>212</v>
      </c>
      <c r="D118" s="197" t="s">
        <v>114</v>
      </c>
      <c r="E118" s="198" t="s">
        <v>213</v>
      </c>
      <c r="F118" s="199" t="s">
        <v>214</v>
      </c>
      <c r="G118" s="200" t="s">
        <v>138</v>
      </c>
      <c r="H118" s="201">
        <v>9</v>
      </c>
      <c r="I118" s="202"/>
      <c r="J118" s="203">
        <f>ROUND(I118*H118,2)</f>
        <v>0</v>
      </c>
      <c r="K118" s="199" t="s">
        <v>122</v>
      </c>
      <c r="L118" s="38"/>
      <c r="M118" s="204" t="s">
        <v>1</v>
      </c>
      <c r="N118" s="205" t="s">
        <v>38</v>
      </c>
      <c r="O118" s="74"/>
      <c r="P118" s="206">
        <f>O118*H118</f>
        <v>0</v>
      </c>
      <c r="Q118" s="206">
        <v>0.00091</v>
      </c>
      <c r="R118" s="206">
        <f>Q118*H118</f>
        <v>0.0081899999999999994</v>
      </c>
      <c r="S118" s="206">
        <v>0</v>
      </c>
      <c r="T118" s="207">
        <f>S118*H118</f>
        <v>0</v>
      </c>
      <c r="AR118" s="12" t="s">
        <v>140</v>
      </c>
      <c r="AT118" s="12" t="s">
        <v>114</v>
      </c>
      <c r="AU118" s="12" t="s">
        <v>76</v>
      </c>
      <c r="AY118" s="12" t="s">
        <v>111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2" t="s">
        <v>74</v>
      </c>
      <c r="BK118" s="208">
        <f>ROUND(I118*H118,2)</f>
        <v>0</v>
      </c>
      <c r="BL118" s="12" t="s">
        <v>140</v>
      </c>
      <c r="BM118" s="12" t="s">
        <v>215</v>
      </c>
    </row>
    <row r="119" s="1" customFormat="1" ht="16.5" customHeight="1">
      <c r="B119" s="33"/>
      <c r="C119" s="197" t="s">
        <v>216</v>
      </c>
      <c r="D119" s="197" t="s">
        <v>114</v>
      </c>
      <c r="E119" s="198" t="s">
        <v>217</v>
      </c>
      <c r="F119" s="199" t="s">
        <v>218</v>
      </c>
      <c r="G119" s="200" t="s">
        <v>138</v>
      </c>
      <c r="H119" s="201">
        <v>18</v>
      </c>
      <c r="I119" s="202"/>
      <c r="J119" s="203">
        <f>ROUND(I119*H119,2)</f>
        <v>0</v>
      </c>
      <c r="K119" s="199" t="s">
        <v>122</v>
      </c>
      <c r="L119" s="38"/>
      <c r="M119" s="204" t="s">
        <v>1</v>
      </c>
      <c r="N119" s="205" t="s">
        <v>38</v>
      </c>
      <c r="O119" s="74"/>
      <c r="P119" s="206">
        <f>O119*H119</f>
        <v>0</v>
      </c>
      <c r="Q119" s="206">
        <v>6.9999999999999994E-05</v>
      </c>
      <c r="R119" s="206">
        <f>Q119*H119</f>
        <v>0.0012599999999999998</v>
      </c>
      <c r="S119" s="206">
        <v>0</v>
      </c>
      <c r="T119" s="207">
        <f>S119*H119</f>
        <v>0</v>
      </c>
      <c r="AR119" s="12" t="s">
        <v>140</v>
      </c>
      <c r="AT119" s="12" t="s">
        <v>114</v>
      </c>
      <c r="AU119" s="12" t="s">
        <v>76</v>
      </c>
      <c r="AY119" s="12" t="s">
        <v>111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2" t="s">
        <v>74</v>
      </c>
      <c r="BK119" s="208">
        <f>ROUND(I119*H119,2)</f>
        <v>0</v>
      </c>
      <c r="BL119" s="12" t="s">
        <v>140</v>
      </c>
      <c r="BM119" s="12" t="s">
        <v>219</v>
      </c>
    </row>
    <row r="120" s="1" customFormat="1" ht="16.5" customHeight="1">
      <c r="B120" s="33"/>
      <c r="C120" s="197" t="s">
        <v>220</v>
      </c>
      <c r="D120" s="197" t="s">
        <v>114</v>
      </c>
      <c r="E120" s="198" t="s">
        <v>221</v>
      </c>
      <c r="F120" s="199" t="s">
        <v>222</v>
      </c>
      <c r="G120" s="200" t="s">
        <v>138</v>
      </c>
      <c r="H120" s="201">
        <v>9</v>
      </c>
      <c r="I120" s="202"/>
      <c r="J120" s="203">
        <f>ROUND(I120*H120,2)</f>
        <v>0</v>
      </c>
      <c r="K120" s="199" t="s">
        <v>122</v>
      </c>
      <c r="L120" s="38"/>
      <c r="M120" s="204" t="s">
        <v>1</v>
      </c>
      <c r="N120" s="205" t="s">
        <v>38</v>
      </c>
      <c r="O120" s="74"/>
      <c r="P120" s="206">
        <f>O120*H120</f>
        <v>0</v>
      </c>
      <c r="Q120" s="206">
        <v>0.00016000000000000001</v>
      </c>
      <c r="R120" s="206">
        <f>Q120*H120</f>
        <v>0.0014400000000000001</v>
      </c>
      <c r="S120" s="206">
        <v>0</v>
      </c>
      <c r="T120" s="207">
        <f>S120*H120</f>
        <v>0</v>
      </c>
      <c r="AR120" s="12" t="s">
        <v>140</v>
      </c>
      <c r="AT120" s="12" t="s">
        <v>114</v>
      </c>
      <c r="AU120" s="12" t="s">
        <v>76</v>
      </c>
      <c r="AY120" s="12" t="s">
        <v>111</v>
      </c>
      <c r="BE120" s="208">
        <f>IF(N120="základní",J120,0)</f>
        <v>0</v>
      </c>
      <c r="BF120" s="208">
        <f>IF(N120="snížená",J120,0)</f>
        <v>0</v>
      </c>
      <c r="BG120" s="208">
        <f>IF(N120="zákl. přenesená",J120,0)</f>
        <v>0</v>
      </c>
      <c r="BH120" s="208">
        <f>IF(N120="sníž. přenesená",J120,0)</f>
        <v>0</v>
      </c>
      <c r="BI120" s="208">
        <f>IF(N120="nulová",J120,0)</f>
        <v>0</v>
      </c>
      <c r="BJ120" s="12" t="s">
        <v>74</v>
      </c>
      <c r="BK120" s="208">
        <f>ROUND(I120*H120,2)</f>
        <v>0</v>
      </c>
      <c r="BL120" s="12" t="s">
        <v>140</v>
      </c>
      <c r="BM120" s="12" t="s">
        <v>223</v>
      </c>
    </row>
    <row r="121" s="1" customFormat="1" ht="16.5" customHeight="1">
      <c r="B121" s="33"/>
      <c r="C121" s="197" t="s">
        <v>224</v>
      </c>
      <c r="D121" s="197" t="s">
        <v>114</v>
      </c>
      <c r="E121" s="198" t="s">
        <v>225</v>
      </c>
      <c r="F121" s="199" t="s">
        <v>226</v>
      </c>
      <c r="G121" s="200" t="s">
        <v>181</v>
      </c>
      <c r="H121" s="201">
        <v>8</v>
      </c>
      <c r="I121" s="202"/>
      <c r="J121" s="203">
        <f>ROUND(I121*H121,2)</f>
        <v>0</v>
      </c>
      <c r="K121" s="199" t="s">
        <v>122</v>
      </c>
      <c r="L121" s="38"/>
      <c r="M121" s="204" t="s">
        <v>1</v>
      </c>
      <c r="N121" s="205" t="s">
        <v>38</v>
      </c>
      <c r="O121" s="74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AR121" s="12" t="s">
        <v>140</v>
      </c>
      <c r="AT121" s="12" t="s">
        <v>114</v>
      </c>
      <c r="AU121" s="12" t="s">
        <v>76</v>
      </c>
      <c r="AY121" s="12" t="s">
        <v>111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2" t="s">
        <v>74</v>
      </c>
      <c r="BK121" s="208">
        <f>ROUND(I121*H121,2)</f>
        <v>0</v>
      </c>
      <c r="BL121" s="12" t="s">
        <v>140</v>
      </c>
      <c r="BM121" s="12" t="s">
        <v>227</v>
      </c>
    </row>
    <row r="122" s="1" customFormat="1" ht="16.5" customHeight="1">
      <c r="B122" s="33"/>
      <c r="C122" s="197" t="s">
        <v>228</v>
      </c>
      <c r="D122" s="197" t="s">
        <v>114</v>
      </c>
      <c r="E122" s="198" t="s">
        <v>229</v>
      </c>
      <c r="F122" s="199" t="s">
        <v>230</v>
      </c>
      <c r="G122" s="200" t="s">
        <v>181</v>
      </c>
      <c r="H122" s="201">
        <v>6</v>
      </c>
      <c r="I122" s="202"/>
      <c r="J122" s="203">
        <f>ROUND(I122*H122,2)</f>
        <v>0</v>
      </c>
      <c r="K122" s="199" t="s">
        <v>122</v>
      </c>
      <c r="L122" s="38"/>
      <c r="M122" s="204" t="s">
        <v>1</v>
      </c>
      <c r="N122" s="205" t="s">
        <v>38</v>
      </c>
      <c r="O122" s="74"/>
      <c r="P122" s="206">
        <f>O122*H122</f>
        <v>0</v>
      </c>
      <c r="Q122" s="206">
        <v>0.00012999999999999999</v>
      </c>
      <c r="R122" s="206">
        <f>Q122*H122</f>
        <v>0.00077999999999999988</v>
      </c>
      <c r="S122" s="206">
        <v>0</v>
      </c>
      <c r="T122" s="207">
        <f>S122*H122</f>
        <v>0</v>
      </c>
      <c r="AR122" s="12" t="s">
        <v>140</v>
      </c>
      <c r="AT122" s="12" t="s">
        <v>114</v>
      </c>
      <c r="AU122" s="12" t="s">
        <v>76</v>
      </c>
      <c r="AY122" s="12" t="s">
        <v>111</v>
      </c>
      <c r="BE122" s="208">
        <f>IF(N122="základní",J122,0)</f>
        <v>0</v>
      </c>
      <c r="BF122" s="208">
        <f>IF(N122="snížená",J122,0)</f>
        <v>0</v>
      </c>
      <c r="BG122" s="208">
        <f>IF(N122="zákl. přenesená",J122,0)</f>
        <v>0</v>
      </c>
      <c r="BH122" s="208">
        <f>IF(N122="sníž. přenesená",J122,0)</f>
        <v>0</v>
      </c>
      <c r="BI122" s="208">
        <f>IF(N122="nulová",J122,0)</f>
        <v>0</v>
      </c>
      <c r="BJ122" s="12" t="s">
        <v>74</v>
      </c>
      <c r="BK122" s="208">
        <f>ROUND(I122*H122,2)</f>
        <v>0</v>
      </c>
      <c r="BL122" s="12" t="s">
        <v>140</v>
      </c>
      <c r="BM122" s="12" t="s">
        <v>231</v>
      </c>
    </row>
    <row r="123" s="1" customFormat="1" ht="16.5" customHeight="1">
      <c r="B123" s="33"/>
      <c r="C123" s="197" t="s">
        <v>232</v>
      </c>
      <c r="D123" s="197" t="s">
        <v>114</v>
      </c>
      <c r="E123" s="198" t="s">
        <v>233</v>
      </c>
      <c r="F123" s="199" t="s">
        <v>234</v>
      </c>
      <c r="G123" s="200" t="s">
        <v>235</v>
      </c>
      <c r="H123" s="201">
        <v>4</v>
      </c>
      <c r="I123" s="202"/>
      <c r="J123" s="203">
        <f>ROUND(I123*H123,2)</f>
        <v>0</v>
      </c>
      <c r="K123" s="199" t="s">
        <v>1</v>
      </c>
      <c r="L123" s="38"/>
      <c r="M123" s="204" t="s">
        <v>1</v>
      </c>
      <c r="N123" s="205" t="s">
        <v>38</v>
      </c>
      <c r="O123" s="74"/>
      <c r="P123" s="206">
        <f>O123*H123</f>
        <v>0</v>
      </c>
      <c r="Q123" s="206">
        <v>0.00056999999999999998</v>
      </c>
      <c r="R123" s="206">
        <f>Q123*H123</f>
        <v>0.0022799999999999999</v>
      </c>
      <c r="S123" s="206">
        <v>0</v>
      </c>
      <c r="T123" s="207">
        <f>S123*H123</f>
        <v>0</v>
      </c>
      <c r="AR123" s="12" t="s">
        <v>140</v>
      </c>
      <c r="AT123" s="12" t="s">
        <v>114</v>
      </c>
      <c r="AU123" s="12" t="s">
        <v>76</v>
      </c>
      <c r="AY123" s="12" t="s">
        <v>111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2" t="s">
        <v>74</v>
      </c>
      <c r="BK123" s="208">
        <f>ROUND(I123*H123,2)</f>
        <v>0</v>
      </c>
      <c r="BL123" s="12" t="s">
        <v>140</v>
      </c>
      <c r="BM123" s="12" t="s">
        <v>236</v>
      </c>
    </row>
    <row r="124" s="1" customFormat="1" ht="16.5" customHeight="1">
      <c r="B124" s="33"/>
      <c r="C124" s="197" t="s">
        <v>237</v>
      </c>
      <c r="D124" s="197" t="s">
        <v>114</v>
      </c>
      <c r="E124" s="198" t="s">
        <v>238</v>
      </c>
      <c r="F124" s="199" t="s">
        <v>239</v>
      </c>
      <c r="G124" s="200" t="s">
        <v>181</v>
      </c>
      <c r="H124" s="201">
        <v>2</v>
      </c>
      <c r="I124" s="202"/>
      <c r="J124" s="203">
        <f>ROUND(I124*H124,2)</f>
        <v>0</v>
      </c>
      <c r="K124" s="199" t="s">
        <v>240</v>
      </c>
      <c r="L124" s="38"/>
      <c r="M124" s="204" t="s">
        <v>1</v>
      </c>
      <c r="N124" s="205" t="s">
        <v>38</v>
      </c>
      <c r="O124" s="74"/>
      <c r="P124" s="206">
        <f>O124*H124</f>
        <v>0</v>
      </c>
      <c r="Q124" s="206">
        <v>0.00109</v>
      </c>
      <c r="R124" s="206">
        <f>Q124*H124</f>
        <v>0.0021800000000000001</v>
      </c>
      <c r="S124" s="206">
        <v>0</v>
      </c>
      <c r="T124" s="207">
        <f>S124*H124</f>
        <v>0</v>
      </c>
      <c r="AR124" s="12" t="s">
        <v>140</v>
      </c>
      <c r="AT124" s="12" t="s">
        <v>114</v>
      </c>
      <c r="AU124" s="12" t="s">
        <v>76</v>
      </c>
      <c r="AY124" s="12" t="s">
        <v>111</v>
      </c>
      <c r="BE124" s="208">
        <f>IF(N124="základní",J124,0)</f>
        <v>0</v>
      </c>
      <c r="BF124" s="208">
        <f>IF(N124="snížená",J124,0)</f>
        <v>0</v>
      </c>
      <c r="BG124" s="208">
        <f>IF(N124="zákl. přenesená",J124,0)</f>
        <v>0</v>
      </c>
      <c r="BH124" s="208">
        <f>IF(N124="sníž. přenesená",J124,0)</f>
        <v>0</v>
      </c>
      <c r="BI124" s="208">
        <f>IF(N124="nulová",J124,0)</f>
        <v>0</v>
      </c>
      <c r="BJ124" s="12" t="s">
        <v>74</v>
      </c>
      <c r="BK124" s="208">
        <f>ROUND(I124*H124,2)</f>
        <v>0</v>
      </c>
      <c r="BL124" s="12" t="s">
        <v>140</v>
      </c>
      <c r="BM124" s="12" t="s">
        <v>241</v>
      </c>
    </row>
    <row r="125" s="1" customFormat="1" ht="16.5" customHeight="1">
      <c r="B125" s="33"/>
      <c r="C125" s="197" t="s">
        <v>242</v>
      </c>
      <c r="D125" s="197" t="s">
        <v>114</v>
      </c>
      <c r="E125" s="198" t="s">
        <v>243</v>
      </c>
      <c r="F125" s="199" t="s">
        <v>244</v>
      </c>
      <c r="G125" s="200" t="s">
        <v>138</v>
      </c>
      <c r="H125" s="201">
        <v>27</v>
      </c>
      <c r="I125" s="202"/>
      <c r="J125" s="203">
        <f>ROUND(I125*H125,2)</f>
        <v>0</v>
      </c>
      <c r="K125" s="199" t="s">
        <v>122</v>
      </c>
      <c r="L125" s="38"/>
      <c r="M125" s="204" t="s">
        <v>1</v>
      </c>
      <c r="N125" s="205" t="s">
        <v>38</v>
      </c>
      <c r="O125" s="74"/>
      <c r="P125" s="206">
        <f>O125*H125</f>
        <v>0</v>
      </c>
      <c r="Q125" s="206">
        <v>0.00019000000000000001</v>
      </c>
      <c r="R125" s="206">
        <f>Q125*H125</f>
        <v>0.00513</v>
      </c>
      <c r="S125" s="206">
        <v>0</v>
      </c>
      <c r="T125" s="207">
        <f>S125*H125</f>
        <v>0</v>
      </c>
      <c r="AR125" s="12" t="s">
        <v>140</v>
      </c>
      <c r="AT125" s="12" t="s">
        <v>114</v>
      </c>
      <c r="AU125" s="12" t="s">
        <v>76</v>
      </c>
      <c r="AY125" s="12" t="s">
        <v>111</v>
      </c>
      <c r="BE125" s="208">
        <f>IF(N125="základní",J125,0)</f>
        <v>0</v>
      </c>
      <c r="BF125" s="208">
        <f>IF(N125="snížená",J125,0)</f>
        <v>0</v>
      </c>
      <c r="BG125" s="208">
        <f>IF(N125="zákl. přenesená",J125,0)</f>
        <v>0</v>
      </c>
      <c r="BH125" s="208">
        <f>IF(N125="sníž. přenesená",J125,0)</f>
        <v>0</v>
      </c>
      <c r="BI125" s="208">
        <f>IF(N125="nulová",J125,0)</f>
        <v>0</v>
      </c>
      <c r="BJ125" s="12" t="s">
        <v>74</v>
      </c>
      <c r="BK125" s="208">
        <f>ROUND(I125*H125,2)</f>
        <v>0</v>
      </c>
      <c r="BL125" s="12" t="s">
        <v>140</v>
      </c>
      <c r="BM125" s="12" t="s">
        <v>245</v>
      </c>
    </row>
    <row r="126" s="10" customFormat="1" ht="22.8" customHeight="1">
      <c r="B126" s="181"/>
      <c r="C126" s="182"/>
      <c r="D126" s="183" t="s">
        <v>66</v>
      </c>
      <c r="E126" s="195" t="s">
        <v>246</v>
      </c>
      <c r="F126" s="195" t="s">
        <v>247</v>
      </c>
      <c r="G126" s="182"/>
      <c r="H126" s="182"/>
      <c r="I126" s="185"/>
      <c r="J126" s="196">
        <f>BK126</f>
        <v>0</v>
      </c>
      <c r="K126" s="182"/>
      <c r="L126" s="187"/>
      <c r="M126" s="188"/>
      <c r="N126" s="189"/>
      <c r="O126" s="189"/>
      <c r="P126" s="190">
        <v>0</v>
      </c>
      <c r="Q126" s="189"/>
      <c r="R126" s="190">
        <v>0</v>
      </c>
      <c r="S126" s="189"/>
      <c r="T126" s="191">
        <v>0</v>
      </c>
      <c r="AR126" s="192" t="s">
        <v>76</v>
      </c>
      <c r="AT126" s="193" t="s">
        <v>66</v>
      </c>
      <c r="AU126" s="193" t="s">
        <v>74</v>
      </c>
      <c r="AY126" s="192" t="s">
        <v>111</v>
      </c>
      <c r="BK126" s="194">
        <v>0</v>
      </c>
    </row>
    <row r="127" s="10" customFormat="1" ht="22.8" customHeight="1">
      <c r="B127" s="181"/>
      <c r="C127" s="182"/>
      <c r="D127" s="183" t="s">
        <v>66</v>
      </c>
      <c r="E127" s="195" t="s">
        <v>248</v>
      </c>
      <c r="F127" s="195" t="s">
        <v>249</v>
      </c>
      <c r="G127" s="182"/>
      <c r="H127" s="182"/>
      <c r="I127" s="185"/>
      <c r="J127" s="196">
        <f>BK127</f>
        <v>0</v>
      </c>
      <c r="K127" s="182"/>
      <c r="L127" s="187"/>
      <c r="M127" s="188"/>
      <c r="N127" s="189"/>
      <c r="O127" s="189"/>
      <c r="P127" s="190">
        <f>SUM(P128:P133)</f>
        <v>0</v>
      </c>
      <c r="Q127" s="189"/>
      <c r="R127" s="190">
        <f>SUM(R128:R133)</f>
        <v>0.023099999999999999</v>
      </c>
      <c r="S127" s="189"/>
      <c r="T127" s="191">
        <f>SUM(T128:T133)</f>
        <v>0</v>
      </c>
      <c r="AR127" s="192" t="s">
        <v>76</v>
      </c>
      <c r="AT127" s="193" t="s">
        <v>66</v>
      </c>
      <c r="AU127" s="193" t="s">
        <v>74</v>
      </c>
      <c r="AY127" s="192" t="s">
        <v>111</v>
      </c>
      <c r="BK127" s="194">
        <f>SUM(BK128:BK133)</f>
        <v>0</v>
      </c>
    </row>
    <row r="128" s="1" customFormat="1" ht="16.5" customHeight="1">
      <c r="B128" s="33"/>
      <c r="C128" s="197" t="s">
        <v>250</v>
      </c>
      <c r="D128" s="197" t="s">
        <v>114</v>
      </c>
      <c r="E128" s="198" t="s">
        <v>251</v>
      </c>
      <c r="F128" s="199" t="s">
        <v>252</v>
      </c>
      <c r="G128" s="200" t="s">
        <v>235</v>
      </c>
      <c r="H128" s="201">
        <v>1</v>
      </c>
      <c r="I128" s="202"/>
      <c r="J128" s="203">
        <f>ROUND(I128*H128,2)</f>
        <v>0</v>
      </c>
      <c r="K128" s="199" t="s">
        <v>240</v>
      </c>
      <c r="L128" s="38"/>
      <c r="M128" s="204" t="s">
        <v>1</v>
      </c>
      <c r="N128" s="205" t="s">
        <v>38</v>
      </c>
      <c r="O128" s="74"/>
      <c r="P128" s="206">
        <f>O128*H128</f>
        <v>0</v>
      </c>
      <c r="Q128" s="206">
        <v>0.01197</v>
      </c>
      <c r="R128" s="206">
        <f>Q128*H128</f>
        <v>0.01197</v>
      </c>
      <c r="S128" s="206">
        <v>0</v>
      </c>
      <c r="T128" s="207">
        <f>S128*H128</f>
        <v>0</v>
      </c>
      <c r="AR128" s="12" t="s">
        <v>140</v>
      </c>
      <c r="AT128" s="12" t="s">
        <v>114</v>
      </c>
      <c r="AU128" s="12" t="s">
        <v>76</v>
      </c>
      <c r="AY128" s="12" t="s">
        <v>111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2" t="s">
        <v>74</v>
      </c>
      <c r="BK128" s="208">
        <f>ROUND(I128*H128,2)</f>
        <v>0</v>
      </c>
      <c r="BL128" s="12" t="s">
        <v>140</v>
      </c>
      <c r="BM128" s="12" t="s">
        <v>253</v>
      </c>
    </row>
    <row r="129" s="1" customFormat="1" ht="16.5" customHeight="1">
      <c r="B129" s="33"/>
      <c r="C129" s="197" t="s">
        <v>254</v>
      </c>
      <c r="D129" s="197" t="s">
        <v>114</v>
      </c>
      <c r="E129" s="198" t="s">
        <v>255</v>
      </c>
      <c r="F129" s="199" t="s">
        <v>256</v>
      </c>
      <c r="G129" s="200" t="s">
        <v>235</v>
      </c>
      <c r="H129" s="201">
        <v>1</v>
      </c>
      <c r="I129" s="202"/>
      <c r="J129" s="203">
        <f>ROUND(I129*H129,2)</f>
        <v>0</v>
      </c>
      <c r="K129" s="199" t="s">
        <v>240</v>
      </c>
      <c r="L129" s="38"/>
      <c r="M129" s="204" t="s">
        <v>1</v>
      </c>
      <c r="N129" s="205" t="s">
        <v>38</v>
      </c>
      <c r="O129" s="74"/>
      <c r="P129" s="206">
        <f>O129*H129</f>
        <v>0</v>
      </c>
      <c r="Q129" s="206">
        <v>0.0053699999999999998</v>
      </c>
      <c r="R129" s="206">
        <f>Q129*H129</f>
        <v>0.0053699999999999998</v>
      </c>
      <c r="S129" s="206">
        <v>0</v>
      </c>
      <c r="T129" s="207">
        <f>S129*H129</f>
        <v>0</v>
      </c>
      <c r="AR129" s="12" t="s">
        <v>140</v>
      </c>
      <c r="AT129" s="12" t="s">
        <v>114</v>
      </c>
      <c r="AU129" s="12" t="s">
        <v>76</v>
      </c>
      <c r="AY129" s="12" t="s">
        <v>111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2" t="s">
        <v>74</v>
      </c>
      <c r="BK129" s="208">
        <f>ROUND(I129*H129,2)</f>
        <v>0</v>
      </c>
      <c r="BL129" s="12" t="s">
        <v>140</v>
      </c>
      <c r="BM129" s="12" t="s">
        <v>257</v>
      </c>
    </row>
    <row r="130" s="1" customFormat="1" ht="16.5" customHeight="1">
      <c r="B130" s="33"/>
      <c r="C130" s="209" t="s">
        <v>258</v>
      </c>
      <c r="D130" s="209" t="s">
        <v>125</v>
      </c>
      <c r="E130" s="210" t="s">
        <v>259</v>
      </c>
      <c r="F130" s="211" t="s">
        <v>260</v>
      </c>
      <c r="G130" s="212" t="s">
        <v>261</v>
      </c>
      <c r="H130" s="213">
        <v>1</v>
      </c>
      <c r="I130" s="214"/>
      <c r="J130" s="215">
        <f>ROUND(I130*H130,2)</f>
        <v>0</v>
      </c>
      <c r="K130" s="211" t="s">
        <v>1</v>
      </c>
      <c r="L130" s="216"/>
      <c r="M130" s="217" t="s">
        <v>1</v>
      </c>
      <c r="N130" s="218" t="s">
        <v>38</v>
      </c>
      <c r="O130" s="74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AR130" s="12" t="s">
        <v>139</v>
      </c>
      <c r="AT130" s="12" t="s">
        <v>125</v>
      </c>
      <c r="AU130" s="12" t="s">
        <v>76</v>
      </c>
      <c r="AY130" s="12" t="s">
        <v>111</v>
      </c>
      <c r="BE130" s="208">
        <f>IF(N130="základní",J130,0)</f>
        <v>0</v>
      </c>
      <c r="BF130" s="208">
        <f>IF(N130="snížená",J130,0)</f>
        <v>0</v>
      </c>
      <c r="BG130" s="208">
        <f>IF(N130="zákl. přenesená",J130,0)</f>
        <v>0</v>
      </c>
      <c r="BH130" s="208">
        <f>IF(N130="sníž. přenesená",J130,0)</f>
        <v>0</v>
      </c>
      <c r="BI130" s="208">
        <f>IF(N130="nulová",J130,0)</f>
        <v>0</v>
      </c>
      <c r="BJ130" s="12" t="s">
        <v>74</v>
      </c>
      <c r="BK130" s="208">
        <f>ROUND(I130*H130,2)</f>
        <v>0</v>
      </c>
      <c r="BL130" s="12" t="s">
        <v>140</v>
      </c>
      <c r="BM130" s="12" t="s">
        <v>262</v>
      </c>
    </row>
    <row r="131" s="1" customFormat="1" ht="16.5" customHeight="1">
      <c r="B131" s="33"/>
      <c r="C131" s="197" t="s">
        <v>263</v>
      </c>
      <c r="D131" s="197" t="s">
        <v>114</v>
      </c>
      <c r="E131" s="198" t="s">
        <v>264</v>
      </c>
      <c r="F131" s="199" t="s">
        <v>265</v>
      </c>
      <c r="G131" s="200" t="s">
        <v>235</v>
      </c>
      <c r="H131" s="201">
        <v>1</v>
      </c>
      <c r="I131" s="202"/>
      <c r="J131" s="203">
        <f>ROUND(I131*H131,2)</f>
        <v>0</v>
      </c>
      <c r="K131" s="199" t="s">
        <v>122</v>
      </c>
      <c r="L131" s="38"/>
      <c r="M131" s="204" t="s">
        <v>1</v>
      </c>
      <c r="N131" s="205" t="s">
        <v>38</v>
      </c>
      <c r="O131" s="74"/>
      <c r="P131" s="206">
        <f>O131*H131</f>
        <v>0</v>
      </c>
      <c r="Q131" s="206">
        <v>0.0018</v>
      </c>
      <c r="R131" s="206">
        <f>Q131*H131</f>
        <v>0.0018</v>
      </c>
      <c r="S131" s="206">
        <v>0</v>
      </c>
      <c r="T131" s="207">
        <f>S131*H131</f>
        <v>0</v>
      </c>
      <c r="AR131" s="12" t="s">
        <v>140</v>
      </c>
      <c r="AT131" s="12" t="s">
        <v>114</v>
      </c>
      <c r="AU131" s="12" t="s">
        <v>76</v>
      </c>
      <c r="AY131" s="12" t="s">
        <v>111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2" t="s">
        <v>74</v>
      </c>
      <c r="BK131" s="208">
        <f>ROUND(I131*H131,2)</f>
        <v>0</v>
      </c>
      <c r="BL131" s="12" t="s">
        <v>140</v>
      </c>
      <c r="BM131" s="12" t="s">
        <v>266</v>
      </c>
    </row>
    <row r="132" s="1" customFormat="1" ht="16.5" customHeight="1">
      <c r="B132" s="33"/>
      <c r="C132" s="197" t="s">
        <v>267</v>
      </c>
      <c r="D132" s="197" t="s">
        <v>114</v>
      </c>
      <c r="E132" s="198" t="s">
        <v>268</v>
      </c>
      <c r="F132" s="199" t="s">
        <v>269</v>
      </c>
      <c r="G132" s="200" t="s">
        <v>235</v>
      </c>
      <c r="H132" s="201">
        <v>1</v>
      </c>
      <c r="I132" s="202"/>
      <c r="J132" s="203">
        <f>ROUND(I132*H132,2)</f>
        <v>0</v>
      </c>
      <c r="K132" s="199" t="s">
        <v>122</v>
      </c>
      <c r="L132" s="38"/>
      <c r="M132" s="204" t="s">
        <v>1</v>
      </c>
      <c r="N132" s="205" t="s">
        <v>38</v>
      </c>
      <c r="O132" s="74"/>
      <c r="P132" s="206">
        <f>O132*H132</f>
        <v>0</v>
      </c>
      <c r="Q132" s="206">
        <v>0.0018</v>
      </c>
      <c r="R132" s="206">
        <f>Q132*H132</f>
        <v>0.0018</v>
      </c>
      <c r="S132" s="206">
        <v>0</v>
      </c>
      <c r="T132" s="207">
        <f>S132*H132</f>
        <v>0</v>
      </c>
      <c r="AR132" s="12" t="s">
        <v>140</v>
      </c>
      <c r="AT132" s="12" t="s">
        <v>114</v>
      </c>
      <c r="AU132" s="12" t="s">
        <v>76</v>
      </c>
      <c r="AY132" s="12" t="s">
        <v>111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2" t="s">
        <v>74</v>
      </c>
      <c r="BK132" s="208">
        <f>ROUND(I132*H132,2)</f>
        <v>0</v>
      </c>
      <c r="BL132" s="12" t="s">
        <v>140</v>
      </c>
      <c r="BM132" s="12" t="s">
        <v>270</v>
      </c>
    </row>
    <row r="133" s="1" customFormat="1" ht="16.5" customHeight="1">
      <c r="B133" s="33"/>
      <c r="C133" s="197" t="s">
        <v>271</v>
      </c>
      <c r="D133" s="197" t="s">
        <v>114</v>
      </c>
      <c r="E133" s="198" t="s">
        <v>272</v>
      </c>
      <c r="F133" s="199" t="s">
        <v>273</v>
      </c>
      <c r="G133" s="200" t="s">
        <v>181</v>
      </c>
      <c r="H133" s="201">
        <v>6</v>
      </c>
      <c r="I133" s="202"/>
      <c r="J133" s="203">
        <f>ROUND(I133*H133,2)</f>
        <v>0</v>
      </c>
      <c r="K133" s="199" t="s">
        <v>122</v>
      </c>
      <c r="L133" s="38"/>
      <c r="M133" s="204" t="s">
        <v>1</v>
      </c>
      <c r="N133" s="205" t="s">
        <v>38</v>
      </c>
      <c r="O133" s="74"/>
      <c r="P133" s="206">
        <f>O133*H133</f>
        <v>0</v>
      </c>
      <c r="Q133" s="206">
        <v>0.00036000000000000002</v>
      </c>
      <c r="R133" s="206">
        <f>Q133*H133</f>
        <v>0.00216</v>
      </c>
      <c r="S133" s="206">
        <v>0</v>
      </c>
      <c r="T133" s="207">
        <f>S133*H133</f>
        <v>0</v>
      </c>
      <c r="AR133" s="12" t="s">
        <v>140</v>
      </c>
      <c r="AT133" s="12" t="s">
        <v>114</v>
      </c>
      <c r="AU133" s="12" t="s">
        <v>76</v>
      </c>
      <c r="AY133" s="12" t="s">
        <v>111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2" t="s">
        <v>74</v>
      </c>
      <c r="BK133" s="208">
        <f>ROUND(I133*H133,2)</f>
        <v>0</v>
      </c>
      <c r="BL133" s="12" t="s">
        <v>140</v>
      </c>
      <c r="BM133" s="12" t="s">
        <v>274</v>
      </c>
    </row>
    <row r="134" s="10" customFormat="1" ht="22.8" customHeight="1">
      <c r="B134" s="181"/>
      <c r="C134" s="182"/>
      <c r="D134" s="183" t="s">
        <v>66</v>
      </c>
      <c r="E134" s="195" t="s">
        <v>275</v>
      </c>
      <c r="F134" s="195" t="s">
        <v>276</v>
      </c>
      <c r="G134" s="182"/>
      <c r="H134" s="182"/>
      <c r="I134" s="185"/>
      <c r="J134" s="196">
        <f>BK134</f>
        <v>0</v>
      </c>
      <c r="K134" s="182"/>
      <c r="L134" s="187"/>
      <c r="M134" s="188"/>
      <c r="N134" s="189"/>
      <c r="O134" s="189"/>
      <c r="P134" s="190">
        <v>0</v>
      </c>
      <c r="Q134" s="189"/>
      <c r="R134" s="190">
        <v>0</v>
      </c>
      <c r="S134" s="189"/>
      <c r="T134" s="191">
        <v>0</v>
      </c>
      <c r="AR134" s="192" t="s">
        <v>76</v>
      </c>
      <c r="AT134" s="193" t="s">
        <v>66</v>
      </c>
      <c r="AU134" s="193" t="s">
        <v>74</v>
      </c>
      <c r="AY134" s="192" t="s">
        <v>111</v>
      </c>
      <c r="BK134" s="194">
        <v>0</v>
      </c>
    </row>
    <row r="135" s="10" customFormat="1" ht="22.8" customHeight="1">
      <c r="B135" s="181"/>
      <c r="C135" s="182"/>
      <c r="D135" s="183" t="s">
        <v>66</v>
      </c>
      <c r="E135" s="195" t="s">
        <v>277</v>
      </c>
      <c r="F135" s="195" t="s">
        <v>278</v>
      </c>
      <c r="G135" s="182"/>
      <c r="H135" s="182"/>
      <c r="I135" s="185"/>
      <c r="J135" s="196">
        <f>BK135</f>
        <v>0</v>
      </c>
      <c r="K135" s="182"/>
      <c r="L135" s="187"/>
      <c r="M135" s="188"/>
      <c r="N135" s="189"/>
      <c r="O135" s="189"/>
      <c r="P135" s="190">
        <f>P136</f>
        <v>0</v>
      </c>
      <c r="Q135" s="189"/>
      <c r="R135" s="190">
        <f>R136</f>
        <v>0.00147</v>
      </c>
      <c r="S135" s="189"/>
      <c r="T135" s="191">
        <f>T136</f>
        <v>0</v>
      </c>
      <c r="AR135" s="192" t="s">
        <v>76</v>
      </c>
      <c r="AT135" s="193" t="s">
        <v>66</v>
      </c>
      <c r="AU135" s="193" t="s">
        <v>74</v>
      </c>
      <c r="AY135" s="192" t="s">
        <v>111</v>
      </c>
      <c r="BK135" s="194">
        <f>BK136</f>
        <v>0</v>
      </c>
    </row>
    <row r="136" s="1" customFormat="1" ht="16.5" customHeight="1">
      <c r="B136" s="33"/>
      <c r="C136" s="197" t="s">
        <v>279</v>
      </c>
      <c r="D136" s="197" t="s">
        <v>114</v>
      </c>
      <c r="E136" s="198" t="s">
        <v>280</v>
      </c>
      <c r="F136" s="199" t="s">
        <v>281</v>
      </c>
      <c r="G136" s="200" t="s">
        <v>181</v>
      </c>
      <c r="H136" s="201">
        <v>1</v>
      </c>
      <c r="I136" s="202"/>
      <c r="J136" s="203">
        <f>ROUND(I136*H136,2)</f>
        <v>0</v>
      </c>
      <c r="K136" s="199" t="s">
        <v>122</v>
      </c>
      <c r="L136" s="38"/>
      <c r="M136" s="204" t="s">
        <v>1</v>
      </c>
      <c r="N136" s="205" t="s">
        <v>38</v>
      </c>
      <c r="O136" s="74"/>
      <c r="P136" s="206">
        <f>O136*H136</f>
        <v>0</v>
      </c>
      <c r="Q136" s="206">
        <v>0.00147</v>
      </c>
      <c r="R136" s="206">
        <f>Q136*H136</f>
        <v>0.00147</v>
      </c>
      <c r="S136" s="206">
        <v>0</v>
      </c>
      <c r="T136" s="207">
        <f>S136*H136</f>
        <v>0</v>
      </c>
      <c r="AR136" s="12" t="s">
        <v>140</v>
      </c>
      <c r="AT136" s="12" t="s">
        <v>114</v>
      </c>
      <c r="AU136" s="12" t="s">
        <v>76</v>
      </c>
      <c r="AY136" s="12" t="s">
        <v>111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2" t="s">
        <v>74</v>
      </c>
      <c r="BK136" s="208">
        <f>ROUND(I136*H136,2)</f>
        <v>0</v>
      </c>
      <c r="BL136" s="12" t="s">
        <v>140</v>
      </c>
      <c r="BM136" s="12" t="s">
        <v>282</v>
      </c>
    </row>
    <row r="137" s="10" customFormat="1" ht="25.92" customHeight="1">
      <c r="B137" s="181"/>
      <c r="C137" s="182"/>
      <c r="D137" s="183" t="s">
        <v>66</v>
      </c>
      <c r="E137" s="184" t="s">
        <v>283</v>
      </c>
      <c r="F137" s="184" t="s">
        <v>284</v>
      </c>
      <c r="G137" s="182"/>
      <c r="H137" s="182"/>
      <c r="I137" s="185"/>
      <c r="J137" s="186">
        <f>BK137</f>
        <v>0</v>
      </c>
      <c r="K137" s="182"/>
      <c r="L137" s="187"/>
      <c r="M137" s="188"/>
      <c r="N137" s="189"/>
      <c r="O137" s="189"/>
      <c r="P137" s="190">
        <f>SUM(P138:P142)</f>
        <v>0</v>
      </c>
      <c r="Q137" s="189"/>
      <c r="R137" s="190">
        <f>SUM(R138:R142)</f>
        <v>0</v>
      </c>
      <c r="S137" s="189"/>
      <c r="T137" s="191">
        <f>SUM(T138:T142)</f>
        <v>0</v>
      </c>
      <c r="AR137" s="192" t="s">
        <v>118</v>
      </c>
      <c r="AT137" s="193" t="s">
        <v>66</v>
      </c>
      <c r="AU137" s="193" t="s">
        <v>67</v>
      </c>
      <c r="AY137" s="192" t="s">
        <v>111</v>
      </c>
      <c r="BK137" s="194">
        <f>SUM(BK138:BK142)</f>
        <v>0</v>
      </c>
    </row>
    <row r="138" s="1" customFormat="1" ht="16.5" customHeight="1">
      <c r="B138" s="33"/>
      <c r="C138" s="197" t="s">
        <v>285</v>
      </c>
      <c r="D138" s="197" t="s">
        <v>114</v>
      </c>
      <c r="E138" s="198" t="s">
        <v>286</v>
      </c>
      <c r="F138" s="199" t="s">
        <v>287</v>
      </c>
      <c r="G138" s="200" t="s">
        <v>288</v>
      </c>
      <c r="H138" s="201">
        <v>8</v>
      </c>
      <c r="I138" s="202"/>
      <c r="J138" s="203">
        <f>ROUND(I138*H138,2)</f>
        <v>0</v>
      </c>
      <c r="K138" s="199" t="s">
        <v>1</v>
      </c>
      <c r="L138" s="38"/>
      <c r="M138" s="204" t="s">
        <v>1</v>
      </c>
      <c r="N138" s="205" t="s">
        <v>38</v>
      </c>
      <c r="O138" s="74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AR138" s="12" t="s">
        <v>289</v>
      </c>
      <c r="AT138" s="12" t="s">
        <v>114</v>
      </c>
      <c r="AU138" s="12" t="s">
        <v>74</v>
      </c>
      <c r="AY138" s="12" t="s">
        <v>111</v>
      </c>
      <c r="BE138" s="208">
        <f>IF(N138="základní",J138,0)</f>
        <v>0</v>
      </c>
      <c r="BF138" s="208">
        <f>IF(N138="snížená",J138,0)</f>
        <v>0</v>
      </c>
      <c r="BG138" s="208">
        <f>IF(N138="zákl. přenesená",J138,0)</f>
        <v>0</v>
      </c>
      <c r="BH138" s="208">
        <f>IF(N138="sníž. přenesená",J138,0)</f>
        <v>0</v>
      </c>
      <c r="BI138" s="208">
        <f>IF(N138="nulová",J138,0)</f>
        <v>0</v>
      </c>
      <c r="BJ138" s="12" t="s">
        <v>74</v>
      </c>
      <c r="BK138" s="208">
        <f>ROUND(I138*H138,2)</f>
        <v>0</v>
      </c>
      <c r="BL138" s="12" t="s">
        <v>289</v>
      </c>
      <c r="BM138" s="12" t="s">
        <v>290</v>
      </c>
    </row>
    <row r="139" s="1" customFormat="1" ht="16.5" customHeight="1">
      <c r="B139" s="33"/>
      <c r="C139" s="197" t="s">
        <v>291</v>
      </c>
      <c r="D139" s="197" t="s">
        <v>114</v>
      </c>
      <c r="E139" s="198" t="s">
        <v>292</v>
      </c>
      <c r="F139" s="199" t="s">
        <v>293</v>
      </c>
      <c r="G139" s="200" t="s">
        <v>288</v>
      </c>
      <c r="H139" s="201">
        <v>18</v>
      </c>
      <c r="I139" s="202"/>
      <c r="J139" s="203">
        <f>ROUND(I139*H139,2)</f>
        <v>0</v>
      </c>
      <c r="K139" s="199" t="s">
        <v>1</v>
      </c>
      <c r="L139" s="38"/>
      <c r="M139" s="204" t="s">
        <v>1</v>
      </c>
      <c r="N139" s="205" t="s">
        <v>38</v>
      </c>
      <c r="O139" s="74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AR139" s="12" t="s">
        <v>289</v>
      </c>
      <c r="AT139" s="12" t="s">
        <v>114</v>
      </c>
      <c r="AU139" s="12" t="s">
        <v>74</v>
      </c>
      <c r="AY139" s="12" t="s">
        <v>111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2" t="s">
        <v>74</v>
      </c>
      <c r="BK139" s="208">
        <f>ROUND(I139*H139,2)</f>
        <v>0</v>
      </c>
      <c r="BL139" s="12" t="s">
        <v>289</v>
      </c>
      <c r="BM139" s="12" t="s">
        <v>294</v>
      </c>
    </row>
    <row r="140" s="1" customFormat="1" ht="16.5" customHeight="1">
      <c r="B140" s="33"/>
      <c r="C140" s="197" t="s">
        <v>295</v>
      </c>
      <c r="D140" s="197" t="s">
        <v>114</v>
      </c>
      <c r="E140" s="198" t="s">
        <v>296</v>
      </c>
      <c r="F140" s="199" t="s">
        <v>297</v>
      </c>
      <c r="G140" s="200" t="s">
        <v>288</v>
      </c>
      <c r="H140" s="201">
        <v>24</v>
      </c>
      <c r="I140" s="202"/>
      <c r="J140" s="203">
        <f>ROUND(I140*H140,2)</f>
        <v>0</v>
      </c>
      <c r="K140" s="199" t="s">
        <v>1</v>
      </c>
      <c r="L140" s="38"/>
      <c r="M140" s="204" t="s">
        <v>1</v>
      </c>
      <c r="N140" s="205" t="s">
        <v>38</v>
      </c>
      <c r="O140" s="74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AR140" s="12" t="s">
        <v>289</v>
      </c>
      <c r="AT140" s="12" t="s">
        <v>114</v>
      </c>
      <c r="AU140" s="12" t="s">
        <v>74</v>
      </c>
      <c r="AY140" s="12" t="s">
        <v>111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2" t="s">
        <v>74</v>
      </c>
      <c r="BK140" s="208">
        <f>ROUND(I140*H140,2)</f>
        <v>0</v>
      </c>
      <c r="BL140" s="12" t="s">
        <v>289</v>
      </c>
      <c r="BM140" s="12" t="s">
        <v>298</v>
      </c>
    </row>
    <row r="141" s="1" customFormat="1" ht="16.5" customHeight="1">
      <c r="B141" s="33"/>
      <c r="C141" s="197" t="s">
        <v>299</v>
      </c>
      <c r="D141" s="197" t="s">
        <v>114</v>
      </c>
      <c r="E141" s="198" t="s">
        <v>300</v>
      </c>
      <c r="F141" s="199" t="s">
        <v>301</v>
      </c>
      <c r="G141" s="200" t="s">
        <v>288</v>
      </c>
      <c r="H141" s="201">
        <v>2</v>
      </c>
      <c r="I141" s="202"/>
      <c r="J141" s="203">
        <f>ROUND(I141*H141,2)</f>
        <v>0</v>
      </c>
      <c r="K141" s="199" t="s">
        <v>122</v>
      </c>
      <c r="L141" s="38"/>
      <c r="M141" s="204" t="s">
        <v>1</v>
      </c>
      <c r="N141" s="205" t="s">
        <v>38</v>
      </c>
      <c r="O141" s="74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AR141" s="12" t="s">
        <v>289</v>
      </c>
      <c r="AT141" s="12" t="s">
        <v>114</v>
      </c>
      <c r="AU141" s="12" t="s">
        <v>74</v>
      </c>
      <c r="AY141" s="12" t="s">
        <v>111</v>
      </c>
      <c r="BE141" s="208">
        <f>IF(N141="základní",J141,0)</f>
        <v>0</v>
      </c>
      <c r="BF141" s="208">
        <f>IF(N141="snížená",J141,0)</f>
        <v>0</v>
      </c>
      <c r="BG141" s="208">
        <f>IF(N141="zákl. přenesená",J141,0)</f>
        <v>0</v>
      </c>
      <c r="BH141" s="208">
        <f>IF(N141="sníž. přenesená",J141,0)</f>
        <v>0</v>
      </c>
      <c r="BI141" s="208">
        <f>IF(N141="nulová",J141,0)</f>
        <v>0</v>
      </c>
      <c r="BJ141" s="12" t="s">
        <v>74</v>
      </c>
      <c r="BK141" s="208">
        <f>ROUND(I141*H141,2)</f>
        <v>0</v>
      </c>
      <c r="BL141" s="12" t="s">
        <v>289</v>
      </c>
      <c r="BM141" s="12" t="s">
        <v>302</v>
      </c>
    </row>
    <row r="142" s="1" customFormat="1" ht="16.5" customHeight="1">
      <c r="B142" s="33"/>
      <c r="C142" s="197" t="s">
        <v>303</v>
      </c>
      <c r="D142" s="197" t="s">
        <v>114</v>
      </c>
      <c r="E142" s="198" t="s">
        <v>304</v>
      </c>
      <c r="F142" s="199" t="s">
        <v>305</v>
      </c>
      <c r="G142" s="200" t="s">
        <v>288</v>
      </c>
      <c r="H142" s="201">
        <v>6</v>
      </c>
      <c r="I142" s="202"/>
      <c r="J142" s="203">
        <f>ROUND(I142*H142,2)</f>
        <v>0</v>
      </c>
      <c r="K142" s="199" t="s">
        <v>1</v>
      </c>
      <c r="L142" s="38"/>
      <c r="M142" s="219" t="s">
        <v>1</v>
      </c>
      <c r="N142" s="220" t="s">
        <v>38</v>
      </c>
      <c r="O142" s="221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AR142" s="12" t="s">
        <v>289</v>
      </c>
      <c r="AT142" s="12" t="s">
        <v>114</v>
      </c>
      <c r="AU142" s="12" t="s">
        <v>74</v>
      </c>
      <c r="AY142" s="12" t="s">
        <v>111</v>
      </c>
      <c r="BE142" s="208">
        <f>IF(N142="základní",J142,0)</f>
        <v>0</v>
      </c>
      <c r="BF142" s="208">
        <f>IF(N142="snížená",J142,0)</f>
        <v>0</v>
      </c>
      <c r="BG142" s="208">
        <f>IF(N142="zákl. přenesená",J142,0)</f>
        <v>0</v>
      </c>
      <c r="BH142" s="208">
        <f>IF(N142="sníž. přenesená",J142,0)</f>
        <v>0</v>
      </c>
      <c r="BI142" s="208">
        <f>IF(N142="nulová",J142,0)</f>
        <v>0</v>
      </c>
      <c r="BJ142" s="12" t="s">
        <v>74</v>
      </c>
      <c r="BK142" s="208">
        <f>ROUND(I142*H142,2)</f>
        <v>0</v>
      </c>
      <c r="BL142" s="12" t="s">
        <v>289</v>
      </c>
      <c r="BM142" s="12" t="s">
        <v>306</v>
      </c>
    </row>
    <row r="143" s="1" customFormat="1" ht="6.96" customHeight="1">
      <c r="B143" s="52"/>
      <c r="C143" s="53"/>
      <c r="D143" s="53"/>
      <c r="E143" s="53"/>
      <c r="F143" s="53"/>
      <c r="G143" s="53"/>
      <c r="H143" s="53"/>
      <c r="I143" s="146"/>
      <c r="J143" s="53"/>
      <c r="K143" s="53"/>
      <c r="L143" s="38"/>
    </row>
  </sheetData>
  <sheetProtection sheet="1" autoFilter="0" formatColumns="0" formatRows="0" objects="1" scenarios="1" spinCount="100000" saltValue="zDz7wn7avUgBpKgDzo6RzZF3rEtgPBDVtUi5hqGQLFJAvDdIHBhn7HXySdkJsLZomIc1svu25sge1Q+sD1RyvA==" hashValue="DL2hnpnKCqu8niYHiR+fgKqNyez1OWC2a0wQOU4/qAyx4bcTcauAn1yDHh8weR6oRCAbmWfGEezhitPyjTUatg==" algorithmName="SHA-512" password="CC35"/>
  <autoFilter ref="C89:K142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LAPTOP-FKEH0CCK\Eliska J</dc:creator>
  <cp:lastModifiedBy>LAPTOP-FKEH0CCK\Eliska J</cp:lastModifiedBy>
  <dcterms:created xsi:type="dcterms:W3CDTF">2019-03-09T08:14:28Z</dcterms:created>
  <dcterms:modified xsi:type="dcterms:W3CDTF">2019-03-09T08:14:33Z</dcterms:modified>
</cp:coreProperties>
</file>