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marekkukumberg/Dropbox/MKTech-TTIT/MSP_Kamery_projekty_2022-10-27_Rev_1_KpU_HUDC/CMZ_FINAL/XLS/"/>
    </mc:Choice>
  </mc:AlternateContent>
  <xr:revisionPtr revIDLastSave="0" documentId="13_ncr:1_{3BEDE658-57FA-1442-987A-32AC7EDE0F4D}" xr6:coauthVersionLast="47" xr6:coauthVersionMax="47" xr10:uidLastSave="{00000000-0000-0000-0000-000000000000}"/>
  <bookViews>
    <workbookView xWindow="0" yWindow="500" windowWidth="28800" windowHeight="17500" activeTab="1" xr2:uid="{00000000-000D-0000-FFFF-FFFF00000000}"/>
  </bookViews>
  <sheets>
    <sheet name="Rekapitulácia stavby" sheetId="1" state="veryHidden" r:id="rId1"/>
    <sheet name="01_034 - Zemné práce pre ..." sheetId="2" r:id="rId2"/>
  </sheets>
  <definedNames>
    <definedName name="_xlnm._FilterDatabase" localSheetId="1" hidden="1">'01_034 - Zemné práce pre ...'!$C$121:$K$170</definedName>
    <definedName name="_xlnm.Print_Titles" localSheetId="1">'01_034 - Zemné práce pre ...'!$121:$121</definedName>
    <definedName name="_xlnm.Print_Titles" localSheetId="0">'Rekapitulácia stavby'!$92:$92</definedName>
    <definedName name="_xlnm.Print_Area" localSheetId="1">'01_034 - Zemné práce pre ...'!$C$4:$J$76,'01_034 - Zemné práce pre ...'!$C$82:$J$105,'01_034 - Zemné práce pre ...'!$C$111:$J$170</definedName>
    <definedName name="_xlnm.Print_Area" localSheetId="0">'Rekapitulácia stavby'!$D$4:$AO$76,'Rekapitulácia stavby'!$C$82:$AQ$96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70" i="2"/>
  <c r="BH170" i="2"/>
  <c r="BG170" i="2"/>
  <c r="BE170" i="2"/>
  <c r="T170" i="2"/>
  <c r="T169" i="2"/>
  <c r="R170" i="2"/>
  <c r="R169" i="2"/>
  <c r="P170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T160" i="2"/>
  <c r="R161" i="2"/>
  <c r="R160" i="2"/>
  <c r="P161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F116" i="2"/>
  <c r="E114" i="2"/>
  <c r="F87" i="2"/>
  <c r="E85" i="2"/>
  <c r="J22" i="2"/>
  <c r="E22" i="2"/>
  <c r="J119" i="2"/>
  <c r="J21" i="2"/>
  <c r="J19" i="2"/>
  <c r="E19" i="2"/>
  <c r="J118" i="2"/>
  <c r="J18" i="2"/>
  <c r="J16" i="2"/>
  <c r="E16" i="2"/>
  <c r="F90" i="2"/>
  <c r="J15" i="2"/>
  <c r="J13" i="2"/>
  <c r="E13" i="2"/>
  <c r="F118" i="2"/>
  <c r="J12" i="2"/>
  <c r="J116" i="2"/>
  <c r="L90" i="1"/>
  <c r="AM90" i="1"/>
  <c r="AM89" i="1"/>
  <c r="L89" i="1"/>
  <c r="AM87" i="1"/>
  <c r="L87" i="1"/>
  <c r="L85" i="1"/>
  <c r="L84" i="1"/>
  <c r="BK167" i="2"/>
  <c r="BK157" i="2"/>
  <c r="J142" i="2"/>
  <c r="J135" i="2"/>
  <c r="BK149" i="2"/>
  <c r="BK142" i="2"/>
  <c r="J127" i="2"/>
  <c r="J167" i="2"/>
  <c r="J159" i="2"/>
  <c r="BK153" i="2"/>
  <c r="BK143" i="2"/>
  <c r="BK135" i="2"/>
  <c r="J126" i="2"/>
  <c r="J156" i="2"/>
  <c r="BK150" i="2"/>
  <c r="J137" i="2"/>
  <c r="BK132" i="2"/>
  <c r="BK126" i="2"/>
  <c r="J168" i="2"/>
  <c r="BK159" i="2"/>
  <c r="J151" i="2"/>
  <c r="J146" i="2"/>
  <c r="BK139" i="2"/>
  <c r="J129" i="2"/>
  <c r="BK133" i="2"/>
  <c r="J125" i="2"/>
  <c r="J165" i="2"/>
  <c r="J158" i="2"/>
  <c r="J155" i="2"/>
  <c r="BK146" i="2"/>
  <c r="J139" i="2"/>
  <c r="BK128" i="2"/>
  <c r="AS94" i="1"/>
  <c r="BK154" i="2"/>
  <c r="J147" i="2"/>
  <c r="BK136" i="2"/>
  <c r="BK130" i="2"/>
  <c r="BK170" i="2"/>
  <c r="BK164" i="2"/>
  <c r="J150" i="2"/>
  <c r="J145" i="2"/>
  <c r="BK137" i="2"/>
  <c r="J131" i="2"/>
  <c r="J143" i="2"/>
  <c r="J130" i="2"/>
  <c r="BK168" i="2"/>
  <c r="BK161" i="2"/>
  <c r="BK156" i="2"/>
  <c r="J149" i="2"/>
  <c r="J144" i="2"/>
  <c r="J136" i="2"/>
  <c r="BK127" i="2"/>
  <c r="J161" i="2"/>
  <c r="J153" i="2"/>
  <c r="BK144" i="2"/>
  <c r="J134" i="2"/>
  <c r="BK129" i="2"/>
  <c r="J170" i="2"/>
  <c r="BK165" i="2"/>
  <c r="BK155" i="2"/>
  <c r="BK147" i="2"/>
  <c r="BK140" i="2"/>
  <c r="J132" i="2"/>
  <c r="BK148" i="2"/>
  <c r="BK131" i="2"/>
  <c r="J164" i="2"/>
  <c r="J157" i="2"/>
  <c r="J154" i="2"/>
  <c r="J148" i="2"/>
  <c r="J140" i="2"/>
  <c r="BK134" i="2"/>
  <c r="BK125" i="2"/>
  <c r="BK158" i="2"/>
  <c r="BK151" i="2"/>
  <c r="BK145" i="2"/>
  <c r="J133" i="2"/>
  <c r="J128" i="2"/>
  <c r="BK124" i="2"/>
  <c r="BK138" i="2"/>
  <c r="J138" i="2"/>
  <c r="J97" i="2"/>
  <c r="BK141" i="2"/>
  <c r="J141" i="2"/>
  <c r="J98" i="2"/>
  <c r="T152" i="2"/>
  <c r="T124" i="2"/>
  <c r="R138" i="2"/>
  <c r="R141" i="2"/>
  <c r="R152" i="2"/>
  <c r="R124" i="2"/>
  <c r="R123" i="2"/>
  <c r="T138" i="2"/>
  <c r="T141" i="2"/>
  <c r="P152" i="2"/>
  <c r="P163" i="2"/>
  <c r="T163" i="2"/>
  <c r="T166" i="2"/>
  <c r="P124" i="2"/>
  <c r="P138" i="2"/>
  <c r="P141" i="2"/>
  <c r="P123" i="2"/>
  <c r="BK152" i="2"/>
  <c r="J152" i="2"/>
  <c r="J99" i="2"/>
  <c r="BK163" i="2"/>
  <c r="J163" i="2"/>
  <c r="J102" i="2"/>
  <c r="R163" i="2"/>
  <c r="BK166" i="2"/>
  <c r="J166" i="2"/>
  <c r="J103" i="2"/>
  <c r="P166" i="2"/>
  <c r="R166" i="2"/>
  <c r="BK160" i="2"/>
  <c r="J160" i="2"/>
  <c r="J100" i="2"/>
  <c r="BK169" i="2"/>
  <c r="J169" i="2"/>
  <c r="J104" i="2"/>
  <c r="J89" i="2"/>
  <c r="BF127" i="2"/>
  <c r="BF128" i="2"/>
  <c r="BF131" i="2"/>
  <c r="BF133" i="2"/>
  <c r="BF144" i="2"/>
  <c r="BF146" i="2"/>
  <c r="BF147" i="2"/>
  <c r="BF149" i="2"/>
  <c r="BF150" i="2"/>
  <c r="BF154" i="2"/>
  <c r="BF156" i="2"/>
  <c r="BF158" i="2"/>
  <c r="F89" i="2"/>
  <c r="F119" i="2"/>
  <c r="BF130" i="2"/>
  <c r="BF139" i="2"/>
  <c r="BF143" i="2"/>
  <c r="BF161" i="2"/>
  <c r="BF167" i="2"/>
  <c r="J90" i="2"/>
  <c r="BF125" i="2"/>
  <c r="BF126" i="2"/>
  <c r="BF129" i="2"/>
  <c r="BF132" i="2"/>
  <c r="BF135" i="2"/>
  <c r="J87" i="2"/>
  <c r="BF134" i="2"/>
  <c r="BF136" i="2"/>
  <c r="BF137" i="2"/>
  <c r="BF140" i="2"/>
  <c r="BF142" i="2"/>
  <c r="BF145" i="2"/>
  <c r="BF148" i="2"/>
  <c r="BF151" i="2"/>
  <c r="BF153" i="2"/>
  <c r="BF155" i="2"/>
  <c r="BF157" i="2"/>
  <c r="BF159" i="2"/>
  <c r="BF164" i="2"/>
  <c r="BF165" i="2"/>
  <c r="BF168" i="2"/>
  <c r="BF170" i="2"/>
  <c r="F31" i="2"/>
  <c r="AZ95" i="1"/>
  <c r="AZ94" i="1"/>
  <c r="W29" i="1"/>
  <c r="F34" i="2"/>
  <c r="BC95" i="1"/>
  <c r="BC94" i="1"/>
  <c r="AY94" i="1"/>
  <c r="F33" i="2"/>
  <c r="BB95" i="1"/>
  <c r="BB94" i="1"/>
  <c r="W31" i="1"/>
  <c r="J31" i="2"/>
  <c r="AV95" i="1"/>
  <c r="F35" i="2"/>
  <c r="BD95" i="1"/>
  <c r="BD94" i="1"/>
  <c r="W33" i="1"/>
  <c r="R162" i="2"/>
  <c r="R122" i="2"/>
  <c r="P162" i="2"/>
  <c r="P122" i="2"/>
  <c r="AU95" i="1"/>
  <c r="T123" i="2"/>
  <c r="T162" i="2"/>
  <c r="BK123" i="2"/>
  <c r="J123" i="2"/>
  <c r="J95" i="2"/>
  <c r="J124" i="2"/>
  <c r="J96" i="2"/>
  <c r="BK162" i="2"/>
  <c r="J162" i="2"/>
  <c r="J101" i="2"/>
  <c r="AX94" i="1"/>
  <c r="AV94" i="1"/>
  <c r="AK29" i="1"/>
  <c r="F32" i="2"/>
  <c r="BA95" i="1"/>
  <c r="BA94" i="1"/>
  <c r="W30" i="1"/>
  <c r="W32" i="1"/>
  <c r="J32" i="2"/>
  <c r="AW95" i="1"/>
  <c r="AT95" i="1"/>
  <c r="AU94" i="1"/>
  <c r="T122" i="2"/>
  <c r="BK122" i="2"/>
  <c r="J122" i="2"/>
  <c r="J28" i="2"/>
  <c r="AG95" i="1"/>
  <c r="AG94" i="1"/>
  <c r="AK26" i="1"/>
  <c r="AW94" i="1"/>
  <c r="AK30" i="1"/>
  <c r="AK35" i="1"/>
  <c r="J37" i="2"/>
  <c r="J94" i="2"/>
  <c r="AN95" i="1"/>
  <c r="AT94" i="1"/>
  <c r="AN94" i="1"/>
</calcChain>
</file>

<file path=xl/sharedStrings.xml><?xml version="1.0" encoding="utf-8"?>
<sst xmlns="http://schemas.openxmlformats.org/spreadsheetml/2006/main" count="846" uniqueCount="282">
  <si>
    <t>Export Komplet</t>
  </si>
  <si>
    <t/>
  </si>
  <si>
    <t>2.0</t>
  </si>
  <si>
    <t>False</t>
  </si>
  <si>
    <t>{ba575377-c46a-4846-8b8d-d536837bcbf1}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</si>
  <si>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</si>
  <si>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</si>
  <si>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</si>
  <si>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</si>
  <si>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</si>
  <si>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</si>
  <si>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</si>
  <si>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01_034</t>
  </si>
  <si>
    <t>Stavba:</t>
  </si>
  <si>
    <t>Zemné práce pre kamerový systém, Trnava</t>
  </si>
  <si>
    <t>JKSO:</t>
  </si>
  <si>
    <t>KS:</t>
  </si>
  <si>
    <t>Miesto:</t>
  </si>
  <si>
    <t xml:space="preserve"> </t>
  </si>
  <si>
    <t>Dátum:</t>
  </si>
  <si>
    <t>8. 3. 2022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</si>
  <si>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</si>
  <si>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</si>
  <si>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</si>
  <si>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</si>
  <si>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</si>
  <si>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</si>
  <si>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</si>
  <si>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</si>
  <si>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</si>
  <si>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</si>
  <si>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</si>
  <si>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</si>
  <si>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</si>
  <si>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</si>
  <si>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</si>
  <si>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</si>
  <si>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</si>
  <si>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</si>
  <si>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</si>
  <si>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</si>
  <si>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</si>
  <si>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</si>
  <si>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</si>
  <si>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</si>
  <si>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</si>
  <si>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</si>
  <si>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</si>
  <si>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</si>
  <si>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</si>
  <si>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</si>
  <si>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</si>
  <si>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</si>
  <si>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</si>
  <si>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</si>
  <si>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</si>
  <si>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</si>
  <si>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</si>
  <si>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</si>
  <si>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</si>
  <si>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</si>
  <si>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</si>
  <si>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</si>
  <si>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</si>
  <si>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</si>
  <si>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</si>
  <si>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</si>
  <si>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</si>
  <si>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</si>
  <si>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</si>
  <si>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</si>
  <si>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</si>
  <si>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</si>
  <si>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</si>
  <si>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</si>
  <si>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</si>
  <si>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</si>
  <si>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</si>
  <si>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</si>
  <si>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</si>
  <si>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</si>
  <si>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</si>
  <si>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</si>
  <si>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</si>
  <si>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</si>
  <si>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</si>
  <si>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</si>
  <si>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</si>
  <si>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767 - Konštrukcie doplnkové kovové</t>
  </si>
  <si>
    <t>OST - Ostatné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</si>
  <si>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</si>
  <si>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</si>
  <si>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</si>
  <si>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</si>
  <si>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</si>
  <si>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</si>
  <si>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</si>
  <si>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</si>
  <si>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</si>
  <si>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</si>
  <si>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</si>
  <si>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</si>
  <si>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</si>
  <si>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</si>
  <si>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</si>
  <si>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</si>
  <si>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113106611.S</t>
  </si>
  <si>
    <t xml:space="preserve">Rozoberanie zámkovej dlažby všetkých druhov </t>
  </si>
  <si>
    <t>m2</t>
  </si>
  <si>
    <t>4</t>
  </si>
  <si>
    <t>2</t>
  </si>
  <si>
    <t>-1467684311</t>
  </si>
  <si>
    <t>113107143.S</t>
  </si>
  <si>
    <t>Odstránenie krytu asfaltového hr. nad 100 do 150 mm</t>
  </si>
  <si>
    <t>-641235354</t>
  </si>
  <si>
    <t>3</t>
  </si>
  <si>
    <t>113307131.S</t>
  </si>
  <si>
    <t>Odstránenie podkladu z betónu prostého, hr. vrstvy do 150 mm</t>
  </si>
  <si>
    <t>-1188652020</t>
  </si>
  <si>
    <t>113307132.S</t>
  </si>
  <si>
    <t>Odstránenie podkladu z betónu prostého, hr. vrstvy 150 do 300 mm</t>
  </si>
  <si>
    <t>-206328244</t>
  </si>
  <si>
    <t>5</t>
  </si>
  <si>
    <t>132211101.S</t>
  </si>
  <si>
    <t>Hĺbenie rýh šírky do 600 mm v  hornine tr.3 súdržných - ručným náradím</t>
  </si>
  <si>
    <t>m3</t>
  </si>
  <si>
    <t>1166822396</t>
  </si>
  <si>
    <t>6</t>
  </si>
  <si>
    <t>132211119.S</t>
  </si>
  <si>
    <t>Príplatok za lepivosť pri hĺbení rýh š do 600 mm ručným náradím v hornine tr. 3</t>
  </si>
  <si>
    <t>1923553824</t>
  </si>
  <si>
    <t>7</t>
  </si>
  <si>
    <t>162501102.S</t>
  </si>
  <si>
    <t>Vodorovné premiestnenie výkopku na vzdialenosť do 15 km</t>
  </si>
  <si>
    <t>-1685962373</t>
  </si>
  <si>
    <t>8</t>
  </si>
  <si>
    <t>167101100.S</t>
  </si>
  <si>
    <t>Nakladanie výkopku tr.1-4 ručne</t>
  </si>
  <si>
    <t>9234992</t>
  </si>
  <si>
    <t>9</t>
  </si>
  <si>
    <t>171209002.S</t>
  </si>
  <si>
    <t>Poplatok za skladovanie - zemina a kamenivo (17 05) ostatné</t>
  </si>
  <si>
    <t>t</t>
  </si>
  <si>
    <t>200628061</t>
  </si>
  <si>
    <t>10</t>
  </si>
  <si>
    <t>174101001.S</t>
  </si>
  <si>
    <t>Zásyp sypaninou so zhutnením zeminou vhodnou na zhutnenie</t>
  </si>
  <si>
    <t>506984068</t>
  </si>
  <si>
    <t>11</t>
  </si>
  <si>
    <t>180402111.S</t>
  </si>
  <si>
    <t>Založenie trávnika parkového výsevom v rovine do 1:5</t>
  </si>
  <si>
    <t>-473310233</t>
  </si>
  <si>
    <t>12</t>
  </si>
  <si>
    <t>M</t>
  </si>
  <si>
    <t>005720001400.S</t>
  </si>
  <si>
    <t>Osivá tráv - semená parkovej zmesi</t>
  </si>
  <si>
    <t>kg</t>
  </si>
  <si>
    <t>-1044559592</t>
  </si>
  <si>
    <t>13</t>
  </si>
  <si>
    <t>181301101.S</t>
  </si>
  <si>
    <t>Rozprestretie ornice v rovine, plocha do 500 m2, hr.do 100 mm</t>
  </si>
  <si>
    <t>1085998614</t>
  </si>
  <si>
    <t>Vodorovné konštrukcie</t>
  </si>
  <si>
    <t>14</t>
  </si>
  <si>
    <t>451572111.S</t>
  </si>
  <si>
    <t>Lôžko a obsyp  v otvorenom výkope z kameniva drobného ťaženého 0-4 mm</t>
  </si>
  <si>
    <t>-1995334024</t>
  </si>
  <si>
    <t>15</t>
  </si>
  <si>
    <t>452311141.Spc</t>
  </si>
  <si>
    <t>Podkladná a ochranná vrstva z betónu tr. C 16/20</t>
  </si>
  <si>
    <t>126489539</t>
  </si>
  <si>
    <t>Komunikácie</t>
  </si>
  <si>
    <t>16</t>
  </si>
  <si>
    <t>564861111.S</t>
  </si>
  <si>
    <t>Podklad zo štrkodrviny s rozprestretím a zhutnením, po zhutnení hr. 200 mm</t>
  </si>
  <si>
    <t>-304538594</t>
  </si>
  <si>
    <t>17</t>
  </si>
  <si>
    <t>567122111.S</t>
  </si>
  <si>
    <t>Podklad z kameniva stmeleného cementom, s rozprestretím a zhutnením CBGM C 8/10 (C 6/8), po zhutnení hr. 100 mm</t>
  </si>
  <si>
    <t>-552937787</t>
  </si>
  <si>
    <t>18</t>
  </si>
  <si>
    <t>567132111.S</t>
  </si>
  <si>
    <t>Podklad z kameniva stmeleného cementom s rozprestretím a zhutnením, CBGM C 8/10 (C 6/8), po zhutnení hr. 160 mm</t>
  </si>
  <si>
    <t>-328350841</t>
  </si>
  <si>
    <t>19</t>
  </si>
  <si>
    <t>573111113.S</t>
  </si>
  <si>
    <t>Postrek asfaltový infiltračný s posypom kamenivom z asfaltu cestného v množstve 1,50 kg/m2</t>
  </si>
  <si>
    <t>1203529417</t>
  </si>
  <si>
    <t>573211108.S</t>
  </si>
  <si>
    <t>Postrek asfaltový spojovací bez posypu kamenivom z asfaltu cestného v množstve 0,50 kg/m2</t>
  </si>
  <si>
    <t>-283363329</t>
  </si>
  <si>
    <t>21</t>
  </si>
  <si>
    <t>577134211.S</t>
  </si>
  <si>
    <t>Asfaltový betón vrstva obrusná AC 11 O v pruhu š. do 3 m z nemodifik. asfaltu tr. I, po zhutnení hr. 40 mm</t>
  </si>
  <si>
    <t>729494729</t>
  </si>
  <si>
    <t>22</t>
  </si>
  <si>
    <t>577144311.S</t>
  </si>
  <si>
    <t>Asfaltový betón vrstva obrusná alebo ložná AC 16 v pruhu š. do 3 m z nemodifik. asfaltu tr. I, po zhutnení hr. 50 mm</t>
  </si>
  <si>
    <t>-982642930</t>
  </si>
  <si>
    <t>23</t>
  </si>
  <si>
    <t>577164451.S</t>
  </si>
  <si>
    <t>Asfaltový betón vrstva ložná AC 22 L v pruhu š. do 3 m z modifik. asfaltu tr. I, po zhutnení hr. 70 mm</t>
  </si>
  <si>
    <t>1826619221</t>
  </si>
  <si>
    <t>24</t>
  </si>
  <si>
    <t>596911141.Spc</t>
  </si>
  <si>
    <t>Kladenie betónovej zámkovej dlažby komunikácií pre peších hr. 60 mm pre peších</t>
  </si>
  <si>
    <t>-1707882500</t>
  </si>
  <si>
    <t>25</t>
  </si>
  <si>
    <t>592460007700.S</t>
  </si>
  <si>
    <t>Dlažba betónová hr.60mm ( 10% poškodených tvaroviek )</t>
  </si>
  <si>
    <t>-1603170820</t>
  </si>
  <si>
    <t>Ostatné konštrukcie a práce-búranie</t>
  </si>
  <si>
    <t>26</t>
  </si>
  <si>
    <t>919726532</t>
  </si>
  <si>
    <t>Tesnenie dilatačných škár zálievkou , alt . páska dunaflex</t>
  </si>
  <si>
    <t>m</t>
  </si>
  <si>
    <t>-1823744548</t>
  </si>
  <si>
    <t>27</t>
  </si>
  <si>
    <t>919735113.S</t>
  </si>
  <si>
    <t>Rezanie existujúceho asfaltového krytu alebo podkladu hĺbky nad 100 do 150 mm</t>
  </si>
  <si>
    <t>-1957223621</t>
  </si>
  <si>
    <t>28</t>
  </si>
  <si>
    <t>919735124.S</t>
  </si>
  <si>
    <t>Rezanie existujúceho betónového krytu alebo podkladu hĺbky nad 150 do 200 mm</t>
  </si>
  <si>
    <t>1412937313</t>
  </si>
  <si>
    <t>29</t>
  </si>
  <si>
    <t>979082213.S</t>
  </si>
  <si>
    <t>Vodorovná doprava sutiny  na vzdialenosť do 15 km</t>
  </si>
  <si>
    <t>-1904440563</t>
  </si>
  <si>
    <t>30</t>
  </si>
  <si>
    <t>979087212.S</t>
  </si>
  <si>
    <t>Nakladanie na dopravné prostriedky pre vodorovnú dopravu sutiny</t>
  </si>
  <si>
    <t>1155065015</t>
  </si>
  <si>
    <t>31</t>
  </si>
  <si>
    <t>979089012.S</t>
  </si>
  <si>
    <t>Poplatok za skladovanie - betón, tehly, dlaždice (17 01) ostatné</t>
  </si>
  <si>
    <t>-737344786</t>
  </si>
  <si>
    <t>32</t>
  </si>
  <si>
    <t>979089212.S</t>
  </si>
  <si>
    <t>Poplatok za skladovanie - bitúmenové zmesi, uholný decht, dechtové výrobky (17 03 ), ostatné</t>
  </si>
  <si>
    <t>-1623468153</t>
  </si>
  <si>
    <t>99</t>
  </si>
  <si>
    <t>Presun hmôt HSV</t>
  </si>
  <si>
    <t>33</t>
  </si>
  <si>
    <t>998223011.S</t>
  </si>
  <si>
    <t>Presun hmôt pre pozemné komunikácie s krytom dláždeným (822 2.3, 822 5.3) akejkoľvek dĺžky objektu</t>
  </si>
  <si>
    <t>-1034973378</t>
  </si>
  <si>
    <t>PSV</t>
  </si>
  <si>
    <t>Práce a dodávky PSV</t>
  </si>
  <si>
    <t>762</t>
  </si>
  <si>
    <t>Konštrukcie tesárske</t>
  </si>
  <si>
    <t>34</t>
  </si>
  <si>
    <t>762332pc</t>
  </si>
  <si>
    <t>Dodávka a montáž drevenej provizornej lavičky ( obrátkovosť 8x )</t>
  </si>
  <si>
    <t>ks</t>
  </si>
  <si>
    <t>-1729965888</t>
  </si>
  <si>
    <t>35</t>
  </si>
  <si>
    <t>998762202.S</t>
  </si>
  <si>
    <t>Presun hmôt pre konštrukcie tesárske</t>
  </si>
  <si>
    <t>%</t>
  </si>
  <si>
    <t>-2034045375</t>
  </si>
  <si>
    <t>767</t>
  </si>
  <si>
    <t>Konštrukcie doplnkové kovové</t>
  </si>
  <si>
    <t>36</t>
  </si>
  <si>
    <t>76799pc</t>
  </si>
  <si>
    <t>Dodávka a montáž dočasného prekrytia prekopu vozovky oceľovými platňami ( obrátkovosť 6x )</t>
  </si>
  <si>
    <t>2043951328</t>
  </si>
  <si>
    <t>37</t>
  </si>
  <si>
    <t>998767201.S</t>
  </si>
  <si>
    <t>Presun hmôt pre kovové stavebné doplnkové konštrukcie v objektoch výšky do 6 m</t>
  </si>
  <si>
    <t>1659456627</t>
  </si>
  <si>
    <t>OST</t>
  </si>
  <si>
    <t>Ostatné</t>
  </si>
  <si>
    <t>38</t>
  </si>
  <si>
    <t>IP</t>
  </si>
  <si>
    <t>Inflačná prirážka</t>
  </si>
  <si>
    <t>512</t>
  </si>
  <si>
    <t>-2042982065</t>
  </si>
  <si>
    <t>Mesto Trnava; Hlavná ulica 1; 917 71 Trnava</t>
  </si>
  <si>
    <t>Výkaz - výmer</t>
  </si>
  <si>
    <t>REKAPITULÁCIA VÝKAZ - VÝMER</t>
  </si>
  <si>
    <t>KRYCÍ LIST VÝKAZ -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</si>
</sst>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baseColWidth="10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168" t="s">
        <v>5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3" t="s">
        <v>12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R5" s="16"/>
      <c r="BS5" s="13" t="s">
        <v>6</v>
      </c>
    </row>
    <row r="6" spans="1:74" ht="37" customHeight="1">
      <c r="B6" s="16"/>
      <c r="D6" s="21" t="s">
        <v>13</v>
      </c>
      <c r="K6" s="155" t="s">
        <v>14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5" customHeight="1">
      <c r="B11" s="16"/>
      <c r="E11" s="20" t="s">
        <v>18</v>
      </c>
      <c r="AK11" s="22" t="s">
        <v>23</v>
      </c>
      <c r="AN11" s="20" t="s">
        <v>1</v>
      </c>
      <c r="AR11" s="16"/>
      <c r="BS11" s="13" t="s">
        <v>6</v>
      </c>
    </row>
    <row r="12" spans="1:74" ht="7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22</v>
      </c>
      <c r="AN13" s="20" t="s">
        <v>1</v>
      </c>
      <c r="AR13" s="16"/>
      <c r="BS13" s="13" t="s">
        <v>6</v>
      </c>
    </row>
    <row r="14" spans="1:74" ht="13">
      <c r="B14" s="16"/>
      <c r="E14" s="20" t="s">
        <v>18</v>
      </c>
      <c r="AK14" s="22" t="s">
        <v>23</v>
      </c>
      <c r="AN14" s="20" t="s">
        <v>1</v>
      </c>
      <c r="AR14" s="16"/>
      <c r="BS14" s="13" t="s">
        <v>6</v>
      </c>
    </row>
    <row r="15" spans="1:74" ht="7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22</v>
      </c>
      <c r="AN16" s="20" t="s">
        <v>1</v>
      </c>
      <c r="AR16" s="16"/>
      <c r="BS16" s="13" t="s">
        <v>3</v>
      </c>
    </row>
    <row r="17" spans="2:71" ht="18.5" customHeight="1">
      <c r="B17" s="16"/>
      <c r="E17" s="20" t="s">
        <v>18</v>
      </c>
      <c r="AK17" s="22" t="s">
        <v>23</v>
      </c>
      <c r="AN17" s="20" t="s">
        <v>1</v>
      </c>
      <c r="AR17" s="16"/>
      <c r="BS17" s="13" t="s">
        <v>26</v>
      </c>
    </row>
    <row r="18" spans="2:71" ht="7" customHeight="1">
      <c r="B18" s="16"/>
      <c r="AR18" s="16"/>
      <c r="BS18" s="13" t="s">
        <v>6</v>
      </c>
    </row>
    <row r="19" spans="2:71" ht="12" customHeight="1">
      <c r="B19" s="16"/>
      <c r="D19" s="22" t="s">
        <v>27</v>
      </c>
      <c r="AK19" s="22" t="s">
        <v>22</v>
      </c>
      <c r="AN19" s="20" t="s">
        <v>1</v>
      </c>
      <c r="AR19" s="16"/>
      <c r="BS19" s="13" t="s">
        <v>6</v>
      </c>
    </row>
    <row r="20" spans="2:71" ht="18.5" customHeight="1">
      <c r="B20" s="16"/>
      <c r="E20" s="20" t="s">
        <v>18</v>
      </c>
      <c r="AK20" s="22" t="s">
        <v>23</v>
      </c>
      <c r="AN20" s="20" t="s">
        <v>1</v>
      </c>
      <c r="AR20" s="16"/>
      <c r="BS20" s="13" t="s">
        <v>26</v>
      </c>
    </row>
    <row r="21" spans="2:71" ht="7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16.5" customHeight="1">
      <c r="B23" s="16"/>
      <c r="E23" s="156" t="s">
        <v>1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6"/>
    </row>
    <row r="24" spans="2:71" ht="7" customHeight="1">
      <c r="B24" s="16"/>
      <c r="AR24" s="16"/>
    </row>
    <row r="25" spans="2:71" ht="7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6" customHeight="1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7">
        <f>ROUND(AG94,2)</f>
        <v>0</v>
      </c>
      <c r="AL26" s="158"/>
      <c r="AM26" s="158"/>
      <c r="AN26" s="158"/>
      <c r="AO26" s="158"/>
      <c r="AR26" s="25"/>
    </row>
    <row r="27" spans="2:71" s="1" customFormat="1" ht="7" customHeight="1">
      <c r="B27" s="25"/>
      <c r="AR27" s="25"/>
    </row>
    <row r="28" spans="2:71" s="1" customFormat="1" ht="13">
      <c r="B28" s="25"/>
      <c r="L28" s="159" t="s">
        <v>30</v>
      </c>
      <c r="M28" s="159"/>
      <c r="N28" s="159"/>
      <c r="O28" s="159"/>
      <c r="P28" s="159"/>
      <c r="W28" s="159" t="s">
        <v>31</v>
      </c>
      <c r="X28" s="159"/>
      <c r="Y28" s="159"/>
      <c r="Z28" s="159"/>
      <c r="AA28" s="159"/>
      <c r="AB28" s="159"/>
      <c r="AC28" s="159"/>
      <c r="AD28" s="159"/>
      <c r="AE28" s="159"/>
      <c r="AK28" s="159" t="s">
        <v>32</v>
      </c>
      <c r="AL28" s="159"/>
      <c r="AM28" s="159"/>
      <c r="AN28" s="159"/>
      <c r="AO28" s="159"/>
      <c r="AR28" s="25"/>
    </row>
    <row r="29" spans="2:71" s="2" customFormat="1" ht="14.5" customHeight="1">
      <c r="B29" s="29"/>
      <c r="D29" s="22" t="s">
        <v>33</v>
      </c>
      <c r="F29" s="30" t="s">
        <v>34</v>
      </c>
      <c r="L29" s="162">
        <v>0.2</v>
      </c>
      <c r="M29" s="161"/>
      <c r="N29" s="161"/>
      <c r="O29" s="161"/>
      <c r="P29" s="161"/>
      <c r="W29" s="160">
        <f>ROUND(AZ94, 2)</f>
        <v>0</v>
      </c>
      <c r="X29" s="161"/>
      <c r="Y29" s="161"/>
      <c r="Z29" s="161"/>
      <c r="AA29" s="161"/>
      <c r="AB29" s="161"/>
      <c r="AC29" s="161"/>
      <c r="AD29" s="161"/>
      <c r="AE29" s="161"/>
      <c r="AK29" s="160">
        <f>ROUND(AV94, 2)</f>
        <v>0</v>
      </c>
      <c r="AL29" s="161"/>
      <c r="AM29" s="161"/>
      <c r="AN29" s="161"/>
      <c r="AO29" s="161"/>
      <c r="AR29" s="29"/>
    </row>
    <row r="30" spans="2:71" s="2" customFormat="1" ht="14.5" customHeight="1">
      <c r="B30" s="29"/>
      <c r="F30" s="30" t="s">
        <v>35</v>
      </c>
      <c r="L30" s="162">
        <v>0.2</v>
      </c>
      <c r="M30" s="161"/>
      <c r="N30" s="161"/>
      <c r="O30" s="161"/>
      <c r="P30" s="161"/>
      <c r="W30" s="160">
        <f>ROUND(BA94,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0">
        <f>ROUND(AW94, 2)</f>
        <v>0</v>
      </c>
      <c r="AL30" s="161"/>
      <c r="AM30" s="161"/>
      <c r="AN30" s="161"/>
      <c r="AO30" s="161"/>
      <c r="AR30" s="29"/>
    </row>
    <row r="31" spans="2:71" s="2" customFormat="1" ht="14.5" hidden="1" customHeight="1">
      <c r="B31" s="29"/>
      <c r="F31" s="22" t="s">
        <v>36</v>
      </c>
      <c r="L31" s="162">
        <v>0.2</v>
      </c>
      <c r="M31" s="161"/>
      <c r="N31" s="161"/>
      <c r="O31" s="161"/>
      <c r="P31" s="161"/>
      <c r="W31" s="160">
        <f>ROUND(BB94,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0">
        <v>0</v>
      </c>
      <c r="AL31" s="161"/>
      <c r="AM31" s="161"/>
      <c r="AN31" s="161"/>
      <c r="AO31" s="161"/>
      <c r="AR31" s="29"/>
    </row>
    <row r="32" spans="2:71" s="2" customFormat="1" ht="14.5" hidden="1" customHeight="1">
      <c r="B32" s="29"/>
      <c r="F32" s="22" t="s">
        <v>37</v>
      </c>
      <c r="L32" s="162">
        <v>0.2</v>
      </c>
      <c r="M32" s="161"/>
      <c r="N32" s="161"/>
      <c r="O32" s="161"/>
      <c r="P32" s="161"/>
      <c r="W32" s="160">
        <f>ROUND(BC94,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0">
        <v>0</v>
      </c>
      <c r="AL32" s="161"/>
      <c r="AM32" s="161"/>
      <c r="AN32" s="161"/>
      <c r="AO32" s="161"/>
      <c r="AR32" s="29"/>
    </row>
    <row r="33" spans="2:44" s="2" customFormat="1" ht="14.5" hidden="1" customHeight="1">
      <c r="B33" s="29"/>
      <c r="F33" s="30" t="s">
        <v>38</v>
      </c>
      <c r="L33" s="162">
        <v>0</v>
      </c>
      <c r="M33" s="161"/>
      <c r="N33" s="161"/>
      <c r="O33" s="161"/>
      <c r="P33" s="161"/>
      <c r="W33" s="160">
        <f>ROUND(BD94,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0">
        <v>0</v>
      </c>
      <c r="AL33" s="161"/>
      <c r="AM33" s="161"/>
      <c r="AN33" s="161"/>
      <c r="AO33" s="161"/>
      <c r="AR33" s="29"/>
    </row>
    <row r="34" spans="2:44" s="1" customFormat="1" ht="7" customHeight="1">
      <c r="B34" s="25"/>
      <c r="AR34" s="25"/>
    </row>
    <row r="35" spans="2:44" s="1" customFormat="1" ht="26" customHeight="1">
      <c r="B35" s="25"/>
      <c r="C35" s="31"/>
      <c r="D35" s="32" t="s">
        <v>39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40</v>
      </c>
      <c r="U35" s="33"/>
      <c r="V35" s="33"/>
      <c r="W35" s="33"/>
      <c r="X35" s="183" t="s">
        <v>41</v>
      </c>
      <c r="Y35" s="184"/>
      <c r="Z35" s="184"/>
      <c r="AA35" s="184"/>
      <c r="AB35" s="184"/>
      <c r="AC35" s="33"/>
      <c r="AD35" s="33"/>
      <c r="AE35" s="33"/>
      <c r="AF35" s="33"/>
      <c r="AG35" s="33"/>
      <c r="AH35" s="33"/>
      <c r="AI35" s="33"/>
      <c r="AJ35" s="33"/>
      <c r="AK35" s="185">
        <f>SUM(AK26:AK33)</f>
        <v>0</v>
      </c>
      <c r="AL35" s="184"/>
      <c r="AM35" s="184"/>
      <c r="AN35" s="184"/>
      <c r="AO35" s="186"/>
      <c r="AP35" s="31"/>
      <c r="AQ35" s="31"/>
      <c r="AR35" s="25"/>
    </row>
    <row r="36" spans="2:44" s="1" customFormat="1" ht="7" customHeight="1">
      <c r="B36" s="25"/>
      <c r="AR36" s="25"/>
    </row>
    <row r="37" spans="2:44" s="1" customFormat="1" ht="14.5" customHeight="1">
      <c r="B37" s="25"/>
      <c r="AR37" s="25"/>
    </row>
    <row r="38" spans="2:44" ht="14.5" customHeight="1">
      <c r="B38" s="16"/>
      <c r="AR38" s="16"/>
    </row>
    <row r="39" spans="2:44" ht="14.5" customHeight="1">
      <c r="B39" s="16"/>
      <c r="AR39" s="16"/>
    </row>
    <row r="40" spans="2:44" ht="14.5" customHeight="1">
      <c r="B40" s="16"/>
      <c r="AR40" s="16"/>
    </row>
    <row r="41" spans="2:44" ht="14.5" customHeight="1">
      <c r="B41" s="16"/>
      <c r="AR41" s="16"/>
    </row>
    <row r="42" spans="2:44" ht="14.5" customHeight="1">
      <c r="B42" s="16"/>
      <c r="AR42" s="16"/>
    </row>
    <row r="43" spans="2:44" ht="14.5" customHeight="1">
      <c r="B43" s="16"/>
      <c r="AR43" s="16"/>
    </row>
    <row r="44" spans="2:44" ht="14.5" customHeight="1">
      <c r="B44" s="16"/>
      <c r="AR44" s="16"/>
    </row>
    <row r="45" spans="2:44" ht="14.5" customHeight="1">
      <c r="B45" s="16"/>
      <c r="AR45" s="16"/>
    </row>
    <row r="46" spans="2:44" ht="14.5" customHeight="1">
      <c r="B46" s="16"/>
      <c r="AR46" s="16"/>
    </row>
    <row r="47" spans="2:44" ht="14.5" customHeight="1">
      <c r="B47" s="16"/>
      <c r="AR47" s="16"/>
    </row>
    <row r="48" spans="2:44" ht="14.5" customHeight="1">
      <c r="B48" s="16"/>
      <c r="AR48" s="16"/>
    </row>
    <row r="49" spans="2:44" s="1" customFormat="1" ht="14.5" customHeight="1">
      <c r="B49" s="25"/>
      <c r="D49" s="35" t="s">
        <v>42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43</v>
      </c>
      <c r="AI49" s="36"/>
      <c r="AJ49" s="36"/>
      <c r="AK49" s="36"/>
      <c r="AL49" s="36"/>
      <c r="AM49" s="36"/>
      <c r="AN49" s="36"/>
      <c r="AO49" s="36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">
      <c r="B60" s="25"/>
      <c r="D60" s="37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7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7" t="s">
        <v>44</v>
      </c>
      <c r="AI60" s="27"/>
      <c r="AJ60" s="27"/>
      <c r="AK60" s="27"/>
      <c r="AL60" s="27"/>
      <c r="AM60" s="37" t="s">
        <v>45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5"/>
      <c r="D64" s="35" t="s">
        <v>46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47</v>
      </c>
      <c r="AI64" s="36"/>
      <c r="AJ64" s="36"/>
      <c r="AK64" s="36"/>
      <c r="AL64" s="36"/>
      <c r="AM64" s="36"/>
      <c r="AN64" s="36"/>
      <c r="AO64" s="36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">
      <c r="B75" s="25"/>
      <c r="D75" s="37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7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7" t="s">
        <v>44</v>
      </c>
      <c r="AI75" s="27"/>
      <c r="AJ75" s="27"/>
      <c r="AK75" s="27"/>
      <c r="AL75" s="27"/>
      <c r="AM75" s="37" t="s">
        <v>45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7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</row>
    <row r="81" spans="1:90" s="1" customFormat="1" ht="7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</row>
    <row r="82" spans="1:90" s="1" customFormat="1" ht="25" customHeight="1">
      <c r="B82" s="25"/>
      <c r="C82" s="17" t="s">
        <v>48</v>
      </c>
      <c r="AR82" s="25"/>
    </row>
    <row r="83" spans="1:90" s="1" customFormat="1" ht="7" customHeight="1">
      <c r="B83" s="25"/>
      <c r="AR83" s="25"/>
    </row>
    <row r="84" spans="1:90" s="3" customFormat="1" ht="12" customHeight="1">
      <c r="B84" s="42"/>
      <c r="C84" s="22" t="s">
        <v>11</v>
      </c>
      <c r="L84" s="3" t="str">
        <f>K5</f>
        <v>01_034</v>
      </c>
      <c r="AR84" s="42"/>
    </row>
    <row r="85" spans="1:90" s="4" customFormat="1" ht="37" customHeight="1">
      <c r="B85" s="43"/>
      <c r="C85" s="44" t="s">
        <v>13</v>
      </c>
      <c r="L85" s="174" t="str">
        <f>K6</f>
        <v>Zemné práce pre kamerový systém, Trnava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R85" s="43"/>
    </row>
    <row r="86" spans="1:90" s="1" customFormat="1" ht="7" customHeight="1">
      <c r="B86" s="25"/>
      <c r="AR86" s="25"/>
    </row>
    <row r="87" spans="1:90" s="1" customFormat="1" ht="12" customHeight="1">
      <c r="B87" s="25"/>
      <c r="C87" s="22" t="s">
        <v>17</v>
      </c>
      <c r="L87" s="45" t="str">
        <f>IF(K8="","",K8)</f>
        <v xml:space="preserve"> </v>
      </c>
      <c r="AI87" s="22" t="s">
        <v>19</v>
      </c>
      <c r="AM87" s="176" t="str">
        <f>IF(AN8= "","",AN8)</f>
        <v>8. 3. 2022</v>
      </c>
      <c r="AN87" s="176"/>
      <c r="AR87" s="25"/>
    </row>
    <row r="88" spans="1:90" s="1" customFormat="1" ht="7" customHeight="1">
      <c r="B88" s="25"/>
      <c r="AR88" s="25"/>
    </row>
    <row r="89" spans="1:90" s="1" customFormat="1" ht="15.25" customHeight="1">
      <c r="B89" s="25"/>
      <c r="C89" s="22" t="s">
        <v>21</v>
      </c>
      <c r="L89" s="3" t="str">
        <f>IF(E11= "","",E11)</f>
        <v xml:space="preserve"> </v>
      </c>
      <c r="AI89" s="22" t="s">
        <v>25</v>
      </c>
      <c r="AM89" s="177" t="str">
        <f>IF(E17="","",E17)</f>
        <v xml:space="preserve"> </v>
      </c>
      <c r="AN89" s="178"/>
      <c r="AO89" s="178"/>
      <c r="AP89" s="178"/>
      <c r="AR89" s="25"/>
      <c r="AS89" s="179" t="s">
        <v>49</v>
      </c>
      <c r="AT89" s="180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0" s="1" customFormat="1" ht="15.25" customHeight="1">
      <c r="B90" s="25"/>
      <c r="C90" s="22" t="s">
        <v>24</v>
      </c>
      <c r="L90" s="3" t="str">
        <f>IF(E14="","",E14)</f>
        <v xml:space="preserve"> </v>
      </c>
      <c r="AI90" s="22" t="s">
        <v>27</v>
      </c>
      <c r="AM90" s="177" t="str">
        <f>IF(E20="","",E20)</f>
        <v xml:space="preserve"> </v>
      </c>
      <c r="AN90" s="178"/>
      <c r="AO90" s="178"/>
      <c r="AP90" s="178"/>
      <c r="AR90" s="25"/>
      <c r="AS90" s="181"/>
      <c r="AT90" s="182"/>
      <c r="BD90" s="49"/>
    </row>
    <row r="91" spans="1:90" s="1" customFormat="1" ht="10.75" customHeight="1">
      <c r="B91" s="25"/>
      <c r="AR91" s="25"/>
      <c r="AS91" s="181"/>
      <c r="AT91" s="182"/>
      <c r="BD91" s="49"/>
    </row>
    <row r="92" spans="1:90" s="1" customFormat="1" ht="29.25" customHeight="1">
      <c r="B92" s="25"/>
      <c r="C92" s="169" t="s">
        <v>50</v>
      </c>
      <c r="D92" s="170"/>
      <c r="E92" s="170"/>
      <c r="F92" s="170"/>
      <c r="G92" s="170"/>
      <c r="H92" s="50"/>
      <c r="I92" s="171" t="s">
        <v>51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2" t="s">
        <v>52</v>
      </c>
      <c r="AH92" s="170"/>
      <c r="AI92" s="170"/>
      <c r="AJ92" s="170"/>
      <c r="AK92" s="170"/>
      <c r="AL92" s="170"/>
      <c r="AM92" s="170"/>
      <c r="AN92" s="171" t="s">
        <v>53</v>
      </c>
      <c r="AO92" s="170"/>
      <c r="AP92" s="173"/>
      <c r="AQ92" s="51" t="s">
        <v>54</v>
      </c>
      <c r="AR92" s="25"/>
      <c r="AS92" s="52" t="s">
        <v>55</v>
      </c>
      <c r="AT92" s="53" t="s">
        <v>56</v>
      </c>
      <c r="AU92" s="53" t="s">
        <v>57</v>
      </c>
      <c r="AV92" s="53" t="s">
        <v>58</v>
      </c>
      <c r="AW92" s="53" t="s">
        <v>59</v>
      </c>
      <c r="AX92" s="53" t="s">
        <v>60</v>
      </c>
      <c r="AY92" s="53" t="s">
        <v>61</v>
      </c>
      <c r="AZ92" s="53" t="s">
        <v>62</v>
      </c>
      <c r="BA92" s="53" t="s">
        <v>63</v>
      </c>
      <c r="BB92" s="53" t="s">
        <v>64</v>
      </c>
      <c r="BC92" s="53" t="s">
        <v>65</v>
      </c>
      <c r="BD92" s="54" t="s">
        <v>66</v>
      </c>
    </row>
    <row r="93" spans="1:90" s="1" customFormat="1" ht="10.75" customHeight="1">
      <c r="B93" s="25"/>
      <c r="AR93" s="25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0" s="5" customFormat="1" ht="32.5" customHeight="1">
      <c r="B94" s="56"/>
      <c r="C94" s="57" t="s">
        <v>67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6">
        <f>ROUND(AG95,2)</f>
        <v>0</v>
      </c>
      <c r="AH94" s="166"/>
      <c r="AI94" s="166"/>
      <c r="AJ94" s="166"/>
      <c r="AK94" s="166"/>
      <c r="AL94" s="166"/>
      <c r="AM94" s="166"/>
      <c r="AN94" s="167">
        <f>SUM(AG94,AT94)</f>
        <v>0</v>
      </c>
      <c r="AO94" s="167"/>
      <c r="AP94" s="167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24039.627039999999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68</v>
      </c>
      <c r="BT94" s="65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0" s="6" customFormat="1" ht="24.75" customHeight="1">
      <c r="A95" s="66" t="s">
        <v>72</v>
      </c>
      <c r="B95" s="67"/>
      <c r="C95" s="68"/>
      <c r="D95" s="165" t="s">
        <v>12</v>
      </c>
      <c r="E95" s="165"/>
      <c r="F95" s="165"/>
      <c r="G95" s="165"/>
      <c r="H95" s="165"/>
      <c r="I95" s="69"/>
      <c r="J95" s="165" t="s">
        <v>14</v>
      </c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3">
        <f>'01_034 - Zemné práce pre ...'!J28</f>
        <v>0</v>
      </c>
      <c r="AH95" s="164"/>
      <c r="AI95" s="164"/>
      <c r="AJ95" s="164"/>
      <c r="AK95" s="164"/>
      <c r="AL95" s="164"/>
      <c r="AM95" s="164"/>
      <c r="AN95" s="163">
        <f>SUM(AG95,AT95)</f>
        <v>0</v>
      </c>
      <c r="AO95" s="164"/>
      <c r="AP95" s="164"/>
      <c r="AQ95" s="70" t="s">
        <v>73</v>
      </c>
      <c r="AR95" s="67"/>
      <c r="AS95" s="71">
        <v>0</v>
      </c>
      <c r="AT95" s="72">
        <f>ROUND(SUM(AV95:AW95),2)</f>
        <v>0</v>
      </c>
      <c r="AU95" s="73">
        <f>'01_034 - Zemné práce pre ...'!P122</f>
        <v>24039.627043239998</v>
      </c>
      <c r="AV95" s="72">
        <f>'01_034 - Zemné práce pre ...'!J31</f>
        <v>0</v>
      </c>
      <c r="AW95" s="72">
        <f>'01_034 - Zemné práce pre ...'!J32</f>
        <v>0</v>
      </c>
      <c r="AX95" s="72">
        <f>'01_034 - Zemné práce pre ...'!J33</f>
        <v>0</v>
      </c>
      <c r="AY95" s="72">
        <f>'01_034 - Zemné práce pre ...'!J34</f>
        <v>0</v>
      </c>
      <c r="AZ95" s="72">
        <f>'01_034 - Zemné práce pre ...'!F31</f>
        <v>0</v>
      </c>
      <c r="BA95" s="72">
        <f>'01_034 - Zemné práce pre ...'!F32</f>
        <v>0</v>
      </c>
      <c r="BB95" s="72">
        <f>'01_034 - Zemné práce pre ...'!F33</f>
        <v>0</v>
      </c>
      <c r="BC95" s="72">
        <f>'01_034 - Zemné práce pre ...'!F34</f>
        <v>0</v>
      </c>
      <c r="BD95" s="74">
        <f>'01_034 - Zemné práce pre ...'!F35</f>
        <v>0</v>
      </c>
      <c r="BT95" s="75" t="s">
        <v>74</v>
      </c>
      <c r="BU95" s="75" t="s">
        <v>75</v>
      </c>
      <c r="BV95" s="75" t="s">
        <v>70</v>
      </c>
      <c r="BW95" s="75" t="s">
        <v>4</v>
      </c>
      <c r="BX95" s="75" t="s">
        <v>71</v>
      </c>
      <c r="CL95" s="75" t="s">
        <v>1</v>
      </c>
    </row>
    <row r="96" spans="1:90" s="1" customFormat="1" ht="30" customHeight="1">
      <c r="B96" s="25"/>
      <c r="AR96" s="25"/>
    </row>
    <row r="97" spans="2:44" s="1" customFormat="1" ht="7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_034 - Zemné práce pr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1"/>
  <sheetViews>
    <sheetView showGridLines="0" tabSelected="1" topLeftCell="A130" workbookViewId="0">
      <selection activeCell="G13" sqref="G13"/>
    </sheetView>
  </sheetViews>
  <sheetFormatPr baseColWidth="10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68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4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5" customHeight="1">
      <c r="B4" s="16"/>
      <c r="D4" s="17" t="s">
        <v>281</v>
      </c>
      <c r="L4" s="16"/>
      <c r="M4" s="76" t="s">
        <v>9</v>
      </c>
      <c r="AT4" s="13" t="s">
        <v>3</v>
      </c>
    </row>
    <row r="5" spans="2:46" ht="7" customHeight="1">
      <c r="B5" s="16"/>
      <c r="L5" s="16"/>
    </row>
    <row r="6" spans="2:46" s="1" customFormat="1" ht="12" customHeight="1">
      <c r="B6" s="25"/>
      <c r="D6" s="22" t="s">
        <v>13</v>
      </c>
      <c r="L6" s="25"/>
    </row>
    <row r="7" spans="2:46" s="1" customFormat="1" ht="16.5" customHeight="1">
      <c r="B7" s="25"/>
      <c r="E7" s="174" t="s">
        <v>14</v>
      </c>
      <c r="F7" s="187"/>
      <c r="G7" s="187"/>
      <c r="H7" s="187"/>
      <c r="L7" s="25"/>
    </row>
    <row r="8" spans="2:46" s="1" customFormat="1">
      <c r="B8" s="25"/>
      <c r="L8" s="25"/>
    </row>
    <row r="9" spans="2:46" s="1" customFormat="1" ht="12" customHeight="1">
      <c r="B9" s="25"/>
      <c r="D9" s="22" t="s">
        <v>15</v>
      </c>
      <c r="F9" s="20" t="s">
        <v>1</v>
      </c>
      <c r="I9" s="22" t="s">
        <v>16</v>
      </c>
      <c r="J9" s="20" t="s">
        <v>1</v>
      </c>
      <c r="L9" s="25"/>
    </row>
    <row r="10" spans="2:46" s="1" customFormat="1" ht="12" customHeight="1">
      <c r="B10" s="25"/>
      <c r="D10" s="22" t="s">
        <v>17</v>
      </c>
      <c r="F10" s="20" t="s">
        <v>18</v>
      </c>
      <c r="I10" s="22" t="s">
        <v>19</v>
      </c>
      <c r="J10" s="46">
        <v>44830</v>
      </c>
      <c r="L10" s="25"/>
    </row>
    <row r="11" spans="2:46" s="1" customFormat="1" ht="10.75" customHeight="1">
      <c r="B11" s="25"/>
      <c r="L11" s="25"/>
    </row>
    <row r="12" spans="2:46" s="1" customFormat="1" ht="12" customHeight="1">
      <c r="B12" s="25"/>
      <c r="D12" s="22" t="s">
        <v>21</v>
      </c>
      <c r="I12" s="22" t="s">
        <v>22</v>
      </c>
      <c r="J12" s="20" t="str">
        <f>IF('Rekapitulácia stavby'!AN10="","",'Rekapitulácia stavby'!AN10)</f>
        <v/>
      </c>
      <c r="L12" s="25"/>
    </row>
    <row r="13" spans="2:46" s="1" customFormat="1" ht="18" customHeight="1">
      <c r="B13" s="25"/>
      <c r="E13" s="20" t="str">
        <f>IF('Rekapitulácia stavby'!E11="","",'Rekapitulácia stavby'!E11)</f>
        <v xml:space="preserve"> </v>
      </c>
      <c r="F13" s="1" t="s">
        <v>278</v>
      </c>
      <c r="I13" s="22" t="s">
        <v>23</v>
      </c>
      <c r="J13" s="20" t="str">
        <f>IF('Rekapitulácia stavby'!AN11="","",'Rekapitulácia stavby'!AN11)</f>
        <v/>
      </c>
      <c r="L13" s="25"/>
    </row>
    <row r="14" spans="2:46" s="1" customFormat="1" ht="7" customHeight="1">
      <c r="B14" s="25"/>
      <c r="L14" s="25"/>
    </row>
    <row r="15" spans="2:46" s="1" customFormat="1" ht="12" customHeight="1">
      <c r="B15" s="25"/>
      <c r="D15" s="22" t="s">
        <v>24</v>
      </c>
      <c r="I15" s="22" t="s">
        <v>22</v>
      </c>
      <c r="J15" s="20" t="str">
        <f>'Rekapitulácia stavby'!AN13</f>
        <v/>
      </c>
      <c r="L15" s="25"/>
    </row>
    <row r="16" spans="2:46" s="1" customFormat="1" ht="18" customHeight="1">
      <c r="B16" s="25"/>
      <c r="E16" s="153" t="str">
        <f>'Rekapitulácia stavby'!E14</f>
        <v xml:space="preserve"> </v>
      </c>
      <c r="F16" s="153"/>
      <c r="G16" s="153"/>
      <c r="H16" s="153"/>
      <c r="I16" s="22" t="s">
        <v>23</v>
      </c>
      <c r="J16" s="20" t="str">
        <f>'Rekapitulácia stavby'!AN14</f>
        <v/>
      </c>
      <c r="L16" s="25"/>
    </row>
    <row r="17" spans="2:52" s="1" customFormat="1" ht="7" customHeight="1">
      <c r="B17" s="25"/>
      <c r="L17" s="25"/>
    </row>
    <row r="18" spans="2:52" s="1" customFormat="1" ht="12" customHeight="1">
      <c r="B18" s="25"/>
      <c r="D18" s="22" t="s">
        <v>25</v>
      </c>
      <c r="I18" s="22" t="s">
        <v>22</v>
      </c>
      <c r="J18" s="20" t="str">
        <f>IF('Rekapitulácia stavby'!AN16="","",'Rekapitulácia stavby'!AN16)</f>
        <v/>
      </c>
      <c r="L18" s="25"/>
    </row>
    <row r="19" spans="2:52" s="1" customFormat="1" ht="18" customHeight="1">
      <c r="B19" s="25"/>
      <c r="E19" s="20" t="str">
        <f>IF('Rekapitulácia stavby'!E17="","",'Rekapitulácia stavby'!E17)</f>
        <v xml:space="preserve"> </v>
      </c>
      <c r="I19" s="22" t="s">
        <v>23</v>
      </c>
      <c r="J19" s="20" t="str">
        <f>IF('Rekapitulácia stavby'!AN17="","",'Rekapitulácia stavby'!AN17)</f>
        <v/>
      </c>
      <c r="L19" s="25"/>
    </row>
    <row r="20" spans="2:52" s="1" customFormat="1" ht="7" customHeight="1">
      <c r="B20" s="25"/>
      <c r="L20" s="25"/>
    </row>
    <row r="21" spans="2:52" s="1" customFormat="1" ht="12" customHeight="1">
      <c r="B21" s="25"/>
      <c r="D21" s="22" t="s">
        <v>27</v>
      </c>
      <c r="I21" s="22" t="s">
        <v>22</v>
      </c>
      <c r="J21" s="20" t="str">
        <f>IF('Rekapitulácia stavby'!AN19="","",'Rekapitulácia stavby'!AN19)</f>
        <v/>
      </c>
      <c r="L21" s="25"/>
    </row>
    <row r="22" spans="2:52" s="1" customFormat="1" ht="18" customHeight="1">
      <c r="B22" s="25"/>
      <c r="E22" s="20" t="str">
        <f>IF('Rekapitulácia stavby'!E20="","",'Rekapitulácia stavby'!E20)</f>
        <v xml:space="preserve"> </v>
      </c>
      <c r="I22" s="22" t="s">
        <v>23</v>
      </c>
      <c r="J22" s="20" t="str">
        <f>IF('Rekapitulácia stavby'!AN20="","",'Rekapitulácia stavby'!AN20)</f>
        <v/>
      </c>
      <c r="L22" s="25"/>
    </row>
    <row r="23" spans="2:52" s="1" customFormat="1" ht="7" customHeight="1">
      <c r="B23" s="25"/>
      <c r="L23" s="25"/>
    </row>
    <row r="24" spans="2:52" s="1" customFormat="1" ht="12" customHeight="1">
      <c r="B24" s="25"/>
      <c r="D24" s="22" t="s">
        <v>28</v>
      </c>
      <c r="L24" s="25"/>
    </row>
    <row r="25" spans="2:52" s="7" customFormat="1" ht="16.5" customHeight="1">
      <c r="B25" s="77"/>
      <c r="E25" s="156" t="s">
        <v>1</v>
      </c>
      <c r="F25" s="156"/>
      <c r="G25" s="156"/>
      <c r="H25" s="156"/>
      <c r="L25" s="77"/>
    </row>
    <row r="26" spans="2:52" s="1" customFormat="1" ht="7" customHeight="1">
      <c r="B26" s="25"/>
      <c r="L26" s="25"/>
    </row>
    <row r="27" spans="2:52" s="1" customFormat="1" ht="7" customHeight="1">
      <c r="B27" s="25"/>
      <c r="D27" s="47"/>
      <c r="E27" s="47"/>
      <c r="F27" s="47"/>
      <c r="G27" s="47"/>
      <c r="H27" s="47"/>
      <c r="I27" s="47"/>
      <c r="J27" s="47"/>
      <c r="K27" s="47"/>
      <c r="L27" s="25"/>
    </row>
    <row r="28" spans="2:52" s="1" customFormat="1" ht="25.5" customHeight="1">
      <c r="B28" s="25"/>
      <c r="D28" s="78" t="s">
        <v>29</v>
      </c>
      <c r="J28" s="59">
        <f>ROUND(J122, 2)</f>
        <v>0</v>
      </c>
      <c r="L28" s="25"/>
    </row>
    <row r="29" spans="2:52" s="1" customFormat="1" ht="7" customHeight="1">
      <c r="B29" s="25"/>
      <c r="D29" s="47"/>
      <c r="E29" s="47"/>
      <c r="F29" s="47"/>
      <c r="G29" s="47"/>
      <c r="H29" s="47"/>
      <c r="I29" s="47"/>
      <c r="J29" s="47"/>
      <c r="K29" s="47"/>
      <c r="L29" s="79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</row>
    <row r="30" spans="2:52" s="1" customFormat="1" ht="14.5" customHeight="1">
      <c r="B30" s="25"/>
      <c r="F30" s="28" t="s">
        <v>31</v>
      </c>
      <c r="I30" s="28" t="s">
        <v>30</v>
      </c>
      <c r="J30" s="28" t="s">
        <v>32</v>
      </c>
      <c r="L30" s="79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</row>
    <row r="31" spans="2:52" s="1" customFormat="1" ht="14.5" customHeight="1">
      <c r="B31" s="25"/>
      <c r="D31" s="81" t="s">
        <v>33</v>
      </c>
      <c r="E31" s="30" t="s">
        <v>34</v>
      </c>
      <c r="F31" s="82">
        <f>ROUND((SUM(BE122:BE170)),  2)</f>
        <v>0</v>
      </c>
      <c r="G31" s="80"/>
      <c r="H31" s="80"/>
      <c r="I31" s="83">
        <v>0.2</v>
      </c>
      <c r="J31" s="82">
        <f>ROUND(((SUM(BE122:BE170))*I31),  2)</f>
        <v>0</v>
      </c>
      <c r="L31" s="25"/>
    </row>
    <row r="32" spans="2:52" s="1" customFormat="1" ht="14.5" customHeight="1">
      <c r="B32" s="25"/>
      <c r="E32" s="30" t="s">
        <v>35</v>
      </c>
      <c r="F32" s="84">
        <f>ROUND((SUM(BF122:BF170)),  2)</f>
        <v>0</v>
      </c>
      <c r="I32" s="85">
        <v>0.2</v>
      </c>
      <c r="J32" s="84">
        <f>ROUND(((SUM(BF122:BF170))*I32),  2)</f>
        <v>0</v>
      </c>
      <c r="L32" s="25"/>
    </row>
    <row r="33" spans="2:52" s="1" customFormat="1" ht="14.5" hidden="1" customHeight="1">
      <c r="B33" s="25"/>
      <c r="E33" s="22" t="s">
        <v>36</v>
      </c>
      <c r="F33" s="84">
        <f>ROUND((SUM(BG122:BG170)),  2)</f>
        <v>0</v>
      </c>
      <c r="I33" s="85">
        <v>0.2</v>
      </c>
      <c r="J33" s="84">
        <f>0</f>
        <v>0</v>
      </c>
      <c r="L33" s="79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</row>
    <row r="34" spans="2:52" s="1" customFormat="1" ht="14.5" hidden="1" customHeight="1">
      <c r="B34" s="25"/>
      <c r="E34" s="22" t="s">
        <v>37</v>
      </c>
      <c r="F34" s="84">
        <f>ROUND((SUM(BH122:BH170)),  2)</f>
        <v>0</v>
      </c>
      <c r="I34" s="85">
        <v>0.2</v>
      </c>
      <c r="J34" s="84">
        <f>0</f>
        <v>0</v>
      </c>
      <c r="L34" s="25"/>
    </row>
    <row r="35" spans="2:52" s="1" customFormat="1" ht="14.5" hidden="1" customHeight="1">
      <c r="B35" s="25"/>
      <c r="E35" s="30" t="s">
        <v>38</v>
      </c>
      <c r="F35" s="82">
        <f>ROUND((SUM(BI122:BI170)),  2)</f>
        <v>0</v>
      </c>
      <c r="G35" s="80"/>
      <c r="H35" s="80"/>
      <c r="I35" s="83">
        <v>0</v>
      </c>
      <c r="J35" s="82">
        <f>0</f>
        <v>0</v>
      </c>
      <c r="L35" s="25"/>
    </row>
    <row r="36" spans="2:52" s="1" customFormat="1" ht="7" customHeight="1">
      <c r="B36" s="25"/>
      <c r="L36" s="25"/>
    </row>
    <row r="37" spans="2:52" s="1" customFormat="1" ht="25.5" customHeight="1">
      <c r="B37" s="25"/>
      <c r="C37" s="86"/>
      <c r="D37" s="87" t="s">
        <v>39</v>
      </c>
      <c r="E37" s="50"/>
      <c r="F37" s="50"/>
      <c r="G37" s="88" t="s">
        <v>40</v>
      </c>
      <c r="H37" s="89" t="s">
        <v>41</v>
      </c>
      <c r="I37" s="50"/>
      <c r="J37" s="90">
        <f>SUM(J28:J35)</f>
        <v>0</v>
      </c>
      <c r="K37" s="91"/>
      <c r="L37" s="25"/>
    </row>
    <row r="38" spans="2:52" s="1" customFormat="1" ht="14.5" customHeight="1">
      <c r="B38" s="25"/>
      <c r="L38" s="25"/>
    </row>
    <row r="39" spans="2:52" ht="14.5" customHeight="1">
      <c r="B39" s="16"/>
      <c r="L39" s="16"/>
    </row>
    <row r="40" spans="2:52" ht="14.5" customHeight="1">
      <c r="B40" s="16"/>
      <c r="L40" s="16"/>
    </row>
    <row r="41" spans="2:52" ht="14.5" customHeight="1">
      <c r="B41" s="16"/>
      <c r="L41" s="16"/>
    </row>
    <row r="42" spans="2:52" ht="14.5" customHeight="1">
      <c r="B42" s="16"/>
      <c r="L42" s="16"/>
    </row>
    <row r="43" spans="2:52" ht="14.5" customHeight="1">
      <c r="B43" s="16"/>
      <c r="L43" s="16"/>
    </row>
    <row r="44" spans="2:52" ht="14.5" customHeight="1">
      <c r="B44" s="16"/>
      <c r="L44" s="16"/>
    </row>
    <row r="45" spans="2:52" ht="14.5" customHeight="1">
      <c r="B45" s="16"/>
      <c r="L45" s="16"/>
    </row>
    <row r="46" spans="2:52" ht="14.5" customHeight="1">
      <c r="B46" s="16"/>
      <c r="L46" s="16"/>
    </row>
    <row r="47" spans="2:52" ht="14.5" customHeight="1">
      <c r="B47" s="16"/>
      <c r="L47" s="16"/>
    </row>
    <row r="48" spans="2:5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5"/>
      <c r="D61" s="37" t="s">
        <v>44</v>
      </c>
      <c r="E61" s="27"/>
      <c r="F61" s="92" t="s">
        <v>45</v>
      </c>
      <c r="G61" s="37" t="s">
        <v>44</v>
      </c>
      <c r="H61" s="27"/>
      <c r="I61" s="27"/>
      <c r="J61" s="93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5" t="s">
        <v>46</v>
      </c>
      <c r="E65" s="36"/>
      <c r="F65" s="36"/>
      <c r="G65" s="35" t="s">
        <v>47</v>
      </c>
      <c r="H65" s="36"/>
      <c r="I65" s="36"/>
      <c r="J65" s="36"/>
      <c r="K65" s="36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5"/>
      <c r="D76" s="37" t="s">
        <v>44</v>
      </c>
      <c r="E76" s="27"/>
      <c r="F76" s="92" t="s">
        <v>45</v>
      </c>
      <c r="G76" s="37" t="s">
        <v>44</v>
      </c>
      <c r="H76" s="27"/>
      <c r="I76" s="27"/>
      <c r="J76" s="93" t="s">
        <v>45</v>
      </c>
      <c r="K76" s="27"/>
      <c r="L76" s="25"/>
    </row>
    <row r="77" spans="2:12" s="1" customFormat="1" ht="14.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5"/>
    </row>
    <row r="81" spans="2:47" s="1" customFormat="1" ht="7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5"/>
    </row>
    <row r="82" spans="2:47" s="1" customFormat="1" ht="25" customHeight="1">
      <c r="B82" s="25"/>
      <c r="C82" s="17" t="s">
        <v>280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16.5" customHeight="1">
      <c r="B85" s="25"/>
      <c r="E85" s="174" t="str">
        <f>E7</f>
        <v>Zemné práce pre kamerový systém, Trnava</v>
      </c>
      <c r="F85" s="187"/>
      <c r="G85" s="187"/>
      <c r="H85" s="187"/>
      <c r="L85" s="25"/>
    </row>
    <row r="86" spans="2:47" s="1" customFormat="1" ht="7" customHeight="1">
      <c r="B86" s="25"/>
      <c r="L86" s="25"/>
    </row>
    <row r="87" spans="2:47" s="1" customFormat="1" ht="12" customHeight="1">
      <c r="B87" s="25"/>
      <c r="C87" s="22" t="s">
        <v>17</v>
      </c>
      <c r="F87" s="20" t="str">
        <f>F10</f>
        <v xml:space="preserve"> </v>
      </c>
      <c r="I87" s="22" t="s">
        <v>19</v>
      </c>
      <c r="J87" s="46">
        <f>IF(J10="","",J10)</f>
        <v>44830</v>
      </c>
      <c r="L87" s="25"/>
    </row>
    <row r="88" spans="2:47" s="1" customFormat="1" ht="7" customHeight="1">
      <c r="B88" s="25"/>
      <c r="L88" s="25"/>
    </row>
    <row r="89" spans="2:47" s="1" customFormat="1" ht="15.25" customHeight="1">
      <c r="B89" s="25"/>
      <c r="C89" s="22" t="s">
        <v>21</v>
      </c>
      <c r="F89" s="20" t="str">
        <f>E13</f>
        <v xml:space="preserve"> </v>
      </c>
      <c r="I89" s="22" t="s">
        <v>25</v>
      </c>
      <c r="J89" s="23" t="str">
        <f>E19</f>
        <v xml:space="preserve"> </v>
      </c>
      <c r="L89" s="25"/>
    </row>
    <row r="90" spans="2:47" s="1" customFormat="1" ht="15.25" customHeight="1">
      <c r="B90" s="25"/>
      <c r="C90" s="22" t="s">
        <v>24</v>
      </c>
      <c r="F90" s="20" t="str">
        <f>IF(E16="","",E16)</f>
        <v xml:space="preserve"> </v>
      </c>
      <c r="I90" s="22" t="s">
        <v>27</v>
      </c>
      <c r="J90" s="23" t="str">
        <f>E22</f>
        <v xml:space="preserve"> </v>
      </c>
      <c r="L90" s="25"/>
    </row>
    <row r="91" spans="2:47" s="1" customFormat="1" ht="10.25" customHeight="1">
      <c r="B91" s="25"/>
      <c r="L91" s="25"/>
    </row>
    <row r="92" spans="2:47" s="1" customFormat="1" ht="29.25" customHeight="1">
      <c r="B92" s="25"/>
      <c r="C92" s="94" t="s">
        <v>76</v>
      </c>
      <c r="D92" s="86"/>
      <c r="E92" s="86"/>
      <c r="F92" s="86"/>
      <c r="G92" s="86"/>
      <c r="H92" s="86"/>
      <c r="I92" s="86"/>
      <c r="J92" s="95" t="s">
        <v>77</v>
      </c>
      <c r="K92" s="86"/>
      <c r="L92" s="25"/>
    </row>
    <row r="93" spans="2:47" s="1" customFormat="1" ht="10.25" customHeight="1">
      <c r="B93" s="25"/>
      <c r="L93" s="25"/>
    </row>
    <row r="94" spans="2:47" s="1" customFormat="1" ht="22.75" customHeight="1">
      <c r="B94" s="25"/>
      <c r="C94" s="96" t="s">
        <v>78</v>
      </c>
      <c r="J94" s="59">
        <f>J122</f>
        <v>0</v>
      </c>
      <c r="L94" s="25"/>
      <c r="AU94" s="13" t="s">
        <v>79</v>
      </c>
    </row>
    <row r="95" spans="2:47" s="8" customFormat="1" ht="25" customHeight="1">
      <c r="B95" s="97"/>
      <c r="D95" s="98" t="s">
        <v>80</v>
      </c>
      <c r="E95" s="99"/>
      <c r="F95" s="99"/>
      <c r="G95" s="99"/>
      <c r="H95" s="99"/>
      <c r="I95" s="99"/>
      <c r="J95" s="100">
        <f>J123</f>
        <v>0</v>
      </c>
      <c r="L95" s="97"/>
    </row>
    <row r="96" spans="2:47" s="9" customFormat="1" ht="20" customHeight="1">
      <c r="B96" s="101"/>
      <c r="D96" s="102" t="s">
        <v>81</v>
      </c>
      <c r="E96" s="103"/>
      <c r="F96" s="103"/>
      <c r="G96" s="103"/>
      <c r="H96" s="103"/>
      <c r="I96" s="103"/>
      <c r="J96" s="104">
        <f>J124</f>
        <v>0</v>
      </c>
      <c r="L96" s="101"/>
    </row>
    <row r="97" spans="2:12" s="9" customFormat="1" ht="20" customHeight="1">
      <c r="B97" s="101"/>
      <c r="D97" s="102" t="s">
        <v>82</v>
      </c>
      <c r="E97" s="103"/>
      <c r="F97" s="103"/>
      <c r="G97" s="103"/>
      <c r="H97" s="103"/>
      <c r="I97" s="103"/>
      <c r="J97" s="104">
        <f>J138</f>
        <v>0</v>
      </c>
      <c r="L97" s="101"/>
    </row>
    <row r="98" spans="2:12" s="9" customFormat="1" ht="20" customHeight="1">
      <c r="B98" s="101"/>
      <c r="D98" s="102" t="s">
        <v>83</v>
      </c>
      <c r="E98" s="103"/>
      <c r="F98" s="103"/>
      <c r="G98" s="103"/>
      <c r="H98" s="103"/>
      <c r="I98" s="103"/>
      <c r="J98" s="104">
        <f>J141</f>
        <v>0</v>
      </c>
      <c r="L98" s="101"/>
    </row>
    <row r="99" spans="2:12" s="9" customFormat="1" ht="20" customHeight="1">
      <c r="B99" s="101"/>
      <c r="D99" s="102" t="s">
        <v>84</v>
      </c>
      <c r="E99" s="103"/>
      <c r="F99" s="103"/>
      <c r="G99" s="103"/>
      <c r="H99" s="103"/>
      <c r="I99" s="103"/>
      <c r="J99" s="104">
        <f>J152</f>
        <v>0</v>
      </c>
      <c r="L99" s="101"/>
    </row>
    <row r="100" spans="2:12" s="9" customFormat="1" ht="20" customHeight="1">
      <c r="B100" s="101"/>
      <c r="D100" s="102" t="s">
        <v>85</v>
      </c>
      <c r="E100" s="103"/>
      <c r="F100" s="103"/>
      <c r="G100" s="103"/>
      <c r="H100" s="103"/>
      <c r="I100" s="103"/>
      <c r="J100" s="104">
        <f>J160</f>
        <v>0</v>
      </c>
      <c r="L100" s="101"/>
    </row>
    <row r="101" spans="2:12" s="8" customFormat="1" ht="25" customHeight="1">
      <c r="B101" s="97"/>
      <c r="D101" s="98" t="s">
        <v>86</v>
      </c>
      <c r="E101" s="99"/>
      <c r="F101" s="99"/>
      <c r="G101" s="99"/>
      <c r="H101" s="99"/>
      <c r="I101" s="99"/>
      <c r="J101" s="100">
        <f>J162</f>
        <v>0</v>
      </c>
      <c r="L101" s="97"/>
    </row>
    <row r="102" spans="2:12" s="9" customFormat="1" ht="20" customHeight="1">
      <c r="B102" s="101"/>
      <c r="D102" s="102" t="s">
        <v>87</v>
      </c>
      <c r="E102" s="103"/>
      <c r="F102" s="103"/>
      <c r="G102" s="103"/>
      <c r="H102" s="103"/>
      <c r="I102" s="103"/>
      <c r="J102" s="104">
        <f>J163</f>
        <v>0</v>
      </c>
      <c r="L102" s="101"/>
    </row>
    <row r="103" spans="2:12" s="9" customFormat="1" ht="20" customHeight="1">
      <c r="B103" s="101"/>
      <c r="D103" s="102" t="s">
        <v>88</v>
      </c>
      <c r="E103" s="103"/>
      <c r="F103" s="103"/>
      <c r="G103" s="103"/>
      <c r="H103" s="103"/>
      <c r="I103" s="103"/>
      <c r="J103" s="104">
        <f>J166</f>
        <v>0</v>
      </c>
      <c r="L103" s="101"/>
    </row>
    <row r="104" spans="2:12" s="8" customFormat="1" ht="25" customHeight="1">
      <c r="B104" s="97"/>
      <c r="D104" s="98" t="s">
        <v>89</v>
      </c>
      <c r="E104" s="99"/>
      <c r="F104" s="99"/>
      <c r="G104" s="99"/>
      <c r="H104" s="99"/>
      <c r="I104" s="99"/>
      <c r="J104" s="100">
        <f>J169</f>
        <v>0</v>
      </c>
      <c r="L104" s="97"/>
    </row>
    <row r="105" spans="2:12" s="1" customFormat="1" ht="21.75" customHeight="1">
      <c r="B105" s="25"/>
      <c r="L105" s="25"/>
    </row>
    <row r="106" spans="2:12" s="1" customFormat="1" ht="7" customHeight="1"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25"/>
    </row>
    <row r="110" spans="2:12" s="1" customFormat="1" ht="7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5"/>
    </row>
    <row r="111" spans="2:12" s="1" customFormat="1" ht="25" customHeight="1">
      <c r="B111" s="25"/>
      <c r="C111" s="17" t="s">
        <v>279</v>
      </c>
      <c r="L111" s="25"/>
    </row>
    <row r="112" spans="2:12" s="1" customFormat="1" ht="7" customHeight="1">
      <c r="B112" s="25"/>
      <c r="L112" s="25"/>
    </row>
    <row r="113" spans="2:65" s="1" customFormat="1" ht="12" customHeight="1">
      <c r="B113" s="25"/>
      <c r="C113" s="22" t="s">
        <v>13</v>
      </c>
      <c r="L113" s="25"/>
    </row>
    <row r="114" spans="2:65" s="1" customFormat="1" ht="16.5" customHeight="1">
      <c r="B114" s="25"/>
      <c r="E114" s="174" t="str">
        <f>E7</f>
        <v>Zemné práce pre kamerový systém, Trnava</v>
      </c>
      <c r="F114" s="187"/>
      <c r="G114" s="187"/>
      <c r="H114" s="187"/>
      <c r="L114" s="25"/>
    </row>
    <row r="115" spans="2:65" s="1" customFormat="1" ht="7" customHeight="1">
      <c r="B115" s="25"/>
      <c r="L115" s="25"/>
    </row>
    <row r="116" spans="2:65" s="1" customFormat="1" ht="12" customHeight="1">
      <c r="B116" s="25"/>
      <c r="C116" s="22" t="s">
        <v>17</v>
      </c>
      <c r="F116" s="20" t="str">
        <f>F10</f>
        <v xml:space="preserve"> </v>
      </c>
      <c r="I116" s="22" t="s">
        <v>19</v>
      </c>
      <c r="J116" s="46">
        <f>IF(J10="","",J10)</f>
        <v>44830</v>
      </c>
      <c r="L116" s="25"/>
    </row>
    <row r="117" spans="2:65" s="1" customFormat="1" ht="7" customHeight="1">
      <c r="B117" s="25"/>
      <c r="L117" s="25"/>
    </row>
    <row r="118" spans="2:65" s="1" customFormat="1" ht="15.25" customHeight="1">
      <c r="B118" s="25"/>
      <c r="C118" s="22" t="s">
        <v>21</v>
      </c>
      <c r="F118" s="20" t="str">
        <f>E13</f>
        <v xml:space="preserve"> </v>
      </c>
      <c r="I118" s="22" t="s">
        <v>25</v>
      </c>
      <c r="J118" s="23" t="str">
        <f>E19</f>
        <v xml:space="preserve"> </v>
      </c>
      <c r="L118" s="25"/>
    </row>
    <row r="119" spans="2:65" s="1" customFormat="1" ht="15.25" customHeight="1">
      <c r="B119" s="25"/>
      <c r="C119" s="22" t="s">
        <v>24</v>
      </c>
      <c r="F119" s="20" t="str">
        <f>IF(E16="","",E16)</f>
        <v xml:space="preserve"> </v>
      </c>
      <c r="I119" s="22" t="s">
        <v>27</v>
      </c>
      <c r="J119" s="23" t="str">
        <f>E22</f>
        <v xml:space="preserve"> </v>
      </c>
      <c r="L119" s="25"/>
    </row>
    <row r="120" spans="2:65" s="1" customFormat="1" ht="10.25" customHeight="1">
      <c r="B120" s="25"/>
      <c r="L120" s="25"/>
    </row>
    <row r="121" spans="2:65" s="10" customFormat="1" ht="29.25" customHeight="1">
      <c r="B121" s="105"/>
      <c r="C121" s="106" t="s">
        <v>90</v>
      </c>
      <c r="D121" s="107" t="s">
        <v>54</v>
      </c>
      <c r="E121" s="107" t="s">
        <v>50</v>
      </c>
      <c r="F121" s="107" t="s">
        <v>51</v>
      </c>
      <c r="G121" s="107" t="s">
        <v>91</v>
      </c>
      <c r="H121" s="107" t="s">
        <v>92</v>
      </c>
      <c r="I121" s="107" t="s">
        <v>93</v>
      </c>
      <c r="J121" s="108" t="s">
        <v>77</v>
      </c>
      <c r="K121" s="109" t="s">
        <v>94</v>
      </c>
      <c r="L121" s="105"/>
      <c r="M121" s="52" t="s">
        <v>1</v>
      </c>
      <c r="N121" s="53" t="s">
        <v>33</v>
      </c>
      <c r="O121" s="53" t="s">
        <v>95</v>
      </c>
      <c r="P121" s="53" t="s">
        <v>96</v>
      </c>
      <c r="Q121" s="53" t="s">
        <v>97</v>
      </c>
      <c r="R121" s="53" t="s">
        <v>98</v>
      </c>
      <c r="S121" s="53" t="s">
        <v>99</v>
      </c>
      <c r="T121" s="54" t="s">
        <v>100</v>
      </c>
    </row>
    <row r="122" spans="2:65" s="1" customFormat="1" ht="22.75" customHeight="1">
      <c r="B122" s="25"/>
      <c r="C122" s="57" t="s">
        <v>78</v>
      </c>
      <c r="J122" s="110">
        <f>BK122</f>
        <v>0</v>
      </c>
      <c r="L122" s="25"/>
      <c r="M122" s="55"/>
      <c r="N122" s="47"/>
      <c r="O122" s="47"/>
      <c r="P122" s="111">
        <f>P123+P162+P169</f>
        <v>24039.627043239998</v>
      </c>
      <c r="Q122" s="47"/>
      <c r="R122" s="111">
        <f>R123+R162+R169</f>
        <v>4963.6114128599993</v>
      </c>
      <c r="S122" s="47"/>
      <c r="T122" s="112">
        <f>T123+T162+T169</f>
        <v>1827.9320000000002</v>
      </c>
      <c r="AT122" s="13" t="s">
        <v>68</v>
      </c>
      <c r="AU122" s="13" t="s">
        <v>79</v>
      </c>
      <c r="BK122" s="113">
        <f>BK123+BK162+BK169</f>
        <v>0</v>
      </c>
    </row>
    <row r="123" spans="2:65" s="11" customFormat="1" ht="26" customHeight="1">
      <c r="B123" s="114"/>
      <c r="D123" s="115" t="s">
        <v>68</v>
      </c>
      <c r="E123" s="116" t="s">
        <v>101</v>
      </c>
      <c r="F123" s="116" t="s">
        <v>102</v>
      </c>
      <c r="J123" s="117">
        <f>BK123</f>
        <v>0</v>
      </c>
      <c r="L123" s="114"/>
      <c r="M123" s="118"/>
      <c r="P123" s="119">
        <f>P124+P138+P141+P152+P160</f>
        <v>23180.574643239997</v>
      </c>
      <c r="R123" s="119">
        <f>R124+R138+R141+R152+R160</f>
        <v>4937.8920128599993</v>
      </c>
      <c r="T123" s="120">
        <f>T124+T138+T141+T152+T160</f>
        <v>1827.9320000000002</v>
      </c>
      <c r="AR123" s="115" t="s">
        <v>74</v>
      </c>
      <c r="AT123" s="121" t="s">
        <v>68</v>
      </c>
      <c r="AU123" s="121" t="s">
        <v>69</v>
      </c>
      <c r="AY123" s="115" t="s">
        <v>103</v>
      </c>
      <c r="BK123" s="122">
        <f>BK124+BK138+BK141+BK152+BK160</f>
        <v>0</v>
      </c>
    </row>
    <row r="124" spans="2:65" s="11" customFormat="1" ht="22.75" customHeight="1">
      <c r="B124" s="114"/>
      <c r="D124" s="115" t="s">
        <v>68</v>
      </c>
      <c r="E124" s="123" t="s">
        <v>74</v>
      </c>
      <c r="F124" s="123" t="s">
        <v>104</v>
      </c>
      <c r="J124" s="124">
        <f>BK124</f>
        <v>0</v>
      </c>
      <c r="L124" s="114"/>
      <c r="M124" s="118"/>
      <c r="P124" s="119">
        <f>SUM(P125:P137)</f>
        <v>16119.462484999998</v>
      </c>
      <c r="R124" s="119">
        <f>SUM(R125:R137)</f>
        <v>7.4189999999999994E-3</v>
      </c>
      <c r="T124" s="120">
        <f>SUM(T125:T137)</f>
        <v>1827.9320000000002</v>
      </c>
      <c r="AR124" s="115" t="s">
        <v>74</v>
      </c>
      <c r="AT124" s="121" t="s">
        <v>68</v>
      </c>
      <c r="AU124" s="121" t="s">
        <v>74</v>
      </c>
      <c r="AY124" s="115" t="s">
        <v>103</v>
      </c>
      <c r="BK124" s="122">
        <f>SUM(BK125:BK137)</f>
        <v>0</v>
      </c>
    </row>
    <row r="125" spans="2:65" s="1" customFormat="1" ht="16.5" customHeight="1">
      <c r="B125" s="125"/>
      <c r="C125" s="126" t="s">
        <v>74</v>
      </c>
      <c r="D125" s="126" t="s">
        <v>105</v>
      </c>
      <c r="E125" s="127" t="s">
        <v>106</v>
      </c>
      <c r="F125" s="128" t="s">
        <v>107</v>
      </c>
      <c r="G125" s="129" t="s">
        <v>108</v>
      </c>
      <c r="H125" s="130">
        <v>3341.92</v>
      </c>
      <c r="I125" s="131"/>
      <c r="J125" s="131">
        <f t="shared" ref="J125:J137" si="0">ROUND(I125*H125,2)</f>
        <v>0</v>
      </c>
      <c r="K125" s="132"/>
      <c r="L125" s="25"/>
      <c r="M125" s="133" t="s">
        <v>1</v>
      </c>
      <c r="N125" s="134" t="s">
        <v>35</v>
      </c>
      <c r="O125" s="135">
        <v>0.35499999999999998</v>
      </c>
      <c r="P125" s="135">
        <f t="shared" ref="P125:P137" si="1">O125*H125</f>
        <v>1186.3815999999999</v>
      </c>
      <c r="Q125" s="135">
        <v>0</v>
      </c>
      <c r="R125" s="135">
        <f t="shared" ref="R125:R137" si="2">Q125*H125</f>
        <v>0</v>
      </c>
      <c r="S125" s="135">
        <v>0.26</v>
      </c>
      <c r="T125" s="136">
        <f t="shared" ref="T125:T137" si="3">S125*H125</f>
        <v>868.89920000000006</v>
      </c>
      <c r="AR125" s="137" t="s">
        <v>109</v>
      </c>
      <c r="AT125" s="137" t="s">
        <v>105</v>
      </c>
      <c r="AU125" s="137" t="s">
        <v>110</v>
      </c>
      <c r="AY125" s="13" t="s">
        <v>103</v>
      </c>
      <c r="BE125" s="138">
        <f t="shared" ref="BE125:BE137" si="4">IF(N125="základná",J125,0)</f>
        <v>0</v>
      </c>
      <c r="BF125" s="138">
        <f t="shared" ref="BF125:BF137" si="5">IF(N125="znížená",J125,0)</f>
        <v>0</v>
      </c>
      <c r="BG125" s="138">
        <f t="shared" ref="BG125:BG137" si="6">IF(N125="zákl. prenesená",J125,0)</f>
        <v>0</v>
      </c>
      <c r="BH125" s="138">
        <f t="shared" ref="BH125:BH137" si="7">IF(N125="zníž. prenesená",J125,0)</f>
        <v>0</v>
      </c>
      <c r="BI125" s="138">
        <f t="shared" ref="BI125:BI137" si="8">IF(N125="nulová",J125,0)</f>
        <v>0</v>
      </c>
      <c r="BJ125" s="13" t="s">
        <v>110</v>
      </c>
      <c r="BK125" s="138">
        <f t="shared" ref="BK125:BK137" si="9">ROUND(I125*H125,2)</f>
        <v>0</v>
      </c>
      <c r="BL125" s="13" t="s">
        <v>109</v>
      </c>
      <c r="BM125" s="137" t="s">
        <v>111</v>
      </c>
    </row>
    <row r="126" spans="2:65" s="1" customFormat="1" ht="21.75" customHeight="1">
      <c r="B126" s="125"/>
      <c r="C126" s="126" t="s">
        <v>110</v>
      </c>
      <c r="D126" s="126" t="s">
        <v>105</v>
      </c>
      <c r="E126" s="127" t="s">
        <v>112</v>
      </c>
      <c r="F126" s="128" t="s">
        <v>113</v>
      </c>
      <c r="G126" s="129" t="s">
        <v>108</v>
      </c>
      <c r="H126" s="130">
        <v>253.8</v>
      </c>
      <c r="I126" s="131"/>
      <c r="J126" s="131">
        <f t="shared" si="0"/>
        <v>0</v>
      </c>
      <c r="K126" s="132"/>
      <c r="L126" s="25"/>
      <c r="M126" s="133" t="s">
        <v>1</v>
      </c>
      <c r="N126" s="134" t="s">
        <v>35</v>
      </c>
      <c r="O126" s="135">
        <v>0.59199999999999997</v>
      </c>
      <c r="P126" s="135">
        <f t="shared" si="1"/>
        <v>150.24959999999999</v>
      </c>
      <c r="Q126" s="135">
        <v>0</v>
      </c>
      <c r="R126" s="135">
        <f t="shared" si="2"/>
        <v>0</v>
      </c>
      <c r="S126" s="135">
        <v>0.316</v>
      </c>
      <c r="T126" s="136">
        <f t="shared" si="3"/>
        <v>80.200800000000001</v>
      </c>
      <c r="AR126" s="137" t="s">
        <v>109</v>
      </c>
      <c r="AT126" s="137" t="s">
        <v>105</v>
      </c>
      <c r="AU126" s="137" t="s">
        <v>110</v>
      </c>
      <c r="AY126" s="13" t="s">
        <v>103</v>
      </c>
      <c r="BE126" s="138">
        <f t="shared" si="4"/>
        <v>0</v>
      </c>
      <c r="BF126" s="138">
        <f t="shared" si="5"/>
        <v>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3" t="s">
        <v>110</v>
      </c>
      <c r="BK126" s="138">
        <f t="shared" si="9"/>
        <v>0</v>
      </c>
      <c r="BL126" s="13" t="s">
        <v>109</v>
      </c>
      <c r="BM126" s="137" t="s">
        <v>114</v>
      </c>
    </row>
    <row r="127" spans="2:65" s="1" customFormat="1" ht="24.25" customHeight="1">
      <c r="B127" s="125"/>
      <c r="C127" s="126" t="s">
        <v>115</v>
      </c>
      <c r="D127" s="126" t="s">
        <v>105</v>
      </c>
      <c r="E127" s="127" t="s">
        <v>116</v>
      </c>
      <c r="F127" s="128" t="s">
        <v>117</v>
      </c>
      <c r="G127" s="129" t="s">
        <v>108</v>
      </c>
      <c r="H127" s="130">
        <v>3341.92</v>
      </c>
      <c r="I127" s="131"/>
      <c r="J127" s="131">
        <f t="shared" si="0"/>
        <v>0</v>
      </c>
      <c r="K127" s="132"/>
      <c r="L127" s="25"/>
      <c r="M127" s="133" t="s">
        <v>1</v>
      </c>
      <c r="N127" s="134" t="s">
        <v>35</v>
      </c>
      <c r="O127" s="135">
        <v>1.169</v>
      </c>
      <c r="P127" s="135">
        <f t="shared" si="1"/>
        <v>3906.7044800000003</v>
      </c>
      <c r="Q127" s="135">
        <v>0</v>
      </c>
      <c r="R127" s="135">
        <f t="shared" si="2"/>
        <v>0</v>
      </c>
      <c r="S127" s="135">
        <v>0.22500000000000001</v>
      </c>
      <c r="T127" s="136">
        <f t="shared" si="3"/>
        <v>751.93200000000002</v>
      </c>
      <c r="AR127" s="137" t="s">
        <v>109</v>
      </c>
      <c r="AT127" s="137" t="s">
        <v>105</v>
      </c>
      <c r="AU127" s="137" t="s">
        <v>110</v>
      </c>
      <c r="AY127" s="13" t="s">
        <v>103</v>
      </c>
      <c r="BE127" s="138">
        <f t="shared" si="4"/>
        <v>0</v>
      </c>
      <c r="BF127" s="138">
        <f t="shared" si="5"/>
        <v>0</v>
      </c>
      <c r="BG127" s="138">
        <f t="shared" si="6"/>
        <v>0</v>
      </c>
      <c r="BH127" s="138">
        <f t="shared" si="7"/>
        <v>0</v>
      </c>
      <c r="BI127" s="138">
        <f t="shared" si="8"/>
        <v>0</v>
      </c>
      <c r="BJ127" s="13" t="s">
        <v>110</v>
      </c>
      <c r="BK127" s="138">
        <f t="shared" si="9"/>
        <v>0</v>
      </c>
      <c r="BL127" s="13" t="s">
        <v>109</v>
      </c>
      <c r="BM127" s="137" t="s">
        <v>118</v>
      </c>
    </row>
    <row r="128" spans="2:65" s="1" customFormat="1" ht="24.25" customHeight="1">
      <c r="B128" s="125"/>
      <c r="C128" s="126" t="s">
        <v>109</v>
      </c>
      <c r="D128" s="126" t="s">
        <v>105</v>
      </c>
      <c r="E128" s="127" t="s">
        <v>119</v>
      </c>
      <c r="F128" s="128" t="s">
        <v>120</v>
      </c>
      <c r="G128" s="129" t="s">
        <v>108</v>
      </c>
      <c r="H128" s="130">
        <v>253.8</v>
      </c>
      <c r="I128" s="131"/>
      <c r="J128" s="131">
        <f t="shared" si="0"/>
        <v>0</v>
      </c>
      <c r="K128" s="132"/>
      <c r="L128" s="25"/>
      <c r="M128" s="133" t="s">
        <v>1</v>
      </c>
      <c r="N128" s="134" t="s">
        <v>35</v>
      </c>
      <c r="O128" s="135">
        <v>1.97</v>
      </c>
      <c r="P128" s="135">
        <f t="shared" si="1"/>
        <v>499.98599999999999</v>
      </c>
      <c r="Q128" s="135">
        <v>0</v>
      </c>
      <c r="R128" s="135">
        <f t="shared" si="2"/>
        <v>0</v>
      </c>
      <c r="S128" s="135">
        <v>0.5</v>
      </c>
      <c r="T128" s="136">
        <f t="shared" si="3"/>
        <v>126.9</v>
      </c>
      <c r="AR128" s="137" t="s">
        <v>109</v>
      </c>
      <c r="AT128" s="137" t="s">
        <v>105</v>
      </c>
      <c r="AU128" s="137" t="s">
        <v>110</v>
      </c>
      <c r="AY128" s="13" t="s">
        <v>103</v>
      </c>
      <c r="BE128" s="138">
        <f t="shared" si="4"/>
        <v>0</v>
      </c>
      <c r="BF128" s="138">
        <f t="shared" si="5"/>
        <v>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3" t="s">
        <v>110</v>
      </c>
      <c r="BK128" s="138">
        <f t="shared" si="9"/>
        <v>0</v>
      </c>
      <c r="BL128" s="13" t="s">
        <v>109</v>
      </c>
      <c r="BM128" s="137" t="s">
        <v>121</v>
      </c>
    </row>
    <row r="129" spans="2:65" s="1" customFormat="1" ht="24.25" customHeight="1">
      <c r="B129" s="125"/>
      <c r="C129" s="126" t="s">
        <v>122</v>
      </c>
      <c r="D129" s="126" t="s">
        <v>105</v>
      </c>
      <c r="E129" s="127" t="s">
        <v>123</v>
      </c>
      <c r="F129" s="128" t="s">
        <v>124</v>
      </c>
      <c r="G129" s="129" t="s">
        <v>125</v>
      </c>
      <c r="H129" s="130">
        <v>1690.3219999999999</v>
      </c>
      <c r="I129" s="131"/>
      <c r="J129" s="131">
        <f t="shared" si="0"/>
        <v>0</v>
      </c>
      <c r="K129" s="132"/>
      <c r="L129" s="25"/>
      <c r="M129" s="133" t="s">
        <v>1</v>
      </c>
      <c r="N129" s="134" t="s">
        <v>35</v>
      </c>
      <c r="O129" s="135">
        <v>4.9480000000000004</v>
      </c>
      <c r="P129" s="135">
        <f t="shared" si="1"/>
        <v>8363.7132560000009</v>
      </c>
      <c r="Q129" s="135">
        <v>0</v>
      </c>
      <c r="R129" s="135">
        <f t="shared" si="2"/>
        <v>0</v>
      </c>
      <c r="S129" s="135">
        <v>0</v>
      </c>
      <c r="T129" s="136">
        <f t="shared" si="3"/>
        <v>0</v>
      </c>
      <c r="AR129" s="137" t="s">
        <v>109</v>
      </c>
      <c r="AT129" s="137" t="s">
        <v>105</v>
      </c>
      <c r="AU129" s="137" t="s">
        <v>110</v>
      </c>
      <c r="AY129" s="13" t="s">
        <v>103</v>
      </c>
      <c r="BE129" s="138">
        <f t="shared" si="4"/>
        <v>0</v>
      </c>
      <c r="BF129" s="138">
        <f t="shared" si="5"/>
        <v>0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3" t="s">
        <v>110</v>
      </c>
      <c r="BK129" s="138">
        <f t="shared" si="9"/>
        <v>0</v>
      </c>
      <c r="BL129" s="13" t="s">
        <v>109</v>
      </c>
      <c r="BM129" s="137" t="s">
        <v>126</v>
      </c>
    </row>
    <row r="130" spans="2:65" s="1" customFormat="1" ht="24.25" customHeight="1">
      <c r="B130" s="125"/>
      <c r="C130" s="126" t="s">
        <v>127</v>
      </c>
      <c r="D130" s="126" t="s">
        <v>105</v>
      </c>
      <c r="E130" s="127" t="s">
        <v>128</v>
      </c>
      <c r="F130" s="128" t="s">
        <v>129</v>
      </c>
      <c r="G130" s="129" t="s">
        <v>125</v>
      </c>
      <c r="H130" s="130">
        <v>507.09699999999998</v>
      </c>
      <c r="I130" s="131"/>
      <c r="J130" s="131">
        <f t="shared" si="0"/>
        <v>0</v>
      </c>
      <c r="K130" s="132"/>
      <c r="L130" s="25"/>
      <c r="M130" s="133" t="s">
        <v>1</v>
      </c>
      <c r="N130" s="134" t="s">
        <v>35</v>
      </c>
      <c r="O130" s="135">
        <v>0.98899999999999999</v>
      </c>
      <c r="P130" s="135">
        <f t="shared" si="1"/>
        <v>501.51893299999995</v>
      </c>
      <c r="Q130" s="135">
        <v>0</v>
      </c>
      <c r="R130" s="135">
        <f t="shared" si="2"/>
        <v>0</v>
      </c>
      <c r="S130" s="135">
        <v>0</v>
      </c>
      <c r="T130" s="136">
        <f t="shared" si="3"/>
        <v>0</v>
      </c>
      <c r="AR130" s="137" t="s">
        <v>109</v>
      </c>
      <c r="AT130" s="137" t="s">
        <v>105</v>
      </c>
      <c r="AU130" s="137" t="s">
        <v>110</v>
      </c>
      <c r="AY130" s="13" t="s">
        <v>103</v>
      </c>
      <c r="BE130" s="138">
        <f t="shared" si="4"/>
        <v>0</v>
      </c>
      <c r="BF130" s="138">
        <f t="shared" si="5"/>
        <v>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3" t="s">
        <v>110</v>
      </c>
      <c r="BK130" s="138">
        <f t="shared" si="9"/>
        <v>0</v>
      </c>
      <c r="BL130" s="13" t="s">
        <v>109</v>
      </c>
      <c r="BM130" s="137" t="s">
        <v>130</v>
      </c>
    </row>
    <row r="131" spans="2:65" s="1" customFormat="1" ht="24.25" customHeight="1">
      <c r="B131" s="125"/>
      <c r="C131" s="126" t="s">
        <v>131</v>
      </c>
      <c r="D131" s="126" t="s">
        <v>105</v>
      </c>
      <c r="E131" s="127" t="s">
        <v>132</v>
      </c>
      <c r="F131" s="128" t="s">
        <v>133</v>
      </c>
      <c r="G131" s="129" t="s">
        <v>125</v>
      </c>
      <c r="H131" s="130">
        <v>1604.5719999999999</v>
      </c>
      <c r="I131" s="131"/>
      <c r="J131" s="131">
        <f t="shared" si="0"/>
        <v>0</v>
      </c>
      <c r="K131" s="132"/>
      <c r="L131" s="25"/>
      <c r="M131" s="133" t="s">
        <v>1</v>
      </c>
      <c r="N131" s="134" t="s">
        <v>35</v>
      </c>
      <c r="O131" s="135">
        <v>7.0999999999999994E-2</v>
      </c>
      <c r="P131" s="135">
        <f t="shared" si="1"/>
        <v>113.92461199999998</v>
      </c>
      <c r="Q131" s="135">
        <v>0</v>
      </c>
      <c r="R131" s="135">
        <f t="shared" si="2"/>
        <v>0</v>
      </c>
      <c r="S131" s="135">
        <v>0</v>
      </c>
      <c r="T131" s="136">
        <f t="shared" si="3"/>
        <v>0</v>
      </c>
      <c r="AR131" s="137" t="s">
        <v>109</v>
      </c>
      <c r="AT131" s="137" t="s">
        <v>105</v>
      </c>
      <c r="AU131" s="137" t="s">
        <v>110</v>
      </c>
      <c r="AY131" s="13" t="s">
        <v>103</v>
      </c>
      <c r="BE131" s="138">
        <f t="shared" si="4"/>
        <v>0</v>
      </c>
      <c r="BF131" s="138">
        <f t="shared" si="5"/>
        <v>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3" t="s">
        <v>110</v>
      </c>
      <c r="BK131" s="138">
        <f t="shared" si="9"/>
        <v>0</v>
      </c>
      <c r="BL131" s="13" t="s">
        <v>109</v>
      </c>
      <c r="BM131" s="137" t="s">
        <v>134</v>
      </c>
    </row>
    <row r="132" spans="2:65" s="1" customFormat="1" ht="16.5" customHeight="1">
      <c r="B132" s="125"/>
      <c r="C132" s="126" t="s">
        <v>135</v>
      </c>
      <c r="D132" s="126" t="s">
        <v>105</v>
      </c>
      <c r="E132" s="127" t="s">
        <v>136</v>
      </c>
      <c r="F132" s="128" t="s">
        <v>137</v>
      </c>
      <c r="G132" s="129" t="s">
        <v>125</v>
      </c>
      <c r="H132" s="130">
        <v>1604.5719999999999</v>
      </c>
      <c r="I132" s="131"/>
      <c r="J132" s="131">
        <f t="shared" si="0"/>
        <v>0</v>
      </c>
      <c r="K132" s="132"/>
      <c r="L132" s="25"/>
      <c r="M132" s="133" t="s">
        <v>1</v>
      </c>
      <c r="N132" s="134" t="s">
        <v>35</v>
      </c>
      <c r="O132" s="135">
        <v>0.83199999999999996</v>
      </c>
      <c r="P132" s="135">
        <f t="shared" si="1"/>
        <v>1335.0039039999999</v>
      </c>
      <c r="Q132" s="135">
        <v>0</v>
      </c>
      <c r="R132" s="135">
        <f t="shared" si="2"/>
        <v>0</v>
      </c>
      <c r="S132" s="135">
        <v>0</v>
      </c>
      <c r="T132" s="136">
        <f t="shared" si="3"/>
        <v>0</v>
      </c>
      <c r="AR132" s="137" t="s">
        <v>109</v>
      </c>
      <c r="AT132" s="137" t="s">
        <v>105</v>
      </c>
      <c r="AU132" s="137" t="s">
        <v>110</v>
      </c>
      <c r="AY132" s="13" t="s">
        <v>103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3" t="s">
        <v>110</v>
      </c>
      <c r="BK132" s="138">
        <f t="shared" si="9"/>
        <v>0</v>
      </c>
      <c r="BL132" s="13" t="s">
        <v>109</v>
      </c>
      <c r="BM132" s="137" t="s">
        <v>138</v>
      </c>
    </row>
    <row r="133" spans="2:65" s="1" customFormat="1" ht="24.25" customHeight="1">
      <c r="B133" s="125"/>
      <c r="C133" s="126" t="s">
        <v>139</v>
      </c>
      <c r="D133" s="126" t="s">
        <v>105</v>
      </c>
      <c r="E133" s="127" t="s">
        <v>140</v>
      </c>
      <c r="F133" s="128" t="s">
        <v>141</v>
      </c>
      <c r="G133" s="129" t="s">
        <v>142</v>
      </c>
      <c r="H133" s="130">
        <v>2888.23</v>
      </c>
      <c r="I133" s="131"/>
      <c r="J133" s="131">
        <f t="shared" si="0"/>
        <v>0</v>
      </c>
      <c r="K133" s="132"/>
      <c r="L133" s="25"/>
      <c r="M133" s="133" t="s">
        <v>1</v>
      </c>
      <c r="N133" s="134" t="s">
        <v>35</v>
      </c>
      <c r="O133" s="135">
        <v>0</v>
      </c>
      <c r="P133" s="135">
        <f t="shared" si="1"/>
        <v>0</v>
      </c>
      <c r="Q133" s="135">
        <v>0</v>
      </c>
      <c r="R133" s="135">
        <f t="shared" si="2"/>
        <v>0</v>
      </c>
      <c r="S133" s="135">
        <v>0</v>
      </c>
      <c r="T133" s="136">
        <f t="shared" si="3"/>
        <v>0</v>
      </c>
      <c r="AR133" s="137" t="s">
        <v>109</v>
      </c>
      <c r="AT133" s="137" t="s">
        <v>105</v>
      </c>
      <c r="AU133" s="137" t="s">
        <v>110</v>
      </c>
      <c r="AY133" s="13" t="s">
        <v>103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3" t="s">
        <v>110</v>
      </c>
      <c r="BK133" s="138">
        <f t="shared" si="9"/>
        <v>0</v>
      </c>
      <c r="BL133" s="13" t="s">
        <v>109</v>
      </c>
      <c r="BM133" s="137" t="s">
        <v>143</v>
      </c>
    </row>
    <row r="134" spans="2:65" s="1" customFormat="1" ht="24.25" customHeight="1">
      <c r="B134" s="125"/>
      <c r="C134" s="126" t="s">
        <v>144</v>
      </c>
      <c r="D134" s="126" t="s">
        <v>105</v>
      </c>
      <c r="E134" s="127" t="s">
        <v>145</v>
      </c>
      <c r="F134" s="128" t="s">
        <v>146</v>
      </c>
      <c r="G134" s="129" t="s">
        <v>125</v>
      </c>
      <c r="H134" s="130">
        <v>68.599999999999994</v>
      </c>
      <c r="I134" s="131"/>
      <c r="J134" s="131">
        <f t="shared" si="0"/>
        <v>0</v>
      </c>
      <c r="K134" s="132"/>
      <c r="L134" s="25"/>
      <c r="M134" s="133" t="s">
        <v>1</v>
      </c>
      <c r="N134" s="134" t="s">
        <v>35</v>
      </c>
      <c r="O134" s="135">
        <v>0.24199999999999999</v>
      </c>
      <c r="P134" s="135">
        <f t="shared" si="1"/>
        <v>16.601199999999999</v>
      </c>
      <c r="Q134" s="135">
        <v>0</v>
      </c>
      <c r="R134" s="135">
        <f t="shared" si="2"/>
        <v>0</v>
      </c>
      <c r="S134" s="135">
        <v>0</v>
      </c>
      <c r="T134" s="136">
        <f t="shared" si="3"/>
        <v>0</v>
      </c>
      <c r="AR134" s="137" t="s">
        <v>109</v>
      </c>
      <c r="AT134" s="137" t="s">
        <v>105</v>
      </c>
      <c r="AU134" s="137" t="s">
        <v>110</v>
      </c>
      <c r="AY134" s="13" t="s">
        <v>103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110</v>
      </c>
      <c r="BK134" s="138">
        <f t="shared" si="9"/>
        <v>0</v>
      </c>
      <c r="BL134" s="13" t="s">
        <v>109</v>
      </c>
      <c r="BM134" s="137" t="s">
        <v>147</v>
      </c>
    </row>
    <row r="135" spans="2:65" s="1" customFormat="1" ht="21.75" customHeight="1">
      <c r="B135" s="125"/>
      <c r="C135" s="126" t="s">
        <v>148</v>
      </c>
      <c r="D135" s="126" t="s">
        <v>105</v>
      </c>
      <c r="E135" s="127" t="s">
        <v>149</v>
      </c>
      <c r="F135" s="128" t="s">
        <v>150</v>
      </c>
      <c r="G135" s="129" t="s">
        <v>108</v>
      </c>
      <c r="H135" s="130">
        <v>240.1</v>
      </c>
      <c r="I135" s="131"/>
      <c r="J135" s="131">
        <f t="shared" si="0"/>
        <v>0</v>
      </c>
      <c r="K135" s="132"/>
      <c r="L135" s="25"/>
      <c r="M135" s="133" t="s">
        <v>1</v>
      </c>
      <c r="N135" s="134" t="s">
        <v>35</v>
      </c>
      <c r="O135" s="135">
        <v>6.0999999999999999E-2</v>
      </c>
      <c r="P135" s="135">
        <f t="shared" si="1"/>
        <v>14.646099999999999</v>
      </c>
      <c r="Q135" s="135">
        <v>0</v>
      </c>
      <c r="R135" s="135">
        <f t="shared" si="2"/>
        <v>0</v>
      </c>
      <c r="S135" s="135">
        <v>0</v>
      </c>
      <c r="T135" s="136">
        <f t="shared" si="3"/>
        <v>0</v>
      </c>
      <c r="AR135" s="137" t="s">
        <v>109</v>
      </c>
      <c r="AT135" s="137" t="s">
        <v>105</v>
      </c>
      <c r="AU135" s="137" t="s">
        <v>110</v>
      </c>
      <c r="AY135" s="13" t="s">
        <v>103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3" t="s">
        <v>110</v>
      </c>
      <c r="BK135" s="138">
        <f t="shared" si="9"/>
        <v>0</v>
      </c>
      <c r="BL135" s="13" t="s">
        <v>109</v>
      </c>
      <c r="BM135" s="137" t="s">
        <v>151</v>
      </c>
    </row>
    <row r="136" spans="2:65" s="1" customFormat="1" ht="16.5" customHeight="1">
      <c r="B136" s="125"/>
      <c r="C136" s="139" t="s">
        <v>152</v>
      </c>
      <c r="D136" s="139" t="s">
        <v>153</v>
      </c>
      <c r="E136" s="140" t="s">
        <v>154</v>
      </c>
      <c r="F136" s="141" t="s">
        <v>155</v>
      </c>
      <c r="G136" s="142" t="s">
        <v>156</v>
      </c>
      <c r="H136" s="143">
        <v>7.4189999999999996</v>
      </c>
      <c r="I136" s="144"/>
      <c r="J136" s="144">
        <f t="shared" si="0"/>
        <v>0</v>
      </c>
      <c r="K136" s="145"/>
      <c r="L136" s="146"/>
      <c r="M136" s="147" t="s">
        <v>1</v>
      </c>
      <c r="N136" s="148" t="s">
        <v>35</v>
      </c>
      <c r="O136" s="135">
        <v>0</v>
      </c>
      <c r="P136" s="135">
        <f t="shared" si="1"/>
        <v>0</v>
      </c>
      <c r="Q136" s="135">
        <v>1E-3</v>
      </c>
      <c r="R136" s="135">
        <f t="shared" si="2"/>
        <v>7.4189999999999994E-3</v>
      </c>
      <c r="S136" s="135">
        <v>0</v>
      </c>
      <c r="T136" s="136">
        <f t="shared" si="3"/>
        <v>0</v>
      </c>
      <c r="AR136" s="137" t="s">
        <v>135</v>
      </c>
      <c r="AT136" s="137" t="s">
        <v>153</v>
      </c>
      <c r="AU136" s="137" t="s">
        <v>110</v>
      </c>
      <c r="AY136" s="13" t="s">
        <v>103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3" t="s">
        <v>110</v>
      </c>
      <c r="BK136" s="138">
        <f t="shared" si="9"/>
        <v>0</v>
      </c>
      <c r="BL136" s="13" t="s">
        <v>109</v>
      </c>
      <c r="BM136" s="137" t="s">
        <v>157</v>
      </c>
    </row>
    <row r="137" spans="2:65" s="1" customFormat="1" ht="24.25" customHeight="1">
      <c r="B137" s="125"/>
      <c r="C137" s="126" t="s">
        <v>158</v>
      </c>
      <c r="D137" s="126" t="s">
        <v>105</v>
      </c>
      <c r="E137" s="127" t="s">
        <v>159</v>
      </c>
      <c r="F137" s="128" t="s">
        <v>160</v>
      </c>
      <c r="G137" s="129" t="s">
        <v>108</v>
      </c>
      <c r="H137" s="130">
        <v>240.1</v>
      </c>
      <c r="I137" s="131"/>
      <c r="J137" s="131">
        <f t="shared" si="0"/>
        <v>0</v>
      </c>
      <c r="K137" s="132"/>
      <c r="L137" s="25"/>
      <c r="M137" s="133" t="s">
        <v>1</v>
      </c>
      <c r="N137" s="134" t="s">
        <v>35</v>
      </c>
      <c r="O137" s="135">
        <v>0.128</v>
      </c>
      <c r="P137" s="135">
        <f t="shared" si="1"/>
        <v>30.732800000000001</v>
      </c>
      <c r="Q137" s="135">
        <v>0</v>
      </c>
      <c r="R137" s="135">
        <f t="shared" si="2"/>
        <v>0</v>
      </c>
      <c r="S137" s="135">
        <v>0</v>
      </c>
      <c r="T137" s="136">
        <f t="shared" si="3"/>
        <v>0</v>
      </c>
      <c r="AR137" s="137" t="s">
        <v>109</v>
      </c>
      <c r="AT137" s="137" t="s">
        <v>105</v>
      </c>
      <c r="AU137" s="137" t="s">
        <v>110</v>
      </c>
      <c r="AY137" s="13" t="s">
        <v>103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3" t="s">
        <v>110</v>
      </c>
      <c r="BK137" s="138">
        <f t="shared" si="9"/>
        <v>0</v>
      </c>
      <c r="BL137" s="13" t="s">
        <v>109</v>
      </c>
      <c r="BM137" s="137" t="s">
        <v>161</v>
      </c>
    </row>
    <row r="138" spans="2:65" s="11" customFormat="1" ht="22.75" customHeight="1">
      <c r="B138" s="114"/>
      <c r="D138" s="115" t="s">
        <v>68</v>
      </c>
      <c r="E138" s="123" t="s">
        <v>109</v>
      </c>
      <c r="F138" s="123" t="s">
        <v>162</v>
      </c>
      <c r="J138" s="124">
        <f>BK138</f>
        <v>0</v>
      </c>
      <c r="L138" s="114"/>
      <c r="M138" s="118"/>
      <c r="P138" s="119">
        <f>SUM(P139:P140)</f>
        <v>1360.2218462399999</v>
      </c>
      <c r="R138" s="119">
        <f>SUM(R139:R140)</f>
        <v>1609.75137786</v>
      </c>
      <c r="T138" s="120">
        <f>SUM(T139:T140)</f>
        <v>0</v>
      </c>
      <c r="AR138" s="115" t="s">
        <v>74</v>
      </c>
      <c r="AT138" s="121" t="s">
        <v>68</v>
      </c>
      <c r="AU138" s="121" t="s">
        <v>74</v>
      </c>
      <c r="AY138" s="115" t="s">
        <v>103</v>
      </c>
      <c r="BK138" s="122">
        <f>SUM(BK139:BK140)</f>
        <v>0</v>
      </c>
    </row>
    <row r="139" spans="2:65" s="1" customFormat="1" ht="24.25" customHeight="1">
      <c r="B139" s="125"/>
      <c r="C139" s="126" t="s">
        <v>163</v>
      </c>
      <c r="D139" s="126" t="s">
        <v>105</v>
      </c>
      <c r="E139" s="127" t="s">
        <v>164</v>
      </c>
      <c r="F139" s="128" t="s">
        <v>165</v>
      </c>
      <c r="G139" s="129" t="s">
        <v>125</v>
      </c>
      <c r="H139" s="130">
        <v>838.32600000000002</v>
      </c>
      <c r="I139" s="131"/>
      <c r="J139" s="131">
        <f>ROUND(I139*H139,2)</f>
        <v>0</v>
      </c>
      <c r="K139" s="132"/>
      <c r="L139" s="25"/>
      <c r="M139" s="133" t="s">
        <v>1</v>
      </c>
      <c r="N139" s="134" t="s">
        <v>35</v>
      </c>
      <c r="O139" s="135">
        <v>1.603</v>
      </c>
      <c r="P139" s="135">
        <f>O139*H139</f>
        <v>1343.8365779999999</v>
      </c>
      <c r="Q139" s="135">
        <v>1.8907700000000001</v>
      </c>
      <c r="R139" s="135">
        <f>Q139*H139</f>
        <v>1585.08165102</v>
      </c>
      <c r="S139" s="135">
        <v>0</v>
      </c>
      <c r="T139" s="136">
        <f>S139*H139</f>
        <v>0</v>
      </c>
      <c r="AR139" s="137" t="s">
        <v>109</v>
      </c>
      <c r="AT139" s="137" t="s">
        <v>105</v>
      </c>
      <c r="AU139" s="137" t="s">
        <v>110</v>
      </c>
      <c r="AY139" s="13" t="s">
        <v>103</v>
      </c>
      <c r="BE139" s="138">
        <f>IF(N139="základná",J139,0)</f>
        <v>0</v>
      </c>
      <c r="BF139" s="138">
        <f>IF(N139="znížená",J139,0)</f>
        <v>0</v>
      </c>
      <c r="BG139" s="138">
        <f>IF(N139="zákl. prenesená",J139,0)</f>
        <v>0</v>
      </c>
      <c r="BH139" s="138">
        <f>IF(N139="zníž. prenesená",J139,0)</f>
        <v>0</v>
      </c>
      <c r="BI139" s="138">
        <f>IF(N139="nulová",J139,0)</f>
        <v>0</v>
      </c>
      <c r="BJ139" s="13" t="s">
        <v>110</v>
      </c>
      <c r="BK139" s="138">
        <f>ROUND(I139*H139,2)</f>
        <v>0</v>
      </c>
      <c r="BL139" s="13" t="s">
        <v>109</v>
      </c>
      <c r="BM139" s="137" t="s">
        <v>166</v>
      </c>
    </row>
    <row r="140" spans="2:65" s="1" customFormat="1" ht="21.75" customHeight="1">
      <c r="B140" s="125"/>
      <c r="C140" s="126" t="s">
        <v>167</v>
      </c>
      <c r="D140" s="126" t="s">
        <v>105</v>
      </c>
      <c r="E140" s="127" t="s">
        <v>168</v>
      </c>
      <c r="F140" s="128" t="s">
        <v>169</v>
      </c>
      <c r="G140" s="129" t="s">
        <v>125</v>
      </c>
      <c r="H140" s="130">
        <v>11.253</v>
      </c>
      <c r="I140" s="131"/>
      <c r="J140" s="131">
        <f>ROUND(I140*H140,2)</f>
        <v>0</v>
      </c>
      <c r="K140" s="132"/>
      <c r="L140" s="25"/>
      <c r="M140" s="133" t="s">
        <v>1</v>
      </c>
      <c r="N140" s="134" t="s">
        <v>35</v>
      </c>
      <c r="O140" s="135">
        <v>1.45608</v>
      </c>
      <c r="P140" s="135">
        <f>O140*H140</f>
        <v>16.385268240000002</v>
      </c>
      <c r="Q140" s="135">
        <v>2.1922799999999998</v>
      </c>
      <c r="R140" s="135">
        <f>Q140*H140</f>
        <v>24.669726839999999</v>
      </c>
      <c r="S140" s="135">
        <v>0</v>
      </c>
      <c r="T140" s="136">
        <f>S140*H140</f>
        <v>0</v>
      </c>
      <c r="AR140" s="137" t="s">
        <v>109</v>
      </c>
      <c r="AT140" s="137" t="s">
        <v>105</v>
      </c>
      <c r="AU140" s="137" t="s">
        <v>110</v>
      </c>
      <c r="AY140" s="13" t="s">
        <v>103</v>
      </c>
      <c r="BE140" s="138">
        <f>IF(N140="základná",J140,0)</f>
        <v>0</v>
      </c>
      <c r="BF140" s="138">
        <f>IF(N140="znížená",J140,0)</f>
        <v>0</v>
      </c>
      <c r="BG140" s="138">
        <f>IF(N140="zákl. prenesená",J140,0)</f>
        <v>0</v>
      </c>
      <c r="BH140" s="138">
        <f>IF(N140="zníž. prenesená",J140,0)</f>
        <v>0</v>
      </c>
      <c r="BI140" s="138">
        <f>IF(N140="nulová",J140,0)</f>
        <v>0</v>
      </c>
      <c r="BJ140" s="13" t="s">
        <v>110</v>
      </c>
      <c r="BK140" s="138">
        <f>ROUND(I140*H140,2)</f>
        <v>0</v>
      </c>
      <c r="BL140" s="13" t="s">
        <v>109</v>
      </c>
      <c r="BM140" s="137" t="s">
        <v>170</v>
      </c>
    </row>
    <row r="141" spans="2:65" s="11" customFormat="1" ht="22.75" customHeight="1">
      <c r="B141" s="114"/>
      <c r="D141" s="115" t="s">
        <v>68</v>
      </c>
      <c r="E141" s="123" t="s">
        <v>122</v>
      </c>
      <c r="F141" s="123" t="s">
        <v>171</v>
      </c>
      <c r="J141" s="124">
        <f>BK141</f>
        <v>0</v>
      </c>
      <c r="L141" s="114"/>
      <c r="M141" s="118"/>
      <c r="P141" s="119">
        <f>SUM(P142:P151)</f>
        <v>2849.741876</v>
      </c>
      <c r="R141" s="119">
        <f>SUM(R142:R151)</f>
        <v>3327.8568559999994</v>
      </c>
      <c r="T141" s="120">
        <f>SUM(T142:T151)</f>
        <v>0</v>
      </c>
      <c r="AR141" s="115" t="s">
        <v>74</v>
      </c>
      <c r="AT141" s="121" t="s">
        <v>68</v>
      </c>
      <c r="AU141" s="121" t="s">
        <v>74</v>
      </c>
      <c r="AY141" s="115" t="s">
        <v>103</v>
      </c>
      <c r="BK141" s="122">
        <f>SUM(BK142:BK151)</f>
        <v>0</v>
      </c>
    </row>
    <row r="142" spans="2:65" s="1" customFormat="1" ht="24.25" customHeight="1">
      <c r="B142" s="125"/>
      <c r="C142" s="126" t="s">
        <v>172</v>
      </c>
      <c r="D142" s="126" t="s">
        <v>105</v>
      </c>
      <c r="E142" s="127" t="s">
        <v>173</v>
      </c>
      <c r="F142" s="128" t="s">
        <v>174</v>
      </c>
      <c r="G142" s="129" t="s">
        <v>108</v>
      </c>
      <c r="H142" s="130">
        <v>5302.9</v>
      </c>
      <c r="I142" s="131"/>
      <c r="J142" s="131">
        <f t="shared" ref="J142:J151" si="10">ROUND(I142*H142,2)</f>
        <v>0</v>
      </c>
      <c r="K142" s="132"/>
      <c r="L142" s="25"/>
      <c r="M142" s="133" t="s">
        <v>1</v>
      </c>
      <c r="N142" s="134" t="s">
        <v>35</v>
      </c>
      <c r="O142" s="135">
        <v>2.7E-2</v>
      </c>
      <c r="P142" s="135">
        <f t="shared" ref="P142:P151" si="11">O142*H142</f>
        <v>143.17829999999998</v>
      </c>
      <c r="Q142" s="135">
        <v>0.37080000000000002</v>
      </c>
      <c r="R142" s="135">
        <f t="shared" ref="R142:R151" si="12">Q142*H142</f>
        <v>1966.3153199999999</v>
      </c>
      <c r="S142" s="135">
        <v>0</v>
      </c>
      <c r="T142" s="136">
        <f t="shared" ref="T142:T151" si="13">S142*H142</f>
        <v>0</v>
      </c>
      <c r="AR142" s="137" t="s">
        <v>109</v>
      </c>
      <c r="AT142" s="137" t="s">
        <v>105</v>
      </c>
      <c r="AU142" s="137" t="s">
        <v>110</v>
      </c>
      <c r="AY142" s="13" t="s">
        <v>103</v>
      </c>
      <c r="BE142" s="138">
        <f t="shared" ref="BE142:BE151" si="14">IF(N142="základná",J142,0)</f>
        <v>0</v>
      </c>
      <c r="BF142" s="138">
        <f t="shared" ref="BF142:BF151" si="15">IF(N142="znížená",J142,0)</f>
        <v>0</v>
      </c>
      <c r="BG142" s="138">
        <f t="shared" ref="BG142:BG151" si="16">IF(N142="zákl. prenesená",J142,0)</f>
        <v>0</v>
      </c>
      <c r="BH142" s="138">
        <f t="shared" ref="BH142:BH151" si="17">IF(N142="zníž. prenesená",J142,0)</f>
        <v>0</v>
      </c>
      <c r="BI142" s="138">
        <f t="shared" ref="BI142:BI151" si="18">IF(N142="nulová",J142,0)</f>
        <v>0</v>
      </c>
      <c r="BJ142" s="13" t="s">
        <v>110</v>
      </c>
      <c r="BK142" s="138">
        <f t="shared" ref="BK142:BK151" si="19">ROUND(I142*H142,2)</f>
        <v>0</v>
      </c>
      <c r="BL142" s="13" t="s">
        <v>109</v>
      </c>
      <c r="BM142" s="137" t="s">
        <v>175</v>
      </c>
    </row>
    <row r="143" spans="2:65" s="1" customFormat="1" ht="37.75" customHeight="1">
      <c r="B143" s="125"/>
      <c r="C143" s="126" t="s">
        <v>176</v>
      </c>
      <c r="D143" s="126" t="s">
        <v>105</v>
      </c>
      <c r="E143" s="127" t="s">
        <v>177</v>
      </c>
      <c r="F143" s="128" t="s">
        <v>178</v>
      </c>
      <c r="G143" s="129" t="s">
        <v>108</v>
      </c>
      <c r="H143" s="130">
        <v>2800.2</v>
      </c>
      <c r="I143" s="131"/>
      <c r="J143" s="131">
        <f t="shared" si="10"/>
        <v>0</v>
      </c>
      <c r="K143" s="132"/>
      <c r="L143" s="25"/>
      <c r="M143" s="133" t="s">
        <v>1</v>
      </c>
      <c r="N143" s="134" t="s">
        <v>35</v>
      </c>
      <c r="O143" s="135">
        <v>2.4119999999999999E-2</v>
      </c>
      <c r="P143" s="135">
        <f t="shared" si="11"/>
        <v>67.540823999999986</v>
      </c>
      <c r="Q143" s="135">
        <v>0.28731000000000001</v>
      </c>
      <c r="R143" s="135">
        <f t="shared" si="12"/>
        <v>804.52546199999995</v>
      </c>
      <c r="S143" s="135">
        <v>0</v>
      </c>
      <c r="T143" s="136">
        <f t="shared" si="13"/>
        <v>0</v>
      </c>
      <c r="AR143" s="137" t="s">
        <v>109</v>
      </c>
      <c r="AT143" s="137" t="s">
        <v>105</v>
      </c>
      <c r="AU143" s="137" t="s">
        <v>110</v>
      </c>
      <c r="AY143" s="13" t="s">
        <v>103</v>
      </c>
      <c r="BE143" s="138">
        <f t="shared" si="14"/>
        <v>0</v>
      </c>
      <c r="BF143" s="138">
        <f t="shared" si="15"/>
        <v>0</v>
      </c>
      <c r="BG143" s="138">
        <f t="shared" si="16"/>
        <v>0</v>
      </c>
      <c r="BH143" s="138">
        <f t="shared" si="17"/>
        <v>0</v>
      </c>
      <c r="BI143" s="138">
        <f t="shared" si="18"/>
        <v>0</v>
      </c>
      <c r="BJ143" s="13" t="s">
        <v>110</v>
      </c>
      <c r="BK143" s="138">
        <f t="shared" si="19"/>
        <v>0</v>
      </c>
      <c r="BL143" s="13" t="s">
        <v>109</v>
      </c>
      <c r="BM143" s="137" t="s">
        <v>179</v>
      </c>
    </row>
    <row r="144" spans="2:65" s="1" customFormat="1" ht="37.75" customHeight="1">
      <c r="B144" s="125"/>
      <c r="C144" s="126" t="s">
        <v>180</v>
      </c>
      <c r="D144" s="126" t="s">
        <v>105</v>
      </c>
      <c r="E144" s="127" t="s">
        <v>181</v>
      </c>
      <c r="F144" s="128" t="s">
        <v>182</v>
      </c>
      <c r="G144" s="129" t="s">
        <v>108</v>
      </c>
      <c r="H144" s="130">
        <v>253.8</v>
      </c>
      <c r="I144" s="131"/>
      <c r="J144" s="131">
        <f t="shared" si="10"/>
        <v>0</v>
      </c>
      <c r="K144" s="132"/>
      <c r="L144" s="25"/>
      <c r="M144" s="133" t="s">
        <v>1</v>
      </c>
      <c r="N144" s="134" t="s">
        <v>35</v>
      </c>
      <c r="O144" s="135">
        <v>2.4E-2</v>
      </c>
      <c r="P144" s="135">
        <f t="shared" si="11"/>
        <v>6.0912000000000006</v>
      </c>
      <c r="Q144" s="135">
        <v>0.38307999999999998</v>
      </c>
      <c r="R144" s="135">
        <f t="shared" si="12"/>
        <v>97.225703999999993</v>
      </c>
      <c r="S144" s="135">
        <v>0</v>
      </c>
      <c r="T144" s="136">
        <f t="shared" si="13"/>
        <v>0</v>
      </c>
      <c r="AR144" s="137" t="s">
        <v>109</v>
      </c>
      <c r="AT144" s="137" t="s">
        <v>105</v>
      </c>
      <c r="AU144" s="137" t="s">
        <v>110</v>
      </c>
      <c r="AY144" s="13" t="s">
        <v>103</v>
      </c>
      <c r="BE144" s="138">
        <f t="shared" si="14"/>
        <v>0</v>
      </c>
      <c r="BF144" s="138">
        <f t="shared" si="15"/>
        <v>0</v>
      </c>
      <c r="BG144" s="138">
        <f t="shared" si="16"/>
        <v>0</v>
      </c>
      <c r="BH144" s="138">
        <f t="shared" si="17"/>
        <v>0</v>
      </c>
      <c r="BI144" s="138">
        <f t="shared" si="18"/>
        <v>0</v>
      </c>
      <c r="BJ144" s="13" t="s">
        <v>110</v>
      </c>
      <c r="BK144" s="138">
        <f t="shared" si="19"/>
        <v>0</v>
      </c>
      <c r="BL144" s="13" t="s">
        <v>109</v>
      </c>
      <c r="BM144" s="137" t="s">
        <v>183</v>
      </c>
    </row>
    <row r="145" spans="2:65" s="1" customFormat="1" ht="33" customHeight="1">
      <c r="B145" s="125"/>
      <c r="C145" s="126" t="s">
        <v>184</v>
      </c>
      <c r="D145" s="126" t="s">
        <v>105</v>
      </c>
      <c r="E145" s="127" t="s">
        <v>185</v>
      </c>
      <c r="F145" s="128" t="s">
        <v>186</v>
      </c>
      <c r="G145" s="129" t="s">
        <v>108</v>
      </c>
      <c r="H145" s="130">
        <v>253.8</v>
      </c>
      <c r="I145" s="131"/>
      <c r="J145" s="131">
        <f t="shared" si="10"/>
        <v>0</v>
      </c>
      <c r="K145" s="132"/>
      <c r="L145" s="25"/>
      <c r="M145" s="133" t="s">
        <v>1</v>
      </c>
      <c r="N145" s="134" t="s">
        <v>35</v>
      </c>
      <c r="O145" s="135">
        <v>4.0000000000000001E-3</v>
      </c>
      <c r="P145" s="135">
        <f t="shared" si="11"/>
        <v>1.0152000000000001</v>
      </c>
      <c r="Q145" s="135">
        <v>6.5199999999999998E-3</v>
      </c>
      <c r="R145" s="135">
        <f t="shared" si="12"/>
        <v>1.654776</v>
      </c>
      <c r="S145" s="135">
        <v>0</v>
      </c>
      <c r="T145" s="136">
        <f t="shared" si="13"/>
        <v>0</v>
      </c>
      <c r="AR145" s="137" t="s">
        <v>109</v>
      </c>
      <c r="AT145" s="137" t="s">
        <v>105</v>
      </c>
      <c r="AU145" s="137" t="s">
        <v>110</v>
      </c>
      <c r="AY145" s="13" t="s">
        <v>103</v>
      </c>
      <c r="BE145" s="138">
        <f t="shared" si="14"/>
        <v>0</v>
      </c>
      <c r="BF145" s="138">
        <f t="shared" si="15"/>
        <v>0</v>
      </c>
      <c r="BG145" s="138">
        <f t="shared" si="16"/>
        <v>0</v>
      </c>
      <c r="BH145" s="138">
        <f t="shared" si="17"/>
        <v>0</v>
      </c>
      <c r="BI145" s="138">
        <f t="shared" si="18"/>
        <v>0</v>
      </c>
      <c r="BJ145" s="13" t="s">
        <v>110</v>
      </c>
      <c r="BK145" s="138">
        <f t="shared" si="19"/>
        <v>0</v>
      </c>
      <c r="BL145" s="13" t="s">
        <v>109</v>
      </c>
      <c r="BM145" s="137" t="s">
        <v>187</v>
      </c>
    </row>
    <row r="146" spans="2:65" s="1" customFormat="1" ht="33" customHeight="1">
      <c r="B146" s="125"/>
      <c r="C146" s="126" t="s">
        <v>7</v>
      </c>
      <c r="D146" s="126" t="s">
        <v>105</v>
      </c>
      <c r="E146" s="127" t="s">
        <v>188</v>
      </c>
      <c r="F146" s="128" t="s">
        <v>189</v>
      </c>
      <c r="G146" s="129" t="s">
        <v>108</v>
      </c>
      <c r="H146" s="130">
        <v>507.6</v>
      </c>
      <c r="I146" s="131"/>
      <c r="J146" s="131">
        <f t="shared" si="10"/>
        <v>0</v>
      </c>
      <c r="K146" s="132"/>
      <c r="L146" s="25"/>
      <c r="M146" s="133" t="s">
        <v>1</v>
      </c>
      <c r="N146" s="134" t="s">
        <v>35</v>
      </c>
      <c r="O146" s="135">
        <v>2.0200000000000001E-3</v>
      </c>
      <c r="P146" s="135">
        <f t="shared" si="11"/>
        <v>1.025352</v>
      </c>
      <c r="Q146" s="135">
        <v>5.1000000000000004E-4</v>
      </c>
      <c r="R146" s="135">
        <f t="shared" si="12"/>
        <v>0.25887600000000005</v>
      </c>
      <c r="S146" s="135">
        <v>0</v>
      </c>
      <c r="T146" s="136">
        <f t="shared" si="13"/>
        <v>0</v>
      </c>
      <c r="AR146" s="137" t="s">
        <v>109</v>
      </c>
      <c r="AT146" s="137" t="s">
        <v>105</v>
      </c>
      <c r="AU146" s="137" t="s">
        <v>110</v>
      </c>
      <c r="AY146" s="13" t="s">
        <v>103</v>
      </c>
      <c r="BE146" s="138">
        <f t="shared" si="14"/>
        <v>0</v>
      </c>
      <c r="BF146" s="138">
        <f t="shared" si="15"/>
        <v>0</v>
      </c>
      <c r="BG146" s="138">
        <f t="shared" si="16"/>
        <v>0</v>
      </c>
      <c r="BH146" s="138">
        <f t="shared" si="17"/>
        <v>0</v>
      </c>
      <c r="BI146" s="138">
        <f t="shared" si="18"/>
        <v>0</v>
      </c>
      <c r="BJ146" s="13" t="s">
        <v>110</v>
      </c>
      <c r="BK146" s="138">
        <f t="shared" si="19"/>
        <v>0</v>
      </c>
      <c r="BL146" s="13" t="s">
        <v>109</v>
      </c>
      <c r="BM146" s="137" t="s">
        <v>190</v>
      </c>
    </row>
    <row r="147" spans="2:65" s="1" customFormat="1" ht="33" customHeight="1">
      <c r="B147" s="125"/>
      <c r="C147" s="126" t="s">
        <v>191</v>
      </c>
      <c r="D147" s="126" t="s">
        <v>105</v>
      </c>
      <c r="E147" s="127" t="s">
        <v>192</v>
      </c>
      <c r="F147" s="128" t="s">
        <v>193</v>
      </c>
      <c r="G147" s="129" t="s">
        <v>108</v>
      </c>
      <c r="H147" s="130">
        <v>253.8</v>
      </c>
      <c r="I147" s="131"/>
      <c r="J147" s="131">
        <f t="shared" si="10"/>
        <v>0</v>
      </c>
      <c r="K147" s="132"/>
      <c r="L147" s="25"/>
      <c r="M147" s="133" t="s">
        <v>1</v>
      </c>
      <c r="N147" s="134" t="s">
        <v>35</v>
      </c>
      <c r="O147" s="135">
        <v>6.6000000000000003E-2</v>
      </c>
      <c r="P147" s="135">
        <f t="shared" si="11"/>
        <v>16.750800000000002</v>
      </c>
      <c r="Q147" s="135">
        <v>0.10373</v>
      </c>
      <c r="R147" s="135">
        <f t="shared" si="12"/>
        <v>26.326674000000001</v>
      </c>
      <c r="S147" s="135">
        <v>0</v>
      </c>
      <c r="T147" s="136">
        <f t="shared" si="13"/>
        <v>0</v>
      </c>
      <c r="AR147" s="137" t="s">
        <v>109</v>
      </c>
      <c r="AT147" s="137" t="s">
        <v>105</v>
      </c>
      <c r="AU147" s="137" t="s">
        <v>110</v>
      </c>
      <c r="AY147" s="13" t="s">
        <v>103</v>
      </c>
      <c r="BE147" s="138">
        <f t="shared" si="14"/>
        <v>0</v>
      </c>
      <c r="BF147" s="138">
        <f t="shared" si="15"/>
        <v>0</v>
      </c>
      <c r="BG147" s="138">
        <f t="shared" si="16"/>
        <v>0</v>
      </c>
      <c r="BH147" s="138">
        <f t="shared" si="17"/>
        <v>0</v>
      </c>
      <c r="BI147" s="138">
        <f t="shared" si="18"/>
        <v>0</v>
      </c>
      <c r="BJ147" s="13" t="s">
        <v>110</v>
      </c>
      <c r="BK147" s="138">
        <f t="shared" si="19"/>
        <v>0</v>
      </c>
      <c r="BL147" s="13" t="s">
        <v>109</v>
      </c>
      <c r="BM147" s="137" t="s">
        <v>194</v>
      </c>
    </row>
    <row r="148" spans="2:65" s="1" customFormat="1" ht="37.75" customHeight="1">
      <c r="B148" s="125"/>
      <c r="C148" s="126" t="s">
        <v>195</v>
      </c>
      <c r="D148" s="126" t="s">
        <v>105</v>
      </c>
      <c r="E148" s="127" t="s">
        <v>196</v>
      </c>
      <c r="F148" s="128" t="s">
        <v>197</v>
      </c>
      <c r="G148" s="129" t="s">
        <v>108</v>
      </c>
      <c r="H148" s="130">
        <v>253.8</v>
      </c>
      <c r="I148" s="131"/>
      <c r="J148" s="131">
        <f t="shared" si="10"/>
        <v>0</v>
      </c>
      <c r="K148" s="132"/>
      <c r="L148" s="25"/>
      <c r="M148" s="133" t="s">
        <v>1</v>
      </c>
      <c r="N148" s="134" t="s">
        <v>35</v>
      </c>
      <c r="O148" s="135">
        <v>7.0999999999999994E-2</v>
      </c>
      <c r="P148" s="135">
        <f t="shared" si="11"/>
        <v>18.0198</v>
      </c>
      <c r="Q148" s="135">
        <v>0.12966</v>
      </c>
      <c r="R148" s="135">
        <f t="shared" si="12"/>
        <v>32.907708</v>
      </c>
      <c r="S148" s="135">
        <v>0</v>
      </c>
      <c r="T148" s="136">
        <f t="shared" si="13"/>
        <v>0</v>
      </c>
      <c r="AR148" s="137" t="s">
        <v>109</v>
      </c>
      <c r="AT148" s="137" t="s">
        <v>105</v>
      </c>
      <c r="AU148" s="137" t="s">
        <v>110</v>
      </c>
      <c r="AY148" s="13" t="s">
        <v>103</v>
      </c>
      <c r="BE148" s="138">
        <f t="shared" si="14"/>
        <v>0</v>
      </c>
      <c r="BF148" s="138">
        <f t="shared" si="15"/>
        <v>0</v>
      </c>
      <c r="BG148" s="138">
        <f t="shared" si="16"/>
        <v>0</v>
      </c>
      <c r="BH148" s="138">
        <f t="shared" si="17"/>
        <v>0</v>
      </c>
      <c r="BI148" s="138">
        <f t="shared" si="18"/>
        <v>0</v>
      </c>
      <c r="BJ148" s="13" t="s">
        <v>110</v>
      </c>
      <c r="BK148" s="138">
        <f t="shared" si="19"/>
        <v>0</v>
      </c>
      <c r="BL148" s="13" t="s">
        <v>109</v>
      </c>
      <c r="BM148" s="137" t="s">
        <v>198</v>
      </c>
    </row>
    <row r="149" spans="2:65" s="1" customFormat="1" ht="33" customHeight="1">
      <c r="B149" s="125"/>
      <c r="C149" s="126" t="s">
        <v>199</v>
      </c>
      <c r="D149" s="126" t="s">
        <v>105</v>
      </c>
      <c r="E149" s="127" t="s">
        <v>200</v>
      </c>
      <c r="F149" s="128" t="s">
        <v>201</v>
      </c>
      <c r="G149" s="129" t="s">
        <v>108</v>
      </c>
      <c r="H149" s="130">
        <v>253.8</v>
      </c>
      <c r="I149" s="131"/>
      <c r="J149" s="131">
        <f t="shared" si="10"/>
        <v>0</v>
      </c>
      <c r="K149" s="132"/>
      <c r="L149" s="25"/>
      <c r="M149" s="133" t="s">
        <v>1</v>
      </c>
      <c r="N149" s="134" t="s">
        <v>35</v>
      </c>
      <c r="O149" s="135">
        <v>0.09</v>
      </c>
      <c r="P149" s="135">
        <f t="shared" si="11"/>
        <v>22.841999999999999</v>
      </c>
      <c r="Q149" s="135">
        <v>0.18151999999999999</v>
      </c>
      <c r="R149" s="135">
        <f t="shared" si="12"/>
        <v>46.069775999999997</v>
      </c>
      <c r="S149" s="135">
        <v>0</v>
      </c>
      <c r="T149" s="136">
        <f t="shared" si="13"/>
        <v>0</v>
      </c>
      <c r="AR149" s="137" t="s">
        <v>109</v>
      </c>
      <c r="AT149" s="137" t="s">
        <v>105</v>
      </c>
      <c r="AU149" s="137" t="s">
        <v>110</v>
      </c>
      <c r="AY149" s="13" t="s">
        <v>103</v>
      </c>
      <c r="BE149" s="138">
        <f t="shared" si="14"/>
        <v>0</v>
      </c>
      <c r="BF149" s="138">
        <f t="shared" si="15"/>
        <v>0</v>
      </c>
      <c r="BG149" s="138">
        <f t="shared" si="16"/>
        <v>0</v>
      </c>
      <c r="BH149" s="138">
        <f t="shared" si="17"/>
        <v>0</v>
      </c>
      <c r="BI149" s="138">
        <f t="shared" si="18"/>
        <v>0</v>
      </c>
      <c r="BJ149" s="13" t="s">
        <v>110</v>
      </c>
      <c r="BK149" s="138">
        <f t="shared" si="19"/>
        <v>0</v>
      </c>
      <c r="BL149" s="13" t="s">
        <v>109</v>
      </c>
      <c r="BM149" s="137" t="s">
        <v>202</v>
      </c>
    </row>
    <row r="150" spans="2:65" s="1" customFormat="1" ht="24.25" customHeight="1">
      <c r="B150" s="125"/>
      <c r="C150" s="126" t="s">
        <v>203</v>
      </c>
      <c r="D150" s="126" t="s">
        <v>105</v>
      </c>
      <c r="E150" s="127" t="s">
        <v>204</v>
      </c>
      <c r="F150" s="128" t="s">
        <v>205</v>
      </c>
      <c r="G150" s="129" t="s">
        <v>108</v>
      </c>
      <c r="H150" s="130">
        <v>3341.92</v>
      </c>
      <c r="I150" s="131"/>
      <c r="J150" s="131">
        <f t="shared" si="10"/>
        <v>0</v>
      </c>
      <c r="K150" s="132"/>
      <c r="L150" s="25"/>
      <c r="M150" s="133" t="s">
        <v>1</v>
      </c>
      <c r="N150" s="134" t="s">
        <v>35</v>
      </c>
      <c r="O150" s="135">
        <v>0.77</v>
      </c>
      <c r="P150" s="135">
        <f t="shared" si="11"/>
        <v>2573.2784000000001</v>
      </c>
      <c r="Q150" s="135">
        <v>9.2499999999999999E-2</v>
      </c>
      <c r="R150" s="135">
        <f t="shared" si="12"/>
        <v>309.12760000000003</v>
      </c>
      <c r="S150" s="135">
        <v>0</v>
      </c>
      <c r="T150" s="136">
        <f t="shared" si="13"/>
        <v>0</v>
      </c>
      <c r="AR150" s="137" t="s">
        <v>109</v>
      </c>
      <c r="AT150" s="137" t="s">
        <v>105</v>
      </c>
      <c r="AU150" s="137" t="s">
        <v>110</v>
      </c>
      <c r="AY150" s="13" t="s">
        <v>103</v>
      </c>
      <c r="BE150" s="138">
        <f t="shared" si="14"/>
        <v>0</v>
      </c>
      <c r="BF150" s="138">
        <f t="shared" si="15"/>
        <v>0</v>
      </c>
      <c r="BG150" s="138">
        <f t="shared" si="16"/>
        <v>0</v>
      </c>
      <c r="BH150" s="138">
        <f t="shared" si="17"/>
        <v>0</v>
      </c>
      <c r="BI150" s="138">
        <f t="shared" si="18"/>
        <v>0</v>
      </c>
      <c r="BJ150" s="13" t="s">
        <v>110</v>
      </c>
      <c r="BK150" s="138">
        <f t="shared" si="19"/>
        <v>0</v>
      </c>
      <c r="BL150" s="13" t="s">
        <v>109</v>
      </c>
      <c r="BM150" s="137" t="s">
        <v>206</v>
      </c>
    </row>
    <row r="151" spans="2:65" s="1" customFormat="1" ht="24.25" customHeight="1">
      <c r="B151" s="125"/>
      <c r="C151" s="139" t="s">
        <v>207</v>
      </c>
      <c r="D151" s="139" t="s">
        <v>153</v>
      </c>
      <c r="E151" s="140" t="s">
        <v>208</v>
      </c>
      <c r="F151" s="141" t="s">
        <v>209</v>
      </c>
      <c r="G151" s="142" t="s">
        <v>108</v>
      </c>
      <c r="H151" s="143">
        <v>334.19200000000001</v>
      </c>
      <c r="I151" s="144"/>
      <c r="J151" s="144">
        <f t="shared" si="10"/>
        <v>0</v>
      </c>
      <c r="K151" s="145"/>
      <c r="L151" s="146"/>
      <c r="M151" s="147" t="s">
        <v>1</v>
      </c>
      <c r="N151" s="148" t="s">
        <v>35</v>
      </c>
      <c r="O151" s="135">
        <v>0</v>
      </c>
      <c r="P151" s="135">
        <f t="shared" si="11"/>
        <v>0</v>
      </c>
      <c r="Q151" s="135">
        <v>0.13</v>
      </c>
      <c r="R151" s="135">
        <f t="shared" si="12"/>
        <v>43.444960000000002</v>
      </c>
      <c r="S151" s="135">
        <v>0</v>
      </c>
      <c r="T151" s="136">
        <f t="shared" si="13"/>
        <v>0</v>
      </c>
      <c r="AR151" s="137" t="s">
        <v>135</v>
      </c>
      <c r="AT151" s="137" t="s">
        <v>153</v>
      </c>
      <c r="AU151" s="137" t="s">
        <v>110</v>
      </c>
      <c r="AY151" s="13" t="s">
        <v>103</v>
      </c>
      <c r="BE151" s="138">
        <f t="shared" si="14"/>
        <v>0</v>
      </c>
      <c r="BF151" s="138">
        <f t="shared" si="15"/>
        <v>0</v>
      </c>
      <c r="BG151" s="138">
        <f t="shared" si="16"/>
        <v>0</v>
      </c>
      <c r="BH151" s="138">
        <f t="shared" si="17"/>
        <v>0</v>
      </c>
      <c r="BI151" s="138">
        <f t="shared" si="18"/>
        <v>0</v>
      </c>
      <c r="BJ151" s="13" t="s">
        <v>110</v>
      </c>
      <c r="BK151" s="138">
        <f t="shared" si="19"/>
        <v>0</v>
      </c>
      <c r="BL151" s="13" t="s">
        <v>109</v>
      </c>
      <c r="BM151" s="137" t="s">
        <v>210</v>
      </c>
    </row>
    <row r="152" spans="2:65" s="11" customFormat="1" ht="22.75" customHeight="1">
      <c r="B152" s="114"/>
      <c r="D152" s="115" t="s">
        <v>68</v>
      </c>
      <c r="E152" s="123" t="s">
        <v>139</v>
      </c>
      <c r="F152" s="123" t="s">
        <v>211</v>
      </c>
      <c r="J152" s="124">
        <f>BK152</f>
        <v>0</v>
      </c>
      <c r="L152" s="114"/>
      <c r="M152" s="118"/>
      <c r="P152" s="119">
        <f>SUM(P153:P159)</f>
        <v>910.55687999999986</v>
      </c>
      <c r="R152" s="119">
        <f>SUM(R153:R159)</f>
        <v>0.27635999999999999</v>
      </c>
      <c r="T152" s="120">
        <f>SUM(T153:T159)</f>
        <v>0</v>
      </c>
      <c r="AR152" s="115" t="s">
        <v>74</v>
      </c>
      <c r="AT152" s="121" t="s">
        <v>68</v>
      </c>
      <c r="AU152" s="121" t="s">
        <v>74</v>
      </c>
      <c r="AY152" s="115" t="s">
        <v>103</v>
      </c>
      <c r="BK152" s="122">
        <f>SUM(BK153:BK159)</f>
        <v>0</v>
      </c>
    </row>
    <row r="153" spans="2:65" s="1" customFormat="1" ht="24.25" customHeight="1">
      <c r="B153" s="125"/>
      <c r="C153" s="126" t="s">
        <v>212</v>
      </c>
      <c r="D153" s="126" t="s">
        <v>105</v>
      </c>
      <c r="E153" s="127" t="s">
        <v>213</v>
      </c>
      <c r="F153" s="128" t="s">
        <v>214</v>
      </c>
      <c r="G153" s="129" t="s">
        <v>215</v>
      </c>
      <c r="H153" s="130">
        <v>564</v>
      </c>
      <c r="I153" s="131"/>
      <c r="J153" s="131">
        <f t="shared" ref="J153:J159" si="20">ROUND(I153*H153,2)</f>
        <v>0</v>
      </c>
      <c r="K153" s="132"/>
      <c r="L153" s="25"/>
      <c r="M153" s="133" t="s">
        <v>1</v>
      </c>
      <c r="N153" s="134" t="s">
        <v>35</v>
      </c>
      <c r="O153" s="135">
        <v>0.25700000000000001</v>
      </c>
      <c r="P153" s="135">
        <f t="shared" ref="P153:P159" si="21">O153*H153</f>
        <v>144.94800000000001</v>
      </c>
      <c r="Q153" s="135">
        <v>4.8000000000000001E-4</v>
      </c>
      <c r="R153" s="135">
        <f t="shared" ref="R153:R159" si="22">Q153*H153</f>
        <v>0.27072000000000002</v>
      </c>
      <c r="S153" s="135">
        <v>0</v>
      </c>
      <c r="T153" s="136">
        <f t="shared" ref="T153:T159" si="23">S153*H153</f>
        <v>0</v>
      </c>
      <c r="AR153" s="137" t="s">
        <v>109</v>
      </c>
      <c r="AT153" s="137" t="s">
        <v>105</v>
      </c>
      <c r="AU153" s="137" t="s">
        <v>110</v>
      </c>
      <c r="AY153" s="13" t="s">
        <v>103</v>
      </c>
      <c r="BE153" s="138">
        <f t="shared" ref="BE153:BE159" si="24">IF(N153="základná",J153,0)</f>
        <v>0</v>
      </c>
      <c r="BF153" s="138">
        <f t="shared" ref="BF153:BF159" si="25">IF(N153="znížená",J153,0)</f>
        <v>0</v>
      </c>
      <c r="BG153" s="138">
        <f t="shared" ref="BG153:BG159" si="26">IF(N153="zákl. prenesená",J153,0)</f>
        <v>0</v>
      </c>
      <c r="BH153" s="138">
        <f t="shared" ref="BH153:BH159" si="27">IF(N153="zníž. prenesená",J153,0)</f>
        <v>0</v>
      </c>
      <c r="BI153" s="138">
        <f t="shared" ref="BI153:BI159" si="28">IF(N153="nulová",J153,0)</f>
        <v>0</v>
      </c>
      <c r="BJ153" s="13" t="s">
        <v>110</v>
      </c>
      <c r="BK153" s="138">
        <f t="shared" ref="BK153:BK159" si="29">ROUND(I153*H153,2)</f>
        <v>0</v>
      </c>
      <c r="BL153" s="13" t="s">
        <v>109</v>
      </c>
      <c r="BM153" s="137" t="s">
        <v>216</v>
      </c>
    </row>
    <row r="154" spans="2:65" s="1" customFormat="1" ht="24.25" customHeight="1">
      <c r="B154" s="125"/>
      <c r="C154" s="126" t="s">
        <v>217</v>
      </c>
      <c r="D154" s="126" t="s">
        <v>105</v>
      </c>
      <c r="E154" s="127" t="s">
        <v>218</v>
      </c>
      <c r="F154" s="128" t="s">
        <v>219</v>
      </c>
      <c r="G154" s="129" t="s">
        <v>215</v>
      </c>
      <c r="H154" s="130">
        <v>564</v>
      </c>
      <c r="I154" s="131"/>
      <c r="J154" s="131">
        <f t="shared" si="20"/>
        <v>0</v>
      </c>
      <c r="K154" s="132"/>
      <c r="L154" s="25"/>
      <c r="M154" s="133" t="s">
        <v>1</v>
      </c>
      <c r="N154" s="134" t="s">
        <v>35</v>
      </c>
      <c r="O154" s="135">
        <v>0.29499999999999998</v>
      </c>
      <c r="P154" s="135">
        <f t="shared" si="21"/>
        <v>166.38</v>
      </c>
      <c r="Q154" s="135">
        <v>0</v>
      </c>
      <c r="R154" s="135">
        <f t="shared" si="22"/>
        <v>0</v>
      </c>
      <c r="S154" s="135">
        <v>0</v>
      </c>
      <c r="T154" s="136">
        <f t="shared" si="23"/>
        <v>0</v>
      </c>
      <c r="AR154" s="137" t="s">
        <v>109</v>
      </c>
      <c r="AT154" s="137" t="s">
        <v>105</v>
      </c>
      <c r="AU154" s="137" t="s">
        <v>110</v>
      </c>
      <c r="AY154" s="13" t="s">
        <v>103</v>
      </c>
      <c r="BE154" s="138">
        <f t="shared" si="24"/>
        <v>0</v>
      </c>
      <c r="BF154" s="138">
        <f t="shared" si="25"/>
        <v>0</v>
      </c>
      <c r="BG154" s="138">
        <f t="shared" si="26"/>
        <v>0</v>
      </c>
      <c r="BH154" s="138">
        <f t="shared" si="27"/>
        <v>0</v>
      </c>
      <c r="BI154" s="138">
        <f t="shared" si="28"/>
        <v>0</v>
      </c>
      <c r="BJ154" s="13" t="s">
        <v>110</v>
      </c>
      <c r="BK154" s="138">
        <f t="shared" si="29"/>
        <v>0</v>
      </c>
      <c r="BL154" s="13" t="s">
        <v>109</v>
      </c>
      <c r="BM154" s="137" t="s">
        <v>220</v>
      </c>
    </row>
    <row r="155" spans="2:65" s="1" customFormat="1" ht="24.25" customHeight="1">
      <c r="B155" s="125"/>
      <c r="C155" s="126" t="s">
        <v>221</v>
      </c>
      <c r="D155" s="126" t="s">
        <v>105</v>
      </c>
      <c r="E155" s="127" t="s">
        <v>222</v>
      </c>
      <c r="F155" s="128" t="s">
        <v>223</v>
      </c>
      <c r="G155" s="129" t="s">
        <v>215</v>
      </c>
      <c r="H155" s="130">
        <v>564</v>
      </c>
      <c r="I155" s="131"/>
      <c r="J155" s="131">
        <f t="shared" si="20"/>
        <v>0</v>
      </c>
      <c r="K155" s="132"/>
      <c r="L155" s="25"/>
      <c r="M155" s="133" t="s">
        <v>1</v>
      </c>
      <c r="N155" s="134" t="s">
        <v>35</v>
      </c>
      <c r="O155" s="135">
        <v>0.47908000000000001</v>
      </c>
      <c r="P155" s="135">
        <f t="shared" si="21"/>
        <v>270.20112</v>
      </c>
      <c r="Q155" s="135">
        <v>1.0000000000000001E-5</v>
      </c>
      <c r="R155" s="135">
        <f t="shared" si="22"/>
        <v>5.64E-3</v>
      </c>
      <c r="S155" s="135">
        <v>0</v>
      </c>
      <c r="T155" s="136">
        <f t="shared" si="23"/>
        <v>0</v>
      </c>
      <c r="AR155" s="137" t="s">
        <v>109</v>
      </c>
      <c r="AT155" s="137" t="s">
        <v>105</v>
      </c>
      <c r="AU155" s="137" t="s">
        <v>110</v>
      </c>
      <c r="AY155" s="13" t="s">
        <v>103</v>
      </c>
      <c r="BE155" s="138">
        <f t="shared" si="24"/>
        <v>0</v>
      </c>
      <c r="BF155" s="138">
        <f t="shared" si="25"/>
        <v>0</v>
      </c>
      <c r="BG155" s="138">
        <f t="shared" si="26"/>
        <v>0</v>
      </c>
      <c r="BH155" s="138">
        <f t="shared" si="27"/>
        <v>0</v>
      </c>
      <c r="BI155" s="138">
        <f t="shared" si="28"/>
        <v>0</v>
      </c>
      <c r="BJ155" s="13" t="s">
        <v>110</v>
      </c>
      <c r="BK155" s="138">
        <f t="shared" si="29"/>
        <v>0</v>
      </c>
      <c r="BL155" s="13" t="s">
        <v>109</v>
      </c>
      <c r="BM155" s="137" t="s">
        <v>224</v>
      </c>
    </row>
    <row r="156" spans="2:65" s="1" customFormat="1" ht="21.75" customHeight="1">
      <c r="B156" s="125"/>
      <c r="C156" s="126" t="s">
        <v>225</v>
      </c>
      <c r="D156" s="126" t="s">
        <v>105</v>
      </c>
      <c r="E156" s="127" t="s">
        <v>226</v>
      </c>
      <c r="F156" s="128" t="s">
        <v>227</v>
      </c>
      <c r="G156" s="129" t="s">
        <v>142</v>
      </c>
      <c r="H156" s="130">
        <v>1827.932</v>
      </c>
      <c r="I156" s="131"/>
      <c r="J156" s="131">
        <f t="shared" si="20"/>
        <v>0</v>
      </c>
      <c r="K156" s="132"/>
      <c r="L156" s="25"/>
      <c r="M156" s="133" t="s">
        <v>1</v>
      </c>
      <c r="N156" s="134" t="s">
        <v>35</v>
      </c>
      <c r="O156" s="135">
        <v>3.1E-2</v>
      </c>
      <c r="P156" s="135">
        <f t="shared" si="21"/>
        <v>56.665891999999999</v>
      </c>
      <c r="Q156" s="135">
        <v>0</v>
      </c>
      <c r="R156" s="135">
        <f t="shared" si="22"/>
        <v>0</v>
      </c>
      <c r="S156" s="135">
        <v>0</v>
      </c>
      <c r="T156" s="136">
        <f t="shared" si="23"/>
        <v>0</v>
      </c>
      <c r="AR156" s="137" t="s">
        <v>109</v>
      </c>
      <c r="AT156" s="137" t="s">
        <v>105</v>
      </c>
      <c r="AU156" s="137" t="s">
        <v>110</v>
      </c>
      <c r="AY156" s="13" t="s">
        <v>103</v>
      </c>
      <c r="BE156" s="138">
        <f t="shared" si="24"/>
        <v>0</v>
      </c>
      <c r="BF156" s="138">
        <f t="shared" si="25"/>
        <v>0</v>
      </c>
      <c r="BG156" s="138">
        <f t="shared" si="26"/>
        <v>0</v>
      </c>
      <c r="BH156" s="138">
        <f t="shared" si="27"/>
        <v>0</v>
      </c>
      <c r="BI156" s="138">
        <f t="shared" si="28"/>
        <v>0</v>
      </c>
      <c r="BJ156" s="13" t="s">
        <v>110</v>
      </c>
      <c r="BK156" s="138">
        <f t="shared" si="29"/>
        <v>0</v>
      </c>
      <c r="BL156" s="13" t="s">
        <v>109</v>
      </c>
      <c r="BM156" s="137" t="s">
        <v>228</v>
      </c>
    </row>
    <row r="157" spans="2:65" s="1" customFormat="1" ht="24.25" customHeight="1">
      <c r="B157" s="125"/>
      <c r="C157" s="126" t="s">
        <v>229</v>
      </c>
      <c r="D157" s="126" t="s">
        <v>105</v>
      </c>
      <c r="E157" s="127" t="s">
        <v>230</v>
      </c>
      <c r="F157" s="128" t="s">
        <v>231</v>
      </c>
      <c r="G157" s="129" t="s">
        <v>142</v>
      </c>
      <c r="H157" s="130">
        <v>1827.932</v>
      </c>
      <c r="I157" s="131"/>
      <c r="J157" s="131">
        <f t="shared" si="20"/>
        <v>0</v>
      </c>
      <c r="K157" s="132"/>
      <c r="L157" s="25"/>
      <c r="M157" s="133" t="s">
        <v>1</v>
      </c>
      <c r="N157" s="134" t="s">
        <v>35</v>
      </c>
      <c r="O157" s="135">
        <v>0.14899999999999999</v>
      </c>
      <c r="P157" s="135">
        <f t="shared" si="21"/>
        <v>272.36186800000002</v>
      </c>
      <c r="Q157" s="135">
        <v>0</v>
      </c>
      <c r="R157" s="135">
        <f t="shared" si="22"/>
        <v>0</v>
      </c>
      <c r="S157" s="135">
        <v>0</v>
      </c>
      <c r="T157" s="136">
        <f t="shared" si="23"/>
        <v>0</v>
      </c>
      <c r="AR157" s="137" t="s">
        <v>109</v>
      </c>
      <c r="AT157" s="137" t="s">
        <v>105</v>
      </c>
      <c r="AU157" s="137" t="s">
        <v>110</v>
      </c>
      <c r="AY157" s="13" t="s">
        <v>103</v>
      </c>
      <c r="BE157" s="138">
        <f t="shared" si="24"/>
        <v>0</v>
      </c>
      <c r="BF157" s="138">
        <f t="shared" si="25"/>
        <v>0</v>
      </c>
      <c r="BG157" s="138">
        <f t="shared" si="26"/>
        <v>0</v>
      </c>
      <c r="BH157" s="138">
        <f t="shared" si="27"/>
        <v>0</v>
      </c>
      <c r="BI157" s="138">
        <f t="shared" si="28"/>
        <v>0</v>
      </c>
      <c r="BJ157" s="13" t="s">
        <v>110</v>
      </c>
      <c r="BK157" s="138">
        <f t="shared" si="29"/>
        <v>0</v>
      </c>
      <c r="BL157" s="13" t="s">
        <v>109</v>
      </c>
      <c r="BM157" s="137" t="s">
        <v>232</v>
      </c>
    </row>
    <row r="158" spans="2:65" s="1" customFormat="1" ht="24.25" customHeight="1">
      <c r="B158" s="125"/>
      <c r="C158" s="126" t="s">
        <v>233</v>
      </c>
      <c r="D158" s="126" t="s">
        <v>105</v>
      </c>
      <c r="E158" s="127" t="s">
        <v>234</v>
      </c>
      <c r="F158" s="128" t="s">
        <v>235</v>
      </c>
      <c r="G158" s="129" t="s">
        <v>142</v>
      </c>
      <c r="H158" s="130">
        <v>1747.731</v>
      </c>
      <c r="I158" s="131"/>
      <c r="J158" s="131">
        <f t="shared" si="20"/>
        <v>0</v>
      </c>
      <c r="K158" s="132"/>
      <c r="L158" s="25"/>
      <c r="M158" s="133" t="s">
        <v>1</v>
      </c>
      <c r="N158" s="134" t="s">
        <v>35</v>
      </c>
      <c r="O158" s="135">
        <v>0</v>
      </c>
      <c r="P158" s="135">
        <f t="shared" si="21"/>
        <v>0</v>
      </c>
      <c r="Q158" s="135">
        <v>0</v>
      </c>
      <c r="R158" s="135">
        <f t="shared" si="22"/>
        <v>0</v>
      </c>
      <c r="S158" s="135">
        <v>0</v>
      </c>
      <c r="T158" s="136">
        <f t="shared" si="23"/>
        <v>0</v>
      </c>
      <c r="AR158" s="137" t="s">
        <v>109</v>
      </c>
      <c r="AT158" s="137" t="s">
        <v>105</v>
      </c>
      <c r="AU158" s="137" t="s">
        <v>110</v>
      </c>
      <c r="AY158" s="13" t="s">
        <v>103</v>
      </c>
      <c r="BE158" s="138">
        <f t="shared" si="24"/>
        <v>0</v>
      </c>
      <c r="BF158" s="138">
        <f t="shared" si="25"/>
        <v>0</v>
      </c>
      <c r="BG158" s="138">
        <f t="shared" si="26"/>
        <v>0</v>
      </c>
      <c r="BH158" s="138">
        <f t="shared" si="27"/>
        <v>0</v>
      </c>
      <c r="BI158" s="138">
        <f t="shared" si="28"/>
        <v>0</v>
      </c>
      <c r="BJ158" s="13" t="s">
        <v>110</v>
      </c>
      <c r="BK158" s="138">
        <f t="shared" si="29"/>
        <v>0</v>
      </c>
      <c r="BL158" s="13" t="s">
        <v>109</v>
      </c>
      <c r="BM158" s="137" t="s">
        <v>236</v>
      </c>
    </row>
    <row r="159" spans="2:65" s="1" customFormat="1" ht="24.25" customHeight="1">
      <c r="B159" s="125"/>
      <c r="C159" s="126" t="s">
        <v>237</v>
      </c>
      <c r="D159" s="126" t="s">
        <v>105</v>
      </c>
      <c r="E159" s="127" t="s">
        <v>238</v>
      </c>
      <c r="F159" s="128" t="s">
        <v>239</v>
      </c>
      <c r="G159" s="129" t="s">
        <v>142</v>
      </c>
      <c r="H159" s="130">
        <v>80.200999999999993</v>
      </c>
      <c r="I159" s="131"/>
      <c r="J159" s="131">
        <f t="shared" si="20"/>
        <v>0</v>
      </c>
      <c r="K159" s="132"/>
      <c r="L159" s="25"/>
      <c r="M159" s="133" t="s">
        <v>1</v>
      </c>
      <c r="N159" s="134" t="s">
        <v>35</v>
      </c>
      <c r="O159" s="135">
        <v>0</v>
      </c>
      <c r="P159" s="135">
        <f t="shared" si="21"/>
        <v>0</v>
      </c>
      <c r="Q159" s="135">
        <v>0</v>
      </c>
      <c r="R159" s="135">
        <f t="shared" si="22"/>
        <v>0</v>
      </c>
      <c r="S159" s="135">
        <v>0</v>
      </c>
      <c r="T159" s="136">
        <f t="shared" si="23"/>
        <v>0</v>
      </c>
      <c r="AR159" s="137" t="s">
        <v>109</v>
      </c>
      <c r="AT159" s="137" t="s">
        <v>105</v>
      </c>
      <c r="AU159" s="137" t="s">
        <v>110</v>
      </c>
      <c r="AY159" s="13" t="s">
        <v>103</v>
      </c>
      <c r="BE159" s="138">
        <f t="shared" si="24"/>
        <v>0</v>
      </c>
      <c r="BF159" s="138">
        <f t="shared" si="25"/>
        <v>0</v>
      </c>
      <c r="BG159" s="138">
        <f t="shared" si="26"/>
        <v>0</v>
      </c>
      <c r="BH159" s="138">
        <f t="shared" si="27"/>
        <v>0</v>
      </c>
      <c r="BI159" s="138">
        <f t="shared" si="28"/>
        <v>0</v>
      </c>
      <c r="BJ159" s="13" t="s">
        <v>110</v>
      </c>
      <c r="BK159" s="138">
        <f t="shared" si="29"/>
        <v>0</v>
      </c>
      <c r="BL159" s="13" t="s">
        <v>109</v>
      </c>
      <c r="BM159" s="137" t="s">
        <v>240</v>
      </c>
    </row>
    <row r="160" spans="2:65" s="11" customFormat="1" ht="22.75" customHeight="1">
      <c r="B160" s="114"/>
      <c r="D160" s="115" t="s">
        <v>68</v>
      </c>
      <c r="E160" s="123" t="s">
        <v>241</v>
      </c>
      <c r="F160" s="123" t="s">
        <v>242</v>
      </c>
      <c r="J160" s="124">
        <f>BK160</f>
        <v>0</v>
      </c>
      <c r="L160" s="114"/>
      <c r="M160" s="118"/>
      <c r="P160" s="119">
        <f>P161</f>
        <v>1940.5915560000001</v>
      </c>
      <c r="R160" s="119">
        <f>R161</f>
        <v>0</v>
      </c>
      <c r="T160" s="120">
        <f>T161</f>
        <v>0</v>
      </c>
      <c r="AR160" s="115" t="s">
        <v>74</v>
      </c>
      <c r="AT160" s="121" t="s">
        <v>68</v>
      </c>
      <c r="AU160" s="121" t="s">
        <v>74</v>
      </c>
      <c r="AY160" s="115" t="s">
        <v>103</v>
      </c>
      <c r="BK160" s="122">
        <f>BK161</f>
        <v>0</v>
      </c>
    </row>
    <row r="161" spans="2:65" s="1" customFormat="1" ht="33" customHeight="1">
      <c r="B161" s="125"/>
      <c r="C161" s="126" t="s">
        <v>243</v>
      </c>
      <c r="D161" s="126" t="s">
        <v>105</v>
      </c>
      <c r="E161" s="127" t="s">
        <v>244</v>
      </c>
      <c r="F161" s="128" t="s">
        <v>245</v>
      </c>
      <c r="G161" s="129" t="s">
        <v>142</v>
      </c>
      <c r="H161" s="130">
        <v>4937.8919999999998</v>
      </c>
      <c r="I161" s="131"/>
      <c r="J161" s="131">
        <f>ROUND(I161*H161,2)</f>
        <v>0</v>
      </c>
      <c r="K161" s="132"/>
      <c r="L161" s="25"/>
      <c r="M161" s="133" t="s">
        <v>1</v>
      </c>
      <c r="N161" s="134" t="s">
        <v>35</v>
      </c>
      <c r="O161" s="135">
        <v>0.39300000000000002</v>
      </c>
      <c r="P161" s="135">
        <f>O161*H161</f>
        <v>1940.5915560000001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109</v>
      </c>
      <c r="AT161" s="137" t="s">
        <v>105</v>
      </c>
      <c r="AU161" s="137" t="s">
        <v>110</v>
      </c>
      <c r="AY161" s="13" t="s">
        <v>103</v>
      </c>
      <c r="BE161" s="138">
        <f>IF(N161="základná",J161,0)</f>
        <v>0</v>
      </c>
      <c r="BF161" s="138">
        <f>IF(N161="znížená",J161,0)</f>
        <v>0</v>
      </c>
      <c r="BG161" s="138">
        <f>IF(N161="zákl. prenesená",J161,0)</f>
        <v>0</v>
      </c>
      <c r="BH161" s="138">
        <f>IF(N161="zníž. prenesená",J161,0)</f>
        <v>0</v>
      </c>
      <c r="BI161" s="138">
        <f>IF(N161="nulová",J161,0)</f>
        <v>0</v>
      </c>
      <c r="BJ161" s="13" t="s">
        <v>110</v>
      </c>
      <c r="BK161" s="138">
        <f>ROUND(I161*H161,2)</f>
        <v>0</v>
      </c>
      <c r="BL161" s="13" t="s">
        <v>109</v>
      </c>
      <c r="BM161" s="137" t="s">
        <v>246</v>
      </c>
    </row>
    <row r="162" spans="2:65" s="11" customFormat="1" ht="26" customHeight="1">
      <c r="B162" s="114"/>
      <c r="D162" s="115" t="s">
        <v>68</v>
      </c>
      <c r="E162" s="116" t="s">
        <v>247</v>
      </c>
      <c r="F162" s="116" t="s">
        <v>248</v>
      </c>
      <c r="J162" s="117">
        <f>BK162</f>
        <v>0</v>
      </c>
      <c r="L162" s="114"/>
      <c r="M162" s="118"/>
      <c r="P162" s="119">
        <f>P163+P166</f>
        <v>859.05239999999992</v>
      </c>
      <c r="R162" s="119">
        <f>R163+R166</f>
        <v>25.7194</v>
      </c>
      <c r="T162" s="120">
        <f>T163+T166</f>
        <v>0</v>
      </c>
      <c r="AR162" s="115" t="s">
        <v>110</v>
      </c>
      <c r="AT162" s="121" t="s">
        <v>68</v>
      </c>
      <c r="AU162" s="121" t="s">
        <v>69</v>
      </c>
      <c r="AY162" s="115" t="s">
        <v>103</v>
      </c>
      <c r="BK162" s="122">
        <f>BK163+BK166</f>
        <v>0</v>
      </c>
    </row>
    <row r="163" spans="2:65" s="11" customFormat="1" ht="22.75" customHeight="1">
      <c r="B163" s="114"/>
      <c r="D163" s="115" t="s">
        <v>68</v>
      </c>
      <c r="E163" s="123" t="s">
        <v>249</v>
      </c>
      <c r="F163" s="123" t="s">
        <v>250</v>
      </c>
      <c r="J163" s="124">
        <f>BK163</f>
        <v>0</v>
      </c>
      <c r="L163" s="114"/>
      <c r="M163" s="118"/>
      <c r="P163" s="119">
        <f>SUM(P164:P165)</f>
        <v>146.25239999999999</v>
      </c>
      <c r="R163" s="119">
        <f>SUM(R164:R165)</f>
        <v>3.0393999999999997</v>
      </c>
      <c r="T163" s="120">
        <f>SUM(T164:T165)</f>
        <v>0</v>
      </c>
      <c r="AR163" s="115" t="s">
        <v>110</v>
      </c>
      <c r="AT163" s="121" t="s">
        <v>68</v>
      </c>
      <c r="AU163" s="121" t="s">
        <v>74</v>
      </c>
      <c r="AY163" s="115" t="s">
        <v>103</v>
      </c>
      <c r="BK163" s="122">
        <f>SUM(BK164:BK165)</f>
        <v>0</v>
      </c>
    </row>
    <row r="164" spans="2:65" s="1" customFormat="1" ht="24.25" customHeight="1">
      <c r="B164" s="125"/>
      <c r="C164" s="126" t="s">
        <v>251</v>
      </c>
      <c r="D164" s="126" t="s">
        <v>105</v>
      </c>
      <c r="E164" s="127" t="s">
        <v>252</v>
      </c>
      <c r="F164" s="128" t="s">
        <v>253</v>
      </c>
      <c r="G164" s="129" t="s">
        <v>254</v>
      </c>
      <c r="H164" s="130">
        <v>20</v>
      </c>
      <c r="I164" s="131"/>
      <c r="J164" s="131">
        <f>ROUND(I164*H164,2)</f>
        <v>0</v>
      </c>
      <c r="K164" s="132"/>
      <c r="L164" s="25"/>
      <c r="M164" s="133" t="s">
        <v>1</v>
      </c>
      <c r="N164" s="134" t="s">
        <v>35</v>
      </c>
      <c r="O164" s="135">
        <v>7.3126199999999999</v>
      </c>
      <c r="P164" s="135">
        <f>O164*H164</f>
        <v>146.25239999999999</v>
      </c>
      <c r="Q164" s="135">
        <v>0.15196999999999999</v>
      </c>
      <c r="R164" s="135">
        <f>Q164*H164</f>
        <v>3.0393999999999997</v>
      </c>
      <c r="S164" s="135">
        <v>0</v>
      </c>
      <c r="T164" s="136">
        <f>S164*H164</f>
        <v>0</v>
      </c>
      <c r="AR164" s="137" t="s">
        <v>172</v>
      </c>
      <c r="AT164" s="137" t="s">
        <v>105</v>
      </c>
      <c r="AU164" s="137" t="s">
        <v>110</v>
      </c>
      <c r="AY164" s="13" t="s">
        <v>103</v>
      </c>
      <c r="BE164" s="138">
        <f>IF(N164="základná",J164,0)</f>
        <v>0</v>
      </c>
      <c r="BF164" s="138">
        <f>IF(N164="znížená",J164,0)</f>
        <v>0</v>
      </c>
      <c r="BG164" s="138">
        <f>IF(N164="zákl. prenesená",J164,0)</f>
        <v>0</v>
      </c>
      <c r="BH164" s="138">
        <f>IF(N164="zníž. prenesená",J164,0)</f>
        <v>0</v>
      </c>
      <c r="BI164" s="138">
        <f>IF(N164="nulová",J164,0)</f>
        <v>0</v>
      </c>
      <c r="BJ164" s="13" t="s">
        <v>110</v>
      </c>
      <c r="BK164" s="138">
        <f>ROUND(I164*H164,2)</f>
        <v>0</v>
      </c>
      <c r="BL164" s="13" t="s">
        <v>172</v>
      </c>
      <c r="BM164" s="137" t="s">
        <v>255</v>
      </c>
    </row>
    <row r="165" spans="2:65" s="1" customFormat="1" ht="16.5" customHeight="1">
      <c r="B165" s="125"/>
      <c r="C165" s="126" t="s">
        <v>256</v>
      </c>
      <c r="D165" s="126" t="s">
        <v>105</v>
      </c>
      <c r="E165" s="127" t="s">
        <v>257</v>
      </c>
      <c r="F165" s="128" t="s">
        <v>258</v>
      </c>
      <c r="G165" s="129" t="s">
        <v>259</v>
      </c>
      <c r="H165" s="130">
        <v>78.534000000000006</v>
      </c>
      <c r="I165" s="131"/>
      <c r="J165" s="131">
        <f>ROUND(I165*H165,2)</f>
        <v>0</v>
      </c>
      <c r="K165" s="132"/>
      <c r="L165" s="25"/>
      <c r="M165" s="133" t="s">
        <v>1</v>
      </c>
      <c r="N165" s="134" t="s">
        <v>35</v>
      </c>
      <c r="O165" s="135">
        <v>0</v>
      </c>
      <c r="P165" s="135">
        <f>O165*H165</f>
        <v>0</v>
      </c>
      <c r="Q165" s="135">
        <v>0</v>
      </c>
      <c r="R165" s="135">
        <f>Q165*H165</f>
        <v>0</v>
      </c>
      <c r="S165" s="135">
        <v>0</v>
      </c>
      <c r="T165" s="136">
        <f>S165*H165</f>
        <v>0</v>
      </c>
      <c r="AR165" s="137" t="s">
        <v>172</v>
      </c>
      <c r="AT165" s="137" t="s">
        <v>105</v>
      </c>
      <c r="AU165" s="137" t="s">
        <v>110</v>
      </c>
      <c r="AY165" s="13" t="s">
        <v>103</v>
      </c>
      <c r="BE165" s="138">
        <f>IF(N165="základná",J165,0)</f>
        <v>0</v>
      </c>
      <c r="BF165" s="138">
        <f>IF(N165="znížená",J165,0)</f>
        <v>0</v>
      </c>
      <c r="BG165" s="138">
        <f>IF(N165="zákl. prenesená",J165,0)</f>
        <v>0</v>
      </c>
      <c r="BH165" s="138">
        <f>IF(N165="zníž. prenesená",J165,0)</f>
        <v>0</v>
      </c>
      <c r="BI165" s="138">
        <f>IF(N165="nulová",J165,0)</f>
        <v>0</v>
      </c>
      <c r="BJ165" s="13" t="s">
        <v>110</v>
      </c>
      <c r="BK165" s="138">
        <f>ROUND(I165*H165,2)</f>
        <v>0</v>
      </c>
      <c r="BL165" s="13" t="s">
        <v>172</v>
      </c>
      <c r="BM165" s="137" t="s">
        <v>260</v>
      </c>
    </row>
    <row r="166" spans="2:65" s="11" customFormat="1" ht="22.75" customHeight="1">
      <c r="B166" s="114"/>
      <c r="D166" s="115" t="s">
        <v>68</v>
      </c>
      <c r="E166" s="123" t="s">
        <v>261</v>
      </c>
      <c r="F166" s="123" t="s">
        <v>262</v>
      </c>
      <c r="J166" s="124">
        <f>BK166</f>
        <v>0</v>
      </c>
      <c r="L166" s="114"/>
      <c r="M166" s="118"/>
      <c r="P166" s="119">
        <f>SUM(P167:P168)</f>
        <v>712.8</v>
      </c>
      <c r="R166" s="119">
        <f>SUM(R167:R168)</f>
        <v>22.68</v>
      </c>
      <c r="T166" s="120">
        <f>SUM(T167:T168)</f>
        <v>0</v>
      </c>
      <c r="AR166" s="115" t="s">
        <v>110</v>
      </c>
      <c r="AT166" s="121" t="s">
        <v>68</v>
      </c>
      <c r="AU166" s="121" t="s">
        <v>74</v>
      </c>
      <c r="AY166" s="115" t="s">
        <v>103</v>
      </c>
      <c r="BK166" s="122">
        <f>SUM(BK167:BK168)</f>
        <v>0</v>
      </c>
    </row>
    <row r="167" spans="2:65" s="1" customFormat="1" ht="24.25" customHeight="1">
      <c r="B167" s="125"/>
      <c r="C167" s="126" t="s">
        <v>263</v>
      </c>
      <c r="D167" s="126" t="s">
        <v>105</v>
      </c>
      <c r="E167" s="127" t="s">
        <v>264</v>
      </c>
      <c r="F167" s="128" t="s">
        <v>265</v>
      </c>
      <c r="G167" s="129" t="s">
        <v>254</v>
      </c>
      <c r="H167" s="130">
        <v>6</v>
      </c>
      <c r="I167" s="131"/>
      <c r="J167" s="131">
        <f>ROUND(I167*H167,2)</f>
        <v>0</v>
      </c>
      <c r="K167" s="132"/>
      <c r="L167" s="25"/>
      <c r="M167" s="133" t="s">
        <v>1</v>
      </c>
      <c r="N167" s="134" t="s">
        <v>35</v>
      </c>
      <c r="O167" s="135">
        <v>118.8</v>
      </c>
      <c r="P167" s="135">
        <f>O167*H167</f>
        <v>712.8</v>
      </c>
      <c r="Q167" s="135">
        <v>3.78</v>
      </c>
      <c r="R167" s="135">
        <f>Q167*H167</f>
        <v>22.68</v>
      </c>
      <c r="S167" s="135">
        <v>0</v>
      </c>
      <c r="T167" s="136">
        <f>S167*H167</f>
        <v>0</v>
      </c>
      <c r="AR167" s="137" t="s">
        <v>172</v>
      </c>
      <c r="AT167" s="137" t="s">
        <v>105</v>
      </c>
      <c r="AU167" s="137" t="s">
        <v>110</v>
      </c>
      <c r="AY167" s="13" t="s">
        <v>103</v>
      </c>
      <c r="BE167" s="138">
        <f>IF(N167="základná",J167,0)</f>
        <v>0</v>
      </c>
      <c r="BF167" s="138">
        <f>IF(N167="znížená",J167,0)</f>
        <v>0</v>
      </c>
      <c r="BG167" s="138">
        <f>IF(N167="zákl. prenesená",J167,0)</f>
        <v>0</v>
      </c>
      <c r="BH167" s="138">
        <f>IF(N167="zníž. prenesená",J167,0)</f>
        <v>0</v>
      </c>
      <c r="BI167" s="138">
        <f>IF(N167="nulová",J167,0)</f>
        <v>0</v>
      </c>
      <c r="BJ167" s="13" t="s">
        <v>110</v>
      </c>
      <c r="BK167" s="138">
        <f>ROUND(I167*H167,2)</f>
        <v>0</v>
      </c>
      <c r="BL167" s="13" t="s">
        <v>172</v>
      </c>
      <c r="BM167" s="137" t="s">
        <v>266</v>
      </c>
    </row>
    <row r="168" spans="2:65" s="1" customFormat="1" ht="24.25" customHeight="1">
      <c r="B168" s="125"/>
      <c r="C168" s="126" t="s">
        <v>267</v>
      </c>
      <c r="D168" s="126" t="s">
        <v>105</v>
      </c>
      <c r="E168" s="127" t="s">
        <v>268</v>
      </c>
      <c r="F168" s="128" t="s">
        <v>269</v>
      </c>
      <c r="G168" s="129" t="s">
        <v>259</v>
      </c>
      <c r="H168" s="130">
        <v>523.73199999999997</v>
      </c>
      <c r="I168" s="131"/>
      <c r="J168" s="131">
        <f>ROUND(I168*H168,2)</f>
        <v>0</v>
      </c>
      <c r="K168" s="132"/>
      <c r="L168" s="25"/>
      <c r="M168" s="133" t="s">
        <v>1</v>
      </c>
      <c r="N168" s="134" t="s">
        <v>35</v>
      </c>
      <c r="O168" s="135">
        <v>0</v>
      </c>
      <c r="P168" s="135">
        <f>O168*H168</f>
        <v>0</v>
      </c>
      <c r="Q168" s="135">
        <v>0</v>
      </c>
      <c r="R168" s="135">
        <f>Q168*H168</f>
        <v>0</v>
      </c>
      <c r="S168" s="135">
        <v>0</v>
      </c>
      <c r="T168" s="136">
        <f>S168*H168</f>
        <v>0</v>
      </c>
      <c r="AR168" s="137" t="s">
        <v>172</v>
      </c>
      <c r="AT168" s="137" t="s">
        <v>105</v>
      </c>
      <c r="AU168" s="137" t="s">
        <v>110</v>
      </c>
      <c r="AY168" s="13" t="s">
        <v>103</v>
      </c>
      <c r="BE168" s="138">
        <f>IF(N168="základná",J168,0)</f>
        <v>0</v>
      </c>
      <c r="BF168" s="138">
        <f>IF(N168="znížená",J168,0)</f>
        <v>0</v>
      </c>
      <c r="BG168" s="138">
        <f>IF(N168="zákl. prenesená",J168,0)</f>
        <v>0</v>
      </c>
      <c r="BH168" s="138">
        <f>IF(N168="zníž. prenesená",J168,0)</f>
        <v>0</v>
      </c>
      <c r="BI168" s="138">
        <f>IF(N168="nulová",J168,0)</f>
        <v>0</v>
      </c>
      <c r="BJ168" s="13" t="s">
        <v>110</v>
      </c>
      <c r="BK168" s="138">
        <f>ROUND(I168*H168,2)</f>
        <v>0</v>
      </c>
      <c r="BL168" s="13" t="s">
        <v>172</v>
      </c>
      <c r="BM168" s="137" t="s">
        <v>270</v>
      </c>
    </row>
    <row r="169" spans="2:65" s="11" customFormat="1" ht="26" customHeight="1">
      <c r="B169" s="114"/>
      <c r="D169" s="115" t="s">
        <v>68</v>
      </c>
      <c r="E169" s="116" t="s">
        <v>271</v>
      </c>
      <c r="F169" s="116" t="s">
        <v>272</v>
      </c>
      <c r="J169" s="117">
        <f>BK169</f>
        <v>0</v>
      </c>
      <c r="L169" s="114"/>
      <c r="M169" s="118"/>
      <c r="P169" s="119">
        <f>P170</f>
        <v>0</v>
      </c>
      <c r="R169" s="119">
        <f>R170</f>
        <v>0</v>
      </c>
      <c r="T169" s="120">
        <f>T170</f>
        <v>0</v>
      </c>
      <c r="AR169" s="115" t="s">
        <v>109</v>
      </c>
      <c r="AT169" s="121" t="s">
        <v>68</v>
      </c>
      <c r="AU169" s="121" t="s">
        <v>69</v>
      </c>
      <c r="AY169" s="115" t="s">
        <v>103</v>
      </c>
      <c r="BK169" s="122">
        <f>BK170</f>
        <v>0</v>
      </c>
    </row>
    <row r="170" spans="2:65" s="1" customFormat="1" ht="16.5" customHeight="1">
      <c r="B170" s="125"/>
      <c r="C170" s="126" t="s">
        <v>273</v>
      </c>
      <c r="D170" s="126" t="s">
        <v>105</v>
      </c>
      <c r="E170" s="127" t="s">
        <v>274</v>
      </c>
      <c r="F170" s="128" t="s">
        <v>275</v>
      </c>
      <c r="G170" s="129" t="s">
        <v>259</v>
      </c>
      <c r="H170" s="130">
        <v>7436.78</v>
      </c>
      <c r="I170" s="131"/>
      <c r="J170" s="131">
        <f>ROUND(I170*H170,2)</f>
        <v>0</v>
      </c>
      <c r="K170" s="132"/>
      <c r="L170" s="25"/>
      <c r="M170" s="149" t="s">
        <v>1</v>
      </c>
      <c r="N170" s="150" t="s">
        <v>35</v>
      </c>
      <c r="O170" s="151">
        <v>0</v>
      </c>
      <c r="P170" s="151">
        <f>O170*H170</f>
        <v>0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AR170" s="137" t="s">
        <v>276</v>
      </c>
      <c r="AT170" s="137" t="s">
        <v>105</v>
      </c>
      <c r="AU170" s="137" t="s">
        <v>74</v>
      </c>
      <c r="AY170" s="13" t="s">
        <v>103</v>
      </c>
      <c r="BE170" s="138">
        <f>IF(N170="základná",J170,0)</f>
        <v>0</v>
      </c>
      <c r="BF170" s="138">
        <f>IF(N170="znížená",J170,0)</f>
        <v>0</v>
      </c>
      <c r="BG170" s="138">
        <f>IF(N170="zákl. prenesená",J170,0)</f>
        <v>0</v>
      </c>
      <c r="BH170" s="138">
        <f>IF(N170="zníž. prenesená",J170,0)</f>
        <v>0</v>
      </c>
      <c r="BI170" s="138">
        <f>IF(N170="nulová",J170,0)</f>
        <v>0</v>
      </c>
      <c r="BJ170" s="13" t="s">
        <v>110</v>
      </c>
      <c r="BK170" s="138">
        <f>ROUND(I170*H170,2)</f>
        <v>0</v>
      </c>
      <c r="BL170" s="13" t="s">
        <v>276</v>
      </c>
      <c r="BM170" s="137" t="s">
        <v>277</v>
      </c>
    </row>
    <row r="171" spans="2:65" s="1" customFormat="1" ht="7" customHeight="1">
      <c r="B171" s="38"/>
      <c r="C171" s="39"/>
      <c r="D171" s="39"/>
      <c r="E171" s="39"/>
      <c r="F171" s="39"/>
      <c r="G171" s="39"/>
      <c r="H171" s="39"/>
      <c r="I171" s="39"/>
      <c r="J171" s="39"/>
      <c r="K171" s="39"/>
      <c r="L171" s="25"/>
    </row>
  </sheetData>
  <autoFilter ref="C121:K170" xr:uid="{00000000-0009-0000-0000-000001000000}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98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01_034 - Zemné práce pre ...</vt:lpstr>
      <vt:lpstr>'01_034 - Zemné práce pre ...'!Názvy_tlače</vt:lpstr>
      <vt:lpstr>'Rekapitulácia stavby'!Názvy_tlače</vt:lpstr>
      <vt:lpstr>'01_034 - Zemné práce pre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Dlhy</dc:creator>
  <cp:lastModifiedBy>Použív. MS Office</cp:lastModifiedBy>
  <dcterms:created xsi:type="dcterms:W3CDTF">2022-03-09T12:58:57Z</dcterms:created>
  <dcterms:modified xsi:type="dcterms:W3CDTF">2022-11-07T08:14:36Z</dcterms:modified>
</cp:coreProperties>
</file>