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\\SKARPICHOVA\Public\VŘ zámek sanace\"/>
    </mc:Choice>
  </mc:AlternateContent>
  <xr:revisionPtr revIDLastSave="0" documentId="13_ncr:1_{BB98C28C-55BA-4E86-AED0-435E01AF7FCD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Rekapitulace stavby" sheetId="1" r:id="rId1"/>
    <sheet name="1 - Tesařské opravy krovu..." sheetId="2" r:id="rId2"/>
  </sheets>
  <definedNames>
    <definedName name="_xlnm.Print_Titles" localSheetId="1">'1 - Tesařské opravy krovu...'!$133:$133</definedName>
    <definedName name="_xlnm.Print_Titles" localSheetId="0">'Rekapitulace stavby'!$85:$85</definedName>
    <definedName name="_xlnm.Print_Area" localSheetId="1">'1 - Tesařské opravy krovu...'!$C$4:$Q$70,'1 - Tesařské opravy krovu...'!$C$76:$Q$117,'1 - Tesařské opravy krovu...'!$C$123:$Q$617</definedName>
    <definedName name="_xlnm.Print_Area" localSheetId="0">'Rekapitulace stavby'!$C$4:$AP$70,'Rekapitulace stavby'!$C$76:$AP$96</definedName>
  </definedNames>
  <calcPr calcId="181029"/>
</workbook>
</file>

<file path=xl/calcChain.xml><?xml version="1.0" encoding="utf-8"?>
<calcChain xmlns="http://schemas.openxmlformats.org/spreadsheetml/2006/main">
  <c r="M81" i="2" l="1"/>
  <c r="BF110" i="2" l="1"/>
  <c r="BG110" i="2"/>
  <c r="BH110" i="2"/>
  <c r="BI110" i="2"/>
  <c r="BF111" i="2"/>
  <c r="BG111" i="2"/>
  <c r="BH111" i="2"/>
  <c r="BI111" i="2"/>
  <c r="BF112" i="2"/>
  <c r="BG112" i="2"/>
  <c r="BH112" i="2"/>
  <c r="BI112" i="2"/>
  <c r="BF113" i="2"/>
  <c r="BG113" i="2"/>
  <c r="BH113" i="2"/>
  <c r="BI113" i="2"/>
  <c r="BF114" i="2"/>
  <c r="BG114" i="2"/>
  <c r="BH114" i="2"/>
  <c r="BI114" i="2"/>
  <c r="BF115" i="2"/>
  <c r="BG115" i="2"/>
  <c r="BH115" i="2"/>
  <c r="BI115" i="2"/>
  <c r="AY88" i="1"/>
  <c r="AX88" i="1"/>
  <c r="BI617" i="2"/>
  <c r="BH617" i="2"/>
  <c r="BG617" i="2"/>
  <c r="BF617" i="2"/>
  <c r="BK617" i="2"/>
  <c r="BE617" i="2" s="1"/>
  <c r="BI616" i="2"/>
  <c r="BH616" i="2"/>
  <c r="BG616" i="2"/>
  <c r="BF616" i="2"/>
  <c r="BK616" i="2"/>
  <c r="BE616" i="2"/>
  <c r="BI615" i="2"/>
  <c r="BH615" i="2"/>
  <c r="BG615" i="2"/>
  <c r="BF615" i="2"/>
  <c r="BK615" i="2"/>
  <c r="BE615" i="2" s="1"/>
  <c r="BI614" i="2"/>
  <c r="BH614" i="2"/>
  <c r="BG614" i="2"/>
  <c r="BF614" i="2"/>
  <c r="BK614" i="2"/>
  <c r="BE614" i="2" s="1"/>
  <c r="BI613" i="2"/>
  <c r="BH613" i="2"/>
  <c r="BG613" i="2"/>
  <c r="BF613" i="2"/>
  <c r="BK613" i="2"/>
  <c r="BE613" i="2" s="1"/>
  <c r="BI611" i="2"/>
  <c r="BH611" i="2"/>
  <c r="BG611" i="2"/>
  <c r="BF611" i="2"/>
  <c r="AA611" i="2"/>
  <c r="Y611" i="2"/>
  <c r="W611" i="2"/>
  <c r="BK611" i="2"/>
  <c r="BE611" i="2"/>
  <c r="BI610" i="2"/>
  <c r="BH610" i="2"/>
  <c r="BG610" i="2"/>
  <c r="BF610" i="2"/>
  <c r="AA610" i="2"/>
  <c r="AA609" i="2" s="1"/>
  <c r="Y610" i="2"/>
  <c r="W610" i="2"/>
  <c r="BK610" i="2"/>
  <c r="BE610" i="2"/>
  <c r="BI608" i="2"/>
  <c r="BH608" i="2"/>
  <c r="BG608" i="2"/>
  <c r="BF608" i="2"/>
  <c r="AA608" i="2"/>
  <c r="AA607" i="2"/>
  <c r="Y608" i="2"/>
  <c r="Y607" i="2" s="1"/>
  <c r="W608" i="2"/>
  <c r="W607" i="2" s="1"/>
  <c r="BK608" i="2"/>
  <c r="BK607" i="2" s="1"/>
  <c r="N607" i="2" s="1"/>
  <c r="N105" i="2" s="1"/>
  <c r="N608" i="2"/>
  <c r="BE608" i="2" s="1"/>
  <c r="BI606" i="2"/>
  <c r="BH606" i="2"/>
  <c r="BG606" i="2"/>
  <c r="BF606" i="2"/>
  <c r="AA606" i="2"/>
  <c r="Y606" i="2"/>
  <c r="W606" i="2"/>
  <c r="BK606" i="2"/>
  <c r="N606" i="2"/>
  <c r="BE606" i="2" s="1"/>
  <c r="BI605" i="2"/>
  <c r="BH605" i="2"/>
  <c r="BG605" i="2"/>
  <c r="BF605" i="2"/>
  <c r="AA605" i="2"/>
  <c r="Y605" i="2"/>
  <c r="W605" i="2"/>
  <c r="BK605" i="2"/>
  <c r="N605" i="2"/>
  <c r="BE605" i="2" s="1"/>
  <c r="BI604" i="2"/>
  <c r="BH604" i="2"/>
  <c r="BG604" i="2"/>
  <c r="BF604" i="2"/>
  <c r="AA604" i="2"/>
  <c r="Y604" i="2"/>
  <c r="Y603" i="2" s="1"/>
  <c r="W604" i="2"/>
  <c r="BK604" i="2"/>
  <c r="N604" i="2"/>
  <c r="BE604" i="2" s="1"/>
  <c r="BI602" i="2"/>
  <c r="BH602" i="2"/>
  <c r="BG602" i="2"/>
  <c r="BF602" i="2"/>
  <c r="AA602" i="2"/>
  <c r="AA601" i="2" s="1"/>
  <c r="Y602" i="2"/>
  <c r="Y601" i="2" s="1"/>
  <c r="W602" i="2"/>
  <c r="W601" i="2"/>
  <c r="BK602" i="2"/>
  <c r="BK601" i="2" s="1"/>
  <c r="N601" i="2" s="1"/>
  <c r="N103" i="2" s="1"/>
  <c r="N602" i="2"/>
  <c r="BE602" i="2" s="1"/>
  <c r="BI600" i="2"/>
  <c r="BH600" i="2"/>
  <c r="BG600" i="2"/>
  <c r="BF600" i="2"/>
  <c r="AA600" i="2"/>
  <c r="AA599" i="2"/>
  <c r="Y600" i="2"/>
  <c r="Y599" i="2" s="1"/>
  <c r="W600" i="2"/>
  <c r="W599" i="2" s="1"/>
  <c r="BK600" i="2"/>
  <c r="BK599" i="2" s="1"/>
  <c r="N600" i="2"/>
  <c r="BE600" i="2" s="1"/>
  <c r="BI592" i="2"/>
  <c r="BH592" i="2"/>
  <c r="BG592" i="2"/>
  <c r="BF592" i="2"/>
  <c r="AA592" i="2"/>
  <c r="AA585" i="2" s="1"/>
  <c r="Y592" i="2"/>
  <c r="W592" i="2"/>
  <c r="BK592" i="2"/>
  <c r="N592" i="2"/>
  <c r="BE592" i="2" s="1"/>
  <c r="BI586" i="2"/>
  <c r="BH586" i="2"/>
  <c r="BG586" i="2"/>
  <c r="BF586" i="2"/>
  <c r="AA586" i="2"/>
  <c r="Y586" i="2"/>
  <c r="W586" i="2"/>
  <c r="W585" i="2" s="1"/>
  <c r="BK586" i="2"/>
  <c r="N586" i="2"/>
  <c r="BE586" i="2" s="1"/>
  <c r="BI584" i="2"/>
  <c r="BH584" i="2"/>
  <c r="BG584" i="2"/>
  <c r="BF584" i="2"/>
  <c r="AA584" i="2"/>
  <c r="Y584" i="2"/>
  <c r="W584" i="2"/>
  <c r="BK584" i="2"/>
  <c r="N584" i="2"/>
  <c r="BE584" i="2" s="1"/>
  <c r="BI581" i="2"/>
  <c r="BH581" i="2"/>
  <c r="BG581" i="2"/>
  <c r="BF581" i="2"/>
  <c r="AA581" i="2"/>
  <c r="Y581" i="2"/>
  <c r="W581" i="2"/>
  <c r="BK581" i="2"/>
  <c r="N581" i="2"/>
  <c r="BE581" i="2" s="1"/>
  <c r="BI578" i="2"/>
  <c r="BH578" i="2"/>
  <c r="BG578" i="2"/>
  <c r="BF578" i="2"/>
  <c r="AA578" i="2"/>
  <c r="Y578" i="2"/>
  <c r="W578" i="2"/>
  <c r="BK578" i="2"/>
  <c r="N578" i="2"/>
  <c r="BE578" i="2" s="1"/>
  <c r="BI577" i="2"/>
  <c r="BH577" i="2"/>
  <c r="BG577" i="2"/>
  <c r="BF577" i="2"/>
  <c r="AA577" i="2"/>
  <c r="Y577" i="2"/>
  <c r="W577" i="2"/>
  <c r="BK577" i="2"/>
  <c r="N577" i="2"/>
  <c r="BE577" i="2" s="1"/>
  <c r="BI572" i="2"/>
  <c r="BH572" i="2"/>
  <c r="BG572" i="2"/>
  <c r="BF572" i="2"/>
  <c r="AA572" i="2"/>
  <c r="Y572" i="2"/>
  <c r="W572" i="2"/>
  <c r="BK572" i="2"/>
  <c r="N572" i="2"/>
  <c r="BE572" i="2" s="1"/>
  <c r="BI566" i="2"/>
  <c r="BH566" i="2"/>
  <c r="BG566" i="2"/>
  <c r="BF566" i="2"/>
  <c r="AA566" i="2"/>
  <c r="Y566" i="2"/>
  <c r="W566" i="2"/>
  <c r="BK566" i="2"/>
  <c r="N566" i="2"/>
  <c r="BE566" i="2" s="1"/>
  <c r="BI560" i="2"/>
  <c r="BH560" i="2"/>
  <c r="BG560" i="2"/>
  <c r="BF560" i="2"/>
  <c r="AA560" i="2"/>
  <c r="Y560" i="2"/>
  <c r="W560" i="2"/>
  <c r="BK560" i="2"/>
  <c r="N560" i="2"/>
  <c r="BE560" i="2" s="1"/>
  <c r="BI555" i="2"/>
  <c r="BH555" i="2"/>
  <c r="BG555" i="2"/>
  <c r="BF555" i="2"/>
  <c r="AA555" i="2"/>
  <c r="Y555" i="2"/>
  <c r="W555" i="2"/>
  <c r="BK555" i="2"/>
  <c r="N555" i="2"/>
  <c r="BE555" i="2" s="1"/>
  <c r="BI549" i="2"/>
  <c r="BH549" i="2"/>
  <c r="BG549" i="2"/>
  <c r="BF549" i="2"/>
  <c r="AA549" i="2"/>
  <c r="Y549" i="2"/>
  <c r="W549" i="2"/>
  <c r="BK549" i="2"/>
  <c r="N549" i="2"/>
  <c r="BE549" i="2" s="1"/>
  <c r="BI543" i="2"/>
  <c r="BH543" i="2"/>
  <c r="BG543" i="2"/>
  <c r="BF543" i="2"/>
  <c r="AA543" i="2"/>
  <c r="Y543" i="2"/>
  <c r="W543" i="2"/>
  <c r="BK543" i="2"/>
  <c r="N543" i="2"/>
  <c r="BE543" i="2" s="1"/>
  <c r="BI540" i="2"/>
  <c r="BH540" i="2"/>
  <c r="BG540" i="2"/>
  <c r="BF540" i="2"/>
  <c r="AA540" i="2"/>
  <c r="Y540" i="2"/>
  <c r="W540" i="2"/>
  <c r="BK540" i="2"/>
  <c r="N540" i="2"/>
  <c r="BE540" i="2"/>
  <c r="BI535" i="2"/>
  <c r="BH535" i="2"/>
  <c r="BG535" i="2"/>
  <c r="BF535" i="2"/>
  <c r="AA535" i="2"/>
  <c r="Y535" i="2"/>
  <c r="W535" i="2"/>
  <c r="BK535" i="2"/>
  <c r="N535" i="2"/>
  <c r="BE535" i="2" s="1"/>
  <c r="BI529" i="2"/>
  <c r="BH529" i="2"/>
  <c r="BG529" i="2"/>
  <c r="BF529" i="2"/>
  <c r="AA529" i="2"/>
  <c r="Y529" i="2"/>
  <c r="W529" i="2"/>
  <c r="BK529" i="2"/>
  <c r="N529" i="2"/>
  <c r="BE529" i="2" s="1"/>
  <c r="BI528" i="2"/>
  <c r="BH528" i="2"/>
  <c r="BG528" i="2"/>
  <c r="BF528" i="2"/>
  <c r="AA528" i="2"/>
  <c r="Y528" i="2"/>
  <c r="W528" i="2"/>
  <c r="BK528" i="2"/>
  <c r="N528" i="2"/>
  <c r="BE528" i="2" s="1"/>
  <c r="BI526" i="2"/>
  <c r="BH526" i="2"/>
  <c r="BG526" i="2"/>
  <c r="BF526" i="2"/>
  <c r="AA526" i="2"/>
  <c r="Y526" i="2"/>
  <c r="W526" i="2"/>
  <c r="BK526" i="2"/>
  <c r="N526" i="2"/>
  <c r="BE526" i="2"/>
  <c r="BI522" i="2"/>
  <c r="BH522" i="2"/>
  <c r="BG522" i="2"/>
  <c r="BF522" i="2"/>
  <c r="AA522" i="2"/>
  <c r="Y522" i="2"/>
  <c r="W522" i="2"/>
  <c r="BK522" i="2"/>
  <c r="N522" i="2"/>
  <c r="BE522" i="2" s="1"/>
  <c r="BI518" i="2"/>
  <c r="BH518" i="2"/>
  <c r="BG518" i="2"/>
  <c r="BF518" i="2"/>
  <c r="AA518" i="2"/>
  <c r="Y518" i="2"/>
  <c r="W518" i="2"/>
  <c r="BK518" i="2"/>
  <c r="N518" i="2"/>
  <c r="BE518" i="2"/>
  <c r="BI514" i="2"/>
  <c r="BH514" i="2"/>
  <c r="BG514" i="2"/>
  <c r="BF514" i="2"/>
  <c r="AA514" i="2"/>
  <c r="Y514" i="2"/>
  <c r="W514" i="2"/>
  <c r="BK514" i="2"/>
  <c r="N514" i="2"/>
  <c r="BE514" i="2" s="1"/>
  <c r="BI510" i="2"/>
  <c r="BH510" i="2"/>
  <c r="BG510" i="2"/>
  <c r="BF510" i="2"/>
  <c r="AA510" i="2"/>
  <c r="Y510" i="2"/>
  <c r="W510" i="2"/>
  <c r="BK510" i="2"/>
  <c r="N510" i="2"/>
  <c r="BE510" i="2"/>
  <c r="BI506" i="2"/>
  <c r="BH506" i="2"/>
  <c r="BG506" i="2"/>
  <c r="BF506" i="2"/>
  <c r="AA506" i="2"/>
  <c r="Y506" i="2"/>
  <c r="W506" i="2"/>
  <c r="BK506" i="2"/>
  <c r="N506" i="2"/>
  <c r="BE506" i="2" s="1"/>
  <c r="BI502" i="2"/>
  <c r="BH502" i="2"/>
  <c r="BG502" i="2"/>
  <c r="BF502" i="2"/>
  <c r="AA502" i="2"/>
  <c r="Y502" i="2"/>
  <c r="W502" i="2"/>
  <c r="BK502" i="2"/>
  <c r="N502" i="2"/>
  <c r="BE502" i="2" s="1"/>
  <c r="BI498" i="2"/>
  <c r="BH498" i="2"/>
  <c r="BG498" i="2"/>
  <c r="BF498" i="2"/>
  <c r="AA498" i="2"/>
  <c r="Y498" i="2"/>
  <c r="W498" i="2"/>
  <c r="BK498" i="2"/>
  <c r="N498" i="2"/>
  <c r="BE498" i="2" s="1"/>
  <c r="BI494" i="2"/>
  <c r="BH494" i="2"/>
  <c r="BG494" i="2"/>
  <c r="BF494" i="2"/>
  <c r="AA494" i="2"/>
  <c r="Y494" i="2"/>
  <c r="W494" i="2"/>
  <c r="BK494" i="2"/>
  <c r="N494" i="2"/>
  <c r="BE494" i="2"/>
  <c r="BI490" i="2"/>
  <c r="BH490" i="2"/>
  <c r="BG490" i="2"/>
  <c r="BF490" i="2"/>
  <c r="AA490" i="2"/>
  <c r="Y490" i="2"/>
  <c r="W490" i="2"/>
  <c r="BK490" i="2"/>
  <c r="N490" i="2"/>
  <c r="BE490" i="2" s="1"/>
  <c r="BI485" i="2"/>
  <c r="BH485" i="2"/>
  <c r="BG485" i="2"/>
  <c r="BF485" i="2"/>
  <c r="AA485" i="2"/>
  <c r="Y485" i="2"/>
  <c r="W485" i="2"/>
  <c r="BK485" i="2"/>
  <c r="N485" i="2"/>
  <c r="BE485" i="2"/>
  <c r="BI480" i="2"/>
  <c r="BH480" i="2"/>
  <c r="BG480" i="2"/>
  <c r="BF480" i="2"/>
  <c r="AA480" i="2"/>
  <c r="AA479" i="2" s="1"/>
  <c r="Y480" i="2"/>
  <c r="W480" i="2"/>
  <c r="BK480" i="2"/>
  <c r="N480" i="2"/>
  <c r="BE480" i="2" s="1"/>
  <c r="BI478" i="2"/>
  <c r="BH478" i="2"/>
  <c r="BG478" i="2"/>
  <c r="BF478" i="2"/>
  <c r="AA478" i="2"/>
  <c r="Y478" i="2"/>
  <c r="W478" i="2"/>
  <c r="BK478" i="2"/>
  <c r="N478" i="2"/>
  <c r="BE478" i="2" s="1"/>
  <c r="BI473" i="2"/>
  <c r="BH473" i="2"/>
  <c r="BG473" i="2"/>
  <c r="BF473" i="2"/>
  <c r="AA473" i="2"/>
  <c r="Y473" i="2"/>
  <c r="W473" i="2"/>
  <c r="BK473" i="2"/>
  <c r="N473" i="2"/>
  <c r="BE473" i="2" s="1"/>
  <c r="BI465" i="2"/>
  <c r="BH465" i="2"/>
  <c r="BG465" i="2"/>
  <c r="BF465" i="2"/>
  <c r="AA465" i="2"/>
  <c r="Y465" i="2"/>
  <c r="W465" i="2"/>
  <c r="BK465" i="2"/>
  <c r="N465" i="2"/>
  <c r="BE465" i="2" s="1"/>
  <c r="BI460" i="2"/>
  <c r="BH460" i="2"/>
  <c r="BG460" i="2"/>
  <c r="BF460" i="2"/>
  <c r="AA460" i="2"/>
  <c r="Y460" i="2"/>
  <c r="W460" i="2"/>
  <c r="BK460" i="2"/>
  <c r="N460" i="2"/>
  <c r="BE460" i="2" s="1"/>
  <c r="BI455" i="2"/>
  <c r="BH455" i="2"/>
  <c r="BG455" i="2"/>
  <c r="BF455" i="2"/>
  <c r="AA455" i="2"/>
  <c r="Y455" i="2"/>
  <c r="W455" i="2"/>
  <c r="BK455" i="2"/>
  <c r="N455" i="2"/>
  <c r="BE455" i="2" s="1"/>
  <c r="BI450" i="2"/>
  <c r="BH450" i="2"/>
  <c r="BG450" i="2"/>
  <c r="BF450" i="2"/>
  <c r="AA450" i="2"/>
  <c r="Y450" i="2"/>
  <c r="W450" i="2"/>
  <c r="BK450" i="2"/>
  <c r="N450" i="2"/>
  <c r="BE450" i="2" s="1"/>
  <c r="BI445" i="2"/>
  <c r="BH445" i="2"/>
  <c r="BG445" i="2"/>
  <c r="BF445" i="2"/>
  <c r="AA445" i="2"/>
  <c r="Y445" i="2"/>
  <c r="W445" i="2"/>
  <c r="BK445" i="2"/>
  <c r="N445" i="2"/>
  <c r="BE445" i="2" s="1"/>
  <c r="BI439" i="2"/>
  <c r="BH439" i="2"/>
  <c r="BG439" i="2"/>
  <c r="BF439" i="2"/>
  <c r="AA439" i="2"/>
  <c r="Y439" i="2"/>
  <c r="W439" i="2"/>
  <c r="BK439" i="2"/>
  <c r="N439" i="2"/>
  <c r="BE439" i="2" s="1"/>
  <c r="BI438" i="2"/>
  <c r="BH438" i="2"/>
  <c r="BG438" i="2"/>
  <c r="BF438" i="2"/>
  <c r="AA438" i="2"/>
  <c r="Y438" i="2"/>
  <c r="W438" i="2"/>
  <c r="BK438" i="2"/>
  <c r="N438" i="2"/>
  <c r="BE438" i="2" s="1"/>
  <c r="BI433" i="2"/>
  <c r="BH433" i="2"/>
  <c r="BG433" i="2"/>
  <c r="BF433" i="2"/>
  <c r="AA433" i="2"/>
  <c r="Y433" i="2"/>
  <c r="W433" i="2"/>
  <c r="BK433" i="2"/>
  <c r="N433" i="2"/>
  <c r="BE433" i="2" s="1"/>
  <c r="BI425" i="2"/>
  <c r="BH425" i="2"/>
  <c r="BG425" i="2"/>
  <c r="BF425" i="2"/>
  <c r="AA425" i="2"/>
  <c r="Y425" i="2"/>
  <c r="W425" i="2"/>
  <c r="BK425" i="2"/>
  <c r="N425" i="2"/>
  <c r="BE425" i="2" s="1"/>
  <c r="BI420" i="2"/>
  <c r="BH420" i="2"/>
  <c r="BG420" i="2"/>
  <c r="BF420" i="2"/>
  <c r="AA420" i="2"/>
  <c r="Y420" i="2"/>
  <c r="W420" i="2"/>
  <c r="BK420" i="2"/>
  <c r="N420" i="2"/>
  <c r="BE420" i="2" s="1"/>
  <c r="BI415" i="2"/>
  <c r="BH415" i="2"/>
  <c r="BG415" i="2"/>
  <c r="BF415" i="2"/>
  <c r="AA415" i="2"/>
  <c r="Y415" i="2"/>
  <c r="W415" i="2"/>
  <c r="BK415" i="2"/>
  <c r="N415" i="2"/>
  <c r="BE415" i="2" s="1"/>
  <c r="BI410" i="2"/>
  <c r="BH410" i="2"/>
  <c r="BG410" i="2"/>
  <c r="BF410" i="2"/>
  <c r="AA410" i="2"/>
  <c r="Y410" i="2"/>
  <c r="W410" i="2"/>
  <c r="BK410" i="2"/>
  <c r="N410" i="2"/>
  <c r="BE410" i="2" s="1"/>
  <c r="BI401" i="2"/>
  <c r="BH401" i="2"/>
  <c r="BG401" i="2"/>
  <c r="BF401" i="2"/>
  <c r="AA401" i="2"/>
  <c r="Y401" i="2"/>
  <c r="W401" i="2"/>
  <c r="BK401" i="2"/>
  <c r="N401" i="2"/>
  <c r="BE401" i="2" s="1"/>
  <c r="BI396" i="2"/>
  <c r="BH396" i="2"/>
  <c r="BG396" i="2"/>
  <c r="BF396" i="2"/>
  <c r="AA396" i="2"/>
  <c r="Y396" i="2"/>
  <c r="W396" i="2"/>
  <c r="BK396" i="2"/>
  <c r="N396" i="2"/>
  <c r="BE396" i="2" s="1"/>
  <c r="BI383" i="2"/>
  <c r="BH383" i="2"/>
  <c r="BG383" i="2"/>
  <c r="BF383" i="2"/>
  <c r="AA383" i="2"/>
  <c r="Y383" i="2"/>
  <c r="W383" i="2"/>
  <c r="BK383" i="2"/>
  <c r="N383" i="2"/>
  <c r="BE383" i="2" s="1"/>
  <c r="BI375" i="2"/>
  <c r="BH375" i="2"/>
  <c r="BG375" i="2"/>
  <c r="BF375" i="2"/>
  <c r="AA375" i="2"/>
  <c r="Y375" i="2"/>
  <c r="W375" i="2"/>
  <c r="BK375" i="2"/>
  <c r="N375" i="2"/>
  <c r="BE375" i="2" s="1"/>
  <c r="BI371" i="2"/>
  <c r="BH371" i="2"/>
  <c r="BG371" i="2"/>
  <c r="BF371" i="2"/>
  <c r="AA371" i="2"/>
  <c r="Y371" i="2"/>
  <c r="W371" i="2"/>
  <c r="BK371" i="2"/>
  <c r="N371" i="2"/>
  <c r="BE371" i="2" s="1"/>
  <c r="BI364" i="2"/>
  <c r="BH364" i="2"/>
  <c r="BG364" i="2"/>
  <c r="BF364" i="2"/>
  <c r="AA364" i="2"/>
  <c r="Y364" i="2"/>
  <c r="W364" i="2"/>
  <c r="BK364" i="2"/>
  <c r="N364" i="2"/>
  <c r="BE364" i="2" s="1"/>
  <c r="BI359" i="2"/>
  <c r="BH359" i="2"/>
  <c r="BG359" i="2"/>
  <c r="BF359" i="2"/>
  <c r="AA359" i="2"/>
  <c r="Y359" i="2"/>
  <c r="W359" i="2"/>
  <c r="BK359" i="2"/>
  <c r="N359" i="2"/>
  <c r="BE359" i="2" s="1"/>
  <c r="BI354" i="2"/>
  <c r="BH354" i="2"/>
  <c r="BG354" i="2"/>
  <c r="BF354" i="2"/>
  <c r="AA354" i="2"/>
  <c r="Y354" i="2"/>
  <c r="W354" i="2"/>
  <c r="BK354" i="2"/>
  <c r="N354" i="2"/>
  <c r="BE354" i="2" s="1"/>
  <c r="BI350" i="2"/>
  <c r="BH350" i="2"/>
  <c r="BG350" i="2"/>
  <c r="BF350" i="2"/>
  <c r="AA350" i="2"/>
  <c r="Y350" i="2"/>
  <c r="W350" i="2"/>
  <c r="BK350" i="2"/>
  <c r="N350" i="2"/>
  <c r="BE350" i="2" s="1"/>
  <c r="BI343" i="2"/>
  <c r="BH343" i="2"/>
  <c r="BG343" i="2"/>
  <c r="BF343" i="2"/>
  <c r="AA343" i="2"/>
  <c r="Y343" i="2"/>
  <c r="W343" i="2"/>
  <c r="BK343" i="2"/>
  <c r="N343" i="2"/>
  <c r="BE343" i="2" s="1"/>
  <c r="BI338" i="2"/>
  <c r="BH338" i="2"/>
  <c r="BG338" i="2"/>
  <c r="BF338" i="2"/>
  <c r="AA338" i="2"/>
  <c r="Y338" i="2"/>
  <c r="W338" i="2"/>
  <c r="BK338" i="2"/>
  <c r="N338" i="2"/>
  <c r="BE338" i="2" s="1"/>
  <c r="BI330" i="2"/>
  <c r="BH330" i="2"/>
  <c r="BG330" i="2"/>
  <c r="BF330" i="2"/>
  <c r="AA330" i="2"/>
  <c r="Y330" i="2"/>
  <c r="W330" i="2"/>
  <c r="BK330" i="2"/>
  <c r="N330" i="2"/>
  <c r="BE330" i="2" s="1"/>
  <c r="BI326" i="2"/>
  <c r="BH326" i="2"/>
  <c r="BG326" i="2"/>
  <c r="BF326" i="2"/>
  <c r="AA326" i="2"/>
  <c r="Y326" i="2"/>
  <c r="W326" i="2"/>
  <c r="BK326" i="2"/>
  <c r="N326" i="2"/>
  <c r="BE326" i="2" s="1"/>
  <c r="BI315" i="2"/>
  <c r="BH315" i="2"/>
  <c r="BG315" i="2"/>
  <c r="BF315" i="2"/>
  <c r="AA315" i="2"/>
  <c r="Y315" i="2"/>
  <c r="W315" i="2"/>
  <c r="BK315" i="2"/>
  <c r="N315" i="2"/>
  <c r="BE315" i="2" s="1"/>
  <c r="BI311" i="2"/>
  <c r="BH311" i="2"/>
  <c r="BG311" i="2"/>
  <c r="BF311" i="2"/>
  <c r="AA311" i="2"/>
  <c r="Y311" i="2"/>
  <c r="W311" i="2"/>
  <c r="BK311" i="2"/>
  <c r="N311" i="2"/>
  <c r="BE311" i="2" s="1"/>
  <c r="BI307" i="2"/>
  <c r="BH307" i="2"/>
  <c r="BG307" i="2"/>
  <c r="BF307" i="2"/>
  <c r="AA307" i="2"/>
  <c r="Y307" i="2"/>
  <c r="W307" i="2"/>
  <c r="BK307" i="2"/>
  <c r="N307" i="2"/>
  <c r="BE307" i="2" s="1"/>
  <c r="BI305" i="2"/>
  <c r="BH305" i="2"/>
  <c r="BG305" i="2"/>
  <c r="BF305" i="2"/>
  <c r="AA305" i="2"/>
  <c r="Y305" i="2"/>
  <c r="W305" i="2"/>
  <c r="BK305" i="2"/>
  <c r="N305" i="2"/>
  <c r="BE305" i="2" s="1"/>
  <c r="BI304" i="2"/>
  <c r="BH304" i="2"/>
  <c r="BG304" i="2"/>
  <c r="BF304" i="2"/>
  <c r="AA304" i="2"/>
  <c r="Y304" i="2"/>
  <c r="W304" i="2"/>
  <c r="BK304" i="2"/>
  <c r="N304" i="2"/>
  <c r="BE304" i="2" s="1"/>
  <c r="BI303" i="2"/>
  <c r="BH303" i="2"/>
  <c r="BG303" i="2"/>
  <c r="BF303" i="2"/>
  <c r="AA303" i="2"/>
  <c r="Y303" i="2"/>
  <c r="W303" i="2"/>
  <c r="BK303" i="2"/>
  <c r="N303" i="2"/>
  <c r="BE303" i="2" s="1"/>
  <c r="BI302" i="2"/>
  <c r="BH302" i="2"/>
  <c r="BG302" i="2"/>
  <c r="BF302" i="2"/>
  <c r="AA302" i="2"/>
  <c r="Y302" i="2"/>
  <c r="W302" i="2"/>
  <c r="BK302" i="2"/>
  <c r="N302" i="2"/>
  <c r="BE302" i="2" s="1"/>
  <c r="BI301" i="2"/>
  <c r="BH301" i="2"/>
  <c r="BG301" i="2"/>
  <c r="BF301" i="2"/>
  <c r="AA301" i="2"/>
  <c r="Y301" i="2"/>
  <c r="W301" i="2"/>
  <c r="BK301" i="2"/>
  <c r="N301" i="2"/>
  <c r="BE301" i="2" s="1"/>
  <c r="BI300" i="2"/>
  <c r="BH300" i="2"/>
  <c r="BG300" i="2"/>
  <c r="BF300" i="2"/>
  <c r="AA300" i="2"/>
  <c r="Y300" i="2"/>
  <c r="W300" i="2"/>
  <c r="BK300" i="2"/>
  <c r="N300" i="2"/>
  <c r="BE300" i="2" s="1"/>
  <c r="BI299" i="2"/>
  <c r="BH299" i="2"/>
  <c r="BG299" i="2"/>
  <c r="BF299" i="2"/>
  <c r="AA299" i="2"/>
  <c r="Y299" i="2"/>
  <c r="W299" i="2"/>
  <c r="BK299" i="2"/>
  <c r="N299" i="2"/>
  <c r="BE299" i="2" s="1"/>
  <c r="BI298" i="2"/>
  <c r="BH298" i="2"/>
  <c r="BG298" i="2"/>
  <c r="BF298" i="2"/>
  <c r="AA298" i="2"/>
  <c r="Y298" i="2"/>
  <c r="W298" i="2"/>
  <c r="BK298" i="2"/>
  <c r="N298" i="2"/>
  <c r="BE298" i="2" s="1"/>
  <c r="BI297" i="2"/>
  <c r="BH297" i="2"/>
  <c r="BG297" i="2"/>
  <c r="BF297" i="2"/>
  <c r="AA297" i="2"/>
  <c r="Y297" i="2"/>
  <c r="W297" i="2"/>
  <c r="BK297" i="2"/>
  <c r="N297" i="2"/>
  <c r="BE297" i="2" s="1"/>
  <c r="BI296" i="2"/>
  <c r="BH296" i="2"/>
  <c r="BG296" i="2"/>
  <c r="BF296" i="2"/>
  <c r="AA296" i="2"/>
  <c r="Y296" i="2"/>
  <c r="W296" i="2"/>
  <c r="BK296" i="2"/>
  <c r="N296" i="2"/>
  <c r="BE296" i="2" s="1"/>
  <c r="BI295" i="2"/>
  <c r="BH295" i="2"/>
  <c r="BG295" i="2"/>
  <c r="BF295" i="2"/>
  <c r="AA295" i="2"/>
  <c r="Y295" i="2"/>
  <c r="W295" i="2"/>
  <c r="BK295" i="2"/>
  <c r="N295" i="2"/>
  <c r="BE295" i="2" s="1"/>
  <c r="BI294" i="2"/>
  <c r="BH294" i="2"/>
  <c r="BG294" i="2"/>
  <c r="BF294" i="2"/>
  <c r="AA294" i="2"/>
  <c r="Y294" i="2"/>
  <c r="W294" i="2"/>
  <c r="BK294" i="2"/>
  <c r="N294" i="2"/>
  <c r="BE294" i="2" s="1"/>
  <c r="BI293" i="2"/>
  <c r="BH293" i="2"/>
  <c r="BG293" i="2"/>
  <c r="BF293" i="2"/>
  <c r="AA293" i="2"/>
  <c r="Y293" i="2"/>
  <c r="W293" i="2"/>
  <c r="BK293" i="2"/>
  <c r="N293" i="2"/>
  <c r="BE293" i="2" s="1"/>
  <c r="BI292" i="2"/>
  <c r="BH292" i="2"/>
  <c r="BG292" i="2"/>
  <c r="BF292" i="2"/>
  <c r="AA292" i="2"/>
  <c r="Y292" i="2"/>
  <c r="W292" i="2"/>
  <c r="BK292" i="2"/>
  <c r="N292" i="2"/>
  <c r="BE292" i="2" s="1"/>
  <c r="BI291" i="2"/>
  <c r="BH291" i="2"/>
  <c r="BG291" i="2"/>
  <c r="BF291" i="2"/>
  <c r="AA291" i="2"/>
  <c r="Y291" i="2"/>
  <c r="W291" i="2"/>
  <c r="BK291" i="2"/>
  <c r="N291" i="2"/>
  <c r="BE291" i="2" s="1"/>
  <c r="BI290" i="2"/>
  <c r="BH290" i="2"/>
  <c r="BG290" i="2"/>
  <c r="BF290" i="2"/>
  <c r="AA290" i="2"/>
  <c r="Y290" i="2"/>
  <c r="W290" i="2"/>
  <c r="BK290" i="2"/>
  <c r="N290" i="2"/>
  <c r="BE290" i="2" s="1"/>
  <c r="BI289" i="2"/>
  <c r="BH289" i="2"/>
  <c r="BG289" i="2"/>
  <c r="BF289" i="2"/>
  <c r="AA289" i="2"/>
  <c r="Y289" i="2"/>
  <c r="W289" i="2"/>
  <c r="BK289" i="2"/>
  <c r="N289" i="2"/>
  <c r="BE289" i="2" s="1"/>
  <c r="BI288" i="2"/>
  <c r="BH288" i="2"/>
  <c r="BG288" i="2"/>
  <c r="BF288" i="2"/>
  <c r="AA288" i="2"/>
  <c r="Y288" i="2"/>
  <c r="W288" i="2"/>
  <c r="BK288" i="2"/>
  <c r="N288" i="2"/>
  <c r="BE288" i="2" s="1"/>
  <c r="BI287" i="2"/>
  <c r="BH287" i="2"/>
  <c r="BG287" i="2"/>
  <c r="BF287" i="2"/>
  <c r="AA287" i="2"/>
  <c r="Y287" i="2"/>
  <c r="W287" i="2"/>
  <c r="BK287" i="2"/>
  <c r="N287" i="2"/>
  <c r="BE287" i="2" s="1"/>
  <c r="BI286" i="2"/>
  <c r="BH286" i="2"/>
  <c r="BG286" i="2"/>
  <c r="BF286" i="2"/>
  <c r="AA286" i="2"/>
  <c r="Y286" i="2"/>
  <c r="W286" i="2"/>
  <c r="BK286" i="2"/>
  <c r="N286" i="2"/>
  <c r="BE286" i="2" s="1"/>
  <c r="BI285" i="2"/>
  <c r="BH285" i="2"/>
  <c r="BG285" i="2"/>
  <c r="BF285" i="2"/>
  <c r="AA285" i="2"/>
  <c r="Y285" i="2"/>
  <c r="W285" i="2"/>
  <c r="BK285" i="2"/>
  <c r="N285" i="2"/>
  <c r="BE285" i="2" s="1"/>
  <c r="BI284" i="2"/>
  <c r="BH284" i="2"/>
  <c r="BG284" i="2"/>
  <c r="BF284" i="2"/>
  <c r="AA284" i="2"/>
  <c r="Y284" i="2"/>
  <c r="W284" i="2"/>
  <c r="BK284" i="2"/>
  <c r="N284" i="2"/>
  <c r="BE284" i="2" s="1"/>
  <c r="BI281" i="2"/>
  <c r="BH281" i="2"/>
  <c r="BG281" i="2"/>
  <c r="BF281" i="2"/>
  <c r="AA281" i="2"/>
  <c r="AA280" i="2" s="1"/>
  <c r="Y281" i="2"/>
  <c r="Y280" i="2" s="1"/>
  <c r="W281" i="2"/>
  <c r="W280" i="2" s="1"/>
  <c r="BK281" i="2"/>
  <c r="BK280" i="2" s="1"/>
  <c r="N280" i="2" s="1"/>
  <c r="N94" i="2" s="1"/>
  <c r="N281" i="2"/>
  <c r="BE281" i="2" s="1"/>
  <c r="BI277" i="2"/>
  <c r="BH277" i="2"/>
  <c r="BG277" i="2"/>
  <c r="BF277" i="2"/>
  <c r="AA277" i="2"/>
  <c r="Y277" i="2"/>
  <c r="W277" i="2"/>
  <c r="BK277" i="2"/>
  <c r="N277" i="2"/>
  <c r="BE277" i="2"/>
  <c r="BI274" i="2"/>
  <c r="BH274" i="2"/>
  <c r="BG274" i="2"/>
  <c r="BF274" i="2"/>
  <c r="AA274" i="2"/>
  <c r="Y274" i="2"/>
  <c r="W274" i="2"/>
  <c r="BK274" i="2"/>
  <c r="N274" i="2"/>
  <c r="BE274" i="2" s="1"/>
  <c r="BI271" i="2"/>
  <c r="BH271" i="2"/>
  <c r="BG271" i="2"/>
  <c r="BF271" i="2"/>
  <c r="AA271" i="2"/>
  <c r="Y271" i="2"/>
  <c r="W271" i="2"/>
  <c r="BK271" i="2"/>
  <c r="N271" i="2"/>
  <c r="BE271" i="2"/>
  <c r="BI268" i="2"/>
  <c r="BH268" i="2"/>
  <c r="BG268" i="2"/>
  <c r="BF268" i="2"/>
  <c r="AA268" i="2"/>
  <c r="Y268" i="2"/>
  <c r="W268" i="2"/>
  <c r="BK268" i="2"/>
  <c r="N268" i="2"/>
  <c r="BE268" i="2" s="1"/>
  <c r="BI267" i="2"/>
  <c r="BH267" i="2"/>
  <c r="BG267" i="2"/>
  <c r="BF267" i="2"/>
  <c r="AA267" i="2"/>
  <c r="Y267" i="2"/>
  <c r="W267" i="2"/>
  <c r="BK267" i="2"/>
  <c r="N267" i="2"/>
  <c r="BE267" i="2" s="1"/>
  <c r="BI266" i="2"/>
  <c r="BH266" i="2"/>
  <c r="BG266" i="2"/>
  <c r="BF266" i="2"/>
  <c r="AA266" i="2"/>
  <c r="Y266" i="2"/>
  <c r="W266" i="2"/>
  <c r="BK266" i="2"/>
  <c r="N266" i="2"/>
  <c r="BE266" i="2" s="1"/>
  <c r="BI262" i="2"/>
  <c r="BH262" i="2"/>
  <c r="BG262" i="2"/>
  <c r="BF262" i="2"/>
  <c r="AA262" i="2"/>
  <c r="Y262" i="2"/>
  <c r="W262" i="2"/>
  <c r="BK262" i="2"/>
  <c r="N262" i="2"/>
  <c r="BE262" i="2"/>
  <c r="BI261" i="2"/>
  <c r="BH261" i="2"/>
  <c r="BG261" i="2"/>
  <c r="BF261" i="2"/>
  <c r="AA261" i="2"/>
  <c r="Y261" i="2"/>
  <c r="W261" i="2"/>
  <c r="BK261" i="2"/>
  <c r="N261" i="2"/>
  <c r="BE261" i="2" s="1"/>
  <c r="BI260" i="2"/>
  <c r="BH260" i="2"/>
  <c r="BG260" i="2"/>
  <c r="BF260" i="2"/>
  <c r="AA260" i="2"/>
  <c r="Y260" i="2"/>
  <c r="W260" i="2"/>
  <c r="BK260" i="2"/>
  <c r="N260" i="2"/>
  <c r="BE260" i="2"/>
  <c r="BI252" i="2"/>
  <c r="BH252" i="2"/>
  <c r="BG252" i="2"/>
  <c r="BF252" i="2"/>
  <c r="AA252" i="2"/>
  <c r="Y252" i="2"/>
  <c r="W252" i="2"/>
  <c r="BK252" i="2"/>
  <c r="N252" i="2"/>
  <c r="BE252" i="2" s="1"/>
  <c r="BI242" i="2"/>
  <c r="BH242" i="2"/>
  <c r="BG242" i="2"/>
  <c r="BF242" i="2"/>
  <c r="AA242" i="2"/>
  <c r="Y242" i="2"/>
  <c r="W242" i="2"/>
  <c r="BK242" i="2"/>
  <c r="N242" i="2"/>
  <c r="BE242" i="2"/>
  <c r="BI238" i="2"/>
  <c r="BH238" i="2"/>
  <c r="BG238" i="2"/>
  <c r="BF238" i="2"/>
  <c r="AA238" i="2"/>
  <c r="Y238" i="2"/>
  <c r="W238" i="2"/>
  <c r="BK238" i="2"/>
  <c r="N238" i="2"/>
  <c r="BE238" i="2" s="1"/>
  <c r="BI233" i="2"/>
  <c r="BH233" i="2"/>
  <c r="BG233" i="2"/>
  <c r="BF233" i="2"/>
  <c r="AA233" i="2"/>
  <c r="Y233" i="2"/>
  <c r="W233" i="2"/>
  <c r="BK233" i="2"/>
  <c r="N233" i="2"/>
  <c r="BE233" i="2" s="1"/>
  <c r="BI228" i="2"/>
  <c r="BH228" i="2"/>
  <c r="BG228" i="2"/>
  <c r="BF228" i="2"/>
  <c r="AA228" i="2"/>
  <c r="Y228" i="2"/>
  <c r="W228" i="2"/>
  <c r="BK228" i="2"/>
  <c r="N228" i="2"/>
  <c r="BE228" i="2" s="1"/>
  <c r="BI224" i="2"/>
  <c r="BH224" i="2"/>
  <c r="BG224" i="2"/>
  <c r="BF224" i="2"/>
  <c r="AA224" i="2"/>
  <c r="Y224" i="2"/>
  <c r="W224" i="2"/>
  <c r="BK224" i="2"/>
  <c r="N224" i="2"/>
  <c r="BE224" i="2"/>
  <c r="BI223" i="2"/>
  <c r="BH223" i="2"/>
  <c r="BG223" i="2"/>
  <c r="BF223" i="2"/>
  <c r="AA223" i="2"/>
  <c r="Y223" i="2"/>
  <c r="W223" i="2"/>
  <c r="BK223" i="2"/>
  <c r="N223" i="2"/>
  <c r="BE223" i="2" s="1"/>
  <c r="BI217" i="2"/>
  <c r="BH217" i="2"/>
  <c r="BG217" i="2"/>
  <c r="BF217" i="2"/>
  <c r="AA217" i="2"/>
  <c r="Y217" i="2"/>
  <c r="W217" i="2"/>
  <c r="BK217" i="2"/>
  <c r="N217" i="2"/>
  <c r="BE217" i="2"/>
  <c r="BI216" i="2"/>
  <c r="BH216" i="2"/>
  <c r="BG216" i="2"/>
  <c r="BF216" i="2"/>
  <c r="AA216" i="2"/>
  <c r="Y216" i="2"/>
  <c r="W216" i="2"/>
  <c r="BK216" i="2"/>
  <c r="N216" i="2"/>
  <c r="BE216" i="2" s="1"/>
  <c r="BI215" i="2"/>
  <c r="BH215" i="2"/>
  <c r="BG215" i="2"/>
  <c r="BF215" i="2"/>
  <c r="AA215" i="2"/>
  <c r="Y215" i="2"/>
  <c r="W215" i="2"/>
  <c r="BK215" i="2"/>
  <c r="N215" i="2"/>
  <c r="BE215" i="2"/>
  <c r="BI209" i="2"/>
  <c r="BH209" i="2"/>
  <c r="BG209" i="2"/>
  <c r="BF209" i="2"/>
  <c r="AA209" i="2"/>
  <c r="Y209" i="2"/>
  <c r="W209" i="2"/>
  <c r="BK209" i="2"/>
  <c r="N209" i="2"/>
  <c r="BE209" i="2" s="1"/>
  <c r="BI203" i="2"/>
  <c r="BH203" i="2"/>
  <c r="BG203" i="2"/>
  <c r="BF203" i="2"/>
  <c r="AA203" i="2"/>
  <c r="Y203" i="2"/>
  <c r="W203" i="2"/>
  <c r="BK203" i="2"/>
  <c r="N203" i="2"/>
  <c r="BE203" i="2" s="1"/>
  <c r="BI202" i="2"/>
  <c r="BH202" i="2"/>
  <c r="BG202" i="2"/>
  <c r="BF202" i="2"/>
  <c r="AA202" i="2"/>
  <c r="Y202" i="2"/>
  <c r="W202" i="2"/>
  <c r="BK202" i="2"/>
  <c r="N202" i="2"/>
  <c r="BE202" i="2" s="1"/>
  <c r="BI196" i="2"/>
  <c r="BH196" i="2"/>
  <c r="BG196" i="2"/>
  <c r="BF196" i="2"/>
  <c r="AA196" i="2"/>
  <c r="Y196" i="2"/>
  <c r="W196" i="2"/>
  <c r="BK196" i="2"/>
  <c r="N196" i="2"/>
  <c r="BE196" i="2"/>
  <c r="BI195" i="2"/>
  <c r="BH195" i="2"/>
  <c r="BG195" i="2"/>
  <c r="BF195" i="2"/>
  <c r="AA195" i="2"/>
  <c r="Y195" i="2"/>
  <c r="W195" i="2"/>
  <c r="BK195" i="2"/>
  <c r="N195" i="2"/>
  <c r="BE195" i="2" s="1"/>
  <c r="BI189" i="2"/>
  <c r="BH189" i="2"/>
  <c r="BG189" i="2"/>
  <c r="BF189" i="2"/>
  <c r="AA189" i="2"/>
  <c r="Y189" i="2"/>
  <c r="W189" i="2"/>
  <c r="BK189" i="2"/>
  <c r="N189" i="2"/>
  <c r="BE189" i="2"/>
  <c r="BI188" i="2"/>
  <c r="BH188" i="2"/>
  <c r="BG188" i="2"/>
  <c r="BF188" i="2"/>
  <c r="AA188" i="2"/>
  <c r="AA186" i="2" s="1"/>
  <c r="Y188" i="2"/>
  <c r="W188" i="2"/>
  <c r="BK188" i="2"/>
  <c r="N188" i="2"/>
  <c r="BE188" i="2" s="1"/>
  <c r="BI187" i="2"/>
  <c r="BH187" i="2"/>
  <c r="BG187" i="2"/>
  <c r="BF187" i="2"/>
  <c r="AA187" i="2"/>
  <c r="Y187" i="2"/>
  <c r="W187" i="2"/>
  <c r="BK187" i="2"/>
  <c r="N187" i="2"/>
  <c r="BE187" i="2" s="1"/>
  <c r="BI179" i="2"/>
  <c r="BH179" i="2"/>
  <c r="BG179" i="2"/>
  <c r="BF179" i="2"/>
  <c r="AA179" i="2"/>
  <c r="Y179" i="2"/>
  <c r="W179" i="2"/>
  <c r="BK179" i="2"/>
  <c r="N179" i="2"/>
  <c r="BE179" i="2" s="1"/>
  <c r="BI169" i="2"/>
  <c r="BH169" i="2"/>
  <c r="BG169" i="2"/>
  <c r="BF169" i="2"/>
  <c r="AA169" i="2"/>
  <c r="Y169" i="2"/>
  <c r="W169" i="2"/>
  <c r="BK169" i="2"/>
  <c r="N169" i="2"/>
  <c r="BE169" i="2" s="1"/>
  <c r="BI161" i="2"/>
  <c r="BH161" i="2"/>
  <c r="BG161" i="2"/>
  <c r="BF161" i="2"/>
  <c r="AA161" i="2"/>
  <c r="Y161" i="2"/>
  <c r="W161" i="2"/>
  <c r="BK161" i="2"/>
  <c r="N161" i="2"/>
  <c r="BE161" i="2" s="1"/>
  <c r="BI154" i="2"/>
  <c r="BH154" i="2"/>
  <c r="BG154" i="2"/>
  <c r="BF154" i="2"/>
  <c r="AA154" i="2"/>
  <c r="Y154" i="2"/>
  <c r="W154" i="2"/>
  <c r="BK154" i="2"/>
  <c r="N154" i="2"/>
  <c r="BE154" i="2"/>
  <c r="BI148" i="2"/>
  <c r="BH148" i="2"/>
  <c r="BG148" i="2"/>
  <c r="BF148" i="2"/>
  <c r="AA148" i="2"/>
  <c r="Y148" i="2"/>
  <c r="W148" i="2"/>
  <c r="BK148" i="2"/>
  <c r="N148" i="2"/>
  <c r="BE148" i="2" s="1"/>
  <c r="BI141" i="2"/>
  <c r="BH141" i="2"/>
  <c r="BG141" i="2"/>
  <c r="BF141" i="2"/>
  <c r="AA141" i="2"/>
  <c r="Y141" i="2"/>
  <c r="W141" i="2"/>
  <c r="BK141" i="2"/>
  <c r="N141" i="2"/>
  <c r="BE141" i="2" s="1"/>
  <c r="BI137" i="2"/>
  <c r="BH137" i="2"/>
  <c r="BG137" i="2"/>
  <c r="BF137" i="2"/>
  <c r="AA137" i="2"/>
  <c r="Y137" i="2"/>
  <c r="W137" i="2"/>
  <c r="BK137" i="2"/>
  <c r="N137" i="2"/>
  <c r="BE137" i="2" s="1"/>
  <c r="M131" i="2"/>
  <c r="M130" i="2"/>
  <c r="F130" i="2"/>
  <c r="F128" i="2"/>
  <c r="F126" i="2"/>
  <c r="M84" i="2"/>
  <c r="M83" i="2"/>
  <c r="F83" i="2"/>
  <c r="F81" i="2"/>
  <c r="F79" i="2"/>
  <c r="O15" i="2"/>
  <c r="E15" i="2"/>
  <c r="F84" i="2" s="1"/>
  <c r="O14" i="2"/>
  <c r="O9" i="2"/>
  <c r="F6" i="2"/>
  <c r="F125" i="2" s="1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C93" i="1"/>
  <c r="CH93" i="1"/>
  <c r="CB93" i="1"/>
  <c r="CG93" i="1"/>
  <c r="CA93" i="1"/>
  <c r="CF93" i="1"/>
  <c r="BZ93" i="1"/>
  <c r="CE93" i="1"/>
  <c r="CK92" i="1"/>
  <c r="CJ92" i="1"/>
  <c r="CI92" i="1"/>
  <c r="CC92" i="1"/>
  <c r="CH92" i="1"/>
  <c r="CB92" i="1"/>
  <c r="CG92" i="1"/>
  <c r="CA92" i="1"/>
  <c r="CF92" i="1"/>
  <c r="BZ92" i="1"/>
  <c r="CE92" i="1"/>
  <c r="CK91" i="1"/>
  <c r="CJ91" i="1"/>
  <c r="CI91" i="1"/>
  <c r="CH91" i="1"/>
  <c r="CG91" i="1"/>
  <c r="CF91" i="1"/>
  <c r="BZ91" i="1"/>
  <c r="CE91" i="1"/>
  <c r="AM83" i="1"/>
  <c r="L83" i="1"/>
  <c r="AM82" i="1"/>
  <c r="L82" i="1"/>
  <c r="AM80" i="1"/>
  <c r="L80" i="1"/>
  <c r="L78" i="1"/>
  <c r="L77" i="1"/>
  <c r="AA603" i="2" l="1"/>
  <c r="Y306" i="2"/>
  <c r="W479" i="2"/>
  <c r="M128" i="2"/>
  <c r="AA259" i="2"/>
  <c r="Y527" i="2"/>
  <c r="W603" i="2"/>
  <c r="W609" i="2"/>
  <c r="W598" i="2" s="1"/>
  <c r="F78" i="2"/>
  <c r="AA136" i="2"/>
  <c r="Y186" i="2"/>
  <c r="AA306" i="2"/>
  <c r="H35" i="2"/>
  <c r="BC88" i="1" s="1"/>
  <c r="BC87" i="1" s="1"/>
  <c r="W34" i="1" s="1"/>
  <c r="AA160" i="2"/>
  <c r="W160" i="2"/>
  <c r="AA283" i="2"/>
  <c r="AA282" i="2" s="1"/>
  <c r="BK603" i="2"/>
  <c r="N603" i="2" s="1"/>
  <c r="N104" i="2" s="1"/>
  <c r="W186" i="2"/>
  <c r="BK283" i="2"/>
  <c r="H36" i="2"/>
  <c r="BD88" i="1" s="1"/>
  <c r="BD87" i="1" s="1"/>
  <c r="W35" i="1" s="1"/>
  <c r="Y609" i="2"/>
  <c r="W306" i="2"/>
  <c r="BK527" i="2"/>
  <c r="N527" i="2" s="1"/>
  <c r="N99" i="2" s="1"/>
  <c r="Y598" i="2"/>
  <c r="BK160" i="2"/>
  <c r="N160" i="2" s="1"/>
  <c r="N91" i="2" s="1"/>
  <c r="Y160" i="2"/>
  <c r="Y283" i="2"/>
  <c r="Y282" i="2" s="1"/>
  <c r="AA527" i="2"/>
  <c r="W527" i="2"/>
  <c r="Y585" i="2"/>
  <c r="BK612" i="2"/>
  <c r="H34" i="2"/>
  <c r="BB88" i="1" s="1"/>
  <c r="BB87" i="1" s="1"/>
  <c r="W33" i="1" s="1"/>
  <c r="BK186" i="2"/>
  <c r="N186" i="2" s="1"/>
  <c r="N92" i="2" s="1"/>
  <c r="Y136" i="2"/>
  <c r="Y135" i="2" s="1"/>
  <c r="BK136" i="2"/>
  <c r="N136" i="2" s="1"/>
  <c r="N90" i="2" s="1"/>
  <c r="Y259" i="2"/>
  <c r="BK259" i="2"/>
  <c r="N259" i="2" s="1"/>
  <c r="N93" i="2" s="1"/>
  <c r="W283" i="2"/>
  <c r="BK479" i="2"/>
  <c r="N479" i="2" s="1"/>
  <c r="N98" i="2" s="1"/>
  <c r="Y479" i="2"/>
  <c r="F131" i="2"/>
  <c r="W136" i="2"/>
  <c r="W259" i="2"/>
  <c r="BK306" i="2"/>
  <c r="N306" i="2" s="1"/>
  <c r="N97" i="2" s="1"/>
  <c r="N283" i="2"/>
  <c r="N96" i="2" s="1"/>
  <c r="H33" i="2"/>
  <c r="BA88" i="1" s="1"/>
  <c r="BA87" i="1" s="1"/>
  <c r="N599" i="2"/>
  <c r="N102" i="2" s="1"/>
  <c r="BK609" i="2"/>
  <c r="AA598" i="2"/>
  <c r="M33" i="2"/>
  <c r="AW88" i="1" s="1"/>
  <c r="BK585" i="2"/>
  <c r="N585" i="2" s="1"/>
  <c r="N100" i="2" s="1"/>
  <c r="W282" i="2" l="1"/>
  <c r="W135" i="2"/>
  <c r="AA135" i="2"/>
  <c r="AA134" i="2"/>
  <c r="AY87" i="1"/>
  <c r="Y134" i="2"/>
  <c r="W134" i="2"/>
  <c r="AU88" i="1" s="1"/>
  <c r="AU87" i="1" s="1"/>
  <c r="BK135" i="2"/>
  <c r="N135" i="2" s="1"/>
  <c r="N89" i="2" s="1"/>
  <c r="BK282" i="2"/>
  <c r="N282" i="2" s="1"/>
  <c r="N95" i="2" s="1"/>
  <c r="AX87" i="1"/>
  <c r="W32" i="1"/>
  <c r="AW87" i="1"/>
  <c r="AK32" i="1" s="1"/>
  <c r="BK598" i="2"/>
  <c r="N598" i="2" s="1"/>
  <c r="N101" i="2" s="1"/>
  <c r="BK134" i="2" l="1"/>
  <c r="N134" i="2" s="1"/>
  <c r="N88" i="2" s="1"/>
  <c r="BE112" i="2" l="1"/>
  <c r="BE114" i="2"/>
  <c r="BE111" i="2"/>
  <c r="BE113" i="2"/>
  <c r="BE115" i="2"/>
  <c r="M27" i="2"/>
  <c r="BE110" i="2" l="1"/>
  <c r="H32" i="2" l="1"/>
  <c r="AZ88" i="1" s="1"/>
  <c r="AZ87" i="1" s="1"/>
  <c r="AV87" i="1" s="1"/>
  <c r="AT87" i="1" s="1"/>
  <c r="M32" i="2"/>
  <c r="AV88" i="1" s="1"/>
  <c r="AT88" i="1" s="1"/>
  <c r="L117" i="2"/>
  <c r="M30" i="2" l="1"/>
  <c r="AS88" i="1"/>
  <c r="AS87" i="1" s="1"/>
  <c r="L38" i="2" l="1"/>
  <c r="AG88" i="1"/>
  <c r="AG87" i="1" l="1"/>
  <c r="AN88" i="1"/>
  <c r="AK26" i="1" l="1"/>
  <c r="AN87" i="1"/>
  <c r="CD94" i="1" l="1"/>
  <c r="AV94" i="1"/>
  <c r="BY94" i="1" s="1"/>
  <c r="CD93" i="1"/>
  <c r="AV93" i="1"/>
  <c r="BY93" i="1" s="1"/>
  <c r="AV91" i="1"/>
  <c r="CD91" i="1"/>
  <c r="AV92" i="1"/>
  <c r="BY92" i="1" s="1"/>
  <c r="CD92" i="1"/>
  <c r="W31" i="1" l="1"/>
  <c r="BY91" i="1"/>
  <c r="AK31" i="1" s="1"/>
  <c r="AG96" i="1"/>
  <c r="AK29" i="1"/>
  <c r="AK37" i="1" l="1"/>
  <c r="AN96" i="1"/>
</calcChain>
</file>

<file path=xl/sharedStrings.xml><?xml version="1.0" encoding="utf-8"?>
<sst xmlns="http://schemas.openxmlformats.org/spreadsheetml/2006/main" count="5002" uniqueCount="764">
  <si>
    <t>2012</t>
  </si>
  <si>
    <t>List obsahuje:</t>
  </si>
  <si>
    <t>1) Souhrnný list stavby</t>
  </si>
  <si>
    <t>2) Rekapitulace objektů</t>
  </si>
  <si>
    <t>2.0</t>
  </si>
  <si>
    <t/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</si>
  <si>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</si>
  <si>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</si>
  <si>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</si>
  <si>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</si>
  <si>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</si>
  <si>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</si>
  <si>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</si>
  <si>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</si>
  <si>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Návod na vyplnění</t>
  </si>
  <si>
    <t>0,001</t>
  </si>
  <si>
    <t>Kód:</t>
  </si>
  <si>
    <t>201808_1</t>
  </si>
  <si>
    <t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případe potřeby poznámku (ta je v skrytém sloupci)</t>
  </si>
  <si>
    <t>Stavba:</t>
  </si>
  <si>
    <t>JKSO:</t>
  </si>
  <si>
    <t>CC-CZ:</t>
  </si>
  <si>
    <t>Místo:</t>
  </si>
  <si>
    <t>Bystřice pod Hostýnem, Pod Platany 1</t>
  </si>
  <si>
    <t>Datum:</t>
  </si>
  <si>
    <t>Objednatel:</t>
  </si>
  <si>
    <t>IČ:</t>
  </si>
  <si>
    <t>Město Bystřice pod Hostýnem</t>
  </si>
  <si>
    <t>DIČ:</t>
  </si>
  <si>
    <t>Zhotovitel:</t>
  </si>
  <si>
    <t>Projektant:</t>
  </si>
  <si>
    <t>48155586</t>
  </si>
  <si>
    <t>INRECO, s.r.o.</t>
  </si>
  <si>
    <t>CZ48155586</t>
  </si>
  <si>
    <t>True</t>
  </si>
  <si>
    <t>Zpracovatel:</t>
  </si>
  <si>
    <t>05985404</t>
  </si>
  <si>
    <t>BACing s.r.o.</t>
  </si>
  <si>
    <t>CZ05985404</t>
  </si>
  <si>
    <t>Poznámka:</t>
  </si>
  <si>
    <t>Náklady z rozpočtů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</si>
  <si>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</si>
  <si>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</si>
  <si>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</si>
  <si>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</si>
  <si>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</si>
  <si>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</si>
  <si>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</si>
  <si>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</si>
  <si>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</si>
  <si>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</si>
  <si>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</si>
  <si>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</si>
  <si>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</si>
  <si>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</si>
  <si>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</si>
  <si>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</si>
  <si>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</si>
  <si>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</si>
  <si>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</si>
  <si>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</si>
  <si>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</si>
  <si>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</si>
  <si>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</si>
  <si>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</si>
  <si>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</si>
  <si>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</si>
  <si>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</si>
  <si>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</si>
  <si>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</si>
  <si>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</si>
  <si>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</si>
  <si>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</si>
  <si>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</si>
  <si>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</si>
  <si>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</si>
  <si>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D</t>
  </si>
  <si>
    <t>0</t>
  </si>
  <si>
    <t>###NOIMPORT###</t>
  </si>
  <si>
    <t>IMPORT</t>
  </si>
  <si>
    <t>{8b1930f0-bd2e-4b9a-92fd-bc92c5399860}</t>
  </si>
  <si>
    <t>{00000000-0000-0000-0000-000000000000}</t>
  </si>
  <si>
    <t>/</t>
  </si>
  <si>
    <t>1</t>
  </si>
  <si>
    <t>{36412384-affe-4d89-b2e7-905b7adb28ed}</t>
  </si>
  <si>
    <t>Procent. zadání_x000D_
[% nákladů rozpočtu]</t>
  </si>
  <si>
    <t>Zařazení nákladů</t>
  </si>
  <si>
    <t>stavební čast</t>
  </si>
  <si>
    <t>OSTATNENAKLADY</t>
  </si>
  <si>
    <t>OSTATNENAKLADYVLASTNE</t>
  </si>
  <si>
    <t>1) Krycí list rozpočtu</t>
  </si>
  <si>
    <t>2) Rekapitulace rozpočtu</t>
  </si>
  <si>
    <t>3) Rozpočet</t>
  </si>
  <si>
    <t>Zpět na list:</t>
  </si>
  <si>
    <t>Rekapitulace stavby</t>
  </si>
  <si>
    <t>puda</t>
  </si>
  <si>
    <t>podlaha půda</t>
  </si>
  <si>
    <t>m2</t>
  </si>
  <si>
    <t>164,92</t>
  </si>
  <si>
    <t>2</t>
  </si>
  <si>
    <t>strop3NP</t>
  </si>
  <si>
    <t>strop 3NP</t>
  </si>
  <si>
    <t>145,03</t>
  </si>
  <si>
    <t>KRYCÍ LIST ROZPOČTU</t>
  </si>
  <si>
    <t>střecha</t>
  </si>
  <si>
    <t>237,89</t>
  </si>
  <si>
    <t>Objekt:</t>
  </si>
  <si>
    <t>Náklady z rozpočtu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</si>
  <si>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</si>
  <si>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</si>
  <si>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</si>
  <si>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</si>
  <si>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</si>
  <si>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</si>
  <si>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</si>
  <si>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</si>
  <si>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</si>
  <si>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</si>
  <si>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</si>
  <si>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</si>
  <si>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741 - Elektroinstalace - silnoproud</t>
  </si>
  <si>
    <t xml:space="preserve">    762 - Konstrukce tesařské</t>
  </si>
  <si>
    <t xml:space="preserve">    764 - Konstrukce klempířské</t>
  </si>
  <si>
    <t xml:space="preserve">    765 - Krytina skládaná</t>
  </si>
  <si>
    <t xml:space="preserve">    783 - Dokončovací práce - nátěry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</si>
  <si>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</si>
  <si>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</si>
  <si>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</si>
  <si>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</si>
  <si>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</si>
  <si>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>Zařízení staveniště</t>
  </si>
  <si>
    <t>VRN</t>
  </si>
  <si>
    <t>KOMPLETACNA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</si>
  <si>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</si>
  <si>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</si>
  <si>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</si>
  <si>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</si>
  <si>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</si>
  <si>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</si>
  <si>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</si>
  <si>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</si>
  <si>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</si>
  <si>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</si>
  <si>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</si>
  <si>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</si>
  <si>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</si>
  <si>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</si>
  <si>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</si>
  <si>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</si>
  <si>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311231115R</t>
  </si>
  <si>
    <t>Zdivo nosné z cihel 290x140x65 na vápennou maltu tl. 150 mm</t>
  </si>
  <si>
    <t>m3</t>
  </si>
  <si>
    <t>4</t>
  </si>
  <si>
    <t>-2039401928</t>
  </si>
  <si>
    <t>D.1.1.2.4 Půdorys krovu</t>
  </si>
  <si>
    <t>VV</t>
  </si>
  <si>
    <t>0,5</t>
  </si>
  <si>
    <t>Součet</t>
  </si>
  <si>
    <t>314231521R</t>
  </si>
  <si>
    <t>Sanace nadstřešního zdiva komínů - rozebrání, nově vyzděno podle původního tvarového provedení, použití 100% cihel, lícové, mrazuvzdorné 290x140x65, v ceně je počítáno spárování vápennou maltou, líc komínového zdiva chránit impregnací</t>
  </si>
  <si>
    <t>-934708020</t>
  </si>
  <si>
    <t>D.1.1.1 - Technická zpráva</t>
  </si>
  <si>
    <t>5.6. Svislé konstrukce</t>
  </si>
  <si>
    <t>horní část komínů</t>
  </si>
  <si>
    <t>(0,48*0,49)*1*3-0,0225*1*3</t>
  </si>
  <si>
    <t>(0,48*0,765)*1,5*2-0,0225*1,5*2*2</t>
  </si>
  <si>
    <t>3</t>
  </si>
  <si>
    <t>314238450R</t>
  </si>
  <si>
    <t>Dodávka a montáž betonové desky na komín (tvarově shodná kopie) z betonu tř. C 30/37 v tl. 80 mm, povrchová úprava v provedení pohledový beton tř. PB2 s horním lícem vyspádovaným do stran a okapním nosem, povrch chránit hloubkovou hydrofobní impregnací</t>
  </si>
  <si>
    <t>-1188847879</t>
  </si>
  <si>
    <t>0,69*0,69*0,08*3</t>
  </si>
  <si>
    <t>(0,68*1,165)*0,08*2</t>
  </si>
  <si>
    <t>314238455R</t>
  </si>
  <si>
    <t>Demontáž stávající betonové desky na komínu</t>
  </si>
  <si>
    <t>kus</t>
  </si>
  <si>
    <t>-128849019</t>
  </si>
  <si>
    <t>5</t>
  </si>
  <si>
    <t>619996135</t>
  </si>
  <si>
    <t>Ochrana konstrukcí nebo samostatných prvků obedněním</t>
  </si>
  <si>
    <t>-1945714390</t>
  </si>
  <si>
    <t>D.1.1.1 Technická zpráva</t>
  </si>
  <si>
    <t>5.1. Přípravné práce</t>
  </si>
  <si>
    <t>stávající střešní krytina v dolní části mansardové střechy</t>
  </si>
  <si>
    <t>D.1.1.2.5 Půdorys střechy</t>
  </si>
  <si>
    <t>legenda - b</t>
  </si>
  <si>
    <t>(34*1,5+14,205*1,5+15,3*1,5)*0,6</t>
  </si>
  <si>
    <t>6</t>
  </si>
  <si>
    <t>619996145</t>
  </si>
  <si>
    <t>Ochrana konstrukcí nebo samostatných prvků obalením geotextilií</t>
  </si>
  <si>
    <t>884768722</t>
  </si>
  <si>
    <t>klempířské prvky na střeše východního křídla</t>
  </si>
  <si>
    <t>legenda - c</t>
  </si>
  <si>
    <t>(34*0,6*2*2)*0,6</t>
  </si>
  <si>
    <t>(34*1,5*2+14,205*1,5*2+15,3*1,5*2)*0,6</t>
  </si>
  <si>
    <t>7</t>
  </si>
  <si>
    <t>622635081R</t>
  </si>
  <si>
    <t>Sanace nadstřešního zdiva komínů - lokálně vyměnit ojedinělé poškození cihly, vyškrabat stávající spárování do hloubky 30 až 40 mm a očistit tlakovou vodou, přespárovat vápennou maltou, líc komínového zdiva chránit povrchovou impregnací</t>
  </si>
  <si>
    <t>1530856515</t>
  </si>
  <si>
    <t>spodní část komínů</t>
  </si>
  <si>
    <t>(0,48+0,49)*2*1,5*3</t>
  </si>
  <si>
    <t>(0,48+0,765)*2*1,5*2</t>
  </si>
  <si>
    <t>8</t>
  </si>
  <si>
    <t>941321000R</t>
  </si>
  <si>
    <t xml:space="preserve">Nájezd, odjezd jeřábu </t>
  </si>
  <si>
    <t>kpl</t>
  </si>
  <si>
    <t>460148586</t>
  </si>
  <si>
    <t>9</t>
  </si>
  <si>
    <t>941321001R</t>
  </si>
  <si>
    <t>Hodinová sazba za výkon či prostoje jeřábu včetně patkování</t>
  </si>
  <si>
    <t>hod</t>
  </si>
  <si>
    <t>-676191729</t>
  </si>
  <si>
    <t>10</t>
  </si>
  <si>
    <t>941321112</t>
  </si>
  <si>
    <t>Montáž lešení řadového modulového těžkého zatížení do 300 kg/m2 š do 1,2 m v do 25 m</t>
  </si>
  <si>
    <t>159366628</t>
  </si>
  <si>
    <t>5.2. Lešení</t>
  </si>
  <si>
    <t>předpoklad 120 dní</t>
  </si>
  <si>
    <t>(21+23,7)*14</t>
  </si>
  <si>
    <t>11</t>
  </si>
  <si>
    <t>941321112R</t>
  </si>
  <si>
    <t>Doprava lešení</t>
  </si>
  <si>
    <t>976062999</t>
  </si>
  <si>
    <t>12</t>
  </si>
  <si>
    <t>941321211</t>
  </si>
  <si>
    <t>Příplatek k lešení řadovému modulovému těžkému š 1,2 m v do 25 m za první a ZKD den použití</t>
  </si>
  <si>
    <t>-1815755742</t>
  </si>
  <si>
    <t>13</t>
  </si>
  <si>
    <t>941221812</t>
  </si>
  <si>
    <t>Demontáž lešení řadového rámového těžkého zatížení do 300 kg/m2 š do 1,2 m v do 25 m</t>
  </si>
  <si>
    <t>-759069614</t>
  </si>
  <si>
    <t>14</t>
  </si>
  <si>
    <t>944511111</t>
  </si>
  <si>
    <t>Montáž ochranné sítě z textilie z umělých vláken</t>
  </si>
  <si>
    <t>1265407163</t>
  </si>
  <si>
    <t>944511211</t>
  </si>
  <si>
    <t>Příplatek k ochranné síti za první a ZKD den použití</t>
  </si>
  <si>
    <t>1850283661</t>
  </si>
  <si>
    <t>16</t>
  </si>
  <si>
    <t>944511811</t>
  </si>
  <si>
    <t>Demontáž ochranné sítě z textilie z umělých vláken</t>
  </si>
  <si>
    <t>-844246944</t>
  </si>
  <si>
    <t>17</t>
  </si>
  <si>
    <t>944711112</t>
  </si>
  <si>
    <t>Montáž záchytné stříšky š do 2 m</t>
  </si>
  <si>
    <t>m</t>
  </si>
  <si>
    <t>-2009777450</t>
  </si>
  <si>
    <t>18</t>
  </si>
  <si>
    <t>944711212</t>
  </si>
  <si>
    <t>Příplatek k záchytné stříšce š do 2 m za první a ZKD den použití</t>
  </si>
  <si>
    <t>956794959</t>
  </si>
  <si>
    <t>19</t>
  </si>
  <si>
    <t>944711812</t>
  </si>
  <si>
    <t>Demontáž záchytné stříšky š do 2 m</t>
  </si>
  <si>
    <t>-1297676424</t>
  </si>
  <si>
    <t>20</t>
  </si>
  <si>
    <t>962032230</t>
  </si>
  <si>
    <t>Bourání zdiva z cihel pálených nebo vápenopískových na MV nebo MVC do 1 m3</t>
  </si>
  <si>
    <t>156722327</t>
  </si>
  <si>
    <t>965081113</t>
  </si>
  <si>
    <t>Bourání dlažby z dlaždic půdních plochy přes 1 m2</t>
  </si>
  <si>
    <t>918173199</t>
  </si>
  <si>
    <t>D.1.1.2.4 - Půdorys krovu</t>
  </si>
  <si>
    <t>"P1"</t>
  </si>
  <si>
    <t>21,7*7,6</t>
  </si>
  <si>
    <t>22</t>
  </si>
  <si>
    <t>965082923</t>
  </si>
  <si>
    <t>Odstranění násypů pod podlahami tl do 100 mm pl přes 2 m2</t>
  </si>
  <si>
    <t>1008902041</t>
  </si>
  <si>
    <t>puda*0,03</t>
  </si>
  <si>
    <t>23</t>
  </si>
  <si>
    <t>975043112R</t>
  </si>
  <si>
    <t>Zhotovení podchycení stropů  3NP včetně následného odstranění</t>
  </si>
  <si>
    <t>-1691499722</t>
  </si>
  <si>
    <t>provizorní podchycení havarijních stropních trámů výdřevou - u obvodové zdi provést zavětrovanou podélnou nosnou stolici</t>
  </si>
  <si>
    <t>(21+6,5)*2</t>
  </si>
  <si>
    <t>24</t>
  </si>
  <si>
    <t>978012191</t>
  </si>
  <si>
    <t>Otlučení (osekání) vnitřní vápenné nebo vápenocementové omítky stropů rákosových v rozsahu do 100 %</t>
  </si>
  <si>
    <t>-2118925572</t>
  </si>
  <si>
    <t>D.1.1.2.6 - Řezy</t>
  </si>
  <si>
    <t>Skladby konstrukcí - B</t>
  </si>
  <si>
    <t>D.1.1.2.3 - Půdorys 3np</t>
  </si>
  <si>
    <t>"m.č. 301 - část 1.etapa" 30,85</t>
  </si>
  <si>
    <t>"m.č. 304" 43,36</t>
  </si>
  <si>
    <t>"m.č. 305" 26,1</t>
  </si>
  <si>
    <t>"m.č. 306" 26,31</t>
  </si>
  <si>
    <t>"m.č. 307" 18,41</t>
  </si>
  <si>
    <t>25</t>
  </si>
  <si>
    <t>978114400R</t>
  </si>
  <si>
    <t>Demontáž dřevěné fabionové lišty z podhledu pro provedení kopií</t>
  </si>
  <si>
    <t>bm</t>
  </si>
  <si>
    <t>-128330166</t>
  </si>
  <si>
    <t>D1.1.1 - Technická zpráva</t>
  </si>
  <si>
    <t>5.3. Bourací práce</t>
  </si>
  <si>
    <t>"m.č. 304"(9,384+4,75)*2</t>
  </si>
  <si>
    <t>"m.č. 305"(5,454+4,75)*2</t>
  </si>
  <si>
    <t>"m.č. 306"(5,57+4,795)*2</t>
  </si>
  <si>
    <t>26</t>
  </si>
  <si>
    <t>997013154</t>
  </si>
  <si>
    <t>Vnitrostaveništní doprava suti a vybouraných hmot pro budovy v do 15 m s omezením mechanizace</t>
  </si>
  <si>
    <t>t</t>
  </si>
  <si>
    <t>-1877986943</t>
  </si>
  <si>
    <t>27</t>
  </si>
  <si>
    <t>997013312</t>
  </si>
  <si>
    <t>Montáž a demontáž shozu suti v do 20 m</t>
  </si>
  <si>
    <t>-1951987711</t>
  </si>
  <si>
    <t>28</t>
  </si>
  <si>
    <t>997013322</t>
  </si>
  <si>
    <t>Příplatek k shozu suti v do 20 m za první a ZKD den použití</t>
  </si>
  <si>
    <t>709666537</t>
  </si>
  <si>
    <t>předpoklad 60 dní</t>
  </si>
  <si>
    <t>14,5</t>
  </si>
  <si>
    <t>29</t>
  </si>
  <si>
    <t>997013501</t>
  </si>
  <si>
    <t>Odvoz suti a vybouraných hmot na skládku nebo meziskládku do 1 km se složením</t>
  </si>
  <si>
    <t>-1076591018</t>
  </si>
  <si>
    <t>30</t>
  </si>
  <si>
    <t>997013509</t>
  </si>
  <si>
    <t>Příplatek k odvozu suti a vybouraných hmot na skládku ZKD 1 km přes 1 km</t>
  </si>
  <si>
    <t>1486000168</t>
  </si>
  <si>
    <t>31</t>
  </si>
  <si>
    <t>997013803</t>
  </si>
  <si>
    <t>Poplatek za uložení na skládce (skládkovné) stavebního odpadu cihelného kód odpadu 170 102</t>
  </si>
  <si>
    <t>248325370</t>
  </si>
  <si>
    <t>7,421+0,9</t>
  </si>
  <si>
    <t>32</t>
  </si>
  <si>
    <t>997013807</t>
  </si>
  <si>
    <t>Poplatek za uložení na skládce (skládkovné) stavebního odpadu keramického kód odpadu 170 103</t>
  </si>
  <si>
    <t>-918208143</t>
  </si>
  <si>
    <t>16,147/2</t>
  </si>
  <si>
    <t>33</t>
  </si>
  <si>
    <t>997013811</t>
  </si>
  <si>
    <t>Poplatek za uložení na skládce (skládkovné) stavebního odpadu dřevěného kód odpadu 170 201</t>
  </si>
  <si>
    <t>-1635322479</t>
  </si>
  <si>
    <t>14,273</t>
  </si>
  <si>
    <t>34</t>
  </si>
  <si>
    <t>997013831</t>
  </si>
  <si>
    <t>Poplatek za uložení stavebního směsného odpadu na skládce (skládkovné)</t>
  </si>
  <si>
    <t>1652023732</t>
  </si>
  <si>
    <t>55,443-8,321-16,147/2-14,273</t>
  </si>
  <si>
    <t>35</t>
  </si>
  <si>
    <t>998017003</t>
  </si>
  <si>
    <t>Přesun hmot s omezením mechanizace pro budovy v do 24 m</t>
  </si>
  <si>
    <t>-1133993863</t>
  </si>
  <si>
    <t>36</t>
  </si>
  <si>
    <t>741000001R</t>
  </si>
  <si>
    <t>Provizorní propojení stávajícího a nového hromosvodu (1. a 2. etapa střechy</t>
  </si>
  <si>
    <t>-752457213</t>
  </si>
  <si>
    <t>37</t>
  </si>
  <si>
    <t>741000120R</t>
  </si>
  <si>
    <t>Zabezpečení pracoviště</t>
  </si>
  <si>
    <t>-522365690</t>
  </si>
  <si>
    <t>38</t>
  </si>
  <si>
    <t>741000121R</t>
  </si>
  <si>
    <t>Koordinace postupu montáže s ostatními profesemi</t>
  </si>
  <si>
    <t>1291786732</t>
  </si>
  <si>
    <t>39</t>
  </si>
  <si>
    <t>741000123R</t>
  </si>
  <si>
    <t>Revizní technik</t>
  </si>
  <si>
    <t>-404416677</t>
  </si>
  <si>
    <t>40</t>
  </si>
  <si>
    <t>741000124R</t>
  </si>
  <si>
    <t>PPV 6%</t>
  </si>
  <si>
    <t>%</t>
  </si>
  <si>
    <t>-923530402</t>
  </si>
  <si>
    <t>41</t>
  </si>
  <si>
    <t>741421811R</t>
  </si>
  <si>
    <t>Demontáž drátu včetně podpěr a svorek (drát o průměru 8 mm - 0,45 kg/m, polotvrdý)</t>
  </si>
  <si>
    <t>1857799884</t>
  </si>
  <si>
    <t>42</t>
  </si>
  <si>
    <t>741421812R</t>
  </si>
  <si>
    <t>Demontáž jímací tyče (JR 2,0 2m)</t>
  </si>
  <si>
    <t>ks</t>
  </si>
  <si>
    <t>-1303073866</t>
  </si>
  <si>
    <t>43</t>
  </si>
  <si>
    <t>741421813R</t>
  </si>
  <si>
    <t>Demontáž držáku jímací tyče</t>
  </si>
  <si>
    <t>-2012388258</t>
  </si>
  <si>
    <t>44</t>
  </si>
  <si>
    <t>741421814R</t>
  </si>
  <si>
    <t>Demontáž ochranné stříšky (OSH d-20mm, horní</t>
  </si>
  <si>
    <t>1309561628</t>
  </si>
  <si>
    <t>45</t>
  </si>
  <si>
    <t>741421815R</t>
  </si>
  <si>
    <t>Demontáž - svorka hromosvodní, uzemňovací (SJ1 k jímací tyči, D=20)</t>
  </si>
  <si>
    <t>-1488163224</t>
  </si>
  <si>
    <t>46</t>
  </si>
  <si>
    <t>741421831R</t>
  </si>
  <si>
    <t>Dodávka a montáž - měděný drát na hřebeni a taškách na svahu, drát 8 Cu T/2 drát o 8mm Cu T/2 (0,45kg/m) polotvrdý</t>
  </si>
  <si>
    <t>-1548664168</t>
  </si>
  <si>
    <t>47</t>
  </si>
  <si>
    <t>M</t>
  </si>
  <si>
    <t>741421832R</t>
  </si>
  <si>
    <t>Podpěra vedení, provedení Cu, PV15 na hřebenáče - univerzální</t>
  </si>
  <si>
    <t>-2089631627</t>
  </si>
  <si>
    <t>48</t>
  </si>
  <si>
    <t>741421833R</t>
  </si>
  <si>
    <t>Podpěra vedení, provedení Cu, PV12 na svahu</t>
  </si>
  <si>
    <t>-102117456</t>
  </si>
  <si>
    <t>49</t>
  </si>
  <si>
    <t>741421834R</t>
  </si>
  <si>
    <t>Dodávka a montáž - svorka hromosvodní, uzemňovací, provedení Cu - SS spojovací</t>
  </si>
  <si>
    <t>745922352</t>
  </si>
  <si>
    <t>50</t>
  </si>
  <si>
    <t>741421835R</t>
  </si>
  <si>
    <t>Dodávka a montáž - svorka hromosvodní, uzemňovací, provedení Cu - SK křížová</t>
  </si>
  <si>
    <t>1100776529</t>
  </si>
  <si>
    <t>51</t>
  </si>
  <si>
    <t>741421836R</t>
  </si>
  <si>
    <t>Dodávka a montáž - svorka hromosvodní, uzemňovací, provedení Cu - SO okapová - malá</t>
  </si>
  <si>
    <t>-1466864298</t>
  </si>
  <si>
    <t>52</t>
  </si>
  <si>
    <t>741421837R</t>
  </si>
  <si>
    <t>Dodávka a montáž - svorka hromosvodní, uzemňovací, provedení Cu - SJ1 k jímací tyči,D=20</t>
  </si>
  <si>
    <t>1870760318</t>
  </si>
  <si>
    <t>53</t>
  </si>
  <si>
    <t>741421838R</t>
  </si>
  <si>
    <t>Dodávka a montáž - jímací tyč a ochranná trubka, JR 2,0 Cu s rovným koncem Cu, L 2000mm</t>
  </si>
  <si>
    <t>1428631339</t>
  </si>
  <si>
    <t>54</t>
  </si>
  <si>
    <t>741421839R</t>
  </si>
  <si>
    <t>Dodávka a montáž - držák jímací tyč a ochranné trubky, DJDpp N do dřeva nerez, D20mm, L 100mm, vrut 8/200mm</t>
  </si>
  <si>
    <t>-254194133</t>
  </si>
  <si>
    <t>55</t>
  </si>
  <si>
    <t>741421840R</t>
  </si>
  <si>
    <t>Dodávka a montáž - ochranná stříška, provedení Cu - OSH d-20mm,horní</t>
  </si>
  <si>
    <t>1646086166</t>
  </si>
  <si>
    <t>56</t>
  </si>
  <si>
    <t>741421841R</t>
  </si>
  <si>
    <t>Montážní práce - tvarování mont. dílů</t>
  </si>
  <si>
    <t>-1912373231</t>
  </si>
  <si>
    <t>57</t>
  </si>
  <si>
    <t>998741203</t>
  </si>
  <si>
    <t>Přesun hmot procentní pro silnoproud v objektech v do 24 m</t>
  </si>
  <si>
    <t>1044696360</t>
  </si>
  <si>
    <t>58</t>
  </si>
  <si>
    <t>762081150R</t>
  </si>
  <si>
    <t>Hoblování hraněného řeziva ve staveništní dílně - imitace tesaného povrchu</t>
  </si>
  <si>
    <t>1318167590</t>
  </si>
  <si>
    <t>4,36+4,6+0,1</t>
  </si>
  <si>
    <t>59</t>
  </si>
  <si>
    <t>762082140R</t>
  </si>
  <si>
    <t>Podložení  vazných trámů v uložení ve zdivu modifikovaným pásem typu S a dubovým nebo akátovým prkénkem</t>
  </si>
  <si>
    <t>-1692896925</t>
  </si>
  <si>
    <t>20*2</t>
  </si>
  <si>
    <t>60</t>
  </si>
  <si>
    <t>762083122</t>
  </si>
  <si>
    <t>Impregnace řeziva proti dřevokaznému hmyzu, houbám a plísním máčením třída ohrožení 3 a 4</t>
  </si>
  <si>
    <t>997971317</t>
  </si>
  <si>
    <t>Skladby konstrukcí - A.1</t>
  </si>
  <si>
    <t>laťě</t>
  </si>
  <si>
    <t>5*0,05*0,03*střecha*1,1</t>
  </si>
  <si>
    <t>záklop půda - skladby konstrukcí B</t>
  </si>
  <si>
    <t>puda*0,03*1,1</t>
  </si>
  <si>
    <t>Mezisoučet</t>
  </si>
  <si>
    <t>61</t>
  </si>
  <si>
    <t>762331911</t>
  </si>
  <si>
    <t>Vyřezání části střešní vazby průřezové plochy řeziva do 120 cm2 délky do 3 m</t>
  </si>
  <si>
    <t>1106332771</t>
  </si>
  <si>
    <t>D.1.1.2.4 Půdrorys krovu</t>
  </si>
  <si>
    <t>"pol.14" 1</t>
  </si>
  <si>
    <t>62</t>
  </si>
  <si>
    <t>762331922</t>
  </si>
  <si>
    <t>Vyřezání části střešní vazby průřezové plochy řeziva do 224 cm2 délky do 5 m</t>
  </si>
  <si>
    <t>-1264305463</t>
  </si>
  <si>
    <t>"pol. 10"4,7*2</t>
  </si>
  <si>
    <t>"pol. 12" 4,9*1</t>
  </si>
  <si>
    <t>"pol. 13" 4,7*1</t>
  </si>
  <si>
    <t>"pol. 15" 4*1</t>
  </si>
  <si>
    <t>"rezerva pro skryté napadení"4,8*58*0,1</t>
  </si>
  <si>
    <t>63</t>
  </si>
  <si>
    <t>762331931</t>
  </si>
  <si>
    <t>Vyřezání části střešní vazby průřezové plochy řeziva do 288 cm2 délky do 3 m</t>
  </si>
  <si>
    <t>-1352336208</t>
  </si>
  <si>
    <t>"pol. 3" 2,6*4</t>
  </si>
  <si>
    <t>"pol. 8" 2*1</t>
  </si>
  <si>
    <t>64</t>
  </si>
  <si>
    <t>762331932</t>
  </si>
  <si>
    <t>Vyřezání části střešní vazby průřezové plochy řeziva do 288 cm2 délky do 5 m</t>
  </si>
  <si>
    <t>-1523522539</t>
  </si>
  <si>
    <t>"pol.7" 4*1</t>
  </si>
  <si>
    <t>"pol.17" 3,2*1</t>
  </si>
  <si>
    <t>"rezerva pro skryté napadení"57,8*1*0,3</t>
  </si>
  <si>
    <t>"rezerva pro skryté napadení" 49,3*1*0,1</t>
  </si>
  <si>
    <t>65</t>
  </si>
  <si>
    <t>762331933</t>
  </si>
  <si>
    <t>Vyřezání části střešní vazby průřezové plochy řeziva do 288 cm2 délky do 8 m</t>
  </si>
  <si>
    <t>-1814639696</t>
  </si>
  <si>
    <t>"pol. 6" 5,2*1</t>
  </si>
  <si>
    <t>66</t>
  </si>
  <si>
    <t>762331942</t>
  </si>
  <si>
    <t>Vyřezání části střešní vazby průřezové plochy řeziva do 450 cm2 délky do 5 m</t>
  </si>
  <si>
    <t>-652218902</t>
  </si>
  <si>
    <t>"pol. 4" 3,8*3</t>
  </si>
  <si>
    <t>"pol. 5"3,7*2</t>
  </si>
  <si>
    <t>67</t>
  </si>
  <si>
    <t>762331951</t>
  </si>
  <si>
    <t>Vyřezání části střešní vazby průřezové plochy řeziva přes 450 cm2 délky do 3 m</t>
  </si>
  <si>
    <t>-1075669015</t>
  </si>
  <si>
    <t>"pol.11" 2,4*1</t>
  </si>
  <si>
    <t>"pol.18" 2,4*1</t>
  </si>
  <si>
    <t>68</t>
  </si>
  <si>
    <t>762331953</t>
  </si>
  <si>
    <t>Vyřezání části střešní vazby průřezové plochy řeziva přes 450 cm2 délky do 8 m</t>
  </si>
  <si>
    <t>873520486</t>
  </si>
  <si>
    <t>"pol.9" 7,6*4</t>
  </si>
  <si>
    <t>"pol.16"3,5*1</t>
  </si>
  <si>
    <t>"rezerva pro skrytá napadení" 59,5*1*0,3</t>
  </si>
  <si>
    <t>"rezerva pro skrytá napadení" 7,6*26*0,1</t>
  </si>
  <si>
    <t>69</t>
  </si>
  <si>
    <t>762332921R</t>
  </si>
  <si>
    <t xml:space="preserve">Doplnění části střešní vazby z hranolů průřezové plochy do 120 cm2 včetně materiálu - kontrukční výměnu provést s použitím původních tesaařských tradičních spojů, trámy vizuální třídy S10 (tř. pevnosti C24) </t>
  </si>
  <si>
    <t>1451426228</t>
  </si>
  <si>
    <t>70</t>
  </si>
  <si>
    <t>762332922R</t>
  </si>
  <si>
    <t xml:space="preserve">Doplnění části střešní vazby z hranolů průřezové plochy do 224 cm2 včetně materiálu - kontrukční výměnu provést s použitím původních tesaařských tradičních spojů, trámy vizuální třídy S10 (tř. pevnosti C24) </t>
  </si>
  <si>
    <t>2118560382</t>
  </si>
  <si>
    <t>71</t>
  </si>
  <si>
    <t>762332923R</t>
  </si>
  <si>
    <t xml:space="preserve">Doplnění části střešní vazby z hranolů průřezové plochy do 288 cm2 včetně materiálu - kontrukční výměnu provést s použitím původních tesaařských tradičních spojů, trámy vizuální třídy S10 (tř. pevnosti C24) </t>
  </si>
  <si>
    <t>-1270833759</t>
  </si>
  <si>
    <t>72</t>
  </si>
  <si>
    <t>762332924R</t>
  </si>
  <si>
    <t xml:space="preserve">Doplnění části střešní vazby z hranolů průřezové plochy do 450 cm2 včetně materiálu - kontrukční výměnu provést s použitím původních tesaařských tradičních spojů, trámy vizuální třídy S10 (tř. pevnosti C24) </t>
  </si>
  <si>
    <t>-1717581621</t>
  </si>
  <si>
    <t>73</t>
  </si>
  <si>
    <t>762332925R</t>
  </si>
  <si>
    <t xml:space="preserve">Doplnění části střešní vazby z hranolů průřezové plochy přes 600 cm2 včetně materiálu - kontrukční výměnu provést s použitím původních tesaařských tradičních spojů, trámy vizuální třídy S10 (tř. pevnosti C24) </t>
  </si>
  <si>
    <t>660250352</t>
  </si>
  <si>
    <t>74</t>
  </si>
  <si>
    <t>762342211</t>
  </si>
  <si>
    <t>Montáž laťování na střechách jednoduchých sklonu do 60° osové vzdálenosti do 150 mm</t>
  </si>
  <si>
    <t>497479338</t>
  </si>
  <si>
    <t>75</t>
  </si>
  <si>
    <t>60514103</t>
  </si>
  <si>
    <t>řezivo jehličnaté lať jakost I. 30x50mm</t>
  </si>
  <si>
    <t>460876383</t>
  </si>
  <si>
    <t>76</t>
  </si>
  <si>
    <t>762342811</t>
  </si>
  <si>
    <t>Demontáž laťování střech z latí osové vzdálenosti do 0,22 m</t>
  </si>
  <si>
    <t>-360210318</t>
  </si>
  <si>
    <t>77</t>
  </si>
  <si>
    <t>762342928R</t>
  </si>
  <si>
    <t>Ozdobný profilovaný římsový trám - provedení kopie ozdobné profilace</t>
  </si>
  <si>
    <t>822043476</t>
  </si>
  <si>
    <t xml:space="preserve">D.1.1.1 - Technická zpráva </t>
  </si>
  <si>
    <t>5.8. Krov</t>
  </si>
  <si>
    <t>Informativní výpis dřevěných prvků KROVU</t>
  </si>
  <si>
    <t>"16" 3,5</t>
  </si>
  <si>
    <t>"rezerva pro skrytá napadení" 59,5*0,3</t>
  </si>
  <si>
    <t>78</t>
  </si>
  <si>
    <t>762342929R</t>
  </si>
  <si>
    <t xml:space="preserve">Ozdobný profilovaný římsový trám - očištění, prevenitvní ošetření biocidem bez signálního pigmentu, povrch ponechávaného i nového dřeva konzerovat 2x řídkou lazurní barvou na dřevo v exteriéru na olejové rozpustné bázi v barevném odstínu pálený okr </t>
  </si>
  <si>
    <t>175313246</t>
  </si>
  <si>
    <t>62*0,6</t>
  </si>
  <si>
    <t>79</t>
  </si>
  <si>
    <t>762395000</t>
  </si>
  <si>
    <t>Spojovací prostředky pro montáž krovu, bednění, laťování, světlíky, klíny</t>
  </si>
  <si>
    <t>1009506606</t>
  </si>
  <si>
    <t>80</t>
  </si>
  <si>
    <t>762395000R</t>
  </si>
  <si>
    <t>Spojovací prostředky pro montáž krovu - původní tesařské tradiční spoje</t>
  </si>
  <si>
    <t>892087020</t>
  </si>
  <si>
    <t xml:space="preserve">D.1.1.1  Technická zpráva </t>
  </si>
  <si>
    <t>81</t>
  </si>
  <si>
    <t>762812240</t>
  </si>
  <si>
    <t>Montáž vrchního záklopu z hoblovaných prken na sraz spáry zakryté</t>
  </si>
  <si>
    <t>-1116447150</t>
  </si>
  <si>
    <t>82</t>
  </si>
  <si>
    <t>60511135</t>
  </si>
  <si>
    <t>řezivo stavební fošny prismované (středové) šířky přes 220mm délky 2-5m</t>
  </si>
  <si>
    <t>-451631732</t>
  </si>
  <si>
    <t>83</t>
  </si>
  <si>
    <t>762812811</t>
  </si>
  <si>
    <t>Demontáž záklopů stropů z hoblovaných prken tl do 32 mm</t>
  </si>
  <si>
    <t>1488681207</t>
  </si>
  <si>
    <t>84</t>
  </si>
  <si>
    <t>762822820R</t>
  </si>
  <si>
    <t xml:space="preserve">Demontáž dřevěného průvlaku v centrálním vikýři </t>
  </si>
  <si>
    <t>-311849021</t>
  </si>
  <si>
    <t xml:space="preserve"> D.1.1.1 - Technická zpráva</t>
  </si>
  <si>
    <t>2*4</t>
  </si>
  <si>
    <t>85</t>
  </si>
  <si>
    <t>762828809R</t>
  </si>
  <si>
    <t>Dodávka a osazení dřevěného průvlaku z jádrového dubu (tř.D16 D26) - m.č. 304 nad dvoujcí oken</t>
  </si>
  <si>
    <t>-283187775</t>
  </si>
  <si>
    <t>D.1.1.1  - Technická zpráva</t>
  </si>
  <si>
    <t>D.1.1.2.3 - Půdorys 3NP</t>
  </si>
  <si>
    <t xml:space="preserve">"průvlak spodní část 160x190" </t>
  </si>
  <si>
    <t xml:space="preserve">"průvlak horní část 160x140" </t>
  </si>
  <si>
    <t>86</t>
  </si>
  <si>
    <t>762841812</t>
  </si>
  <si>
    <t>Demontáž podbíjení obkladů stropů a střech sklonu do 60° z hrubých prken s omítkou</t>
  </si>
  <si>
    <t>1340006293</t>
  </si>
  <si>
    <t>strop3np</t>
  </si>
  <si>
    <t>87</t>
  </si>
  <si>
    <t>998762203</t>
  </si>
  <si>
    <t>Přesun hmot procentní pro kce tesařské v objektech v do 24 m</t>
  </si>
  <si>
    <t>1840539722</t>
  </si>
  <si>
    <t>88</t>
  </si>
  <si>
    <t>764001891</t>
  </si>
  <si>
    <t>Demontáž úžlabí do suti</t>
  </si>
  <si>
    <t>1583837721</t>
  </si>
  <si>
    <t>D.1.1.2.5 - Půdorys střechy</t>
  </si>
  <si>
    <t>"K2" 4,8</t>
  </si>
  <si>
    <t>"K4" 3</t>
  </si>
  <si>
    <t>89</t>
  </si>
  <si>
    <t>764002821</t>
  </si>
  <si>
    <t>Demontáž střešního výlezu do suti</t>
  </si>
  <si>
    <t>1713061546</t>
  </si>
  <si>
    <t>90</t>
  </si>
  <si>
    <t>764002841</t>
  </si>
  <si>
    <t>Demontáž oplechování horních ploch zdí a nadezdívek do suti</t>
  </si>
  <si>
    <t>-1979146530</t>
  </si>
  <si>
    <t>"K3" 6,8</t>
  </si>
  <si>
    <t>91</t>
  </si>
  <si>
    <t>764002849R</t>
  </si>
  <si>
    <t>Demontáž oplechování lemování komína pro skládanou krytinu do suti</t>
  </si>
  <si>
    <t>935729589</t>
  </si>
  <si>
    <t>"K1" 12</t>
  </si>
  <si>
    <t>92</t>
  </si>
  <si>
    <t>764203152</t>
  </si>
  <si>
    <t>Montáž střešního výlezu pro krytinu skládanou nebo plechovou</t>
  </si>
  <si>
    <t>-622413253</t>
  </si>
  <si>
    <t>"P4" 2</t>
  </si>
  <si>
    <t>93</t>
  </si>
  <si>
    <t>55341825R</t>
  </si>
  <si>
    <t>střešní vikýř 450x550 mm pro taženou taškovou střešní krytinu s bezpečnostním sklem</t>
  </si>
  <si>
    <t>-1828226271</t>
  </si>
  <si>
    <t>94</t>
  </si>
  <si>
    <t>764231466</t>
  </si>
  <si>
    <t>Oplechování úžlabí z Cu plechu rš 500 mm, včetně ukončení, příponek, přírodní měď tl. 0,55 mm</t>
  </si>
  <si>
    <t>1747089378</t>
  </si>
  <si>
    <t>95</t>
  </si>
  <si>
    <t>764231466R</t>
  </si>
  <si>
    <t>Oplechování úžlabí z Cu plechu rš 500 mm - krajní díl, včetně ukončení, příponek, přírodní měď tl. 0,55 mm</t>
  </si>
  <si>
    <t>422957531</t>
  </si>
  <si>
    <t>96</t>
  </si>
  <si>
    <t>764331415R</t>
  </si>
  <si>
    <t>Lemování rovných zdí střech s krytinou skládanou  z Cu plechu rš 400 mm, včetně dilatačních lišt, příponek, přírodní měď tl. 0,55 mm</t>
  </si>
  <si>
    <t>-1297105665</t>
  </si>
  <si>
    <t>97</t>
  </si>
  <si>
    <t>764331419R</t>
  </si>
  <si>
    <t>Lemování komína pro krytinou skládanou  z Cu plechu rš 400 mm včetně dilatačních lišt, přírodní měď tl. 0,55 mm</t>
  </si>
  <si>
    <t>1087847317</t>
  </si>
  <si>
    <t>98</t>
  </si>
  <si>
    <t>764400180R</t>
  </si>
  <si>
    <t>Instalace provizorní záchytné síťky do žlabových kotlíků, demontáž záchytné síťky, vyčištění žlabů, svodů, zachytače střešních naplavenin a provést revizi celého systému</t>
  </si>
  <si>
    <t>-1082928055</t>
  </si>
  <si>
    <t>99</t>
  </si>
  <si>
    <t>998764203</t>
  </si>
  <si>
    <t>Přesun hmot procentní pro konstrukce klempířské v objektech v do 24 m</t>
  </si>
  <si>
    <t>328335017</t>
  </si>
  <si>
    <t>100</t>
  </si>
  <si>
    <t>7651100001R</t>
  </si>
  <si>
    <t>Náklady na opatření k zazimování střechy (nově položenou krytinu je třeba provizorně spojit s částí krytiny ponechané - výška nové krytiny se sníží</t>
  </si>
  <si>
    <t>-1638906181</t>
  </si>
  <si>
    <t>101</t>
  </si>
  <si>
    <t>765111102</t>
  </si>
  <si>
    <t>Montáž krytiny keramické hladké sklonu do 30° na sucho přes 32 do 40 ks/m2 šupinové krytí</t>
  </si>
  <si>
    <t>238204545</t>
  </si>
  <si>
    <t xml:space="preserve">Legenda - a </t>
  </si>
  <si>
    <t>50 % použití stávajících bobrovek</t>
  </si>
  <si>
    <t>střecha/2</t>
  </si>
  <si>
    <t>102</t>
  </si>
  <si>
    <t>765111823</t>
  </si>
  <si>
    <t>Demontáž krytiny keramické hladké sklonu do 30° na sucho k dalšímu použití</t>
  </si>
  <si>
    <t>-1960374102</t>
  </si>
  <si>
    <t>24*(4,825+4,62)</t>
  </si>
  <si>
    <t>3,8*2,95</t>
  </si>
  <si>
    <t>103</t>
  </si>
  <si>
    <t>765111833</t>
  </si>
  <si>
    <t>Příplatek k demontáži krytiny keramické hladké k dalšímu použití za sklon přes 30°</t>
  </si>
  <si>
    <t>-309166137</t>
  </si>
  <si>
    <t>104</t>
  </si>
  <si>
    <t>765111861</t>
  </si>
  <si>
    <t>Demontáž krytiny keramické hřebenů a nároží sklonu do 30° na sucho do suti</t>
  </si>
  <si>
    <t>371936540</t>
  </si>
  <si>
    <t>5.9. Střecha</t>
  </si>
  <si>
    <t>24+3,9</t>
  </si>
  <si>
    <t>105</t>
  </si>
  <si>
    <t>765111881</t>
  </si>
  <si>
    <t>Příplatek k demontáži krytiny keramické hřebenů a nároží z prejzů do suti za sklon přes 30°</t>
  </si>
  <si>
    <t>1675319361</t>
  </si>
  <si>
    <t>106</t>
  </si>
  <si>
    <t>765113911</t>
  </si>
  <si>
    <t>Příplatek ke krytině keramické za sklon přes 30° do 40°</t>
  </si>
  <si>
    <t>-887734323</t>
  </si>
  <si>
    <t>107</t>
  </si>
  <si>
    <t>765114021</t>
  </si>
  <si>
    <t>Krytina keramická bobrovka režná šupinové krytí sklonu do 30° na sucho</t>
  </si>
  <si>
    <t>-2070080400</t>
  </si>
  <si>
    <t>50 % použití nových bobrovek</t>
  </si>
  <si>
    <t>108</t>
  </si>
  <si>
    <t>765114311</t>
  </si>
  <si>
    <t>Krytina keramická bobrovka hřeben z hřebenáčů režných na sucho s větracím pásem kovovým</t>
  </si>
  <si>
    <t>-2044851931</t>
  </si>
  <si>
    <t>109</t>
  </si>
  <si>
    <t>765115421</t>
  </si>
  <si>
    <t>Montáž bezpečnostního háku pro keramickou krytinu</t>
  </si>
  <si>
    <t>1203066762</t>
  </si>
  <si>
    <t>P5</t>
  </si>
  <si>
    <t>110</t>
  </si>
  <si>
    <t>59244014</t>
  </si>
  <si>
    <t>sada bezpečnostního háku (bez tašky)</t>
  </si>
  <si>
    <t>sada</t>
  </si>
  <si>
    <t>1240871843</t>
  </si>
  <si>
    <t>111</t>
  </si>
  <si>
    <t>765191911</t>
  </si>
  <si>
    <t>Demontáž pojistné hydroizolační fólie kladené ve sklonu přes 30°</t>
  </si>
  <si>
    <t>778357425</t>
  </si>
  <si>
    <t>112</t>
  </si>
  <si>
    <t>765192001</t>
  </si>
  <si>
    <t>Nouzové (provizorní) zakrytí střechy plachtou</t>
  </si>
  <si>
    <t>1805455260</t>
  </si>
  <si>
    <t>113</t>
  </si>
  <si>
    <t>998765203</t>
  </si>
  <si>
    <t>Přesun hmot procentní pro krytiny skládané v objektech v do 24 m</t>
  </si>
  <si>
    <t>408070967</t>
  </si>
  <si>
    <t>114</t>
  </si>
  <si>
    <t>783113121R</t>
  </si>
  <si>
    <t>Trojnásobný postřik sanovaného zdiva vhodným fungicidním přípravkem</t>
  </si>
  <si>
    <t>-95086516</t>
  </si>
  <si>
    <t>D.1.1.1. - Technická zpráva</t>
  </si>
  <si>
    <t>Půda</t>
  </si>
  <si>
    <t>(24*2+7,6)*0,5</t>
  </si>
  <si>
    <t>115</t>
  </si>
  <si>
    <t>783113129R</t>
  </si>
  <si>
    <t>Hloubková fungicidní injektáž zdiva</t>
  </si>
  <si>
    <t>1072061202</t>
  </si>
  <si>
    <t>Půda - odhad 30%</t>
  </si>
  <si>
    <t>(24*2+7,6)*0,5*0,3</t>
  </si>
  <si>
    <t>116</t>
  </si>
  <si>
    <t>013254000</t>
  </si>
  <si>
    <t>Dokumentace skutečného provedení stavby</t>
  </si>
  <si>
    <t>soub</t>
  </si>
  <si>
    <t>1024</t>
  </si>
  <si>
    <t>-1783108835</t>
  </si>
  <si>
    <t>117</t>
  </si>
  <si>
    <t>030001000</t>
  </si>
  <si>
    <t>302481336</t>
  </si>
  <si>
    <t>118</t>
  </si>
  <si>
    <t>042503000R</t>
  </si>
  <si>
    <t>Opatření BOZP na staveništi</t>
  </si>
  <si>
    <t>-1853312904</t>
  </si>
  <si>
    <t>119</t>
  </si>
  <si>
    <t>043002000</t>
  </si>
  <si>
    <t>Zkoušky a ostatní měření</t>
  </si>
  <si>
    <t>1383662315</t>
  </si>
  <si>
    <t>120</t>
  </si>
  <si>
    <t>045002000</t>
  </si>
  <si>
    <t>Kompletační a koordinační činnost</t>
  </si>
  <si>
    <t>-1403252020</t>
  </si>
  <si>
    <t>121</t>
  </si>
  <si>
    <t>062002000</t>
  </si>
  <si>
    <t>Ztížené dopravní podmínky</t>
  </si>
  <si>
    <t>-1328203186</t>
  </si>
  <si>
    <t>1147869797</t>
  </si>
  <si>
    <t>370230325</t>
  </si>
  <si>
    <t>PN</t>
  </si>
  <si>
    <t>Celkové náklady za stavbu 1</t>
  </si>
  <si>
    <t>Zámek Bystřice pod Hostýnem, východní křídlo - sanace dřevěných stropů a krovu - 1. etapa</t>
  </si>
  <si>
    <t>Celkové náklady za stavbu</t>
  </si>
  <si>
    <t>vyplň údaj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</si>
</sst>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0000A8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sz val="8"/>
      <color rgb="FF00000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317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0" applyFont="1" applyFill="1" applyAlignment="1" applyProtection="1">
      <alignment vertical="center"/>
    </xf>
    <xf numFmtId="0" fontId="14" fillId="2" borderId="0" xfId="0" applyFont="1" applyFill="1" applyAlignment="1" applyProtection="1">
      <alignment horizontal="left" vertical="center"/>
    </xf>
    <xf numFmtId="0" fontId="15" fillId="2" borderId="0" xfId="1" applyFont="1" applyFill="1" applyAlignment="1" applyProtection="1">
      <alignment vertical="center"/>
    </xf>
    <xf numFmtId="0" fontId="0" fillId="2" borderId="0" xfId="0" applyFill="1"/>
    <xf numFmtId="0" fontId="12" fillId="2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8" fillId="0" borderId="0" xfId="0" applyFont="1" applyAlignment="1">
      <alignment horizontal="left" vertical="center"/>
    </xf>
    <xf numFmtId="0" fontId="0" fillId="0" borderId="0" xfId="0" applyBorder="1"/>
    <xf numFmtId="0" fontId="19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21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2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4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4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32" fillId="0" borderId="16" xfId="0" applyNumberFormat="1" applyFont="1" applyBorder="1" applyAlignment="1">
      <alignment vertical="center"/>
    </xf>
    <xf numFmtId="4" fontId="32" fillId="0" borderId="17" xfId="0" applyNumberFormat="1" applyFont="1" applyBorder="1" applyAlignment="1">
      <alignment vertical="center"/>
    </xf>
    <xf numFmtId="166" fontId="32" fillId="0" borderId="17" xfId="0" applyNumberFormat="1" applyFont="1" applyBorder="1" applyAlignment="1">
      <alignment vertical="center"/>
    </xf>
    <xf numFmtId="4" fontId="32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4" fontId="24" fillId="4" borderId="11" xfId="0" applyNumberFormat="1" applyFont="1" applyFill="1" applyBorder="1" applyAlignment="1" applyProtection="1">
      <alignment horizontal="center" vertical="center"/>
      <protection locked="0"/>
    </xf>
    <xf numFmtId="0" fontId="24" fillId="4" borderId="12" xfId="0" applyFont="1" applyFill="1" applyBorder="1" applyAlignment="1" applyProtection="1">
      <alignment horizontal="center" vertical="center"/>
      <protection locked="0"/>
    </xf>
    <xf numFmtId="4" fontId="24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4" fillId="4" borderId="14" xfId="0" applyNumberFormat="1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Border="1" applyAlignment="1" applyProtection="1">
      <alignment horizontal="center" vertical="center"/>
      <protection locked="0"/>
    </xf>
    <xf numFmtId="4" fontId="24" fillId="0" borderId="15" xfId="0" applyNumberFormat="1" applyFont="1" applyBorder="1" applyAlignment="1">
      <alignment vertical="center"/>
    </xf>
    <xf numFmtId="164" fontId="24" fillId="4" borderId="16" xfId="0" applyNumberFormat="1" applyFont="1" applyFill="1" applyBorder="1" applyAlignment="1" applyProtection="1">
      <alignment horizontal="center" vertical="center"/>
      <protection locked="0"/>
    </xf>
    <xf numFmtId="0" fontId="24" fillId="4" borderId="17" xfId="0" applyFont="1" applyFill="1" applyBorder="1" applyAlignment="1" applyProtection="1">
      <alignment horizontal="center" vertical="center"/>
      <protection locked="0"/>
    </xf>
    <xf numFmtId="4" fontId="24" fillId="0" borderId="18" xfId="0" applyNumberFormat="1" applyFont="1" applyBorder="1" applyAlignment="1">
      <alignment vertical="center"/>
    </xf>
    <xf numFmtId="0" fontId="27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33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9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5" fillId="0" borderId="12" xfId="0" applyNumberFormat="1" applyFont="1" applyBorder="1" applyAlignment="1"/>
    <xf numFmtId="166" fontId="35" fillId="0" borderId="13" xfId="0" applyNumberFormat="1" applyFont="1" applyBorder="1" applyAlignment="1"/>
    <xf numFmtId="4" fontId="36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7" fontId="9" fillId="0" borderId="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7" fontId="10" fillId="0" borderId="0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37" fillId="0" borderId="25" xfId="0" applyFont="1" applyBorder="1" applyAlignment="1" applyProtection="1">
      <alignment horizontal="center" vertical="center"/>
      <protection locked="0"/>
    </xf>
    <xf numFmtId="49" fontId="37" fillId="0" borderId="25" xfId="0" applyNumberFormat="1" applyFont="1" applyBorder="1" applyAlignment="1" applyProtection="1">
      <alignment horizontal="left" vertical="center" wrapText="1"/>
      <protection locked="0"/>
    </xf>
    <xf numFmtId="0" fontId="37" fillId="0" borderId="25" xfId="0" applyFont="1" applyBorder="1" applyAlignment="1" applyProtection="1">
      <alignment horizontal="center" vertical="center" wrapText="1"/>
      <protection locked="0"/>
    </xf>
    <xf numFmtId="167" fontId="37" fillId="0" borderId="25" xfId="0" applyNumberFormat="1" applyFont="1" applyBorder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167" fontId="11" fillId="0" borderId="0" xfId="0" applyNumberFormat="1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14" xfId="0" applyFont="1" applyBorder="1" applyAlignment="1">
      <alignment vertical="center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0" fillId="0" borderId="25" xfId="0" applyFont="1" applyFill="1" applyBorder="1" applyAlignment="1" applyProtection="1">
      <alignment horizontal="center" vertical="center"/>
      <protection locked="0"/>
    </xf>
    <xf numFmtId="49" fontId="0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5" xfId="0" applyFont="1" applyFill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left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13" fillId="0" borderId="0" xfId="0" applyNumberFormat="1" applyFont="1" applyBorder="1" applyAlignment="1">
      <alignment vertical="center"/>
    </xf>
    <xf numFmtId="0" fontId="0" fillId="0" borderId="0" xfId="0" applyBorder="1"/>
    <xf numFmtId="4" fontId="22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Border="1" applyAlignment="1">
      <alignment horizontal="left" vertical="center"/>
    </xf>
    <xf numFmtId="4" fontId="27" fillId="6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horizontal="left" vertical="center"/>
    </xf>
    <xf numFmtId="4" fontId="27" fillId="0" borderId="0" xfId="0" applyNumberFormat="1" applyFont="1" applyFill="1" applyBorder="1" applyAlignment="1">
      <alignment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6" borderId="10" xfId="0" applyFont="1" applyFill="1" applyBorder="1" applyAlignment="1">
      <alignment horizontal="left" vertical="center"/>
    </xf>
    <xf numFmtId="0" fontId="30" fillId="0" borderId="0" xfId="0" applyFont="1" applyBorder="1" applyAlignment="1">
      <alignment horizontal="left" vertical="center" wrapText="1"/>
    </xf>
    <xf numFmtId="4" fontId="31" fillId="0" borderId="0" xfId="0" applyNumberFormat="1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4" fontId="27" fillId="0" borderId="0" xfId="0" applyNumberFormat="1" applyFont="1" applyBorder="1" applyAlignment="1">
      <alignment horizontal="right" vertical="center"/>
    </xf>
    <xf numFmtId="4" fontId="27" fillId="0" borderId="0" xfId="0" applyNumberFormat="1" applyFont="1" applyBorder="1" applyAlignment="1">
      <alignment vertical="center"/>
    </xf>
    <xf numFmtId="0" fontId="0" fillId="0" borderId="25" xfId="0" applyFont="1" applyFill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0" fontId="37" fillId="0" borderId="25" xfId="0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vertical="center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4" fontId="37" fillId="4" borderId="25" xfId="0" applyNumberFormat="1" applyFont="1" applyFill="1" applyBorder="1" applyAlignment="1" applyProtection="1">
      <alignment vertical="center"/>
      <protection locked="0"/>
    </xf>
    <xf numFmtId="4" fontId="37" fillId="0" borderId="25" xfId="0" applyNumberFormat="1" applyFont="1" applyBorder="1" applyAlignment="1" applyProtection="1">
      <alignment vertical="center"/>
      <protection locked="0"/>
    </xf>
    <xf numFmtId="4" fontId="6" fillId="0" borderId="23" xfId="0" applyNumberFormat="1" applyFont="1" applyBorder="1" applyAlignment="1"/>
    <xf numFmtId="4" fontId="6" fillId="0" borderId="23" xfId="0" applyNumberFormat="1" applyFont="1" applyBorder="1" applyAlignment="1">
      <alignment vertical="center"/>
    </xf>
    <xf numFmtId="4" fontId="0" fillId="0" borderId="25" xfId="0" applyNumberFormat="1" applyFont="1" applyFill="1" applyBorder="1" applyAlignment="1" applyProtection="1">
      <alignment vertical="center"/>
      <protection locked="0"/>
    </xf>
    <xf numFmtId="4" fontId="0" fillId="0" borderId="25" xfId="0" applyNumberFormat="1" applyFont="1" applyFill="1" applyBorder="1" applyAlignment="1">
      <alignment vertical="center"/>
    </xf>
    <xf numFmtId="4" fontId="5" fillId="0" borderId="23" xfId="0" applyNumberFormat="1" applyFont="1" applyFill="1" applyBorder="1" applyAlignment="1"/>
    <xf numFmtId="4" fontId="5" fillId="0" borderId="23" xfId="0" applyNumberFormat="1" applyFont="1" applyFill="1" applyBorder="1" applyAlignment="1">
      <alignment vertical="center"/>
    </xf>
    <xf numFmtId="4" fontId="5" fillId="0" borderId="0" xfId="0" applyNumberFormat="1" applyFont="1" applyBorder="1" applyAlignment="1"/>
    <xf numFmtId="4" fontId="5" fillId="0" borderId="0" xfId="0" applyNumberFormat="1" applyFont="1" applyBorder="1" applyAlignment="1">
      <alignment vertical="center"/>
    </xf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34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4" fontId="27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0" fontId="15" fillId="2" borderId="0" xfId="1" applyFont="1" applyFill="1" applyAlignment="1" applyProtection="1">
      <alignment horizontal="center"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4" fontId="34" fillId="0" borderId="0" xfId="0" applyNumberFormat="1" applyFont="1" applyFill="1" applyBorder="1" applyAlignment="1">
      <alignment vertical="center"/>
    </xf>
    <xf numFmtId="4" fontId="5" fillId="0" borderId="12" xfId="0" applyNumberFormat="1" applyFont="1" applyBorder="1" applyAlignment="1"/>
    <xf numFmtId="4" fontId="5" fillId="0" borderId="12" xfId="0" applyNumberFormat="1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2" fillId="7" borderId="0" xfId="0" applyFont="1" applyFill="1" applyBorder="1" applyAlignment="1">
      <alignment horizontal="left" vertical="center"/>
    </xf>
    <xf numFmtId="165" fontId="2" fillId="7" borderId="0" xfId="0" applyNumberFormat="1" applyFont="1" applyFill="1" applyBorder="1" applyAlignment="1">
      <alignment horizontal="left" vertical="center"/>
    </xf>
    <xf numFmtId="0" fontId="0" fillId="7" borderId="0" xfId="0" applyFont="1" applyFill="1" applyBorder="1" applyAlignment="1">
      <alignment vertical="center"/>
    </xf>
    <xf numFmtId="165" fontId="2" fillId="7" borderId="0" xfId="0" applyNumberFormat="1" applyFont="1" applyFill="1" applyBorder="1" applyAlignment="1">
      <alignment horizontal="left" vertical="center"/>
    </xf>
  </cellXfs>
  <cellStyles count="2">
    <cellStyle name="Hypertextový odkaz" xfId="1" builtinId="8"/>
    <cellStyle name="Normální" xfId="0" builtinId="0" customBuiltin="1"/>
  </cellStyles>
  <dxfs count="0"/>
  <tableStyles count="0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97"/>
  <sheetViews>
    <sheetView showGridLines="0" workbookViewId="0">
      <pane ySplit="1" topLeftCell="A48" activePane="bottomLeft" state="frozen"/>
      <selection pane="bottomLeft" activeCell="D29" sqref="D29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4" t="s">
        <v>0</v>
      </c>
      <c r="B1" s="15"/>
      <c r="C1" s="15"/>
      <c r="D1" s="16" t="s">
        <v>1</v>
      </c>
      <c r="E1" s="15"/>
      <c r="F1" s="15"/>
      <c r="G1" s="15"/>
      <c r="H1" s="15"/>
      <c r="I1" s="15"/>
      <c r="J1" s="15"/>
      <c r="K1" s="17" t="s">
        <v>2</v>
      </c>
      <c r="L1" s="17"/>
      <c r="M1" s="17"/>
      <c r="N1" s="17"/>
      <c r="O1" s="17"/>
      <c r="P1" s="17"/>
      <c r="Q1" s="17"/>
      <c r="R1" s="17"/>
      <c r="S1" s="17"/>
      <c r="T1" s="15"/>
      <c r="U1" s="15"/>
      <c r="V1" s="15"/>
      <c r="W1" s="17" t="s">
        <v>3</v>
      </c>
      <c r="X1" s="17"/>
      <c r="Y1" s="17"/>
      <c r="Z1" s="17"/>
      <c r="AA1" s="17"/>
      <c r="AB1" s="17"/>
      <c r="AC1" s="17"/>
      <c r="AD1" s="17"/>
      <c r="AE1" s="17"/>
      <c r="AF1" s="17"/>
      <c r="AG1" s="15"/>
      <c r="AH1" s="15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9" t="s">
        <v>4</v>
      </c>
      <c r="BB1" s="19" t="s">
        <v>5</v>
      </c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T1" s="20" t="s">
        <v>6</v>
      </c>
      <c r="BU1" s="20" t="s">
        <v>6</v>
      </c>
    </row>
    <row r="2" spans="1:73" ht="36.950000000000003" customHeight="1">
      <c r="C2" s="225" t="s">
        <v>7</v>
      </c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R2" s="229" t="s">
        <v>8</v>
      </c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S2" s="22" t="s">
        <v>9</v>
      </c>
      <c r="BT2" s="22" t="s">
        <v>10</v>
      </c>
    </row>
    <row r="3" spans="1:73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5"/>
      <c r="BS3" s="22" t="s">
        <v>9</v>
      </c>
      <c r="BT3" s="22" t="s">
        <v>11</v>
      </c>
    </row>
    <row r="4" spans="1:73" ht="36.950000000000003" customHeight="1">
      <c r="B4" s="26"/>
      <c r="C4" s="227" t="s">
        <v>12</v>
      </c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8"/>
      <c r="AI4" s="228"/>
      <c r="AJ4" s="228"/>
      <c r="AK4" s="228"/>
      <c r="AL4" s="228"/>
      <c r="AM4" s="228"/>
      <c r="AN4" s="228"/>
      <c r="AO4" s="228"/>
      <c r="AP4" s="228"/>
      <c r="AQ4" s="27"/>
      <c r="AS4" s="21" t="s">
        <v>13</v>
      </c>
      <c r="BE4" s="28" t="s">
        <v>14</v>
      </c>
      <c r="BS4" s="22" t="s">
        <v>15</v>
      </c>
    </row>
    <row r="5" spans="1:73" ht="14.45" customHeight="1">
      <c r="B5" s="26"/>
      <c r="C5" s="29"/>
      <c r="D5" s="30" t="s">
        <v>16</v>
      </c>
      <c r="E5" s="29"/>
      <c r="F5" s="29"/>
      <c r="G5" s="29"/>
      <c r="H5" s="29"/>
      <c r="I5" s="29"/>
      <c r="J5" s="29"/>
      <c r="K5" s="231" t="s">
        <v>17</v>
      </c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P5" s="29"/>
      <c r="AQ5" s="27"/>
      <c r="BE5" s="215" t="s">
        <v>18</v>
      </c>
      <c r="BS5" s="22" t="s">
        <v>9</v>
      </c>
    </row>
    <row r="6" spans="1:73" ht="44.25" customHeight="1">
      <c r="B6" s="26"/>
      <c r="C6" s="29"/>
      <c r="D6" s="32" t="s">
        <v>19</v>
      </c>
      <c r="E6" s="29"/>
      <c r="F6" s="29"/>
      <c r="G6" s="29"/>
      <c r="H6" s="29"/>
      <c r="I6" s="29"/>
      <c r="J6" s="29"/>
      <c r="K6" s="233" t="s">
        <v>761</v>
      </c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9"/>
      <c r="AQ6" s="27"/>
      <c r="BE6" s="216"/>
      <c r="BS6" s="22" t="s">
        <v>9</v>
      </c>
    </row>
    <row r="7" spans="1:73" ht="14.45" customHeight="1">
      <c r="B7" s="26"/>
      <c r="C7" s="29"/>
      <c r="D7" s="33" t="s">
        <v>20</v>
      </c>
      <c r="E7" s="29"/>
      <c r="F7" s="29"/>
      <c r="G7" s="29"/>
      <c r="H7" s="29"/>
      <c r="I7" s="29"/>
      <c r="J7" s="29"/>
      <c r="K7" s="31" t="s">
        <v>5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33" t="s">
        <v>21</v>
      </c>
      <c r="AL7" s="29"/>
      <c r="AM7" s="29"/>
      <c r="AN7" s="31" t="s">
        <v>5</v>
      </c>
      <c r="AO7" s="29"/>
      <c r="AP7" s="29"/>
      <c r="AQ7" s="27"/>
      <c r="BE7" s="216"/>
      <c r="BS7" s="22" t="s">
        <v>9</v>
      </c>
    </row>
    <row r="8" spans="1:73" ht="14.45" customHeight="1">
      <c r="B8" s="26"/>
      <c r="C8" s="29"/>
      <c r="D8" s="33" t="s">
        <v>22</v>
      </c>
      <c r="E8" s="29"/>
      <c r="F8" s="29"/>
      <c r="G8" s="29"/>
      <c r="H8" s="29"/>
      <c r="I8" s="29"/>
      <c r="J8" s="29"/>
      <c r="K8" s="31" t="s">
        <v>23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33" t="s">
        <v>24</v>
      </c>
      <c r="AL8" s="29"/>
      <c r="AM8" s="29"/>
      <c r="AN8" s="34" t="s">
        <v>763</v>
      </c>
      <c r="AO8" s="29"/>
      <c r="AP8" s="29"/>
      <c r="AQ8" s="27"/>
      <c r="BE8" s="216"/>
      <c r="BS8" s="22" t="s">
        <v>9</v>
      </c>
    </row>
    <row r="9" spans="1:73" ht="14.45" customHeight="1">
      <c r="B9" s="26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7"/>
      <c r="BE9" s="216"/>
      <c r="BS9" s="22" t="s">
        <v>9</v>
      </c>
    </row>
    <row r="10" spans="1:73" ht="14.45" customHeight="1">
      <c r="B10" s="26"/>
      <c r="C10" s="29"/>
      <c r="D10" s="33" t="s">
        <v>25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33" t="s">
        <v>26</v>
      </c>
      <c r="AL10" s="29"/>
      <c r="AM10" s="29"/>
      <c r="AN10" s="31" t="s">
        <v>5</v>
      </c>
      <c r="AO10" s="29"/>
      <c r="AP10" s="29"/>
      <c r="AQ10" s="27"/>
      <c r="BE10" s="216"/>
      <c r="BS10" s="22" t="s">
        <v>9</v>
      </c>
    </row>
    <row r="11" spans="1:73" ht="18.399999999999999" customHeight="1">
      <c r="B11" s="26"/>
      <c r="C11" s="29"/>
      <c r="D11" s="29"/>
      <c r="E11" s="31" t="s">
        <v>27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33" t="s">
        <v>28</v>
      </c>
      <c r="AL11" s="29"/>
      <c r="AM11" s="29"/>
      <c r="AN11" s="31" t="s">
        <v>5</v>
      </c>
      <c r="AO11" s="29"/>
      <c r="AP11" s="29"/>
      <c r="AQ11" s="27"/>
      <c r="BE11" s="216"/>
      <c r="BS11" s="22" t="s">
        <v>9</v>
      </c>
    </row>
    <row r="12" spans="1:73" ht="6.95" customHeight="1">
      <c r="B12" s="26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7"/>
      <c r="BE12" s="216"/>
      <c r="BS12" s="22" t="s">
        <v>9</v>
      </c>
    </row>
    <row r="13" spans="1:73" ht="14.45" customHeight="1">
      <c r="B13" s="26"/>
      <c r="C13" s="29"/>
      <c r="D13" s="33" t="s">
        <v>29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33" t="s">
        <v>26</v>
      </c>
      <c r="AL13" s="29"/>
      <c r="AM13" s="29"/>
      <c r="AN13" s="35" t="s">
        <v>763</v>
      </c>
      <c r="AO13" s="29"/>
      <c r="AP13" s="29"/>
      <c r="AQ13" s="27"/>
      <c r="BE13" s="216"/>
      <c r="BS13" s="22" t="s">
        <v>9</v>
      </c>
    </row>
    <row r="14" spans="1:73" ht="15">
      <c r="B14" s="26"/>
      <c r="C14" s="29"/>
      <c r="D14" s="29"/>
      <c r="E14" s="217" t="s">
        <v>763</v>
      </c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33" t="s">
        <v>28</v>
      </c>
      <c r="AL14" s="29"/>
      <c r="AM14" s="29"/>
      <c r="AN14" s="35" t="s">
        <v>763</v>
      </c>
      <c r="AO14" s="29"/>
      <c r="AP14" s="29"/>
      <c r="AQ14" s="27"/>
      <c r="BE14" s="216"/>
      <c r="BS14" s="22" t="s">
        <v>9</v>
      </c>
    </row>
    <row r="15" spans="1:73" ht="6.95" customHeight="1">
      <c r="B15" s="26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7"/>
      <c r="BE15" s="216"/>
      <c r="BS15" s="22" t="s">
        <v>6</v>
      </c>
    </row>
    <row r="16" spans="1:73" ht="14.45" customHeight="1">
      <c r="B16" s="26"/>
      <c r="C16" s="29"/>
      <c r="D16" s="33" t="s">
        <v>30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33" t="s">
        <v>26</v>
      </c>
      <c r="AL16" s="29"/>
      <c r="AM16" s="29"/>
      <c r="AN16" s="31" t="s">
        <v>31</v>
      </c>
      <c r="AO16" s="29"/>
      <c r="AP16" s="29"/>
      <c r="AQ16" s="27"/>
      <c r="BE16" s="216"/>
      <c r="BS16" s="22" t="s">
        <v>6</v>
      </c>
    </row>
    <row r="17" spans="2:71" ht="18.399999999999999" customHeight="1">
      <c r="B17" s="26"/>
      <c r="C17" s="29"/>
      <c r="D17" s="29"/>
      <c r="E17" s="31" t="s">
        <v>32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33" t="s">
        <v>28</v>
      </c>
      <c r="AL17" s="29"/>
      <c r="AM17" s="29"/>
      <c r="AN17" s="31" t="s">
        <v>33</v>
      </c>
      <c r="AO17" s="29"/>
      <c r="AP17" s="29"/>
      <c r="AQ17" s="27"/>
      <c r="BE17" s="216"/>
      <c r="BS17" s="22" t="s">
        <v>34</v>
      </c>
    </row>
    <row r="18" spans="2:71" ht="6.95" customHeight="1">
      <c r="B18" s="26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7"/>
      <c r="BE18" s="216"/>
      <c r="BS18" s="22" t="s">
        <v>9</v>
      </c>
    </row>
    <row r="19" spans="2:71" ht="14.45" customHeight="1">
      <c r="B19" s="26"/>
      <c r="C19" s="29"/>
      <c r="D19" s="33" t="s">
        <v>35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33" t="s">
        <v>26</v>
      </c>
      <c r="AL19" s="29"/>
      <c r="AM19" s="29"/>
      <c r="AN19" s="31" t="s">
        <v>36</v>
      </c>
      <c r="AO19" s="29"/>
      <c r="AP19" s="29"/>
      <c r="AQ19" s="27"/>
      <c r="BE19" s="216"/>
      <c r="BS19" s="22" t="s">
        <v>9</v>
      </c>
    </row>
    <row r="20" spans="2:71" ht="18.399999999999999" customHeight="1">
      <c r="B20" s="26"/>
      <c r="C20" s="29"/>
      <c r="D20" s="29"/>
      <c r="E20" s="31" t="s">
        <v>37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33" t="s">
        <v>28</v>
      </c>
      <c r="AL20" s="29"/>
      <c r="AM20" s="29"/>
      <c r="AN20" s="31" t="s">
        <v>38</v>
      </c>
      <c r="AO20" s="29"/>
      <c r="AP20" s="29"/>
      <c r="AQ20" s="27"/>
      <c r="BE20" s="216"/>
    </row>
    <row r="21" spans="2:71" ht="13.5" customHeight="1">
      <c r="B21" s="26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7"/>
      <c r="BE21" s="216"/>
    </row>
    <row r="22" spans="2:71" ht="15">
      <c r="B22" s="26"/>
      <c r="C22" s="29"/>
      <c r="D22" s="33" t="s">
        <v>39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7"/>
      <c r="BE22" s="216"/>
    </row>
    <row r="23" spans="2:71" ht="16.5" customHeight="1">
      <c r="B23" s="26"/>
      <c r="C23" s="29"/>
      <c r="D23" s="29"/>
      <c r="E23" s="219" t="s">
        <v>5</v>
      </c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9"/>
      <c r="AP23" s="29"/>
      <c r="AQ23" s="27"/>
      <c r="BE23" s="216"/>
    </row>
    <row r="24" spans="2:71" ht="12.75" customHeight="1">
      <c r="B24" s="26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7"/>
      <c r="BE24" s="216"/>
    </row>
    <row r="25" spans="2:71" ht="15" customHeight="1">
      <c r="B25" s="26"/>
      <c r="C25" s="29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9"/>
      <c r="AQ25" s="27"/>
      <c r="BE25" s="216"/>
    </row>
    <row r="26" spans="2:71" ht="14.45" customHeight="1">
      <c r="B26" s="26"/>
      <c r="C26" s="29"/>
      <c r="D26" s="37" t="s">
        <v>40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20">
        <f>ROUND(AG87,2)</f>
        <v>0</v>
      </c>
      <c r="AL26" s="221"/>
      <c r="AM26" s="221"/>
      <c r="AN26" s="221"/>
      <c r="AO26" s="221"/>
      <c r="AP26" s="29"/>
      <c r="AQ26" s="27"/>
      <c r="BE26" s="216"/>
    </row>
    <row r="27" spans="2:71" ht="14.45" customHeight="1">
      <c r="B27" s="26"/>
      <c r="C27" s="29"/>
      <c r="D27" s="37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20"/>
      <c r="AL27" s="220"/>
      <c r="AM27" s="220"/>
      <c r="AN27" s="220"/>
      <c r="AO27" s="220"/>
      <c r="AP27" s="29"/>
      <c r="AQ27" s="27"/>
      <c r="BE27" s="216"/>
    </row>
    <row r="28" spans="2:71" s="1" customFormat="1" ht="14.25" customHeight="1"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40"/>
      <c r="BE28" s="216"/>
    </row>
    <row r="29" spans="2:71" s="1" customFormat="1" ht="25.9" customHeight="1">
      <c r="B29" s="38"/>
      <c r="C29" s="39"/>
      <c r="D29" s="41" t="s">
        <v>41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222">
        <f>ROUND(AK26+AK27,2)</f>
        <v>0</v>
      </c>
      <c r="AL29" s="223"/>
      <c r="AM29" s="223"/>
      <c r="AN29" s="223"/>
      <c r="AO29" s="223"/>
      <c r="AP29" s="39"/>
      <c r="AQ29" s="40"/>
      <c r="BE29" s="216"/>
    </row>
    <row r="30" spans="2:71" s="1" customFormat="1" ht="6.95" customHeight="1"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40"/>
      <c r="BE30" s="216"/>
    </row>
    <row r="31" spans="2:71" s="2" customFormat="1" ht="14.45" customHeight="1">
      <c r="B31" s="43"/>
      <c r="C31" s="44"/>
      <c r="D31" s="45" t="s">
        <v>42</v>
      </c>
      <c r="E31" s="44"/>
      <c r="F31" s="45" t="s">
        <v>43</v>
      </c>
      <c r="G31" s="44"/>
      <c r="H31" s="44"/>
      <c r="I31" s="44"/>
      <c r="J31" s="44"/>
      <c r="K31" s="44"/>
      <c r="L31" s="213">
        <v>0.21</v>
      </c>
      <c r="M31" s="214"/>
      <c r="N31" s="214"/>
      <c r="O31" s="214"/>
      <c r="P31" s="44"/>
      <c r="Q31" s="44"/>
      <c r="R31" s="44"/>
      <c r="S31" s="44"/>
      <c r="T31" s="47" t="s">
        <v>44</v>
      </c>
      <c r="U31" s="44"/>
      <c r="V31" s="44"/>
      <c r="W31" s="224">
        <f>ROUND(AZ87+SUM(CD91:CD95),2)</f>
        <v>0</v>
      </c>
      <c r="X31" s="214"/>
      <c r="Y31" s="214"/>
      <c r="Z31" s="214"/>
      <c r="AA31" s="214"/>
      <c r="AB31" s="214"/>
      <c r="AC31" s="214"/>
      <c r="AD31" s="214"/>
      <c r="AE31" s="214"/>
      <c r="AF31" s="44"/>
      <c r="AG31" s="44"/>
      <c r="AH31" s="44"/>
      <c r="AI31" s="44"/>
      <c r="AJ31" s="44"/>
      <c r="AK31" s="224">
        <f>ROUND(AV87+SUM(BY91:BY95),2)</f>
        <v>0</v>
      </c>
      <c r="AL31" s="214"/>
      <c r="AM31" s="214"/>
      <c r="AN31" s="214"/>
      <c r="AO31" s="214"/>
      <c r="AP31" s="44"/>
      <c r="AQ31" s="48"/>
      <c r="BE31" s="216"/>
    </row>
    <row r="32" spans="2:71" s="2" customFormat="1" ht="14.45" customHeight="1">
      <c r="B32" s="43"/>
      <c r="C32" s="44"/>
      <c r="D32" s="44"/>
      <c r="E32" s="44"/>
      <c r="F32" s="45" t="s">
        <v>45</v>
      </c>
      <c r="G32" s="44"/>
      <c r="H32" s="44"/>
      <c r="I32" s="44"/>
      <c r="J32" s="44"/>
      <c r="K32" s="44"/>
      <c r="L32" s="213">
        <v>0.15</v>
      </c>
      <c r="M32" s="214"/>
      <c r="N32" s="214"/>
      <c r="O32" s="214"/>
      <c r="P32" s="44"/>
      <c r="Q32" s="44"/>
      <c r="R32" s="44"/>
      <c r="S32" s="44"/>
      <c r="T32" s="47" t="s">
        <v>44</v>
      </c>
      <c r="U32" s="44"/>
      <c r="V32" s="44"/>
      <c r="W32" s="224">
        <f>ROUND(BA87+SUM(CE91:CE95),2)</f>
        <v>0</v>
      </c>
      <c r="X32" s="214"/>
      <c r="Y32" s="214"/>
      <c r="Z32" s="214"/>
      <c r="AA32" s="214"/>
      <c r="AB32" s="214"/>
      <c r="AC32" s="214"/>
      <c r="AD32" s="214"/>
      <c r="AE32" s="214"/>
      <c r="AF32" s="44"/>
      <c r="AG32" s="44"/>
      <c r="AH32" s="44"/>
      <c r="AI32" s="44"/>
      <c r="AJ32" s="44"/>
      <c r="AK32" s="224">
        <f>ROUND(AW87+SUM(BZ91:BZ95),2)</f>
        <v>0</v>
      </c>
      <c r="AL32" s="214"/>
      <c r="AM32" s="214"/>
      <c r="AN32" s="214"/>
      <c r="AO32" s="214"/>
      <c r="AP32" s="44"/>
      <c r="AQ32" s="48"/>
      <c r="BE32" s="216"/>
    </row>
    <row r="33" spans="2:57" s="2" customFormat="1" ht="14.45" hidden="1" customHeight="1">
      <c r="B33" s="43"/>
      <c r="C33" s="44"/>
      <c r="D33" s="44"/>
      <c r="E33" s="44"/>
      <c r="F33" s="45" t="s">
        <v>46</v>
      </c>
      <c r="G33" s="44"/>
      <c r="H33" s="44"/>
      <c r="I33" s="44"/>
      <c r="J33" s="44"/>
      <c r="K33" s="44"/>
      <c r="L33" s="213">
        <v>0.21</v>
      </c>
      <c r="M33" s="214"/>
      <c r="N33" s="214"/>
      <c r="O33" s="214"/>
      <c r="P33" s="44"/>
      <c r="Q33" s="44"/>
      <c r="R33" s="44"/>
      <c r="S33" s="44"/>
      <c r="T33" s="47" t="s">
        <v>44</v>
      </c>
      <c r="U33" s="44"/>
      <c r="V33" s="44"/>
      <c r="W33" s="224">
        <f>ROUND(BB87+SUM(CF91:CF95),2)</f>
        <v>0</v>
      </c>
      <c r="X33" s="214"/>
      <c r="Y33" s="214"/>
      <c r="Z33" s="214"/>
      <c r="AA33" s="214"/>
      <c r="AB33" s="214"/>
      <c r="AC33" s="214"/>
      <c r="AD33" s="214"/>
      <c r="AE33" s="214"/>
      <c r="AF33" s="44"/>
      <c r="AG33" s="44"/>
      <c r="AH33" s="44"/>
      <c r="AI33" s="44"/>
      <c r="AJ33" s="44"/>
      <c r="AK33" s="224">
        <v>0</v>
      </c>
      <c r="AL33" s="214"/>
      <c r="AM33" s="214"/>
      <c r="AN33" s="214"/>
      <c r="AO33" s="214"/>
      <c r="AP33" s="44"/>
      <c r="AQ33" s="48"/>
      <c r="BE33" s="216"/>
    </row>
    <row r="34" spans="2:57" s="2" customFormat="1" ht="14.45" hidden="1" customHeight="1">
      <c r="B34" s="43"/>
      <c r="C34" s="44"/>
      <c r="D34" s="44"/>
      <c r="E34" s="44"/>
      <c r="F34" s="45" t="s">
        <v>47</v>
      </c>
      <c r="G34" s="44"/>
      <c r="H34" s="44"/>
      <c r="I34" s="44"/>
      <c r="J34" s="44"/>
      <c r="K34" s="44"/>
      <c r="L34" s="213">
        <v>0.15</v>
      </c>
      <c r="M34" s="214"/>
      <c r="N34" s="214"/>
      <c r="O34" s="214"/>
      <c r="P34" s="44"/>
      <c r="Q34" s="44"/>
      <c r="R34" s="44"/>
      <c r="S34" s="44"/>
      <c r="T34" s="47" t="s">
        <v>44</v>
      </c>
      <c r="U34" s="44"/>
      <c r="V34" s="44"/>
      <c r="W34" s="224">
        <f>ROUND(BC87+SUM(CG91:CG95),2)</f>
        <v>0</v>
      </c>
      <c r="X34" s="214"/>
      <c r="Y34" s="214"/>
      <c r="Z34" s="214"/>
      <c r="AA34" s="214"/>
      <c r="AB34" s="214"/>
      <c r="AC34" s="214"/>
      <c r="AD34" s="214"/>
      <c r="AE34" s="214"/>
      <c r="AF34" s="44"/>
      <c r="AG34" s="44"/>
      <c r="AH34" s="44"/>
      <c r="AI34" s="44"/>
      <c r="AJ34" s="44"/>
      <c r="AK34" s="224">
        <v>0</v>
      </c>
      <c r="AL34" s="214"/>
      <c r="AM34" s="214"/>
      <c r="AN34" s="214"/>
      <c r="AO34" s="214"/>
      <c r="AP34" s="44"/>
      <c r="AQ34" s="48"/>
      <c r="BE34" s="216"/>
    </row>
    <row r="35" spans="2:57" s="2" customFormat="1" ht="14.45" hidden="1" customHeight="1">
      <c r="B35" s="43"/>
      <c r="C35" s="44"/>
      <c r="D35" s="44"/>
      <c r="E35" s="44"/>
      <c r="F35" s="45" t="s">
        <v>48</v>
      </c>
      <c r="G35" s="44"/>
      <c r="H35" s="44"/>
      <c r="I35" s="44"/>
      <c r="J35" s="44"/>
      <c r="K35" s="44"/>
      <c r="L35" s="213">
        <v>0</v>
      </c>
      <c r="M35" s="214"/>
      <c r="N35" s="214"/>
      <c r="O35" s="214"/>
      <c r="P35" s="44"/>
      <c r="Q35" s="44"/>
      <c r="R35" s="44"/>
      <c r="S35" s="44"/>
      <c r="T35" s="47" t="s">
        <v>44</v>
      </c>
      <c r="U35" s="44"/>
      <c r="V35" s="44"/>
      <c r="W35" s="224">
        <f>ROUND(BD87+SUM(CH91:CH95),2)</f>
        <v>0</v>
      </c>
      <c r="X35" s="214"/>
      <c r="Y35" s="214"/>
      <c r="Z35" s="214"/>
      <c r="AA35" s="214"/>
      <c r="AB35" s="214"/>
      <c r="AC35" s="214"/>
      <c r="AD35" s="214"/>
      <c r="AE35" s="214"/>
      <c r="AF35" s="44"/>
      <c r="AG35" s="44"/>
      <c r="AH35" s="44"/>
      <c r="AI35" s="44"/>
      <c r="AJ35" s="44"/>
      <c r="AK35" s="224">
        <v>0</v>
      </c>
      <c r="AL35" s="214"/>
      <c r="AM35" s="214"/>
      <c r="AN35" s="214"/>
      <c r="AO35" s="214"/>
      <c r="AP35" s="44"/>
      <c r="AQ35" s="48"/>
    </row>
    <row r="36" spans="2:57" s="1" customFormat="1" ht="6.95" customHeight="1"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40"/>
    </row>
    <row r="37" spans="2:57" s="1" customFormat="1" ht="25.9" customHeight="1">
      <c r="B37" s="38"/>
      <c r="C37" s="49"/>
      <c r="D37" s="50" t="s">
        <v>49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2" t="s">
        <v>50</v>
      </c>
      <c r="U37" s="51"/>
      <c r="V37" s="51"/>
      <c r="W37" s="51"/>
      <c r="X37" s="234" t="s">
        <v>51</v>
      </c>
      <c r="Y37" s="235"/>
      <c r="Z37" s="235"/>
      <c r="AA37" s="235"/>
      <c r="AB37" s="235"/>
      <c r="AC37" s="51"/>
      <c r="AD37" s="51"/>
      <c r="AE37" s="51"/>
      <c r="AF37" s="51"/>
      <c r="AG37" s="51"/>
      <c r="AH37" s="51"/>
      <c r="AI37" s="51"/>
      <c r="AJ37" s="51"/>
      <c r="AK37" s="236">
        <f>SUM(AK29:AK35)</f>
        <v>0</v>
      </c>
      <c r="AL37" s="235"/>
      <c r="AM37" s="235"/>
      <c r="AN37" s="235"/>
      <c r="AO37" s="237"/>
      <c r="AP37" s="49"/>
      <c r="AQ37" s="40"/>
    </row>
    <row r="38" spans="2:57" s="1" customFormat="1" ht="14.45" customHeight="1"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40"/>
    </row>
    <row r="39" spans="2:57">
      <c r="B39" s="26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7"/>
    </row>
    <row r="40" spans="2:57">
      <c r="B40" s="26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7"/>
    </row>
    <row r="41" spans="2:57">
      <c r="B41" s="26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7"/>
    </row>
    <row r="42" spans="2:57">
      <c r="B42" s="26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7"/>
    </row>
    <row r="43" spans="2:57">
      <c r="B43" s="26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7"/>
    </row>
    <row r="44" spans="2:57">
      <c r="B44" s="26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7"/>
    </row>
    <row r="45" spans="2:57">
      <c r="B45" s="26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7"/>
    </row>
    <row r="46" spans="2:57">
      <c r="B46" s="26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7"/>
    </row>
    <row r="47" spans="2:57">
      <c r="B47" s="26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7"/>
    </row>
    <row r="48" spans="2:57">
      <c r="B48" s="26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7"/>
    </row>
    <row r="49" spans="2:43" s="1" customFormat="1" ht="15">
      <c r="B49" s="38"/>
      <c r="C49" s="39"/>
      <c r="D49" s="53" t="s">
        <v>52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5"/>
      <c r="AA49" s="39"/>
      <c r="AB49" s="39"/>
      <c r="AC49" s="53" t="s">
        <v>53</v>
      </c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5"/>
      <c r="AP49" s="39"/>
      <c r="AQ49" s="40"/>
    </row>
    <row r="50" spans="2:43">
      <c r="B50" s="26"/>
      <c r="C50" s="29"/>
      <c r="D50" s="56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57"/>
      <c r="AA50" s="29"/>
      <c r="AB50" s="29"/>
      <c r="AC50" s="56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57"/>
      <c r="AP50" s="29"/>
      <c r="AQ50" s="27"/>
    </row>
    <row r="51" spans="2:43">
      <c r="B51" s="26"/>
      <c r="C51" s="29"/>
      <c r="D51" s="56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57"/>
      <c r="AA51" s="29"/>
      <c r="AB51" s="29"/>
      <c r="AC51" s="56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57"/>
      <c r="AP51" s="29"/>
      <c r="AQ51" s="27"/>
    </row>
    <row r="52" spans="2:43">
      <c r="B52" s="26"/>
      <c r="C52" s="29"/>
      <c r="D52" s="56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57"/>
      <c r="AA52" s="29"/>
      <c r="AB52" s="29"/>
      <c r="AC52" s="56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57"/>
      <c r="AP52" s="29"/>
      <c r="AQ52" s="27"/>
    </row>
    <row r="53" spans="2:43">
      <c r="B53" s="26"/>
      <c r="C53" s="29"/>
      <c r="D53" s="56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57"/>
      <c r="AA53" s="29"/>
      <c r="AB53" s="29"/>
      <c r="AC53" s="56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57"/>
      <c r="AP53" s="29"/>
      <c r="AQ53" s="27"/>
    </row>
    <row r="54" spans="2:43">
      <c r="B54" s="26"/>
      <c r="C54" s="29"/>
      <c r="D54" s="56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57"/>
      <c r="AA54" s="29"/>
      <c r="AB54" s="29"/>
      <c r="AC54" s="56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57"/>
      <c r="AP54" s="29"/>
      <c r="AQ54" s="27"/>
    </row>
    <row r="55" spans="2:43">
      <c r="B55" s="26"/>
      <c r="C55" s="29"/>
      <c r="D55" s="56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57"/>
      <c r="AA55" s="29"/>
      <c r="AB55" s="29"/>
      <c r="AC55" s="56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57"/>
      <c r="AP55" s="29"/>
      <c r="AQ55" s="27"/>
    </row>
    <row r="56" spans="2:43">
      <c r="B56" s="26"/>
      <c r="C56" s="29"/>
      <c r="D56" s="56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57"/>
      <c r="AA56" s="29"/>
      <c r="AB56" s="29"/>
      <c r="AC56" s="56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57"/>
      <c r="AP56" s="29"/>
      <c r="AQ56" s="27"/>
    </row>
    <row r="57" spans="2:43">
      <c r="B57" s="26"/>
      <c r="C57" s="29"/>
      <c r="D57" s="56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57"/>
      <c r="AA57" s="29"/>
      <c r="AB57" s="29"/>
      <c r="AC57" s="56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57"/>
      <c r="AP57" s="29"/>
      <c r="AQ57" s="27"/>
    </row>
    <row r="58" spans="2:43" s="1" customFormat="1" ht="15">
      <c r="B58" s="38"/>
      <c r="C58" s="39"/>
      <c r="D58" s="58" t="s">
        <v>54</v>
      </c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60" t="s">
        <v>55</v>
      </c>
      <c r="S58" s="59"/>
      <c r="T58" s="59"/>
      <c r="U58" s="59"/>
      <c r="V58" s="59"/>
      <c r="W58" s="59"/>
      <c r="X58" s="59"/>
      <c r="Y58" s="59"/>
      <c r="Z58" s="61"/>
      <c r="AA58" s="39"/>
      <c r="AB58" s="39"/>
      <c r="AC58" s="58" t="s">
        <v>54</v>
      </c>
      <c r="AD58" s="59"/>
      <c r="AE58" s="59"/>
      <c r="AF58" s="59"/>
      <c r="AG58" s="59"/>
      <c r="AH58" s="59"/>
      <c r="AI58" s="59"/>
      <c r="AJ58" s="59"/>
      <c r="AK58" s="59"/>
      <c r="AL58" s="59"/>
      <c r="AM58" s="60" t="s">
        <v>55</v>
      </c>
      <c r="AN58" s="59"/>
      <c r="AO58" s="61"/>
      <c r="AP58" s="39"/>
      <c r="AQ58" s="40"/>
    </row>
    <row r="59" spans="2:43">
      <c r="B59" s="26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7"/>
    </row>
    <row r="60" spans="2:43" s="1" customFormat="1" ht="15">
      <c r="B60" s="38"/>
      <c r="C60" s="39"/>
      <c r="D60" s="53" t="s">
        <v>56</v>
      </c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5"/>
      <c r="AA60" s="39"/>
      <c r="AB60" s="39"/>
      <c r="AC60" s="53" t="s">
        <v>57</v>
      </c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5"/>
      <c r="AP60" s="39"/>
      <c r="AQ60" s="40"/>
    </row>
    <row r="61" spans="2:43">
      <c r="B61" s="26"/>
      <c r="C61" s="29"/>
      <c r="D61" s="56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57"/>
      <c r="AA61" s="29"/>
      <c r="AB61" s="29"/>
      <c r="AC61" s="56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57"/>
      <c r="AP61" s="29"/>
      <c r="AQ61" s="27"/>
    </row>
    <row r="62" spans="2:43">
      <c r="B62" s="26"/>
      <c r="C62" s="29"/>
      <c r="D62" s="56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57"/>
      <c r="AA62" s="29"/>
      <c r="AB62" s="29"/>
      <c r="AC62" s="56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57"/>
      <c r="AP62" s="29"/>
      <c r="AQ62" s="27"/>
    </row>
    <row r="63" spans="2:43">
      <c r="B63" s="26"/>
      <c r="C63" s="29"/>
      <c r="D63" s="56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57"/>
      <c r="AA63" s="29"/>
      <c r="AB63" s="29"/>
      <c r="AC63" s="56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57"/>
      <c r="AP63" s="29"/>
      <c r="AQ63" s="27"/>
    </row>
    <row r="64" spans="2:43">
      <c r="B64" s="26"/>
      <c r="C64" s="29"/>
      <c r="D64" s="56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57"/>
      <c r="AA64" s="29"/>
      <c r="AB64" s="29"/>
      <c r="AC64" s="56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57"/>
      <c r="AP64" s="29"/>
      <c r="AQ64" s="27"/>
    </row>
    <row r="65" spans="2:43">
      <c r="B65" s="26"/>
      <c r="C65" s="29"/>
      <c r="D65" s="56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57"/>
      <c r="AA65" s="29"/>
      <c r="AB65" s="29"/>
      <c r="AC65" s="56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57"/>
      <c r="AP65" s="29"/>
      <c r="AQ65" s="27"/>
    </row>
    <row r="66" spans="2:43">
      <c r="B66" s="26"/>
      <c r="C66" s="29"/>
      <c r="D66" s="56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57"/>
      <c r="AA66" s="29"/>
      <c r="AB66" s="29"/>
      <c r="AC66" s="56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57"/>
      <c r="AP66" s="29"/>
      <c r="AQ66" s="27"/>
    </row>
    <row r="67" spans="2:43">
      <c r="B67" s="26"/>
      <c r="C67" s="29"/>
      <c r="D67" s="56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57"/>
      <c r="AA67" s="29"/>
      <c r="AB67" s="29"/>
      <c r="AC67" s="56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57"/>
      <c r="AP67" s="29"/>
      <c r="AQ67" s="27"/>
    </row>
    <row r="68" spans="2:43">
      <c r="B68" s="26"/>
      <c r="C68" s="29"/>
      <c r="D68" s="56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57"/>
      <c r="AA68" s="29"/>
      <c r="AB68" s="29"/>
      <c r="AC68" s="56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57"/>
      <c r="AP68" s="29"/>
      <c r="AQ68" s="27"/>
    </row>
    <row r="69" spans="2:43" s="1" customFormat="1" ht="15">
      <c r="B69" s="38"/>
      <c r="C69" s="39"/>
      <c r="D69" s="58" t="s">
        <v>54</v>
      </c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60" t="s">
        <v>55</v>
      </c>
      <c r="S69" s="59"/>
      <c r="T69" s="59"/>
      <c r="U69" s="59"/>
      <c r="V69" s="59"/>
      <c r="W69" s="59"/>
      <c r="X69" s="59"/>
      <c r="Y69" s="59"/>
      <c r="Z69" s="61"/>
      <c r="AA69" s="39"/>
      <c r="AB69" s="39"/>
      <c r="AC69" s="58" t="s">
        <v>54</v>
      </c>
      <c r="AD69" s="59"/>
      <c r="AE69" s="59"/>
      <c r="AF69" s="59"/>
      <c r="AG69" s="59"/>
      <c r="AH69" s="59"/>
      <c r="AI69" s="59"/>
      <c r="AJ69" s="59"/>
      <c r="AK69" s="59"/>
      <c r="AL69" s="59"/>
      <c r="AM69" s="60" t="s">
        <v>55</v>
      </c>
      <c r="AN69" s="59"/>
      <c r="AO69" s="61"/>
      <c r="AP69" s="39"/>
      <c r="AQ69" s="40"/>
    </row>
    <row r="70" spans="2:43" s="1" customFormat="1" ht="6.95" customHeight="1">
      <c r="B70" s="38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40"/>
    </row>
    <row r="71" spans="2:43" s="1" customFormat="1" ht="6.95" customHeight="1"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4"/>
    </row>
    <row r="75" spans="2:43" s="1" customFormat="1" ht="6.95" customHeight="1">
      <c r="B75" s="65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7"/>
    </row>
    <row r="76" spans="2:43" s="1" customFormat="1" ht="36.950000000000003" customHeight="1">
      <c r="B76" s="38"/>
      <c r="C76" s="227" t="s">
        <v>58</v>
      </c>
      <c r="D76" s="228"/>
      <c r="E76" s="228"/>
      <c r="F76" s="228"/>
      <c r="G76" s="228"/>
      <c r="H76" s="228"/>
      <c r="I76" s="228"/>
      <c r="J76" s="228"/>
      <c r="K76" s="228"/>
      <c r="L76" s="228"/>
      <c r="M76" s="228"/>
      <c r="N76" s="228"/>
      <c r="O76" s="228"/>
      <c r="P76" s="228"/>
      <c r="Q76" s="228"/>
      <c r="R76" s="228"/>
      <c r="S76" s="228"/>
      <c r="T76" s="228"/>
      <c r="U76" s="228"/>
      <c r="V76" s="228"/>
      <c r="W76" s="228"/>
      <c r="X76" s="228"/>
      <c r="Y76" s="228"/>
      <c r="Z76" s="228"/>
      <c r="AA76" s="228"/>
      <c r="AB76" s="228"/>
      <c r="AC76" s="228"/>
      <c r="AD76" s="228"/>
      <c r="AE76" s="228"/>
      <c r="AF76" s="228"/>
      <c r="AG76" s="228"/>
      <c r="AH76" s="228"/>
      <c r="AI76" s="228"/>
      <c r="AJ76" s="228"/>
      <c r="AK76" s="228"/>
      <c r="AL76" s="228"/>
      <c r="AM76" s="228"/>
      <c r="AN76" s="228"/>
      <c r="AO76" s="228"/>
      <c r="AP76" s="228"/>
      <c r="AQ76" s="40"/>
    </row>
    <row r="77" spans="2:43" s="3" customFormat="1" ht="14.45" customHeight="1">
      <c r="B77" s="68"/>
      <c r="C77" s="33" t="s">
        <v>16</v>
      </c>
      <c r="D77" s="69"/>
      <c r="E77" s="69"/>
      <c r="F77" s="69"/>
      <c r="G77" s="69"/>
      <c r="H77" s="69"/>
      <c r="I77" s="69"/>
      <c r="J77" s="69"/>
      <c r="K77" s="69"/>
      <c r="L77" s="69" t="str">
        <f>K5</f>
        <v>201808_1</v>
      </c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70"/>
    </row>
    <row r="78" spans="2:43" s="4" customFormat="1" ht="36.950000000000003" customHeight="1">
      <c r="B78" s="71"/>
      <c r="C78" s="72" t="s">
        <v>19</v>
      </c>
      <c r="D78" s="73"/>
      <c r="E78" s="73"/>
      <c r="F78" s="73"/>
      <c r="G78" s="73"/>
      <c r="H78" s="73"/>
      <c r="I78" s="73"/>
      <c r="J78" s="73"/>
      <c r="K78" s="73"/>
      <c r="L78" s="238" t="str">
        <f>K6</f>
        <v>Zámek Bystřice pod Hostýnem, východní křídlo - sanace dřevěných stropů a krovu - 1. etapa</v>
      </c>
      <c r="M78" s="239"/>
      <c r="N78" s="239"/>
      <c r="O78" s="239"/>
      <c r="P78" s="239"/>
      <c r="Q78" s="239"/>
      <c r="R78" s="239"/>
      <c r="S78" s="239"/>
      <c r="T78" s="239"/>
      <c r="U78" s="239"/>
      <c r="V78" s="239"/>
      <c r="W78" s="239"/>
      <c r="X78" s="239"/>
      <c r="Y78" s="239"/>
      <c r="Z78" s="239"/>
      <c r="AA78" s="239"/>
      <c r="AB78" s="239"/>
      <c r="AC78" s="239"/>
      <c r="AD78" s="239"/>
      <c r="AE78" s="239"/>
      <c r="AF78" s="239"/>
      <c r="AG78" s="239"/>
      <c r="AH78" s="239"/>
      <c r="AI78" s="239"/>
      <c r="AJ78" s="239"/>
      <c r="AK78" s="239"/>
      <c r="AL78" s="239"/>
      <c r="AM78" s="239"/>
      <c r="AN78" s="239"/>
      <c r="AO78" s="239"/>
      <c r="AP78" s="73"/>
      <c r="AQ78" s="74"/>
    </row>
    <row r="79" spans="2:43" s="1" customFormat="1" ht="6.95" customHeight="1"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40"/>
    </row>
    <row r="80" spans="2:43" s="1" customFormat="1" ht="15">
      <c r="B80" s="38"/>
      <c r="C80" s="33" t="s">
        <v>22</v>
      </c>
      <c r="D80" s="39"/>
      <c r="E80" s="39"/>
      <c r="F80" s="39"/>
      <c r="G80" s="39"/>
      <c r="H80" s="39"/>
      <c r="I80" s="39"/>
      <c r="J80" s="39"/>
      <c r="K80" s="39"/>
      <c r="L80" s="75" t="str">
        <f>IF(K8="","",K8)</f>
        <v>Bystřice pod Hostýnem, Pod Platany 1</v>
      </c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3" t="s">
        <v>24</v>
      </c>
      <c r="AJ80" s="39"/>
      <c r="AK80" s="39"/>
      <c r="AL80" s="39"/>
      <c r="AM80" s="314" t="str">
        <f>IF(AN8= "","",AN8)</f>
        <v>vyplň údaj</v>
      </c>
      <c r="AN80" s="315"/>
      <c r="AO80" s="39"/>
      <c r="AP80" s="39"/>
      <c r="AQ80" s="40"/>
    </row>
    <row r="81" spans="1:89" s="1" customFormat="1" ht="6.95" customHeight="1"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40"/>
    </row>
    <row r="82" spans="1:89" s="1" customFormat="1" ht="15">
      <c r="B82" s="38"/>
      <c r="C82" s="33" t="s">
        <v>25</v>
      </c>
      <c r="D82" s="39"/>
      <c r="E82" s="39"/>
      <c r="F82" s="39"/>
      <c r="G82" s="39"/>
      <c r="H82" s="39"/>
      <c r="I82" s="39"/>
      <c r="J82" s="39"/>
      <c r="K82" s="39"/>
      <c r="L82" s="69" t="str">
        <f>IF(E11= "","",E11)</f>
        <v>Město Bystřice pod Hostýnem</v>
      </c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3" t="s">
        <v>30</v>
      </c>
      <c r="AJ82" s="39"/>
      <c r="AK82" s="39"/>
      <c r="AL82" s="39"/>
      <c r="AM82" s="252" t="str">
        <f>IF(E17="","",E17)</f>
        <v>INRECO, s.r.o.</v>
      </c>
      <c r="AN82" s="252"/>
      <c r="AO82" s="252"/>
      <c r="AP82" s="252"/>
      <c r="AQ82" s="40"/>
      <c r="AS82" s="248" t="s">
        <v>59</v>
      </c>
      <c r="AT82" s="249"/>
      <c r="AU82" s="54"/>
      <c r="AV82" s="54"/>
      <c r="AW82" s="54"/>
      <c r="AX82" s="54"/>
      <c r="AY82" s="54"/>
      <c r="AZ82" s="54"/>
      <c r="BA82" s="54"/>
      <c r="BB82" s="54"/>
      <c r="BC82" s="54"/>
      <c r="BD82" s="55"/>
    </row>
    <row r="83" spans="1:89" s="1" customFormat="1" ht="15">
      <c r="B83" s="38"/>
      <c r="C83" s="33" t="s">
        <v>29</v>
      </c>
      <c r="D83" s="39"/>
      <c r="E83" s="39"/>
      <c r="F83" s="39"/>
      <c r="G83" s="39"/>
      <c r="H83" s="39"/>
      <c r="I83" s="39"/>
      <c r="J83" s="39"/>
      <c r="K83" s="39"/>
      <c r="L83" s="69" t="str">
        <f>IF(E14= "Vyplň údaj","",E14)</f>
        <v/>
      </c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3" t="s">
        <v>35</v>
      </c>
      <c r="AJ83" s="39"/>
      <c r="AK83" s="39"/>
      <c r="AL83" s="39"/>
      <c r="AM83" s="252" t="str">
        <f>IF(E20="","",E20)</f>
        <v>BACing s.r.o.</v>
      </c>
      <c r="AN83" s="252"/>
      <c r="AO83" s="252"/>
      <c r="AP83" s="252"/>
      <c r="AQ83" s="40"/>
      <c r="AS83" s="250"/>
      <c r="AT83" s="251"/>
      <c r="AU83" s="39"/>
      <c r="AV83" s="39"/>
      <c r="AW83" s="39"/>
      <c r="AX83" s="39"/>
      <c r="AY83" s="39"/>
      <c r="AZ83" s="39"/>
      <c r="BA83" s="39"/>
      <c r="BB83" s="39"/>
      <c r="BC83" s="39"/>
      <c r="BD83" s="76"/>
    </row>
    <row r="84" spans="1:89" s="1" customFormat="1" ht="10.9" customHeight="1"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40"/>
      <c r="AS84" s="250"/>
      <c r="AT84" s="251"/>
      <c r="AU84" s="39"/>
      <c r="AV84" s="39"/>
      <c r="AW84" s="39"/>
      <c r="AX84" s="39"/>
      <c r="AY84" s="39"/>
      <c r="AZ84" s="39"/>
      <c r="BA84" s="39"/>
      <c r="BB84" s="39"/>
      <c r="BC84" s="39"/>
      <c r="BD84" s="76"/>
    </row>
    <row r="85" spans="1:89" s="1" customFormat="1" ht="29.25" customHeight="1">
      <c r="B85" s="38"/>
      <c r="C85" s="240" t="s">
        <v>60</v>
      </c>
      <c r="D85" s="241"/>
      <c r="E85" s="241"/>
      <c r="F85" s="241"/>
      <c r="G85" s="241"/>
      <c r="H85" s="77"/>
      <c r="I85" s="242" t="s">
        <v>61</v>
      </c>
      <c r="J85" s="241"/>
      <c r="K85" s="241"/>
      <c r="L85" s="241"/>
      <c r="M85" s="241"/>
      <c r="N85" s="241"/>
      <c r="O85" s="241"/>
      <c r="P85" s="241"/>
      <c r="Q85" s="241"/>
      <c r="R85" s="241"/>
      <c r="S85" s="241"/>
      <c r="T85" s="241"/>
      <c r="U85" s="241"/>
      <c r="V85" s="241"/>
      <c r="W85" s="241"/>
      <c r="X85" s="241"/>
      <c r="Y85" s="241"/>
      <c r="Z85" s="241"/>
      <c r="AA85" s="241"/>
      <c r="AB85" s="241"/>
      <c r="AC85" s="241"/>
      <c r="AD85" s="241"/>
      <c r="AE85" s="241"/>
      <c r="AF85" s="241"/>
      <c r="AG85" s="242" t="s">
        <v>62</v>
      </c>
      <c r="AH85" s="241"/>
      <c r="AI85" s="241"/>
      <c r="AJ85" s="241"/>
      <c r="AK85" s="241"/>
      <c r="AL85" s="241"/>
      <c r="AM85" s="241"/>
      <c r="AN85" s="242" t="s">
        <v>63</v>
      </c>
      <c r="AO85" s="241"/>
      <c r="AP85" s="253"/>
      <c r="AQ85" s="40"/>
      <c r="AS85" s="78" t="s">
        <v>64</v>
      </c>
      <c r="AT85" s="79" t="s">
        <v>65</v>
      </c>
      <c r="AU85" s="79" t="s">
        <v>66</v>
      </c>
      <c r="AV85" s="79" t="s">
        <v>67</v>
      </c>
      <c r="AW85" s="79" t="s">
        <v>68</v>
      </c>
      <c r="AX85" s="79" t="s">
        <v>69</v>
      </c>
      <c r="AY85" s="79" t="s">
        <v>70</v>
      </c>
      <c r="AZ85" s="79" t="s">
        <v>71</v>
      </c>
      <c r="BA85" s="79" t="s">
        <v>72</v>
      </c>
      <c r="BB85" s="79" t="s">
        <v>73</v>
      </c>
      <c r="BC85" s="79" t="s">
        <v>74</v>
      </c>
      <c r="BD85" s="80" t="s">
        <v>75</v>
      </c>
    </row>
    <row r="86" spans="1:89" s="1" customFormat="1" ht="10.9" customHeight="1"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40"/>
      <c r="AS86" s="81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5"/>
    </row>
    <row r="87" spans="1:89" s="4" customFormat="1" ht="32.450000000000003" customHeight="1">
      <c r="B87" s="71"/>
      <c r="C87" s="82" t="s">
        <v>40</v>
      </c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257">
        <f>ROUND(AG88,2)</f>
        <v>0</v>
      </c>
      <c r="AH87" s="257"/>
      <c r="AI87" s="257"/>
      <c r="AJ87" s="257"/>
      <c r="AK87" s="257"/>
      <c r="AL87" s="257"/>
      <c r="AM87" s="257"/>
      <c r="AN87" s="258">
        <f>SUM(AG87,AT87)</f>
        <v>0</v>
      </c>
      <c r="AO87" s="258"/>
      <c r="AP87" s="258"/>
      <c r="AQ87" s="74"/>
      <c r="AS87" s="84">
        <f>ROUND(AS88,2)</f>
        <v>0</v>
      </c>
      <c r="AT87" s="85">
        <f>ROUND(SUM(AV87:AW87),2)</f>
        <v>0</v>
      </c>
      <c r="AU87" s="86">
        <f>ROUND(AU88,5)</f>
        <v>0</v>
      </c>
      <c r="AV87" s="85">
        <f>ROUND(AZ87*L31,2)</f>
        <v>0</v>
      </c>
      <c r="AW87" s="85">
        <f>ROUND(BA87*L32,2)</f>
        <v>0</v>
      </c>
      <c r="AX87" s="85">
        <f>ROUND(BB87*L31,2)</f>
        <v>0</v>
      </c>
      <c r="AY87" s="85">
        <f>ROUND(BC87*L32,2)</f>
        <v>0</v>
      </c>
      <c r="AZ87" s="85">
        <f>ROUND(AZ88,2)</f>
        <v>0</v>
      </c>
      <c r="BA87" s="85">
        <f>ROUND(BA88,2)</f>
        <v>0</v>
      </c>
      <c r="BB87" s="85">
        <f>ROUND(BB88,2)</f>
        <v>0</v>
      </c>
      <c r="BC87" s="85">
        <f>ROUND(BC88,2)</f>
        <v>0</v>
      </c>
      <c r="BD87" s="87">
        <f>ROUND(BD88,2)</f>
        <v>0</v>
      </c>
      <c r="BS87" s="88" t="s">
        <v>76</v>
      </c>
      <c r="BT87" s="88" t="s">
        <v>77</v>
      </c>
      <c r="BU87" s="89" t="s">
        <v>78</v>
      </c>
      <c r="BV87" s="88" t="s">
        <v>79</v>
      </c>
      <c r="BW87" s="88" t="s">
        <v>80</v>
      </c>
      <c r="BX87" s="88" t="s">
        <v>81</v>
      </c>
    </row>
    <row r="88" spans="1:89" s="5" customFormat="1" ht="31.5" customHeight="1">
      <c r="A88" s="90" t="s">
        <v>82</v>
      </c>
      <c r="B88" s="91"/>
      <c r="C88" s="92"/>
      <c r="D88" s="254"/>
      <c r="E88" s="254"/>
      <c r="F88" s="254"/>
      <c r="G88" s="254"/>
      <c r="H88" s="254"/>
      <c r="I88" s="93"/>
      <c r="J88" s="254" t="s">
        <v>761</v>
      </c>
      <c r="K88" s="254"/>
      <c r="L88" s="254"/>
      <c r="M88" s="254"/>
      <c r="N88" s="254"/>
      <c r="O88" s="254"/>
      <c r="P88" s="254"/>
      <c r="Q88" s="254"/>
      <c r="R88" s="254"/>
      <c r="S88" s="254"/>
      <c r="T88" s="254"/>
      <c r="U88" s="254"/>
      <c r="V88" s="254"/>
      <c r="W88" s="254"/>
      <c r="X88" s="254"/>
      <c r="Y88" s="254"/>
      <c r="Z88" s="254"/>
      <c r="AA88" s="254"/>
      <c r="AB88" s="254"/>
      <c r="AC88" s="254"/>
      <c r="AD88" s="254"/>
      <c r="AE88" s="254"/>
      <c r="AF88" s="254"/>
      <c r="AG88" s="255">
        <f>'1 - Tesařské opravy krovu...'!M30</f>
        <v>0</v>
      </c>
      <c r="AH88" s="256"/>
      <c r="AI88" s="256"/>
      <c r="AJ88" s="256"/>
      <c r="AK88" s="256"/>
      <c r="AL88" s="256"/>
      <c r="AM88" s="256"/>
      <c r="AN88" s="255">
        <f>SUM(AG88,AT88)</f>
        <v>0</v>
      </c>
      <c r="AO88" s="256"/>
      <c r="AP88" s="256"/>
      <c r="AQ88" s="94"/>
      <c r="AS88" s="95">
        <f>'1 - Tesařské opravy krovu...'!M28</f>
        <v>0</v>
      </c>
      <c r="AT88" s="96">
        <f>ROUND(SUM(AV88:AW88),2)</f>
        <v>0</v>
      </c>
      <c r="AU88" s="97">
        <f>'1 - Tesařské opravy krovu...'!W134</f>
        <v>0</v>
      </c>
      <c r="AV88" s="96">
        <f>'1 - Tesařské opravy krovu...'!M32</f>
        <v>0</v>
      </c>
      <c r="AW88" s="96">
        <f>'1 - Tesařské opravy krovu...'!M33</f>
        <v>0</v>
      </c>
      <c r="AX88" s="96">
        <f>'1 - Tesařské opravy krovu...'!M34</f>
        <v>0</v>
      </c>
      <c r="AY88" s="96">
        <f>'1 - Tesařské opravy krovu...'!M35</f>
        <v>0</v>
      </c>
      <c r="AZ88" s="96">
        <f>'1 - Tesařské opravy krovu...'!H32</f>
        <v>0</v>
      </c>
      <c r="BA88" s="96">
        <f>'1 - Tesařské opravy krovu...'!H33</f>
        <v>0</v>
      </c>
      <c r="BB88" s="96">
        <f>'1 - Tesařské opravy krovu...'!H34</f>
        <v>0</v>
      </c>
      <c r="BC88" s="96">
        <f>'1 - Tesařské opravy krovu...'!H35</f>
        <v>0</v>
      </c>
      <c r="BD88" s="98">
        <f>'1 - Tesařské opravy krovu...'!H36</f>
        <v>0</v>
      </c>
      <c r="BT88" s="99" t="s">
        <v>83</v>
      </c>
      <c r="BV88" s="99" t="s">
        <v>79</v>
      </c>
      <c r="BW88" s="99" t="s">
        <v>84</v>
      </c>
      <c r="BX88" s="99" t="s">
        <v>80</v>
      </c>
    </row>
    <row r="89" spans="1:89">
      <c r="B89" s="26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7"/>
    </row>
    <row r="90" spans="1:89" s="1" customFormat="1" ht="30" customHeight="1">
      <c r="B90" s="38"/>
      <c r="C90" s="82"/>
      <c r="D90" s="204"/>
      <c r="E90" s="204"/>
      <c r="F90" s="204"/>
      <c r="G90" s="204"/>
      <c r="H90" s="204"/>
      <c r="I90" s="204"/>
      <c r="J90" s="204"/>
      <c r="K90" s="204"/>
      <c r="L90" s="204"/>
      <c r="M90" s="204"/>
      <c r="N90" s="204"/>
      <c r="O90" s="204"/>
      <c r="P90" s="204"/>
      <c r="Q90" s="204"/>
      <c r="R90" s="204"/>
      <c r="S90" s="204"/>
      <c r="T90" s="204"/>
      <c r="U90" s="204"/>
      <c r="V90" s="204"/>
      <c r="W90" s="204"/>
      <c r="X90" s="204"/>
      <c r="Y90" s="204"/>
      <c r="Z90" s="204"/>
      <c r="AA90" s="204"/>
      <c r="AB90" s="204"/>
      <c r="AC90" s="204"/>
      <c r="AD90" s="204"/>
      <c r="AE90" s="204"/>
      <c r="AF90" s="204"/>
      <c r="AG90" s="247"/>
      <c r="AH90" s="247"/>
      <c r="AI90" s="247"/>
      <c r="AJ90" s="247"/>
      <c r="AK90" s="247"/>
      <c r="AL90" s="247"/>
      <c r="AM90" s="247"/>
      <c r="AN90" s="247"/>
      <c r="AO90" s="247"/>
      <c r="AP90" s="247"/>
      <c r="AQ90" s="40"/>
      <c r="AS90" s="78" t="s">
        <v>85</v>
      </c>
      <c r="AT90" s="79" t="s">
        <v>86</v>
      </c>
      <c r="AU90" s="79" t="s">
        <v>42</v>
      </c>
      <c r="AV90" s="80" t="s">
        <v>65</v>
      </c>
    </row>
    <row r="91" spans="1:89" s="1" customFormat="1" ht="19.899999999999999" customHeight="1">
      <c r="B91" s="38"/>
      <c r="C91" s="39"/>
      <c r="D91" s="205"/>
      <c r="E91" s="204"/>
      <c r="F91" s="204"/>
      <c r="G91" s="204"/>
      <c r="H91" s="204"/>
      <c r="I91" s="204"/>
      <c r="J91" s="204"/>
      <c r="K91" s="204"/>
      <c r="L91" s="204"/>
      <c r="M91" s="204"/>
      <c r="N91" s="204"/>
      <c r="O91" s="204"/>
      <c r="P91" s="204"/>
      <c r="Q91" s="204"/>
      <c r="R91" s="204"/>
      <c r="S91" s="204"/>
      <c r="T91" s="204"/>
      <c r="U91" s="204"/>
      <c r="V91" s="204"/>
      <c r="W91" s="204"/>
      <c r="X91" s="204"/>
      <c r="Y91" s="204"/>
      <c r="Z91" s="204"/>
      <c r="AA91" s="204"/>
      <c r="AB91" s="204"/>
      <c r="AC91" s="204"/>
      <c r="AD91" s="204"/>
      <c r="AE91" s="204"/>
      <c r="AF91" s="204"/>
      <c r="AG91" s="243"/>
      <c r="AH91" s="244"/>
      <c r="AI91" s="244"/>
      <c r="AJ91" s="244"/>
      <c r="AK91" s="244"/>
      <c r="AL91" s="244"/>
      <c r="AM91" s="244"/>
      <c r="AN91" s="244"/>
      <c r="AO91" s="244"/>
      <c r="AP91" s="244"/>
      <c r="AQ91" s="40"/>
      <c r="AS91" s="101">
        <v>0</v>
      </c>
      <c r="AT91" s="102" t="s">
        <v>87</v>
      </c>
      <c r="AU91" s="102" t="s">
        <v>43</v>
      </c>
      <c r="AV91" s="103">
        <f>ROUND(IF(AU91="základní",AG91*L31,IF(AU91="snížená",AG91*L32,0)),2)</f>
        <v>0</v>
      </c>
      <c r="BV91" s="22" t="s">
        <v>88</v>
      </c>
      <c r="BY91" s="104">
        <f>IF(AU91="základní",AV91,0)</f>
        <v>0</v>
      </c>
      <c r="BZ91" s="104">
        <f>IF(AU91="snížená",AV91,0)</f>
        <v>0</v>
      </c>
      <c r="CA91" s="104">
        <v>0</v>
      </c>
      <c r="CB91" s="104">
        <v>0</v>
      </c>
      <c r="CC91" s="104">
        <v>0</v>
      </c>
      <c r="CD91" s="104">
        <f>IF(AU91="základní",AG91,0)</f>
        <v>0</v>
      </c>
      <c r="CE91" s="104">
        <f>IF(AU91="snížená",AG91,0)</f>
        <v>0</v>
      </c>
      <c r="CF91" s="104">
        <f>IF(AU91="zákl. přenesená",AG91,0)</f>
        <v>0</v>
      </c>
      <c r="CG91" s="104">
        <f>IF(AU91="sníž. přenesená",AG91,0)</f>
        <v>0</v>
      </c>
      <c r="CH91" s="104">
        <f>IF(AU91="nulová",AG91,0)</f>
        <v>0</v>
      </c>
      <c r="CI91" s="22">
        <f>IF(AU91="základní",1,IF(AU91="snížená",2,IF(AU91="zákl. přenesená",4,IF(AU91="sníž. přenesená",5,3))))</f>
        <v>1</v>
      </c>
      <c r="CJ91" s="22">
        <f>IF(AT91="stavební čast",1,IF(8891="investiční čast",2,3))</f>
        <v>1</v>
      </c>
      <c r="CK91" s="22" t="str">
        <f>IF(D91="Vyplň vlastní","","x")</f>
        <v>x</v>
      </c>
    </row>
    <row r="92" spans="1:89" s="1" customFormat="1" ht="19.899999999999999" customHeight="1">
      <c r="B92" s="38"/>
      <c r="C92" s="39"/>
      <c r="D92" s="245"/>
      <c r="E92" s="246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  <c r="R92" s="246"/>
      <c r="S92" s="246"/>
      <c r="T92" s="246"/>
      <c r="U92" s="246"/>
      <c r="V92" s="246"/>
      <c r="W92" s="246"/>
      <c r="X92" s="246"/>
      <c r="Y92" s="246"/>
      <c r="Z92" s="246"/>
      <c r="AA92" s="246"/>
      <c r="AB92" s="246"/>
      <c r="AC92" s="204"/>
      <c r="AD92" s="204"/>
      <c r="AE92" s="204"/>
      <c r="AF92" s="204"/>
      <c r="AG92" s="243"/>
      <c r="AH92" s="244"/>
      <c r="AI92" s="244"/>
      <c r="AJ92" s="244"/>
      <c r="AK92" s="244"/>
      <c r="AL92" s="244"/>
      <c r="AM92" s="244"/>
      <c r="AN92" s="244"/>
      <c r="AO92" s="244"/>
      <c r="AP92" s="244"/>
      <c r="AQ92" s="40"/>
      <c r="AS92" s="105">
        <v>0</v>
      </c>
      <c r="AT92" s="106" t="s">
        <v>87</v>
      </c>
      <c r="AU92" s="106" t="s">
        <v>43</v>
      </c>
      <c r="AV92" s="107">
        <f>ROUND(IF(AU92="nulová",0,IF(OR(AU92="základní",AU92="zákl. přenesená"),AG92*L31,AG92*L32)),2)</f>
        <v>0</v>
      </c>
      <c r="BV92" s="22" t="s">
        <v>89</v>
      </c>
      <c r="BY92" s="104">
        <f>IF(AU92="základní",AV92,0)</f>
        <v>0</v>
      </c>
      <c r="BZ92" s="104">
        <f>IF(AU92="snížená",AV92,0)</f>
        <v>0</v>
      </c>
      <c r="CA92" s="104">
        <f>IF(AU92="zákl. přenesená",AV92,0)</f>
        <v>0</v>
      </c>
      <c r="CB92" s="104">
        <f>IF(AU92="sníž. přenesená",AV92,0)</f>
        <v>0</v>
      </c>
      <c r="CC92" s="104">
        <f>IF(AU92="nulová",AV92,0)</f>
        <v>0</v>
      </c>
      <c r="CD92" s="104">
        <f>IF(AU92="základní",AG92,0)</f>
        <v>0</v>
      </c>
      <c r="CE92" s="104">
        <f>IF(AU92="snížená",AG92,0)</f>
        <v>0</v>
      </c>
      <c r="CF92" s="104">
        <f>IF(AU92="zákl. přenesená",AG92,0)</f>
        <v>0</v>
      </c>
      <c r="CG92" s="104">
        <f>IF(AU92="sníž. přenesená",AG92,0)</f>
        <v>0</v>
      </c>
      <c r="CH92" s="104">
        <f>IF(AU92="nulová",AG92,0)</f>
        <v>0</v>
      </c>
      <c r="CI92" s="22">
        <f>IF(AU92="základní",1,IF(AU92="snížená",2,IF(AU92="zákl. přenesená",4,IF(AU92="sníž. přenesená",5,3))))</f>
        <v>1</v>
      </c>
      <c r="CJ92" s="22">
        <f>IF(AT92="stavební čast",1,IF(8892="investiční čast",2,3))</f>
        <v>1</v>
      </c>
      <c r="CK92" s="22" t="str">
        <f>IF(D92="Vyplň vlastní","","x")</f>
        <v>x</v>
      </c>
    </row>
    <row r="93" spans="1:89" s="1" customFormat="1" ht="19.899999999999999" customHeight="1">
      <c r="B93" s="38"/>
      <c r="C93" s="39"/>
      <c r="D93" s="245"/>
      <c r="E93" s="246"/>
      <c r="F93" s="246"/>
      <c r="G93" s="246"/>
      <c r="H93" s="246"/>
      <c r="I93" s="246"/>
      <c r="J93" s="246"/>
      <c r="K93" s="246"/>
      <c r="L93" s="246"/>
      <c r="M93" s="246"/>
      <c r="N93" s="246"/>
      <c r="O93" s="246"/>
      <c r="P93" s="246"/>
      <c r="Q93" s="246"/>
      <c r="R93" s="246"/>
      <c r="S93" s="246"/>
      <c r="T93" s="246"/>
      <c r="U93" s="246"/>
      <c r="V93" s="246"/>
      <c r="W93" s="246"/>
      <c r="X93" s="246"/>
      <c r="Y93" s="246"/>
      <c r="Z93" s="246"/>
      <c r="AA93" s="246"/>
      <c r="AB93" s="246"/>
      <c r="AC93" s="204"/>
      <c r="AD93" s="204"/>
      <c r="AE93" s="204"/>
      <c r="AF93" s="204"/>
      <c r="AG93" s="243"/>
      <c r="AH93" s="244"/>
      <c r="AI93" s="244"/>
      <c r="AJ93" s="244"/>
      <c r="AK93" s="244"/>
      <c r="AL93" s="244"/>
      <c r="AM93" s="244"/>
      <c r="AN93" s="244"/>
      <c r="AO93" s="244"/>
      <c r="AP93" s="244"/>
      <c r="AQ93" s="40"/>
      <c r="AS93" s="105">
        <v>0</v>
      </c>
      <c r="AT93" s="106" t="s">
        <v>87</v>
      </c>
      <c r="AU93" s="106" t="s">
        <v>43</v>
      </c>
      <c r="AV93" s="107">
        <f>ROUND(IF(AU93="nulová",0,IF(OR(AU93="základní",AU93="zákl. přenesená"),AG93*L31,AG93*L32)),2)</f>
        <v>0</v>
      </c>
      <c r="BV93" s="22" t="s">
        <v>89</v>
      </c>
      <c r="BY93" s="104">
        <f>IF(AU93="základní",AV93,0)</f>
        <v>0</v>
      </c>
      <c r="BZ93" s="104">
        <f>IF(AU93="snížená",AV93,0)</f>
        <v>0</v>
      </c>
      <c r="CA93" s="104">
        <f>IF(AU93="zákl. přenesená",AV93,0)</f>
        <v>0</v>
      </c>
      <c r="CB93" s="104">
        <f>IF(AU93="sníž. přenesená",AV93,0)</f>
        <v>0</v>
      </c>
      <c r="CC93" s="104">
        <f>IF(AU93="nulová",AV93,0)</f>
        <v>0</v>
      </c>
      <c r="CD93" s="104">
        <f>IF(AU93="základní",AG93,0)</f>
        <v>0</v>
      </c>
      <c r="CE93" s="104">
        <f>IF(AU93="snížená",AG93,0)</f>
        <v>0</v>
      </c>
      <c r="CF93" s="104">
        <f>IF(AU93="zákl. přenesená",AG93,0)</f>
        <v>0</v>
      </c>
      <c r="CG93" s="104">
        <f>IF(AU93="sníž. přenesená",AG93,0)</f>
        <v>0</v>
      </c>
      <c r="CH93" s="104">
        <f>IF(AU93="nulová",AG93,0)</f>
        <v>0</v>
      </c>
      <c r="CI93" s="22">
        <f>IF(AU93="základní",1,IF(AU93="snížená",2,IF(AU93="zákl. přenesená",4,IF(AU93="sníž. přenesená",5,3))))</f>
        <v>1</v>
      </c>
      <c r="CJ93" s="22">
        <f>IF(AT93="stavební čast",1,IF(8893="investiční čast",2,3))</f>
        <v>1</v>
      </c>
      <c r="CK93" s="22" t="str">
        <f>IF(D93="Vyplň vlastní","","x")</f>
        <v>x</v>
      </c>
    </row>
    <row r="94" spans="1:89" s="1" customFormat="1" ht="19.899999999999999" customHeight="1">
      <c r="B94" s="38"/>
      <c r="C94" s="39"/>
      <c r="D94" s="245"/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  <c r="R94" s="246"/>
      <c r="S94" s="246"/>
      <c r="T94" s="246"/>
      <c r="U94" s="246"/>
      <c r="V94" s="246"/>
      <c r="W94" s="246"/>
      <c r="X94" s="246"/>
      <c r="Y94" s="246"/>
      <c r="Z94" s="246"/>
      <c r="AA94" s="246"/>
      <c r="AB94" s="246"/>
      <c r="AC94" s="204"/>
      <c r="AD94" s="204"/>
      <c r="AE94" s="204"/>
      <c r="AF94" s="204"/>
      <c r="AG94" s="243"/>
      <c r="AH94" s="244"/>
      <c r="AI94" s="244"/>
      <c r="AJ94" s="244"/>
      <c r="AK94" s="244"/>
      <c r="AL94" s="244"/>
      <c r="AM94" s="244"/>
      <c r="AN94" s="244"/>
      <c r="AO94" s="244"/>
      <c r="AP94" s="244"/>
      <c r="AQ94" s="40"/>
      <c r="AS94" s="108">
        <v>0</v>
      </c>
      <c r="AT94" s="109" t="s">
        <v>87</v>
      </c>
      <c r="AU94" s="109" t="s">
        <v>43</v>
      </c>
      <c r="AV94" s="110">
        <f>ROUND(IF(AU94="nulová",0,IF(OR(AU94="základní",AU94="zákl. přenesená"),AG94*L31,AG94*L32)),2)</f>
        <v>0</v>
      </c>
      <c r="BV94" s="22" t="s">
        <v>89</v>
      </c>
      <c r="BY94" s="104">
        <f>IF(AU94="základní",AV94,0)</f>
        <v>0</v>
      </c>
      <c r="BZ94" s="104">
        <f>IF(AU94="snížená",AV94,0)</f>
        <v>0</v>
      </c>
      <c r="CA94" s="104">
        <f>IF(AU94="zákl. přenesená",AV94,0)</f>
        <v>0</v>
      </c>
      <c r="CB94" s="104">
        <f>IF(AU94="sníž. přenesená",AV94,0)</f>
        <v>0</v>
      </c>
      <c r="CC94" s="104">
        <f>IF(AU94="nulová",AV94,0)</f>
        <v>0</v>
      </c>
      <c r="CD94" s="104">
        <f>IF(AU94="základní",AG94,0)</f>
        <v>0</v>
      </c>
      <c r="CE94" s="104">
        <f>IF(AU94="snížená",AG94,0)</f>
        <v>0</v>
      </c>
      <c r="CF94" s="104">
        <f>IF(AU94="zákl. přenesená",AG94,0)</f>
        <v>0</v>
      </c>
      <c r="CG94" s="104">
        <f>IF(AU94="sníž. přenesená",AG94,0)</f>
        <v>0</v>
      </c>
      <c r="CH94" s="104">
        <f>IF(AU94="nulová",AG94,0)</f>
        <v>0</v>
      </c>
      <c r="CI94" s="22">
        <f>IF(AU94="základní",1,IF(AU94="snížená",2,IF(AU94="zákl. přenesená",4,IF(AU94="sníž. přenesená",5,3))))</f>
        <v>1</v>
      </c>
      <c r="CJ94" s="22">
        <f>IF(AT94="stavební čast",1,IF(8894="investiční čast",2,3))</f>
        <v>1</v>
      </c>
      <c r="CK94" s="22" t="str">
        <f>IF(D94="Vyplň vlastní","","x")</f>
        <v>x</v>
      </c>
    </row>
    <row r="95" spans="1:89" s="1" customFormat="1" ht="10.9" customHeight="1"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40"/>
    </row>
    <row r="96" spans="1:89" s="1" customFormat="1" ht="30" customHeight="1">
      <c r="B96" s="38"/>
      <c r="C96" s="111" t="s">
        <v>760</v>
      </c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232">
        <f>ROUND(AG87+AG90,2)</f>
        <v>0</v>
      </c>
      <c r="AH96" s="232"/>
      <c r="AI96" s="232"/>
      <c r="AJ96" s="232"/>
      <c r="AK96" s="232"/>
      <c r="AL96" s="232"/>
      <c r="AM96" s="232"/>
      <c r="AN96" s="232">
        <f>AN87+AN90</f>
        <v>0</v>
      </c>
      <c r="AO96" s="232"/>
      <c r="AP96" s="232"/>
      <c r="AQ96" s="40"/>
    </row>
    <row r="97" spans="2:43" s="1" customFormat="1" ht="6.95" customHeight="1">
      <c r="B97" s="62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4"/>
    </row>
  </sheetData>
  <mergeCells count="58">
    <mergeCell ref="AS82:AT84"/>
    <mergeCell ref="AM83:AP83"/>
    <mergeCell ref="AG85:AM85"/>
    <mergeCell ref="AN85:AP85"/>
    <mergeCell ref="D88:H88"/>
    <mergeCell ref="J88:AF88"/>
    <mergeCell ref="AN88:AP88"/>
    <mergeCell ref="AG88:AM88"/>
    <mergeCell ref="AG87:AM87"/>
    <mergeCell ref="AN87:AP87"/>
    <mergeCell ref="AM82:AP82"/>
    <mergeCell ref="D92:AB92"/>
    <mergeCell ref="D93:AB93"/>
    <mergeCell ref="D94:AB94"/>
    <mergeCell ref="AG90:AM90"/>
    <mergeCell ref="AN90:AP90"/>
    <mergeCell ref="AN91:AP91"/>
    <mergeCell ref="AG92:AM92"/>
    <mergeCell ref="AN92:AP92"/>
    <mergeCell ref="AG93:AM93"/>
    <mergeCell ref="AN93:AP93"/>
    <mergeCell ref="AN94:AP94"/>
    <mergeCell ref="AG96:AM96"/>
    <mergeCell ref="AN96:AP96"/>
    <mergeCell ref="K6:AO6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C85:G85"/>
    <mergeCell ref="I85:AF85"/>
    <mergeCell ref="AG94:AM94"/>
    <mergeCell ref="AG91:AM91"/>
    <mergeCell ref="C2:AP2"/>
    <mergeCell ref="C4:AP4"/>
    <mergeCell ref="AR2:BE2"/>
    <mergeCell ref="K5:AO5"/>
    <mergeCell ref="AK33:AO33"/>
    <mergeCell ref="L34:O34"/>
    <mergeCell ref="L33:O33"/>
    <mergeCell ref="BE5:BE34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W33:AE33"/>
  </mergeCells>
  <dataValidations count="2">
    <dataValidation type="list" allowBlank="1" showInputMessage="1" showErrorMessage="1" error="Povoleny jsou hodnoty základní, snížená, zákl. přenesená, sníž. přenesená, nulová." sqref="AU91:AU95" xr:uid="{00000000-0002-0000-0000-000000000000}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1:AT95" xr:uid="{00000000-0002-0000-0000-000001000000}">
      <formula1>"stavební čast, technologická čast, investiční čast"</formula1>
    </dataValidation>
  </dataValidations>
  <hyperlinks>
    <hyperlink ref="K1:S1" location="C2" display="1) Souhrnný list stavby" xr:uid="{00000000-0004-0000-0000-000000000000}"/>
    <hyperlink ref="W1:AF1" location="C87" display="2) Rekapitulace objektů" xr:uid="{00000000-0004-0000-0000-000001000000}"/>
    <hyperlink ref="A88" location="'1 - Tesařské opravy krovu...'!C2" display="/" xr:uid="{00000000-0004-0000-0000-000002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618"/>
  <sheetViews>
    <sheetView showGridLines="0" tabSelected="1" workbookViewId="0">
      <pane ySplit="1" topLeftCell="A319" activePane="bottomLeft" state="frozen"/>
      <selection pane="bottomLeft" activeCell="AE329" sqref="AE329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3"/>
      <c r="B1" s="15"/>
      <c r="C1" s="15"/>
      <c r="D1" s="16" t="s">
        <v>1</v>
      </c>
      <c r="E1" s="15"/>
      <c r="F1" s="17" t="s">
        <v>90</v>
      </c>
      <c r="G1" s="17"/>
      <c r="H1" s="304" t="s">
        <v>91</v>
      </c>
      <c r="I1" s="304"/>
      <c r="J1" s="304"/>
      <c r="K1" s="304"/>
      <c r="L1" s="17" t="s">
        <v>92</v>
      </c>
      <c r="M1" s="15"/>
      <c r="N1" s="15"/>
      <c r="O1" s="16" t="s">
        <v>93</v>
      </c>
      <c r="P1" s="15"/>
      <c r="Q1" s="15"/>
      <c r="R1" s="15"/>
      <c r="S1" s="17" t="s">
        <v>94</v>
      </c>
      <c r="T1" s="17"/>
      <c r="U1" s="113"/>
      <c r="V1" s="113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>
      <c r="C2" s="225" t="s">
        <v>7</v>
      </c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S2" s="229" t="s">
        <v>8</v>
      </c>
      <c r="T2" s="230"/>
      <c r="U2" s="230"/>
      <c r="V2" s="230"/>
      <c r="W2" s="230"/>
      <c r="X2" s="230"/>
      <c r="Y2" s="230"/>
      <c r="Z2" s="230"/>
      <c r="AA2" s="230"/>
      <c r="AB2" s="230"/>
      <c r="AC2" s="230"/>
      <c r="AT2" s="22" t="s">
        <v>84</v>
      </c>
      <c r="AZ2" s="114" t="s">
        <v>95</v>
      </c>
      <c r="BA2" s="114" t="s">
        <v>96</v>
      </c>
      <c r="BB2" s="114" t="s">
        <v>97</v>
      </c>
      <c r="BC2" s="114" t="s">
        <v>98</v>
      </c>
      <c r="BD2" s="114" t="s">
        <v>99</v>
      </c>
    </row>
    <row r="3" spans="1:66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AT3" s="22" t="s">
        <v>99</v>
      </c>
      <c r="AZ3" s="114" t="s">
        <v>100</v>
      </c>
      <c r="BA3" s="114" t="s">
        <v>101</v>
      </c>
      <c r="BB3" s="114" t="s">
        <v>97</v>
      </c>
      <c r="BC3" s="114" t="s">
        <v>102</v>
      </c>
      <c r="BD3" s="114" t="s">
        <v>99</v>
      </c>
    </row>
    <row r="4" spans="1:66" ht="36.950000000000003" customHeight="1">
      <c r="B4" s="26"/>
      <c r="C4" s="227" t="s">
        <v>103</v>
      </c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7"/>
      <c r="T4" s="21" t="s">
        <v>13</v>
      </c>
      <c r="AT4" s="22" t="s">
        <v>6</v>
      </c>
      <c r="AZ4" s="114" t="s">
        <v>104</v>
      </c>
      <c r="BA4" s="114" t="s">
        <v>104</v>
      </c>
      <c r="BB4" s="114" t="s">
        <v>97</v>
      </c>
      <c r="BC4" s="114" t="s">
        <v>105</v>
      </c>
      <c r="BD4" s="114" t="s">
        <v>99</v>
      </c>
    </row>
    <row r="5" spans="1:66" ht="6.95" customHeight="1">
      <c r="B5" s="26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</row>
    <row r="6" spans="1:66" ht="25.35" customHeight="1">
      <c r="B6" s="26"/>
      <c r="C6" s="29"/>
      <c r="D6" s="33" t="s">
        <v>19</v>
      </c>
      <c r="E6" s="29"/>
      <c r="F6" s="291" t="str">
        <f>'Rekapitulace stavby'!K6</f>
        <v>Zámek Bystřice pod Hostýnem, východní křídlo - sanace dřevěných stropů a krovu - 1. etapa</v>
      </c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"/>
      <c r="R6" s="27"/>
    </row>
    <row r="7" spans="1:66" s="1" customFormat="1" ht="32.85" customHeight="1">
      <c r="B7" s="38"/>
      <c r="C7" s="39"/>
      <c r="D7" s="32" t="s">
        <v>106</v>
      </c>
      <c r="E7" s="39"/>
      <c r="F7" s="233" t="s">
        <v>761</v>
      </c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39"/>
      <c r="R7" s="40"/>
    </row>
    <row r="8" spans="1:66" s="1" customFormat="1" ht="14.45" customHeight="1">
      <c r="B8" s="38"/>
      <c r="C8" s="39"/>
      <c r="D8" s="33" t="s">
        <v>20</v>
      </c>
      <c r="E8" s="39"/>
      <c r="F8" s="31" t="s">
        <v>5</v>
      </c>
      <c r="G8" s="39"/>
      <c r="H8" s="39"/>
      <c r="I8" s="39"/>
      <c r="J8" s="39"/>
      <c r="K8" s="39"/>
      <c r="L8" s="39"/>
      <c r="M8" s="33" t="s">
        <v>21</v>
      </c>
      <c r="N8" s="39"/>
      <c r="O8" s="31" t="s">
        <v>5</v>
      </c>
      <c r="P8" s="39"/>
      <c r="Q8" s="39"/>
      <c r="R8" s="40"/>
    </row>
    <row r="9" spans="1:66" s="1" customFormat="1" ht="14.45" customHeight="1">
      <c r="B9" s="38"/>
      <c r="C9" s="39"/>
      <c r="D9" s="33" t="s">
        <v>22</v>
      </c>
      <c r="E9" s="39"/>
      <c r="F9" s="31" t="s">
        <v>23</v>
      </c>
      <c r="G9" s="39"/>
      <c r="H9" s="39"/>
      <c r="I9" s="39"/>
      <c r="J9" s="39"/>
      <c r="K9" s="39"/>
      <c r="L9" s="39"/>
      <c r="M9" s="33" t="s">
        <v>24</v>
      </c>
      <c r="N9" s="39"/>
      <c r="O9" s="305" t="str">
        <f>'Rekapitulace stavby'!AN8</f>
        <v>vyplň údaj</v>
      </c>
      <c r="P9" s="293"/>
      <c r="Q9" s="39"/>
      <c r="R9" s="40"/>
    </row>
    <row r="10" spans="1:66" s="1" customFormat="1" ht="10.9" customHeight="1">
      <c r="B10" s="38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40"/>
    </row>
    <row r="11" spans="1:66" s="1" customFormat="1" ht="14.45" customHeight="1">
      <c r="B11" s="38"/>
      <c r="C11" s="39"/>
      <c r="D11" s="33" t="s">
        <v>25</v>
      </c>
      <c r="E11" s="39"/>
      <c r="F11" s="39"/>
      <c r="G11" s="39"/>
      <c r="H11" s="39"/>
      <c r="I11" s="39"/>
      <c r="J11" s="39"/>
      <c r="K11" s="39"/>
      <c r="L11" s="39"/>
      <c r="M11" s="33" t="s">
        <v>26</v>
      </c>
      <c r="N11" s="39"/>
      <c r="O11" s="231" t="s">
        <v>5</v>
      </c>
      <c r="P11" s="231"/>
      <c r="Q11" s="39"/>
      <c r="R11" s="40"/>
    </row>
    <row r="12" spans="1:66" s="1" customFormat="1" ht="18" customHeight="1">
      <c r="B12" s="38"/>
      <c r="C12" s="39"/>
      <c r="D12" s="39"/>
      <c r="E12" s="31" t="s">
        <v>27</v>
      </c>
      <c r="F12" s="39"/>
      <c r="G12" s="39"/>
      <c r="H12" s="39"/>
      <c r="I12" s="39"/>
      <c r="J12" s="39"/>
      <c r="K12" s="39"/>
      <c r="L12" s="39"/>
      <c r="M12" s="33" t="s">
        <v>28</v>
      </c>
      <c r="N12" s="39"/>
      <c r="O12" s="231" t="s">
        <v>5</v>
      </c>
      <c r="P12" s="231"/>
      <c r="Q12" s="39"/>
      <c r="R12" s="40"/>
    </row>
    <row r="13" spans="1:66" s="1" customFormat="1" ht="6.95" customHeight="1"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40"/>
    </row>
    <row r="14" spans="1:66" s="1" customFormat="1" ht="14.45" customHeight="1">
      <c r="B14" s="38"/>
      <c r="C14" s="39"/>
      <c r="D14" s="33" t="s">
        <v>29</v>
      </c>
      <c r="E14" s="39"/>
      <c r="F14" s="39"/>
      <c r="G14" s="39"/>
      <c r="H14" s="39"/>
      <c r="I14" s="39"/>
      <c r="J14" s="39"/>
      <c r="K14" s="39"/>
      <c r="L14" s="39"/>
      <c r="M14" s="33" t="s">
        <v>26</v>
      </c>
      <c r="N14" s="39"/>
      <c r="O14" s="306" t="str">
        <f>IF('Rekapitulace stavby'!AN13="","",'Rekapitulace stavby'!AN13)</f>
        <v>vyplň údaj</v>
      </c>
      <c r="P14" s="231"/>
      <c r="Q14" s="39"/>
      <c r="R14" s="40"/>
    </row>
    <row r="15" spans="1:66" s="1" customFormat="1" ht="18" customHeight="1">
      <c r="B15" s="38"/>
      <c r="C15" s="39"/>
      <c r="D15" s="39"/>
      <c r="E15" s="306" t="str">
        <f>IF('Rekapitulace stavby'!E14="","",'Rekapitulace stavby'!E14)</f>
        <v>vyplň údaj</v>
      </c>
      <c r="F15" s="307"/>
      <c r="G15" s="307"/>
      <c r="H15" s="307"/>
      <c r="I15" s="307"/>
      <c r="J15" s="307"/>
      <c r="K15" s="307"/>
      <c r="L15" s="307"/>
      <c r="M15" s="33" t="s">
        <v>28</v>
      </c>
      <c r="N15" s="39"/>
      <c r="O15" s="306" t="str">
        <f>IF('Rekapitulace stavby'!AN14="","",'Rekapitulace stavby'!AN14)</f>
        <v>vyplň údaj</v>
      </c>
      <c r="P15" s="231"/>
      <c r="Q15" s="39"/>
      <c r="R15" s="40"/>
    </row>
    <row r="16" spans="1:66" s="1" customFormat="1" ht="6.95" customHeight="1">
      <c r="B16" s="38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40"/>
    </row>
    <row r="17" spans="2:18" s="1" customFormat="1" ht="14.45" customHeight="1">
      <c r="B17" s="38"/>
      <c r="C17" s="39"/>
      <c r="D17" s="33" t="s">
        <v>30</v>
      </c>
      <c r="E17" s="39"/>
      <c r="F17" s="39"/>
      <c r="G17" s="39"/>
      <c r="H17" s="39"/>
      <c r="I17" s="39"/>
      <c r="J17" s="39"/>
      <c r="K17" s="39"/>
      <c r="L17" s="39"/>
      <c r="M17" s="33" t="s">
        <v>26</v>
      </c>
      <c r="N17" s="39"/>
      <c r="O17" s="231" t="s">
        <v>31</v>
      </c>
      <c r="P17" s="231"/>
      <c r="Q17" s="39"/>
      <c r="R17" s="40"/>
    </row>
    <row r="18" spans="2:18" s="1" customFormat="1" ht="18" customHeight="1">
      <c r="B18" s="38"/>
      <c r="C18" s="39"/>
      <c r="D18" s="39"/>
      <c r="E18" s="31" t="s">
        <v>32</v>
      </c>
      <c r="F18" s="39"/>
      <c r="G18" s="39"/>
      <c r="H18" s="39"/>
      <c r="I18" s="39"/>
      <c r="J18" s="39"/>
      <c r="K18" s="39"/>
      <c r="L18" s="39"/>
      <c r="M18" s="33" t="s">
        <v>28</v>
      </c>
      <c r="N18" s="39"/>
      <c r="O18" s="231" t="s">
        <v>33</v>
      </c>
      <c r="P18" s="231"/>
      <c r="Q18" s="39"/>
      <c r="R18" s="40"/>
    </row>
    <row r="19" spans="2:18" s="1" customFormat="1" ht="6.95" customHeight="1">
      <c r="B19" s="38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</row>
    <row r="20" spans="2:18" s="1" customFormat="1" ht="14.45" customHeight="1">
      <c r="B20" s="38"/>
      <c r="C20" s="39"/>
      <c r="D20" s="33" t="s">
        <v>35</v>
      </c>
      <c r="E20" s="39"/>
      <c r="F20" s="39"/>
      <c r="G20" s="39"/>
      <c r="H20" s="39"/>
      <c r="I20" s="39"/>
      <c r="J20" s="39"/>
      <c r="K20" s="39"/>
      <c r="L20" s="39"/>
      <c r="M20" s="33" t="s">
        <v>26</v>
      </c>
      <c r="N20" s="39"/>
      <c r="O20" s="231" t="s">
        <v>36</v>
      </c>
      <c r="P20" s="231"/>
      <c r="Q20" s="39"/>
      <c r="R20" s="40"/>
    </row>
    <row r="21" spans="2:18" s="1" customFormat="1" ht="18" customHeight="1">
      <c r="B21" s="38"/>
      <c r="C21" s="39"/>
      <c r="D21" s="39"/>
      <c r="E21" s="31" t="s">
        <v>37</v>
      </c>
      <c r="F21" s="39"/>
      <c r="G21" s="39"/>
      <c r="H21" s="39"/>
      <c r="I21" s="39"/>
      <c r="J21" s="39"/>
      <c r="K21" s="39"/>
      <c r="L21" s="39"/>
      <c r="M21" s="33" t="s">
        <v>28</v>
      </c>
      <c r="N21" s="39"/>
      <c r="O21" s="231" t="s">
        <v>38</v>
      </c>
      <c r="P21" s="231"/>
      <c r="Q21" s="39"/>
      <c r="R21" s="40"/>
    </row>
    <row r="22" spans="2:18" s="1" customFormat="1" ht="6.95" customHeight="1"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</row>
    <row r="23" spans="2:18" s="1" customFormat="1" ht="14.45" customHeight="1">
      <c r="B23" s="38"/>
      <c r="C23" s="39"/>
      <c r="D23" s="33" t="s">
        <v>39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0"/>
    </row>
    <row r="24" spans="2:18" s="1" customFormat="1" ht="16.5" customHeight="1">
      <c r="B24" s="38"/>
      <c r="C24" s="39"/>
      <c r="D24" s="39"/>
      <c r="E24" s="219" t="s">
        <v>5</v>
      </c>
      <c r="F24" s="219"/>
      <c r="G24" s="219"/>
      <c r="H24" s="219"/>
      <c r="I24" s="219"/>
      <c r="J24" s="219"/>
      <c r="K24" s="219"/>
      <c r="L24" s="219"/>
      <c r="M24" s="39"/>
      <c r="N24" s="39"/>
      <c r="O24" s="39"/>
      <c r="P24" s="39"/>
      <c r="Q24" s="39"/>
      <c r="R24" s="40"/>
    </row>
    <row r="25" spans="2:18" s="1" customFormat="1" ht="6.95" customHeight="1"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/>
    </row>
    <row r="26" spans="2:18" s="1" customFormat="1" ht="6.95" customHeight="1">
      <c r="B26" s="38"/>
      <c r="C26" s="39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39"/>
      <c r="R26" s="40"/>
    </row>
    <row r="27" spans="2:18" s="1" customFormat="1" ht="14.45" customHeight="1">
      <c r="B27" s="38"/>
      <c r="C27" s="39"/>
      <c r="D27" s="115" t="s">
        <v>107</v>
      </c>
      <c r="E27" s="39"/>
      <c r="F27" s="39"/>
      <c r="G27" s="39"/>
      <c r="H27" s="39"/>
      <c r="I27" s="39"/>
      <c r="J27" s="39"/>
      <c r="K27" s="39"/>
      <c r="L27" s="39"/>
      <c r="M27" s="220">
        <f>N88</f>
        <v>0</v>
      </c>
      <c r="N27" s="220"/>
      <c r="O27" s="220"/>
      <c r="P27" s="220"/>
      <c r="Q27" s="39"/>
      <c r="R27" s="40"/>
    </row>
    <row r="28" spans="2:18" s="1" customFormat="1" ht="14.45" customHeight="1">
      <c r="B28" s="38"/>
      <c r="C28" s="39"/>
      <c r="D28" s="37"/>
      <c r="E28" s="39"/>
      <c r="F28" s="39"/>
      <c r="G28" s="39"/>
      <c r="H28" s="39"/>
      <c r="I28" s="39"/>
      <c r="J28" s="39"/>
      <c r="K28" s="39"/>
      <c r="L28" s="39"/>
      <c r="M28" s="220"/>
      <c r="N28" s="220"/>
      <c r="O28" s="220"/>
      <c r="P28" s="220"/>
      <c r="Q28" s="39"/>
      <c r="R28" s="40"/>
    </row>
    <row r="29" spans="2:18" s="1" customFormat="1" ht="6.95" customHeight="1"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40"/>
    </row>
    <row r="30" spans="2:18" s="1" customFormat="1" ht="25.35" customHeight="1">
      <c r="B30" s="38"/>
      <c r="C30" s="39"/>
      <c r="D30" s="116" t="s">
        <v>41</v>
      </c>
      <c r="E30" s="39"/>
      <c r="F30" s="39"/>
      <c r="G30" s="39"/>
      <c r="H30" s="39"/>
      <c r="I30" s="39"/>
      <c r="J30" s="39"/>
      <c r="K30" s="39"/>
      <c r="L30" s="39"/>
      <c r="M30" s="286">
        <f>ROUND(M27+M28,2)</f>
        <v>0</v>
      </c>
      <c r="N30" s="287"/>
      <c r="O30" s="287"/>
      <c r="P30" s="287"/>
      <c r="Q30" s="39"/>
      <c r="R30" s="40"/>
    </row>
    <row r="31" spans="2:18" s="1" customFormat="1" ht="6.95" customHeight="1">
      <c r="B31" s="38"/>
      <c r="C31" s="39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39"/>
      <c r="R31" s="40"/>
    </row>
    <row r="32" spans="2:18" s="1" customFormat="1" ht="14.45" customHeight="1">
      <c r="B32" s="38"/>
      <c r="C32" s="39"/>
      <c r="D32" s="45" t="s">
        <v>42</v>
      </c>
      <c r="E32" s="45" t="s">
        <v>43</v>
      </c>
      <c r="F32" s="46">
        <v>0.21</v>
      </c>
      <c r="G32" s="117" t="s">
        <v>44</v>
      </c>
      <c r="H32" s="288">
        <f>ROUND((((SUM(BE109:BE116)+SUM(BE134:BE611))+SUM(BE613:BE617))),2)</f>
        <v>0</v>
      </c>
      <c r="I32" s="287"/>
      <c r="J32" s="287"/>
      <c r="K32" s="39"/>
      <c r="L32" s="39"/>
      <c r="M32" s="288">
        <f>ROUND(((ROUND((SUM(BE109:BE116)+SUM(BE134:BE611)), 2)*F32)+SUM(BE613:BE617)*F32),2)</f>
        <v>0</v>
      </c>
      <c r="N32" s="287"/>
      <c r="O32" s="287"/>
      <c r="P32" s="287"/>
      <c r="Q32" s="39"/>
      <c r="R32" s="40"/>
    </row>
    <row r="33" spans="2:18" s="1" customFormat="1" ht="14.45" customHeight="1">
      <c r="B33" s="38"/>
      <c r="C33" s="39"/>
      <c r="D33" s="39"/>
      <c r="E33" s="45" t="s">
        <v>45</v>
      </c>
      <c r="F33" s="46">
        <v>0.15</v>
      </c>
      <c r="G33" s="117" t="s">
        <v>44</v>
      </c>
      <c r="H33" s="288">
        <f>ROUND((((SUM(BF109:BF116)+SUM(BF134:BF611))+SUM(BF613:BF617))),2)</f>
        <v>0</v>
      </c>
      <c r="I33" s="287"/>
      <c r="J33" s="287"/>
      <c r="K33" s="39"/>
      <c r="L33" s="39"/>
      <c r="M33" s="288">
        <f>ROUND(((ROUND((SUM(BF109:BF116)+SUM(BF134:BF611)), 2)*F33)+SUM(BF613:BF617)*F33),2)</f>
        <v>0</v>
      </c>
      <c r="N33" s="287"/>
      <c r="O33" s="287"/>
      <c r="P33" s="287"/>
      <c r="Q33" s="39"/>
      <c r="R33" s="40"/>
    </row>
    <row r="34" spans="2:18" s="1" customFormat="1" ht="14.45" hidden="1" customHeight="1">
      <c r="B34" s="38"/>
      <c r="C34" s="39"/>
      <c r="D34" s="39"/>
      <c r="E34" s="45" t="s">
        <v>46</v>
      </c>
      <c r="F34" s="46">
        <v>0.21</v>
      </c>
      <c r="G34" s="117" t="s">
        <v>44</v>
      </c>
      <c r="H34" s="288">
        <f>ROUND((((SUM(BG109:BG116)+SUM(BG134:BG611))+SUM(BG613:BG617))),2)</f>
        <v>0</v>
      </c>
      <c r="I34" s="287"/>
      <c r="J34" s="287"/>
      <c r="K34" s="39"/>
      <c r="L34" s="39"/>
      <c r="M34" s="288">
        <v>0</v>
      </c>
      <c r="N34" s="287"/>
      <c r="O34" s="287"/>
      <c r="P34" s="287"/>
      <c r="Q34" s="39"/>
      <c r="R34" s="40"/>
    </row>
    <row r="35" spans="2:18" s="1" customFormat="1" ht="14.45" hidden="1" customHeight="1">
      <c r="B35" s="38"/>
      <c r="C35" s="39"/>
      <c r="D35" s="39"/>
      <c r="E35" s="45" t="s">
        <v>47</v>
      </c>
      <c r="F35" s="46">
        <v>0.15</v>
      </c>
      <c r="G35" s="117" t="s">
        <v>44</v>
      </c>
      <c r="H35" s="288">
        <f>ROUND((((SUM(BH109:BH116)+SUM(BH134:BH611))+SUM(BH613:BH617))),2)</f>
        <v>0</v>
      </c>
      <c r="I35" s="287"/>
      <c r="J35" s="287"/>
      <c r="K35" s="39"/>
      <c r="L35" s="39"/>
      <c r="M35" s="288">
        <v>0</v>
      </c>
      <c r="N35" s="287"/>
      <c r="O35" s="287"/>
      <c r="P35" s="287"/>
      <c r="Q35" s="39"/>
      <c r="R35" s="40"/>
    </row>
    <row r="36" spans="2:18" s="1" customFormat="1" ht="14.45" hidden="1" customHeight="1">
      <c r="B36" s="38"/>
      <c r="C36" s="39"/>
      <c r="D36" s="39"/>
      <c r="E36" s="45" t="s">
        <v>48</v>
      </c>
      <c r="F36" s="46">
        <v>0</v>
      </c>
      <c r="G36" s="117" t="s">
        <v>44</v>
      </c>
      <c r="H36" s="288">
        <f>ROUND((((SUM(BI109:BI116)+SUM(BI134:BI611))+SUM(BI613:BI617))),2)</f>
        <v>0</v>
      </c>
      <c r="I36" s="287"/>
      <c r="J36" s="287"/>
      <c r="K36" s="39"/>
      <c r="L36" s="39"/>
      <c r="M36" s="288">
        <v>0</v>
      </c>
      <c r="N36" s="287"/>
      <c r="O36" s="287"/>
      <c r="P36" s="287"/>
      <c r="Q36" s="39"/>
      <c r="R36" s="40"/>
    </row>
    <row r="37" spans="2:18" s="1" customFormat="1" ht="6.95" customHeight="1"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40"/>
    </row>
    <row r="38" spans="2:18" s="1" customFormat="1" ht="25.35" customHeight="1">
      <c r="B38" s="38"/>
      <c r="C38" s="112"/>
      <c r="D38" s="118" t="s">
        <v>49</v>
      </c>
      <c r="E38" s="77"/>
      <c r="F38" s="77"/>
      <c r="G38" s="119" t="s">
        <v>50</v>
      </c>
      <c r="H38" s="120" t="s">
        <v>51</v>
      </c>
      <c r="I38" s="77"/>
      <c r="J38" s="77"/>
      <c r="K38" s="77"/>
      <c r="L38" s="289">
        <f>SUM(M30:M36)</f>
        <v>0</v>
      </c>
      <c r="M38" s="289"/>
      <c r="N38" s="289"/>
      <c r="O38" s="289"/>
      <c r="P38" s="290"/>
      <c r="Q38" s="112"/>
      <c r="R38" s="40"/>
    </row>
    <row r="39" spans="2:18" s="1" customFormat="1" ht="14.45" customHeight="1"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40"/>
    </row>
    <row r="40" spans="2:18" s="1" customFormat="1" ht="14.45" customHeight="1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/>
    </row>
    <row r="41" spans="2:18">
      <c r="B41" s="26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7"/>
    </row>
    <row r="42" spans="2:18">
      <c r="B42" s="26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 spans="2:18">
      <c r="B43" s="26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 spans="2:18">
      <c r="B44" s="26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 spans="2:18">
      <c r="B45" s="26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 spans="2:18">
      <c r="B46" s="26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 spans="2:18">
      <c r="B47" s="26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 spans="2:18">
      <c r="B48" s="26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 spans="2:18">
      <c r="B49" s="26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pans="2:18" s="1" customFormat="1" ht="15">
      <c r="B50" s="38"/>
      <c r="C50" s="39"/>
      <c r="D50" s="53" t="s">
        <v>52</v>
      </c>
      <c r="E50" s="54"/>
      <c r="F50" s="54"/>
      <c r="G50" s="54"/>
      <c r="H50" s="55"/>
      <c r="I50" s="39"/>
      <c r="J50" s="53" t="s">
        <v>53</v>
      </c>
      <c r="K50" s="54"/>
      <c r="L50" s="54"/>
      <c r="M50" s="54"/>
      <c r="N50" s="54"/>
      <c r="O50" s="54"/>
      <c r="P50" s="55"/>
      <c r="Q50" s="39"/>
      <c r="R50" s="40"/>
    </row>
    <row r="51" spans="2:18">
      <c r="B51" s="26"/>
      <c r="C51" s="29"/>
      <c r="D51" s="56"/>
      <c r="E51" s="29"/>
      <c r="F51" s="29"/>
      <c r="G51" s="29"/>
      <c r="H51" s="57"/>
      <c r="I51" s="29"/>
      <c r="J51" s="56"/>
      <c r="K51" s="29"/>
      <c r="L51" s="29"/>
      <c r="M51" s="29"/>
      <c r="N51" s="29"/>
      <c r="O51" s="29"/>
      <c r="P51" s="57"/>
      <c r="Q51" s="29"/>
      <c r="R51" s="27"/>
    </row>
    <row r="52" spans="2:18">
      <c r="B52" s="26"/>
      <c r="C52" s="29"/>
      <c r="D52" s="56"/>
      <c r="E52" s="29"/>
      <c r="F52" s="29"/>
      <c r="G52" s="29"/>
      <c r="H52" s="57"/>
      <c r="I52" s="29"/>
      <c r="J52" s="56"/>
      <c r="K52" s="29"/>
      <c r="L52" s="29"/>
      <c r="M52" s="29"/>
      <c r="N52" s="29"/>
      <c r="O52" s="29"/>
      <c r="P52" s="57"/>
      <c r="Q52" s="29"/>
      <c r="R52" s="27"/>
    </row>
    <row r="53" spans="2:18">
      <c r="B53" s="26"/>
      <c r="C53" s="29"/>
      <c r="D53" s="56"/>
      <c r="E53" s="29"/>
      <c r="F53" s="29"/>
      <c r="G53" s="29"/>
      <c r="H53" s="57"/>
      <c r="I53" s="29"/>
      <c r="J53" s="56"/>
      <c r="K53" s="29"/>
      <c r="L53" s="29"/>
      <c r="M53" s="29"/>
      <c r="N53" s="29"/>
      <c r="O53" s="29"/>
      <c r="P53" s="57"/>
      <c r="Q53" s="29"/>
      <c r="R53" s="27"/>
    </row>
    <row r="54" spans="2:18">
      <c r="B54" s="26"/>
      <c r="C54" s="29"/>
      <c r="D54" s="56"/>
      <c r="E54" s="29"/>
      <c r="F54" s="29"/>
      <c r="G54" s="29"/>
      <c r="H54" s="57"/>
      <c r="I54" s="29"/>
      <c r="J54" s="56"/>
      <c r="K54" s="29"/>
      <c r="L54" s="29"/>
      <c r="M54" s="29"/>
      <c r="N54" s="29"/>
      <c r="O54" s="29"/>
      <c r="P54" s="57"/>
      <c r="Q54" s="29"/>
      <c r="R54" s="27"/>
    </row>
    <row r="55" spans="2:18">
      <c r="B55" s="26"/>
      <c r="C55" s="29"/>
      <c r="D55" s="56"/>
      <c r="E55" s="29"/>
      <c r="F55" s="29"/>
      <c r="G55" s="29"/>
      <c r="H55" s="57"/>
      <c r="I55" s="29"/>
      <c r="J55" s="56"/>
      <c r="K55" s="29"/>
      <c r="L55" s="29"/>
      <c r="M55" s="29"/>
      <c r="N55" s="29"/>
      <c r="O55" s="29"/>
      <c r="P55" s="57"/>
      <c r="Q55" s="29"/>
      <c r="R55" s="27"/>
    </row>
    <row r="56" spans="2:18">
      <c r="B56" s="26"/>
      <c r="C56" s="29"/>
      <c r="D56" s="56"/>
      <c r="E56" s="29"/>
      <c r="F56" s="29"/>
      <c r="G56" s="29"/>
      <c r="H56" s="57"/>
      <c r="I56" s="29"/>
      <c r="J56" s="56"/>
      <c r="K56" s="29"/>
      <c r="L56" s="29"/>
      <c r="M56" s="29"/>
      <c r="N56" s="29"/>
      <c r="O56" s="29"/>
      <c r="P56" s="57"/>
      <c r="Q56" s="29"/>
      <c r="R56" s="27"/>
    </row>
    <row r="57" spans="2:18">
      <c r="B57" s="26"/>
      <c r="C57" s="29"/>
      <c r="D57" s="56"/>
      <c r="E57" s="29"/>
      <c r="F57" s="29"/>
      <c r="G57" s="29"/>
      <c r="H57" s="57"/>
      <c r="I57" s="29"/>
      <c r="J57" s="56"/>
      <c r="K57" s="29"/>
      <c r="L57" s="29"/>
      <c r="M57" s="29"/>
      <c r="N57" s="29"/>
      <c r="O57" s="29"/>
      <c r="P57" s="57"/>
      <c r="Q57" s="29"/>
      <c r="R57" s="27"/>
    </row>
    <row r="58" spans="2:18">
      <c r="B58" s="26"/>
      <c r="C58" s="29"/>
      <c r="D58" s="56"/>
      <c r="E58" s="29"/>
      <c r="F58" s="29"/>
      <c r="G58" s="29"/>
      <c r="H58" s="57"/>
      <c r="I58" s="29"/>
      <c r="J58" s="56"/>
      <c r="K58" s="29"/>
      <c r="L58" s="29"/>
      <c r="M58" s="29"/>
      <c r="N58" s="29"/>
      <c r="O58" s="29"/>
      <c r="P58" s="57"/>
      <c r="Q58" s="29"/>
      <c r="R58" s="27"/>
    </row>
    <row r="59" spans="2:18" s="1" customFormat="1" ht="15">
      <c r="B59" s="38"/>
      <c r="C59" s="39"/>
      <c r="D59" s="58" t="s">
        <v>54</v>
      </c>
      <c r="E59" s="59"/>
      <c r="F59" s="59"/>
      <c r="G59" s="60" t="s">
        <v>55</v>
      </c>
      <c r="H59" s="61"/>
      <c r="I59" s="39"/>
      <c r="J59" s="58" t="s">
        <v>54</v>
      </c>
      <c r="K59" s="59"/>
      <c r="L59" s="59"/>
      <c r="M59" s="59"/>
      <c r="N59" s="60" t="s">
        <v>55</v>
      </c>
      <c r="O59" s="59"/>
      <c r="P59" s="61"/>
      <c r="Q59" s="39"/>
      <c r="R59" s="40"/>
    </row>
    <row r="60" spans="2:18">
      <c r="B60" s="26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pans="2:18" s="1" customFormat="1" ht="15">
      <c r="B61" s="38"/>
      <c r="C61" s="39"/>
      <c r="D61" s="53" t="s">
        <v>56</v>
      </c>
      <c r="E61" s="54"/>
      <c r="F61" s="54"/>
      <c r="G61" s="54"/>
      <c r="H61" s="55"/>
      <c r="I61" s="39"/>
      <c r="J61" s="53" t="s">
        <v>57</v>
      </c>
      <c r="K61" s="54"/>
      <c r="L61" s="54"/>
      <c r="M61" s="54"/>
      <c r="N61" s="54"/>
      <c r="O61" s="54"/>
      <c r="P61" s="55"/>
      <c r="Q61" s="39"/>
      <c r="R61" s="40"/>
    </row>
    <row r="62" spans="2:18">
      <c r="B62" s="26"/>
      <c r="C62" s="29"/>
      <c r="D62" s="56"/>
      <c r="E62" s="29"/>
      <c r="F62" s="29"/>
      <c r="G62" s="29"/>
      <c r="H62" s="57"/>
      <c r="I62" s="29"/>
      <c r="J62" s="56"/>
      <c r="K62" s="29"/>
      <c r="L62" s="29"/>
      <c r="M62" s="29"/>
      <c r="N62" s="29"/>
      <c r="O62" s="29"/>
      <c r="P62" s="57"/>
      <c r="Q62" s="29"/>
      <c r="R62" s="27"/>
    </row>
    <row r="63" spans="2:18">
      <c r="B63" s="26"/>
      <c r="C63" s="29"/>
      <c r="D63" s="56"/>
      <c r="E63" s="29"/>
      <c r="F63" s="29"/>
      <c r="G63" s="29"/>
      <c r="H63" s="57"/>
      <c r="I63" s="29"/>
      <c r="J63" s="56"/>
      <c r="K63" s="29"/>
      <c r="L63" s="29"/>
      <c r="M63" s="29"/>
      <c r="N63" s="29"/>
      <c r="O63" s="29"/>
      <c r="P63" s="57"/>
      <c r="Q63" s="29"/>
      <c r="R63" s="27"/>
    </row>
    <row r="64" spans="2:18">
      <c r="B64" s="26"/>
      <c r="C64" s="29"/>
      <c r="D64" s="56"/>
      <c r="E64" s="29"/>
      <c r="F64" s="29"/>
      <c r="G64" s="29"/>
      <c r="H64" s="57"/>
      <c r="I64" s="29"/>
      <c r="J64" s="56"/>
      <c r="K64" s="29"/>
      <c r="L64" s="29"/>
      <c r="M64" s="29"/>
      <c r="N64" s="29"/>
      <c r="O64" s="29"/>
      <c r="P64" s="57"/>
      <c r="Q64" s="29"/>
      <c r="R64" s="27"/>
    </row>
    <row r="65" spans="2:18">
      <c r="B65" s="26"/>
      <c r="C65" s="29"/>
      <c r="D65" s="56"/>
      <c r="E65" s="29"/>
      <c r="F65" s="29"/>
      <c r="G65" s="29"/>
      <c r="H65" s="57"/>
      <c r="I65" s="29"/>
      <c r="J65" s="56"/>
      <c r="K65" s="29"/>
      <c r="L65" s="29"/>
      <c r="M65" s="29"/>
      <c r="N65" s="29"/>
      <c r="O65" s="29"/>
      <c r="P65" s="57"/>
      <c r="Q65" s="29"/>
      <c r="R65" s="27"/>
    </row>
    <row r="66" spans="2:18">
      <c r="B66" s="26"/>
      <c r="C66" s="29"/>
      <c r="D66" s="56"/>
      <c r="E66" s="29"/>
      <c r="F66" s="29"/>
      <c r="G66" s="29"/>
      <c r="H66" s="57"/>
      <c r="I66" s="29"/>
      <c r="J66" s="56"/>
      <c r="K66" s="29"/>
      <c r="L66" s="29"/>
      <c r="M66" s="29"/>
      <c r="N66" s="29"/>
      <c r="O66" s="29"/>
      <c r="P66" s="57"/>
      <c r="Q66" s="29"/>
      <c r="R66" s="27"/>
    </row>
    <row r="67" spans="2:18">
      <c r="B67" s="26"/>
      <c r="C67" s="29"/>
      <c r="D67" s="56"/>
      <c r="E67" s="29"/>
      <c r="F67" s="29"/>
      <c r="G67" s="29"/>
      <c r="H67" s="57"/>
      <c r="I67" s="29"/>
      <c r="J67" s="56"/>
      <c r="K67" s="29"/>
      <c r="L67" s="29"/>
      <c r="M67" s="29"/>
      <c r="N67" s="29"/>
      <c r="O67" s="29"/>
      <c r="P67" s="57"/>
      <c r="Q67" s="29"/>
      <c r="R67" s="27"/>
    </row>
    <row r="68" spans="2:18">
      <c r="B68" s="26"/>
      <c r="C68" s="29"/>
      <c r="D68" s="56"/>
      <c r="E68" s="29"/>
      <c r="F68" s="29"/>
      <c r="G68" s="29"/>
      <c r="H68" s="57"/>
      <c r="I68" s="29"/>
      <c r="J68" s="56"/>
      <c r="K68" s="29"/>
      <c r="L68" s="29"/>
      <c r="M68" s="29"/>
      <c r="N68" s="29"/>
      <c r="O68" s="29"/>
      <c r="P68" s="57"/>
      <c r="Q68" s="29"/>
      <c r="R68" s="27"/>
    </row>
    <row r="69" spans="2:18">
      <c r="B69" s="26"/>
      <c r="C69" s="29"/>
      <c r="D69" s="56"/>
      <c r="E69" s="29"/>
      <c r="F69" s="29"/>
      <c r="G69" s="29"/>
      <c r="H69" s="57"/>
      <c r="I69" s="29"/>
      <c r="J69" s="56"/>
      <c r="K69" s="29"/>
      <c r="L69" s="29"/>
      <c r="M69" s="29"/>
      <c r="N69" s="29"/>
      <c r="O69" s="29"/>
      <c r="P69" s="57"/>
      <c r="Q69" s="29"/>
      <c r="R69" s="27"/>
    </row>
    <row r="70" spans="2:18" s="1" customFormat="1" ht="15">
      <c r="B70" s="38"/>
      <c r="C70" s="39"/>
      <c r="D70" s="58" t="s">
        <v>54</v>
      </c>
      <c r="E70" s="59"/>
      <c r="F70" s="59"/>
      <c r="G70" s="60" t="s">
        <v>55</v>
      </c>
      <c r="H70" s="61"/>
      <c r="I70" s="39"/>
      <c r="J70" s="58" t="s">
        <v>54</v>
      </c>
      <c r="K70" s="59"/>
      <c r="L70" s="59"/>
      <c r="M70" s="59"/>
      <c r="N70" s="60" t="s">
        <v>55</v>
      </c>
      <c r="O70" s="59"/>
      <c r="P70" s="61"/>
      <c r="Q70" s="39"/>
      <c r="R70" s="40"/>
    </row>
    <row r="71" spans="2:18" s="1" customFormat="1" ht="14.45" customHeight="1"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4"/>
    </row>
    <row r="75" spans="2:18" s="1" customFormat="1" ht="6.95" customHeight="1">
      <c r="B75" s="65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7"/>
    </row>
    <row r="76" spans="2:18" s="1" customFormat="1" ht="36.950000000000003" customHeight="1">
      <c r="B76" s="38"/>
      <c r="C76" s="227" t="s">
        <v>108</v>
      </c>
      <c r="D76" s="228"/>
      <c r="E76" s="228"/>
      <c r="F76" s="228"/>
      <c r="G76" s="228"/>
      <c r="H76" s="228"/>
      <c r="I76" s="228"/>
      <c r="J76" s="228"/>
      <c r="K76" s="228"/>
      <c r="L76" s="228"/>
      <c r="M76" s="228"/>
      <c r="N76" s="228"/>
      <c r="O76" s="228"/>
      <c r="P76" s="228"/>
      <c r="Q76" s="228"/>
      <c r="R76" s="40"/>
    </row>
    <row r="77" spans="2:18" s="1" customFormat="1" ht="6.95" customHeight="1"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40"/>
    </row>
    <row r="78" spans="2:18" s="1" customFormat="1" ht="30" customHeight="1">
      <c r="B78" s="38"/>
      <c r="C78" s="33" t="s">
        <v>19</v>
      </c>
      <c r="D78" s="39"/>
      <c r="E78" s="39"/>
      <c r="F78" s="291" t="str">
        <f>F6</f>
        <v>Zámek Bystřice pod Hostýnem, východní křídlo - sanace dřevěných stropů a krovu - 1. etapa</v>
      </c>
      <c r="G78" s="292"/>
      <c r="H78" s="292"/>
      <c r="I78" s="292"/>
      <c r="J78" s="292"/>
      <c r="K78" s="292"/>
      <c r="L78" s="292"/>
      <c r="M78" s="292"/>
      <c r="N78" s="292"/>
      <c r="O78" s="292"/>
      <c r="P78" s="292"/>
      <c r="Q78" s="39"/>
      <c r="R78" s="40"/>
    </row>
    <row r="79" spans="2:18" s="1" customFormat="1" ht="36.950000000000003" customHeight="1">
      <c r="B79" s="38"/>
      <c r="C79" s="72" t="s">
        <v>106</v>
      </c>
      <c r="D79" s="39"/>
      <c r="E79" s="39"/>
      <c r="F79" s="238" t="str">
        <f>F7</f>
        <v>Zámek Bystřice pod Hostýnem, východní křídlo - sanace dřevěných stropů a krovu - 1. etapa</v>
      </c>
      <c r="G79" s="287"/>
      <c r="H79" s="287"/>
      <c r="I79" s="287"/>
      <c r="J79" s="287"/>
      <c r="K79" s="287"/>
      <c r="L79" s="287"/>
      <c r="M79" s="287"/>
      <c r="N79" s="287"/>
      <c r="O79" s="287"/>
      <c r="P79" s="287"/>
      <c r="Q79" s="39"/>
      <c r="R79" s="40"/>
    </row>
    <row r="80" spans="2:18" s="1" customFormat="1" ht="6.95" customHeight="1">
      <c r="B80" s="38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40"/>
    </row>
    <row r="81" spans="2:47" s="1" customFormat="1" ht="18" customHeight="1">
      <c r="B81" s="38"/>
      <c r="C81" s="33" t="s">
        <v>22</v>
      </c>
      <c r="D81" s="39"/>
      <c r="E81" s="39"/>
      <c r="F81" s="31" t="str">
        <f>F9</f>
        <v>Bystřice pod Hostýnem, Pod Platany 1</v>
      </c>
      <c r="G81" s="39"/>
      <c r="H81" s="39"/>
      <c r="I81" s="39"/>
      <c r="J81" s="39"/>
      <c r="K81" s="33" t="s">
        <v>24</v>
      </c>
      <c r="L81" s="39"/>
      <c r="M81" s="316" t="str">
        <f>IF(O9="","",O9)</f>
        <v>vyplň údaj</v>
      </c>
      <c r="N81" s="316"/>
      <c r="O81" s="316"/>
      <c r="P81" s="316"/>
      <c r="Q81" s="39"/>
      <c r="R81" s="40"/>
    </row>
    <row r="82" spans="2:47" s="1" customFormat="1" ht="6.95" customHeight="1"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40"/>
    </row>
    <row r="83" spans="2:47" s="1" customFormat="1" ht="15">
      <c r="B83" s="38"/>
      <c r="C83" s="33" t="s">
        <v>25</v>
      </c>
      <c r="D83" s="39"/>
      <c r="E83" s="39"/>
      <c r="F83" s="31" t="str">
        <f>E12</f>
        <v>Město Bystřice pod Hostýnem</v>
      </c>
      <c r="G83" s="39"/>
      <c r="H83" s="39"/>
      <c r="I83" s="39"/>
      <c r="J83" s="39"/>
      <c r="K83" s="33" t="s">
        <v>30</v>
      </c>
      <c r="L83" s="39"/>
      <c r="M83" s="231" t="str">
        <f>E18</f>
        <v>INRECO, s.r.o.</v>
      </c>
      <c r="N83" s="231"/>
      <c r="O83" s="231"/>
      <c r="P83" s="231"/>
      <c r="Q83" s="231"/>
      <c r="R83" s="40"/>
    </row>
    <row r="84" spans="2:47" s="1" customFormat="1" ht="14.45" customHeight="1">
      <c r="B84" s="38"/>
      <c r="C84" s="33" t="s">
        <v>29</v>
      </c>
      <c r="D84" s="39"/>
      <c r="E84" s="39"/>
      <c r="F84" s="31" t="str">
        <f>IF(E15="","",E15)</f>
        <v>vyplň údaj</v>
      </c>
      <c r="G84" s="39"/>
      <c r="H84" s="39"/>
      <c r="I84" s="39"/>
      <c r="J84" s="39"/>
      <c r="K84" s="33" t="s">
        <v>35</v>
      </c>
      <c r="L84" s="39"/>
      <c r="M84" s="231" t="str">
        <f>E21</f>
        <v>BACing s.r.o.</v>
      </c>
      <c r="N84" s="231"/>
      <c r="O84" s="231"/>
      <c r="P84" s="231"/>
      <c r="Q84" s="231"/>
      <c r="R84" s="40"/>
    </row>
    <row r="85" spans="2:47" s="1" customFormat="1" ht="10.35" customHeight="1"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40"/>
    </row>
    <row r="86" spans="2:47" s="1" customFormat="1" ht="29.25" customHeight="1">
      <c r="B86" s="38"/>
      <c r="C86" s="294" t="s">
        <v>109</v>
      </c>
      <c r="D86" s="295"/>
      <c r="E86" s="295"/>
      <c r="F86" s="295"/>
      <c r="G86" s="295"/>
      <c r="H86" s="112"/>
      <c r="I86" s="112"/>
      <c r="J86" s="112"/>
      <c r="K86" s="112"/>
      <c r="L86" s="112"/>
      <c r="M86" s="112"/>
      <c r="N86" s="294" t="s">
        <v>110</v>
      </c>
      <c r="O86" s="295"/>
      <c r="P86" s="295"/>
      <c r="Q86" s="295"/>
      <c r="R86" s="40"/>
    </row>
    <row r="87" spans="2:47" s="1" customFormat="1" ht="10.35" customHeight="1"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40"/>
    </row>
    <row r="88" spans="2:47" s="1" customFormat="1" ht="29.25" customHeight="1">
      <c r="B88" s="38"/>
      <c r="C88" s="121" t="s">
        <v>111</v>
      </c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258">
        <f>N134</f>
        <v>0</v>
      </c>
      <c r="O88" s="296"/>
      <c r="P88" s="296"/>
      <c r="Q88" s="296"/>
      <c r="R88" s="40"/>
      <c r="AU88" s="22" t="s">
        <v>112</v>
      </c>
    </row>
    <row r="89" spans="2:47" s="6" customFormat="1" ht="24.95" customHeight="1">
      <c r="B89" s="122"/>
      <c r="C89" s="123"/>
      <c r="D89" s="124" t="s">
        <v>113</v>
      </c>
      <c r="E89" s="123"/>
      <c r="F89" s="123"/>
      <c r="G89" s="123"/>
      <c r="H89" s="123"/>
      <c r="I89" s="123"/>
      <c r="J89" s="123"/>
      <c r="K89" s="123"/>
      <c r="L89" s="123"/>
      <c r="M89" s="123"/>
      <c r="N89" s="283">
        <f>N135</f>
        <v>0</v>
      </c>
      <c r="O89" s="297"/>
      <c r="P89" s="297"/>
      <c r="Q89" s="297"/>
      <c r="R89" s="125"/>
    </row>
    <row r="90" spans="2:47" s="7" customFormat="1" ht="19.899999999999999" customHeight="1">
      <c r="B90" s="126"/>
      <c r="C90" s="127"/>
      <c r="D90" s="100" t="s">
        <v>114</v>
      </c>
      <c r="E90" s="127"/>
      <c r="F90" s="127"/>
      <c r="G90" s="127"/>
      <c r="H90" s="127"/>
      <c r="I90" s="127"/>
      <c r="J90" s="127"/>
      <c r="K90" s="127"/>
      <c r="L90" s="127"/>
      <c r="M90" s="127"/>
      <c r="N90" s="298">
        <f>N136</f>
        <v>0</v>
      </c>
      <c r="O90" s="299"/>
      <c r="P90" s="299"/>
      <c r="Q90" s="299"/>
      <c r="R90" s="128"/>
    </row>
    <row r="91" spans="2:47" s="7" customFormat="1" ht="19.899999999999999" customHeight="1">
      <c r="B91" s="126"/>
      <c r="C91" s="127"/>
      <c r="D91" s="100" t="s">
        <v>115</v>
      </c>
      <c r="E91" s="127"/>
      <c r="F91" s="127"/>
      <c r="G91" s="127"/>
      <c r="H91" s="127"/>
      <c r="I91" s="127"/>
      <c r="J91" s="127"/>
      <c r="K91" s="127"/>
      <c r="L91" s="127"/>
      <c r="M91" s="127"/>
      <c r="N91" s="298">
        <f>N160</f>
        <v>0</v>
      </c>
      <c r="O91" s="299"/>
      <c r="P91" s="299"/>
      <c r="Q91" s="299"/>
      <c r="R91" s="128"/>
    </row>
    <row r="92" spans="2:47" s="7" customFormat="1" ht="19.899999999999999" customHeight="1">
      <c r="B92" s="126"/>
      <c r="C92" s="127"/>
      <c r="D92" s="100" t="s">
        <v>116</v>
      </c>
      <c r="E92" s="127"/>
      <c r="F92" s="127"/>
      <c r="G92" s="127"/>
      <c r="H92" s="127"/>
      <c r="I92" s="127"/>
      <c r="J92" s="127"/>
      <c r="K92" s="127"/>
      <c r="L92" s="127"/>
      <c r="M92" s="127"/>
      <c r="N92" s="298">
        <f>N186</f>
        <v>0</v>
      </c>
      <c r="O92" s="299"/>
      <c r="P92" s="299"/>
      <c r="Q92" s="299"/>
      <c r="R92" s="128"/>
    </row>
    <row r="93" spans="2:47" s="7" customFormat="1" ht="19.899999999999999" customHeight="1">
      <c r="B93" s="126"/>
      <c r="C93" s="127"/>
      <c r="D93" s="100" t="s">
        <v>117</v>
      </c>
      <c r="E93" s="127"/>
      <c r="F93" s="127"/>
      <c r="G93" s="127"/>
      <c r="H93" s="127"/>
      <c r="I93" s="127"/>
      <c r="J93" s="127"/>
      <c r="K93" s="127"/>
      <c r="L93" s="127"/>
      <c r="M93" s="127"/>
      <c r="N93" s="298">
        <f>N259</f>
        <v>0</v>
      </c>
      <c r="O93" s="299"/>
      <c r="P93" s="299"/>
      <c r="Q93" s="299"/>
      <c r="R93" s="128"/>
    </row>
    <row r="94" spans="2:47" s="7" customFormat="1" ht="19.899999999999999" customHeight="1">
      <c r="B94" s="126"/>
      <c r="C94" s="127"/>
      <c r="D94" s="100" t="s">
        <v>118</v>
      </c>
      <c r="E94" s="127"/>
      <c r="F94" s="127"/>
      <c r="G94" s="127"/>
      <c r="H94" s="127"/>
      <c r="I94" s="127"/>
      <c r="J94" s="127"/>
      <c r="K94" s="127"/>
      <c r="L94" s="127"/>
      <c r="M94" s="127"/>
      <c r="N94" s="298">
        <f>N280</f>
        <v>0</v>
      </c>
      <c r="O94" s="299"/>
      <c r="P94" s="299"/>
      <c r="Q94" s="299"/>
      <c r="R94" s="128"/>
    </row>
    <row r="95" spans="2:47" s="6" customFormat="1" ht="24.95" customHeight="1">
      <c r="B95" s="122"/>
      <c r="C95" s="123"/>
      <c r="D95" s="124" t="s">
        <v>119</v>
      </c>
      <c r="E95" s="123"/>
      <c r="F95" s="123"/>
      <c r="G95" s="123"/>
      <c r="H95" s="123"/>
      <c r="I95" s="123"/>
      <c r="J95" s="123"/>
      <c r="K95" s="123"/>
      <c r="L95" s="123"/>
      <c r="M95" s="123"/>
      <c r="N95" s="283">
        <f>N282</f>
        <v>0</v>
      </c>
      <c r="O95" s="297"/>
      <c r="P95" s="297"/>
      <c r="Q95" s="297"/>
      <c r="R95" s="125"/>
    </row>
    <row r="96" spans="2:47" s="7" customFormat="1" ht="19.899999999999999" customHeight="1">
      <c r="B96" s="126"/>
      <c r="C96" s="127"/>
      <c r="D96" s="100" t="s">
        <v>120</v>
      </c>
      <c r="E96" s="127"/>
      <c r="F96" s="127"/>
      <c r="G96" s="127"/>
      <c r="H96" s="127"/>
      <c r="I96" s="127"/>
      <c r="J96" s="127"/>
      <c r="K96" s="127"/>
      <c r="L96" s="127"/>
      <c r="M96" s="127"/>
      <c r="N96" s="298">
        <f>N283</f>
        <v>0</v>
      </c>
      <c r="O96" s="299"/>
      <c r="P96" s="299"/>
      <c r="Q96" s="299"/>
      <c r="R96" s="128"/>
    </row>
    <row r="97" spans="2:65" s="7" customFormat="1" ht="19.899999999999999" customHeight="1">
      <c r="B97" s="126"/>
      <c r="C97" s="127"/>
      <c r="D97" s="100" t="s">
        <v>121</v>
      </c>
      <c r="E97" s="127"/>
      <c r="F97" s="127"/>
      <c r="G97" s="127"/>
      <c r="H97" s="127"/>
      <c r="I97" s="127"/>
      <c r="J97" s="127"/>
      <c r="K97" s="127"/>
      <c r="L97" s="127"/>
      <c r="M97" s="127"/>
      <c r="N97" s="298">
        <f>N306</f>
        <v>0</v>
      </c>
      <c r="O97" s="299"/>
      <c r="P97" s="299"/>
      <c r="Q97" s="299"/>
      <c r="R97" s="128"/>
    </row>
    <row r="98" spans="2:65" s="7" customFormat="1" ht="19.899999999999999" customHeight="1">
      <c r="B98" s="126"/>
      <c r="C98" s="127"/>
      <c r="D98" s="100" t="s">
        <v>122</v>
      </c>
      <c r="E98" s="127"/>
      <c r="F98" s="127"/>
      <c r="G98" s="127"/>
      <c r="H98" s="127"/>
      <c r="I98" s="127"/>
      <c r="J98" s="127"/>
      <c r="K98" s="127"/>
      <c r="L98" s="127"/>
      <c r="M98" s="127"/>
      <c r="N98" s="298">
        <f>N479</f>
        <v>0</v>
      </c>
      <c r="O98" s="299"/>
      <c r="P98" s="299"/>
      <c r="Q98" s="299"/>
      <c r="R98" s="128"/>
    </row>
    <row r="99" spans="2:65" s="7" customFormat="1" ht="19.899999999999999" customHeight="1">
      <c r="B99" s="126"/>
      <c r="C99" s="127"/>
      <c r="D99" s="100" t="s">
        <v>123</v>
      </c>
      <c r="E99" s="127"/>
      <c r="F99" s="127"/>
      <c r="G99" s="127"/>
      <c r="H99" s="127"/>
      <c r="I99" s="127"/>
      <c r="J99" s="127"/>
      <c r="K99" s="127"/>
      <c r="L99" s="127"/>
      <c r="M99" s="127"/>
      <c r="N99" s="298">
        <f>N527</f>
        <v>0</v>
      </c>
      <c r="O99" s="299"/>
      <c r="P99" s="299"/>
      <c r="Q99" s="299"/>
      <c r="R99" s="128"/>
    </row>
    <row r="100" spans="2:65" s="7" customFormat="1" ht="19.899999999999999" customHeight="1">
      <c r="B100" s="126"/>
      <c r="C100" s="127"/>
      <c r="D100" s="100" t="s">
        <v>124</v>
      </c>
      <c r="E100" s="127"/>
      <c r="F100" s="127"/>
      <c r="G100" s="127"/>
      <c r="H100" s="127"/>
      <c r="I100" s="127"/>
      <c r="J100" s="127"/>
      <c r="K100" s="127"/>
      <c r="L100" s="127"/>
      <c r="M100" s="127"/>
      <c r="N100" s="298">
        <f>N585</f>
        <v>0</v>
      </c>
      <c r="O100" s="299"/>
      <c r="P100" s="299"/>
      <c r="Q100" s="299"/>
      <c r="R100" s="128"/>
    </row>
    <row r="101" spans="2:65" s="6" customFormat="1" ht="24.95" customHeight="1">
      <c r="B101" s="122"/>
      <c r="C101" s="123"/>
      <c r="D101" s="124" t="s">
        <v>125</v>
      </c>
      <c r="E101" s="123"/>
      <c r="F101" s="123"/>
      <c r="G101" s="123"/>
      <c r="H101" s="123"/>
      <c r="I101" s="123"/>
      <c r="J101" s="123"/>
      <c r="K101" s="123"/>
      <c r="L101" s="123"/>
      <c r="M101" s="123"/>
      <c r="N101" s="283">
        <f>N598</f>
        <v>0</v>
      </c>
      <c r="O101" s="297"/>
      <c r="P101" s="297"/>
      <c r="Q101" s="297"/>
      <c r="R101" s="125"/>
    </row>
    <row r="102" spans="2:65" s="7" customFormat="1" ht="19.899999999999999" customHeight="1">
      <c r="B102" s="126"/>
      <c r="C102" s="127"/>
      <c r="D102" s="100" t="s">
        <v>126</v>
      </c>
      <c r="E102" s="127"/>
      <c r="F102" s="127"/>
      <c r="G102" s="127"/>
      <c r="H102" s="127"/>
      <c r="I102" s="127"/>
      <c r="J102" s="127"/>
      <c r="K102" s="127"/>
      <c r="L102" s="127"/>
      <c r="M102" s="127"/>
      <c r="N102" s="298">
        <f>N599</f>
        <v>0</v>
      </c>
      <c r="O102" s="299"/>
      <c r="P102" s="299"/>
      <c r="Q102" s="299"/>
      <c r="R102" s="128"/>
    </row>
    <row r="103" spans="2:65" s="7" customFormat="1" ht="19.899999999999999" customHeight="1">
      <c r="B103" s="126"/>
      <c r="C103" s="127"/>
      <c r="D103" s="100" t="s">
        <v>127</v>
      </c>
      <c r="E103" s="127"/>
      <c r="F103" s="127"/>
      <c r="G103" s="127"/>
      <c r="H103" s="127"/>
      <c r="I103" s="127"/>
      <c r="J103" s="127"/>
      <c r="K103" s="127"/>
      <c r="L103" s="127"/>
      <c r="M103" s="127"/>
      <c r="N103" s="298">
        <f>N601</f>
        <v>0</v>
      </c>
      <c r="O103" s="299"/>
      <c r="P103" s="299"/>
      <c r="Q103" s="299"/>
      <c r="R103" s="128"/>
    </row>
    <row r="104" spans="2:65" s="7" customFormat="1" ht="19.899999999999999" customHeight="1">
      <c r="B104" s="126"/>
      <c r="C104" s="127"/>
      <c r="D104" s="100" t="s">
        <v>128</v>
      </c>
      <c r="E104" s="127"/>
      <c r="F104" s="127"/>
      <c r="G104" s="127"/>
      <c r="H104" s="127"/>
      <c r="I104" s="127"/>
      <c r="J104" s="127"/>
      <c r="K104" s="127"/>
      <c r="L104" s="127"/>
      <c r="M104" s="127"/>
      <c r="N104" s="298">
        <f>N603</f>
        <v>0</v>
      </c>
      <c r="O104" s="299"/>
      <c r="P104" s="299"/>
      <c r="Q104" s="299"/>
      <c r="R104" s="128"/>
    </row>
    <row r="105" spans="2:65" s="7" customFormat="1" ht="19.899999999999999" customHeight="1">
      <c r="B105" s="126"/>
      <c r="C105" s="127"/>
      <c r="D105" s="100" t="s">
        <v>129</v>
      </c>
      <c r="E105" s="127"/>
      <c r="F105" s="127"/>
      <c r="G105" s="127"/>
      <c r="H105" s="127"/>
      <c r="I105" s="127"/>
      <c r="J105" s="127"/>
      <c r="K105" s="127"/>
      <c r="L105" s="127"/>
      <c r="M105" s="127"/>
      <c r="N105" s="298">
        <f>N607</f>
        <v>0</v>
      </c>
      <c r="O105" s="299"/>
      <c r="P105" s="299"/>
      <c r="Q105" s="299"/>
      <c r="R105" s="128"/>
    </row>
    <row r="106" spans="2:65" s="7" customFormat="1" ht="19.899999999999999" customHeight="1">
      <c r="B106" s="126"/>
      <c r="C106" s="127"/>
      <c r="D106" s="100"/>
      <c r="E106" s="127"/>
      <c r="F106" s="127"/>
      <c r="G106" s="127"/>
      <c r="H106" s="127"/>
      <c r="I106" s="127"/>
      <c r="J106" s="127"/>
      <c r="K106" s="127"/>
      <c r="L106" s="127"/>
      <c r="M106" s="127"/>
      <c r="N106" s="298"/>
      <c r="O106" s="299"/>
      <c r="P106" s="299"/>
      <c r="Q106" s="299"/>
      <c r="R106" s="128"/>
    </row>
    <row r="107" spans="2:65" s="6" customFormat="1" ht="21.75" customHeight="1">
      <c r="B107" s="122"/>
      <c r="C107" s="123"/>
      <c r="D107" s="124"/>
      <c r="E107" s="123"/>
      <c r="F107" s="123"/>
      <c r="G107" s="123"/>
      <c r="H107" s="123"/>
      <c r="I107" s="123"/>
      <c r="J107" s="123"/>
      <c r="K107" s="123"/>
      <c r="L107" s="123"/>
      <c r="M107" s="123"/>
      <c r="N107" s="282"/>
      <c r="O107" s="297"/>
      <c r="P107" s="297"/>
      <c r="Q107" s="297"/>
      <c r="R107" s="125"/>
    </row>
    <row r="108" spans="2:65" s="1" customFormat="1" ht="21.75" customHeight="1"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40"/>
    </row>
    <row r="109" spans="2:65" s="1" customFormat="1" ht="29.25" customHeight="1">
      <c r="B109" s="38"/>
      <c r="C109" s="121"/>
      <c r="D109" s="204"/>
      <c r="E109" s="204"/>
      <c r="F109" s="204"/>
      <c r="G109" s="204"/>
      <c r="H109" s="204"/>
      <c r="I109" s="204"/>
      <c r="J109" s="204"/>
      <c r="K109" s="204"/>
      <c r="L109" s="204"/>
      <c r="M109" s="204"/>
      <c r="N109" s="308"/>
      <c r="O109" s="308"/>
      <c r="P109" s="308"/>
      <c r="Q109" s="308"/>
      <c r="R109" s="40"/>
      <c r="T109" s="129"/>
      <c r="U109" s="130" t="s">
        <v>42</v>
      </c>
    </row>
    <row r="110" spans="2:65" s="1" customFormat="1" ht="18" customHeight="1">
      <c r="B110" s="131"/>
      <c r="C110" s="132"/>
      <c r="D110" s="245"/>
      <c r="E110" s="245"/>
      <c r="F110" s="245"/>
      <c r="G110" s="245"/>
      <c r="H110" s="245"/>
      <c r="I110" s="206"/>
      <c r="J110" s="206"/>
      <c r="K110" s="206"/>
      <c r="L110" s="206"/>
      <c r="M110" s="206"/>
      <c r="N110" s="243"/>
      <c r="O110" s="243"/>
      <c r="P110" s="243"/>
      <c r="Q110" s="243"/>
      <c r="R110" s="133"/>
      <c r="S110" s="134"/>
      <c r="T110" s="135"/>
      <c r="U110" s="136" t="s">
        <v>43</v>
      </c>
      <c r="V110" s="134"/>
      <c r="W110" s="134"/>
      <c r="X110" s="134"/>
      <c r="Y110" s="134"/>
      <c r="Z110" s="134"/>
      <c r="AA110" s="134"/>
      <c r="AB110" s="134"/>
      <c r="AC110" s="134"/>
      <c r="AD110" s="134"/>
      <c r="AE110" s="134"/>
      <c r="AF110" s="134"/>
      <c r="AG110" s="134"/>
      <c r="AH110" s="134"/>
      <c r="AI110" s="134"/>
      <c r="AJ110" s="134"/>
      <c r="AK110" s="134"/>
      <c r="AL110" s="134"/>
      <c r="AM110" s="134"/>
      <c r="AN110" s="134"/>
      <c r="AO110" s="134"/>
      <c r="AP110" s="134"/>
      <c r="AQ110" s="134"/>
      <c r="AR110" s="134"/>
      <c r="AS110" s="134"/>
      <c r="AT110" s="134"/>
      <c r="AU110" s="134"/>
      <c r="AV110" s="134"/>
      <c r="AW110" s="134"/>
      <c r="AX110" s="134"/>
      <c r="AY110" s="137" t="s">
        <v>131</v>
      </c>
      <c r="AZ110" s="134"/>
      <c r="BA110" s="134"/>
      <c r="BB110" s="134"/>
      <c r="BC110" s="134"/>
      <c r="BD110" s="134"/>
      <c r="BE110" s="138">
        <f t="shared" ref="BE110:BE115" si="0">IF(U110="základní",N110,0)</f>
        <v>0</v>
      </c>
      <c r="BF110" s="138">
        <f t="shared" ref="BF110:BF115" si="1">IF(U110="snížená",N110,0)</f>
        <v>0</v>
      </c>
      <c r="BG110" s="138">
        <f t="shared" ref="BG110:BG115" si="2">IF(U110="zákl. přenesená",N110,0)</f>
        <v>0</v>
      </c>
      <c r="BH110" s="138">
        <f t="shared" ref="BH110:BH115" si="3">IF(U110="sníž. přenesená",N110,0)</f>
        <v>0</v>
      </c>
      <c r="BI110" s="138">
        <f t="shared" ref="BI110:BI115" si="4">IF(U110="nulová",N110,0)</f>
        <v>0</v>
      </c>
      <c r="BJ110" s="137" t="s">
        <v>83</v>
      </c>
      <c r="BK110" s="134"/>
      <c r="BL110" s="134"/>
      <c r="BM110" s="134"/>
    </row>
    <row r="111" spans="2:65" s="1" customFormat="1" ht="18" customHeight="1">
      <c r="B111" s="131"/>
      <c r="C111" s="132"/>
      <c r="D111" s="245"/>
      <c r="E111" s="245"/>
      <c r="F111" s="245"/>
      <c r="G111" s="245"/>
      <c r="H111" s="245"/>
      <c r="I111" s="206"/>
      <c r="J111" s="206"/>
      <c r="K111" s="206"/>
      <c r="L111" s="206"/>
      <c r="M111" s="206"/>
      <c r="N111" s="243"/>
      <c r="O111" s="243"/>
      <c r="P111" s="243"/>
      <c r="Q111" s="243"/>
      <c r="R111" s="133"/>
      <c r="S111" s="134"/>
      <c r="T111" s="135"/>
      <c r="U111" s="136" t="s">
        <v>43</v>
      </c>
      <c r="V111" s="134"/>
      <c r="W111" s="134"/>
      <c r="X111" s="134"/>
      <c r="Y111" s="134"/>
      <c r="Z111" s="134"/>
      <c r="AA111" s="134"/>
      <c r="AB111" s="134"/>
      <c r="AC111" s="134"/>
      <c r="AD111" s="134"/>
      <c r="AE111" s="134"/>
      <c r="AF111" s="134"/>
      <c r="AG111" s="134"/>
      <c r="AH111" s="134"/>
      <c r="AI111" s="134"/>
      <c r="AJ111" s="134"/>
      <c r="AK111" s="134"/>
      <c r="AL111" s="134"/>
      <c r="AM111" s="134"/>
      <c r="AN111" s="134"/>
      <c r="AO111" s="134"/>
      <c r="AP111" s="134"/>
      <c r="AQ111" s="134"/>
      <c r="AR111" s="134"/>
      <c r="AS111" s="134"/>
      <c r="AT111" s="134"/>
      <c r="AU111" s="134"/>
      <c r="AV111" s="134"/>
      <c r="AW111" s="134"/>
      <c r="AX111" s="134"/>
      <c r="AY111" s="137" t="s">
        <v>131</v>
      </c>
      <c r="AZ111" s="134"/>
      <c r="BA111" s="134"/>
      <c r="BB111" s="134"/>
      <c r="BC111" s="134"/>
      <c r="BD111" s="134"/>
      <c r="BE111" s="138">
        <f t="shared" si="0"/>
        <v>0</v>
      </c>
      <c r="BF111" s="138">
        <f t="shared" si="1"/>
        <v>0</v>
      </c>
      <c r="BG111" s="138">
        <f t="shared" si="2"/>
        <v>0</v>
      </c>
      <c r="BH111" s="138">
        <f t="shared" si="3"/>
        <v>0</v>
      </c>
      <c r="BI111" s="138">
        <f t="shared" si="4"/>
        <v>0</v>
      </c>
      <c r="BJ111" s="137" t="s">
        <v>83</v>
      </c>
      <c r="BK111" s="134"/>
      <c r="BL111" s="134"/>
      <c r="BM111" s="134"/>
    </row>
    <row r="112" spans="2:65" s="1" customFormat="1" ht="18" customHeight="1">
      <c r="B112" s="131"/>
      <c r="C112" s="132"/>
      <c r="D112" s="245"/>
      <c r="E112" s="245"/>
      <c r="F112" s="245"/>
      <c r="G112" s="245"/>
      <c r="H112" s="245"/>
      <c r="I112" s="206"/>
      <c r="J112" s="206"/>
      <c r="K112" s="206"/>
      <c r="L112" s="206"/>
      <c r="M112" s="206"/>
      <c r="N112" s="243"/>
      <c r="O112" s="243"/>
      <c r="P112" s="243"/>
      <c r="Q112" s="243"/>
      <c r="R112" s="133"/>
      <c r="S112" s="134"/>
      <c r="T112" s="135"/>
      <c r="U112" s="136" t="s">
        <v>43</v>
      </c>
      <c r="V112" s="134"/>
      <c r="W112" s="134"/>
      <c r="X112" s="134"/>
      <c r="Y112" s="134"/>
      <c r="Z112" s="134"/>
      <c r="AA112" s="134"/>
      <c r="AB112" s="134"/>
      <c r="AC112" s="134"/>
      <c r="AD112" s="134"/>
      <c r="AE112" s="134"/>
      <c r="AF112" s="134"/>
      <c r="AG112" s="134"/>
      <c r="AH112" s="134"/>
      <c r="AI112" s="134"/>
      <c r="AJ112" s="134"/>
      <c r="AK112" s="134"/>
      <c r="AL112" s="134"/>
      <c r="AM112" s="134"/>
      <c r="AN112" s="134"/>
      <c r="AO112" s="134"/>
      <c r="AP112" s="134"/>
      <c r="AQ112" s="134"/>
      <c r="AR112" s="134"/>
      <c r="AS112" s="134"/>
      <c r="AT112" s="134"/>
      <c r="AU112" s="134"/>
      <c r="AV112" s="134"/>
      <c r="AW112" s="134"/>
      <c r="AX112" s="134"/>
      <c r="AY112" s="137" t="s">
        <v>131</v>
      </c>
      <c r="AZ112" s="134"/>
      <c r="BA112" s="134"/>
      <c r="BB112" s="134"/>
      <c r="BC112" s="134"/>
      <c r="BD112" s="134"/>
      <c r="BE112" s="138">
        <f t="shared" si="0"/>
        <v>0</v>
      </c>
      <c r="BF112" s="138">
        <f t="shared" si="1"/>
        <v>0</v>
      </c>
      <c r="BG112" s="138">
        <f t="shared" si="2"/>
        <v>0</v>
      </c>
      <c r="BH112" s="138">
        <f t="shared" si="3"/>
        <v>0</v>
      </c>
      <c r="BI112" s="138">
        <f t="shared" si="4"/>
        <v>0</v>
      </c>
      <c r="BJ112" s="137" t="s">
        <v>83</v>
      </c>
      <c r="BK112" s="134"/>
      <c r="BL112" s="134"/>
      <c r="BM112" s="134"/>
    </row>
    <row r="113" spans="2:65" s="1" customFormat="1" ht="18" customHeight="1">
      <c r="B113" s="131"/>
      <c r="C113" s="132"/>
      <c r="D113" s="245"/>
      <c r="E113" s="245"/>
      <c r="F113" s="245"/>
      <c r="G113" s="245"/>
      <c r="H113" s="245"/>
      <c r="I113" s="206"/>
      <c r="J113" s="206"/>
      <c r="K113" s="206"/>
      <c r="L113" s="206"/>
      <c r="M113" s="206"/>
      <c r="N113" s="243"/>
      <c r="O113" s="243"/>
      <c r="P113" s="243"/>
      <c r="Q113" s="243"/>
      <c r="R113" s="133"/>
      <c r="S113" s="134"/>
      <c r="T113" s="135"/>
      <c r="U113" s="136" t="s">
        <v>43</v>
      </c>
      <c r="V113" s="134"/>
      <c r="W113" s="134"/>
      <c r="X113" s="134"/>
      <c r="Y113" s="134"/>
      <c r="Z113" s="134"/>
      <c r="AA113" s="134"/>
      <c r="AB113" s="134"/>
      <c r="AC113" s="134"/>
      <c r="AD113" s="134"/>
      <c r="AE113" s="134"/>
      <c r="AF113" s="134"/>
      <c r="AG113" s="134"/>
      <c r="AH113" s="134"/>
      <c r="AI113" s="134"/>
      <c r="AJ113" s="134"/>
      <c r="AK113" s="134"/>
      <c r="AL113" s="134"/>
      <c r="AM113" s="134"/>
      <c r="AN113" s="134"/>
      <c r="AO113" s="134"/>
      <c r="AP113" s="134"/>
      <c r="AQ113" s="134"/>
      <c r="AR113" s="134"/>
      <c r="AS113" s="134"/>
      <c r="AT113" s="134"/>
      <c r="AU113" s="134"/>
      <c r="AV113" s="134"/>
      <c r="AW113" s="134"/>
      <c r="AX113" s="134"/>
      <c r="AY113" s="137" t="s">
        <v>131</v>
      </c>
      <c r="AZ113" s="134"/>
      <c r="BA113" s="134"/>
      <c r="BB113" s="134"/>
      <c r="BC113" s="134"/>
      <c r="BD113" s="134"/>
      <c r="BE113" s="138">
        <f t="shared" si="0"/>
        <v>0</v>
      </c>
      <c r="BF113" s="138">
        <f t="shared" si="1"/>
        <v>0</v>
      </c>
      <c r="BG113" s="138">
        <f t="shared" si="2"/>
        <v>0</v>
      </c>
      <c r="BH113" s="138">
        <f t="shared" si="3"/>
        <v>0</v>
      </c>
      <c r="BI113" s="138">
        <f t="shared" si="4"/>
        <v>0</v>
      </c>
      <c r="BJ113" s="137" t="s">
        <v>83</v>
      </c>
      <c r="BK113" s="134"/>
      <c r="BL113" s="134"/>
      <c r="BM113" s="134"/>
    </row>
    <row r="114" spans="2:65" s="1" customFormat="1" ht="18" customHeight="1">
      <c r="B114" s="131"/>
      <c r="C114" s="132"/>
      <c r="D114" s="245"/>
      <c r="E114" s="245"/>
      <c r="F114" s="245"/>
      <c r="G114" s="245"/>
      <c r="H114" s="245"/>
      <c r="I114" s="206"/>
      <c r="J114" s="206"/>
      <c r="K114" s="206"/>
      <c r="L114" s="206"/>
      <c r="M114" s="206"/>
      <c r="N114" s="243"/>
      <c r="O114" s="243"/>
      <c r="P114" s="243"/>
      <c r="Q114" s="243"/>
      <c r="R114" s="133"/>
      <c r="S114" s="134"/>
      <c r="T114" s="135"/>
      <c r="U114" s="136" t="s">
        <v>43</v>
      </c>
      <c r="V114" s="134"/>
      <c r="W114" s="134"/>
      <c r="X114" s="134"/>
      <c r="Y114" s="134"/>
      <c r="Z114" s="134"/>
      <c r="AA114" s="134"/>
      <c r="AB114" s="134"/>
      <c r="AC114" s="134"/>
      <c r="AD114" s="134"/>
      <c r="AE114" s="134"/>
      <c r="AF114" s="134"/>
      <c r="AG114" s="134"/>
      <c r="AH114" s="134"/>
      <c r="AI114" s="134"/>
      <c r="AJ114" s="134"/>
      <c r="AK114" s="134"/>
      <c r="AL114" s="134"/>
      <c r="AM114" s="134"/>
      <c r="AN114" s="134"/>
      <c r="AO114" s="134"/>
      <c r="AP114" s="134"/>
      <c r="AQ114" s="134"/>
      <c r="AR114" s="134"/>
      <c r="AS114" s="134"/>
      <c r="AT114" s="134"/>
      <c r="AU114" s="134"/>
      <c r="AV114" s="134"/>
      <c r="AW114" s="134"/>
      <c r="AX114" s="134"/>
      <c r="AY114" s="137" t="s">
        <v>131</v>
      </c>
      <c r="AZ114" s="134"/>
      <c r="BA114" s="134"/>
      <c r="BB114" s="134"/>
      <c r="BC114" s="134"/>
      <c r="BD114" s="134"/>
      <c r="BE114" s="138">
        <f t="shared" si="0"/>
        <v>0</v>
      </c>
      <c r="BF114" s="138">
        <f t="shared" si="1"/>
        <v>0</v>
      </c>
      <c r="BG114" s="138">
        <f t="shared" si="2"/>
        <v>0</v>
      </c>
      <c r="BH114" s="138">
        <f t="shared" si="3"/>
        <v>0</v>
      </c>
      <c r="BI114" s="138">
        <f t="shared" si="4"/>
        <v>0</v>
      </c>
      <c r="BJ114" s="137" t="s">
        <v>83</v>
      </c>
      <c r="BK114" s="134"/>
      <c r="BL114" s="134"/>
      <c r="BM114" s="134"/>
    </row>
    <row r="115" spans="2:65" s="1" customFormat="1" ht="18" customHeight="1">
      <c r="B115" s="131"/>
      <c r="C115" s="132"/>
      <c r="D115" s="207"/>
      <c r="E115" s="206"/>
      <c r="F115" s="206"/>
      <c r="G115" s="206"/>
      <c r="H115" s="206"/>
      <c r="I115" s="206"/>
      <c r="J115" s="206"/>
      <c r="K115" s="206"/>
      <c r="L115" s="206"/>
      <c r="M115" s="206"/>
      <c r="N115" s="243"/>
      <c r="O115" s="243"/>
      <c r="P115" s="243"/>
      <c r="Q115" s="243"/>
      <c r="R115" s="133"/>
      <c r="S115" s="134"/>
      <c r="T115" s="139"/>
      <c r="U115" s="140" t="s">
        <v>43</v>
      </c>
      <c r="V115" s="134"/>
      <c r="W115" s="134"/>
      <c r="X115" s="134"/>
      <c r="Y115" s="134"/>
      <c r="Z115" s="134"/>
      <c r="AA115" s="134"/>
      <c r="AB115" s="134"/>
      <c r="AC115" s="134"/>
      <c r="AD115" s="134"/>
      <c r="AE115" s="134"/>
      <c r="AF115" s="134"/>
      <c r="AG115" s="134"/>
      <c r="AH115" s="134"/>
      <c r="AI115" s="134"/>
      <c r="AJ115" s="134"/>
      <c r="AK115" s="134"/>
      <c r="AL115" s="134"/>
      <c r="AM115" s="134"/>
      <c r="AN115" s="134"/>
      <c r="AO115" s="134"/>
      <c r="AP115" s="134"/>
      <c r="AQ115" s="134"/>
      <c r="AR115" s="134"/>
      <c r="AS115" s="134"/>
      <c r="AT115" s="134"/>
      <c r="AU115" s="134"/>
      <c r="AV115" s="134"/>
      <c r="AW115" s="134"/>
      <c r="AX115" s="134"/>
      <c r="AY115" s="137" t="s">
        <v>132</v>
      </c>
      <c r="AZ115" s="134"/>
      <c r="BA115" s="134"/>
      <c r="BB115" s="134"/>
      <c r="BC115" s="134"/>
      <c r="BD115" s="134"/>
      <c r="BE115" s="138">
        <f t="shared" si="0"/>
        <v>0</v>
      </c>
      <c r="BF115" s="138">
        <f t="shared" si="1"/>
        <v>0</v>
      </c>
      <c r="BG115" s="138">
        <f t="shared" si="2"/>
        <v>0</v>
      </c>
      <c r="BH115" s="138">
        <f t="shared" si="3"/>
        <v>0</v>
      </c>
      <c r="BI115" s="138">
        <f t="shared" si="4"/>
        <v>0</v>
      </c>
      <c r="BJ115" s="137" t="s">
        <v>83</v>
      </c>
      <c r="BK115" s="134"/>
      <c r="BL115" s="134"/>
      <c r="BM115" s="134"/>
    </row>
    <row r="116" spans="2:65" s="1" customFormat="1"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40"/>
    </row>
    <row r="117" spans="2:65" s="1" customFormat="1" ht="29.25" customHeight="1">
      <c r="B117" s="38"/>
      <c r="C117" s="111" t="s">
        <v>762</v>
      </c>
      <c r="D117" s="112"/>
      <c r="E117" s="112"/>
      <c r="F117" s="112"/>
      <c r="G117" s="112"/>
      <c r="H117" s="112"/>
      <c r="I117" s="112"/>
      <c r="J117" s="112"/>
      <c r="K117" s="112"/>
      <c r="L117" s="232">
        <f>ROUND(SUM(N88+N109),2)</f>
        <v>0</v>
      </c>
      <c r="M117" s="232"/>
      <c r="N117" s="232"/>
      <c r="O117" s="232"/>
      <c r="P117" s="232"/>
      <c r="Q117" s="232"/>
      <c r="R117" s="40"/>
    </row>
    <row r="118" spans="2:65" s="1" customFormat="1" ht="6.95" customHeight="1">
      <c r="B118" s="62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4"/>
    </row>
    <row r="122" spans="2:65" s="1" customFormat="1" ht="6.95" customHeight="1">
      <c r="B122" s="65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7"/>
    </row>
    <row r="123" spans="2:65" s="1" customFormat="1" ht="36.950000000000003" customHeight="1">
      <c r="B123" s="38"/>
      <c r="C123" s="227" t="s">
        <v>133</v>
      </c>
      <c r="D123" s="287"/>
      <c r="E123" s="287"/>
      <c r="F123" s="287"/>
      <c r="G123" s="287"/>
      <c r="H123" s="287"/>
      <c r="I123" s="287"/>
      <c r="J123" s="287"/>
      <c r="K123" s="287"/>
      <c r="L123" s="287"/>
      <c r="M123" s="287"/>
      <c r="N123" s="287"/>
      <c r="O123" s="287"/>
      <c r="P123" s="287"/>
      <c r="Q123" s="287"/>
      <c r="R123" s="40"/>
    </row>
    <row r="124" spans="2:65" s="1" customFormat="1" ht="6.95" customHeight="1">
      <c r="B124" s="38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40"/>
    </row>
    <row r="125" spans="2:65" s="1" customFormat="1" ht="30" customHeight="1">
      <c r="B125" s="38"/>
      <c r="C125" s="33" t="s">
        <v>19</v>
      </c>
      <c r="D125" s="39"/>
      <c r="E125" s="39"/>
      <c r="F125" s="291" t="str">
        <f>F6</f>
        <v>Zámek Bystřice pod Hostýnem, východní křídlo - sanace dřevěných stropů a krovu - 1. etapa</v>
      </c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39"/>
      <c r="R125" s="40"/>
    </row>
    <row r="126" spans="2:65" s="1" customFormat="1" ht="36.950000000000003" customHeight="1">
      <c r="B126" s="38"/>
      <c r="C126" s="72" t="s">
        <v>106</v>
      </c>
      <c r="D126" s="39"/>
      <c r="E126" s="39"/>
      <c r="F126" s="238" t="str">
        <f>F7</f>
        <v>Zámek Bystřice pod Hostýnem, východní křídlo - sanace dřevěných stropů a krovu - 1. etapa</v>
      </c>
      <c r="G126" s="287"/>
      <c r="H126" s="287"/>
      <c r="I126" s="287"/>
      <c r="J126" s="287"/>
      <c r="K126" s="287"/>
      <c r="L126" s="287"/>
      <c r="M126" s="287"/>
      <c r="N126" s="287"/>
      <c r="O126" s="287"/>
      <c r="P126" s="287"/>
      <c r="Q126" s="39"/>
      <c r="R126" s="40"/>
    </row>
    <row r="127" spans="2:65" s="1" customFormat="1" ht="6.95" customHeight="1">
      <c r="B127" s="38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40"/>
    </row>
    <row r="128" spans="2:65" s="1" customFormat="1" ht="18" customHeight="1">
      <c r="B128" s="38"/>
      <c r="C128" s="33" t="s">
        <v>22</v>
      </c>
      <c r="D128" s="39"/>
      <c r="E128" s="39"/>
      <c r="F128" s="31" t="str">
        <f>F9</f>
        <v>Bystřice pod Hostýnem, Pod Platany 1</v>
      </c>
      <c r="G128" s="39"/>
      <c r="H128" s="39"/>
      <c r="I128" s="39"/>
      <c r="J128" s="39"/>
      <c r="K128" s="33" t="s">
        <v>24</v>
      </c>
      <c r="L128" s="39"/>
      <c r="M128" s="316" t="str">
        <f>IF(O9="","",O9)</f>
        <v>vyplň údaj</v>
      </c>
      <c r="N128" s="316"/>
      <c r="O128" s="316"/>
      <c r="P128" s="316"/>
      <c r="Q128" s="39"/>
      <c r="R128" s="40"/>
    </row>
    <row r="129" spans="2:65" s="1" customFormat="1" ht="6.95" customHeight="1">
      <c r="B129" s="38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40"/>
    </row>
    <row r="130" spans="2:65" s="1" customFormat="1" ht="15">
      <c r="B130" s="38"/>
      <c r="C130" s="33" t="s">
        <v>25</v>
      </c>
      <c r="D130" s="39"/>
      <c r="E130" s="39"/>
      <c r="F130" s="31" t="str">
        <f>E12</f>
        <v>Město Bystřice pod Hostýnem</v>
      </c>
      <c r="G130" s="39"/>
      <c r="H130" s="39"/>
      <c r="I130" s="39"/>
      <c r="J130" s="39"/>
      <c r="K130" s="33" t="s">
        <v>30</v>
      </c>
      <c r="L130" s="39"/>
      <c r="M130" s="231" t="str">
        <f>E18</f>
        <v>INRECO, s.r.o.</v>
      </c>
      <c r="N130" s="231"/>
      <c r="O130" s="231"/>
      <c r="P130" s="231"/>
      <c r="Q130" s="231"/>
      <c r="R130" s="40"/>
    </row>
    <row r="131" spans="2:65" s="1" customFormat="1" ht="14.45" customHeight="1">
      <c r="B131" s="38"/>
      <c r="C131" s="33" t="s">
        <v>29</v>
      </c>
      <c r="D131" s="39"/>
      <c r="E131" s="39"/>
      <c r="F131" s="313" t="str">
        <f>IF(E15="","",E15)</f>
        <v>vyplň údaj</v>
      </c>
      <c r="G131" s="315"/>
      <c r="H131" s="315"/>
      <c r="I131" s="39"/>
      <c r="J131" s="39"/>
      <c r="K131" s="33" t="s">
        <v>35</v>
      </c>
      <c r="L131" s="39"/>
      <c r="M131" s="231" t="str">
        <f>E21</f>
        <v>BACing s.r.o.</v>
      </c>
      <c r="N131" s="231"/>
      <c r="O131" s="231"/>
      <c r="P131" s="231"/>
      <c r="Q131" s="231"/>
      <c r="R131" s="40"/>
    </row>
    <row r="132" spans="2:65" s="1" customFormat="1" ht="10.35" customHeight="1">
      <c r="B132" s="38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40"/>
    </row>
    <row r="133" spans="2:65" s="8" customFormat="1" ht="29.25" customHeight="1">
      <c r="B133" s="141"/>
      <c r="C133" s="142" t="s">
        <v>134</v>
      </c>
      <c r="D133" s="143" t="s">
        <v>135</v>
      </c>
      <c r="E133" s="143" t="s">
        <v>60</v>
      </c>
      <c r="F133" s="300" t="s">
        <v>136</v>
      </c>
      <c r="G133" s="300"/>
      <c r="H133" s="300"/>
      <c r="I133" s="300"/>
      <c r="J133" s="143" t="s">
        <v>137</v>
      </c>
      <c r="K133" s="143" t="s">
        <v>138</v>
      </c>
      <c r="L133" s="300" t="s">
        <v>139</v>
      </c>
      <c r="M133" s="300"/>
      <c r="N133" s="300" t="s">
        <v>110</v>
      </c>
      <c r="O133" s="300"/>
      <c r="P133" s="300"/>
      <c r="Q133" s="301"/>
      <c r="R133" s="144"/>
      <c r="T133" s="78" t="s">
        <v>140</v>
      </c>
      <c r="U133" s="79" t="s">
        <v>42</v>
      </c>
      <c r="V133" s="79" t="s">
        <v>141</v>
      </c>
      <c r="W133" s="79" t="s">
        <v>142</v>
      </c>
      <c r="X133" s="79" t="s">
        <v>143</v>
      </c>
      <c r="Y133" s="79" t="s">
        <v>144</v>
      </c>
      <c r="Z133" s="79" t="s">
        <v>145</v>
      </c>
      <c r="AA133" s="80" t="s">
        <v>146</v>
      </c>
    </row>
    <row r="134" spans="2:65" s="1" customFormat="1" ht="29.25" customHeight="1">
      <c r="B134" s="38"/>
      <c r="C134" s="82" t="s">
        <v>107</v>
      </c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02">
        <f>BK134</f>
        <v>0</v>
      </c>
      <c r="O134" s="303"/>
      <c r="P134" s="303"/>
      <c r="Q134" s="303"/>
      <c r="R134" s="40"/>
      <c r="T134" s="81"/>
      <c r="U134" s="54"/>
      <c r="V134" s="54"/>
      <c r="W134" s="145">
        <f>W135+W282+W598+W612</f>
        <v>0</v>
      </c>
      <c r="X134" s="54"/>
      <c r="Y134" s="145">
        <f>Y135+Y282+Y598+Y612</f>
        <v>30.787885680000002</v>
      </c>
      <c r="Z134" s="54"/>
      <c r="AA134" s="146">
        <f>AA135+AA282+AA598+AA612</f>
        <v>55.469957299999997</v>
      </c>
      <c r="AT134" s="22" t="s">
        <v>76</v>
      </c>
      <c r="AU134" s="22" t="s">
        <v>112</v>
      </c>
      <c r="BK134" s="147">
        <f>BK135+BK282+BK598+BK612</f>
        <v>0</v>
      </c>
    </row>
    <row r="135" spans="2:65" s="9" customFormat="1" ht="37.35" customHeight="1">
      <c r="B135" s="148"/>
      <c r="C135" s="149"/>
      <c r="D135" s="150" t="s">
        <v>113</v>
      </c>
      <c r="E135" s="150"/>
      <c r="F135" s="150"/>
      <c r="G135" s="150"/>
      <c r="H135" s="150"/>
      <c r="I135" s="150"/>
      <c r="J135" s="150"/>
      <c r="K135" s="150"/>
      <c r="L135" s="150"/>
      <c r="M135" s="150"/>
      <c r="N135" s="282">
        <f>BK135</f>
        <v>0</v>
      </c>
      <c r="O135" s="283"/>
      <c r="P135" s="283"/>
      <c r="Q135" s="283"/>
      <c r="R135" s="151"/>
      <c r="T135" s="152"/>
      <c r="U135" s="149"/>
      <c r="V135" s="149"/>
      <c r="W135" s="153">
        <f>W136+W160+W186+W259+W280</f>
        <v>0</v>
      </c>
      <c r="X135" s="149"/>
      <c r="Y135" s="153">
        <f>Y136+Y160+Y186+Y259+Y280</f>
        <v>12.996083780000001</v>
      </c>
      <c r="Z135" s="149"/>
      <c r="AA135" s="154">
        <f>AA136+AA160+AA186+AA259+AA280</f>
        <v>24.941372999999999</v>
      </c>
      <c r="AR135" s="155" t="s">
        <v>83</v>
      </c>
      <c r="AT135" s="156" t="s">
        <v>76</v>
      </c>
      <c r="AU135" s="156" t="s">
        <v>77</v>
      </c>
      <c r="AY135" s="155" t="s">
        <v>147</v>
      </c>
      <c r="BK135" s="157">
        <f>BK136+BK160+BK186+BK259+BK280</f>
        <v>0</v>
      </c>
    </row>
    <row r="136" spans="2:65" s="9" customFormat="1" ht="19.899999999999999" customHeight="1">
      <c r="B136" s="148"/>
      <c r="C136" s="149"/>
      <c r="D136" s="158" t="s">
        <v>114</v>
      </c>
      <c r="E136" s="158"/>
      <c r="F136" s="158"/>
      <c r="G136" s="158"/>
      <c r="H136" s="158"/>
      <c r="I136" s="158"/>
      <c r="J136" s="158"/>
      <c r="K136" s="158"/>
      <c r="L136" s="158"/>
      <c r="M136" s="158"/>
      <c r="N136" s="284">
        <f>BK136</f>
        <v>0</v>
      </c>
      <c r="O136" s="285"/>
      <c r="P136" s="285"/>
      <c r="Q136" s="285"/>
      <c r="R136" s="151"/>
      <c r="T136" s="152"/>
      <c r="U136" s="149"/>
      <c r="V136" s="149"/>
      <c r="W136" s="153">
        <f>SUM(W137:W159)</f>
        <v>0</v>
      </c>
      <c r="X136" s="149"/>
      <c r="Y136" s="153">
        <f>SUM(Y137:Y159)</f>
        <v>4.9340530000000005</v>
      </c>
      <c r="Z136" s="149"/>
      <c r="AA136" s="154">
        <f>SUM(AA137:AA159)</f>
        <v>0</v>
      </c>
      <c r="AR136" s="155" t="s">
        <v>83</v>
      </c>
      <c r="AT136" s="156" t="s">
        <v>76</v>
      </c>
      <c r="AU136" s="156" t="s">
        <v>83</v>
      </c>
      <c r="AY136" s="155" t="s">
        <v>147</v>
      </c>
      <c r="BK136" s="157">
        <f>SUM(BK137:BK159)</f>
        <v>0</v>
      </c>
    </row>
    <row r="137" spans="2:65" s="1" customFormat="1" ht="25.5" customHeight="1">
      <c r="B137" s="131"/>
      <c r="C137" s="159" t="s">
        <v>83</v>
      </c>
      <c r="D137" s="159" t="s">
        <v>148</v>
      </c>
      <c r="E137" s="160" t="s">
        <v>149</v>
      </c>
      <c r="F137" s="268" t="s">
        <v>150</v>
      </c>
      <c r="G137" s="268"/>
      <c r="H137" s="268"/>
      <c r="I137" s="268"/>
      <c r="J137" s="161" t="s">
        <v>151</v>
      </c>
      <c r="K137" s="162">
        <v>0.5</v>
      </c>
      <c r="L137" s="272">
        <v>0</v>
      </c>
      <c r="M137" s="272"/>
      <c r="N137" s="273">
        <f>ROUND(L137*K137,2)</f>
        <v>0</v>
      </c>
      <c r="O137" s="273"/>
      <c r="P137" s="273"/>
      <c r="Q137" s="273"/>
      <c r="R137" s="133"/>
      <c r="T137" s="163" t="s">
        <v>5</v>
      </c>
      <c r="U137" s="47" t="s">
        <v>43</v>
      </c>
      <c r="V137" s="39"/>
      <c r="W137" s="164">
        <f>V137*K137</f>
        <v>0</v>
      </c>
      <c r="X137" s="164">
        <v>1.6285000000000001</v>
      </c>
      <c r="Y137" s="164">
        <f>X137*K137</f>
        <v>0.81425000000000003</v>
      </c>
      <c r="Z137" s="164">
        <v>0</v>
      </c>
      <c r="AA137" s="165">
        <f>Z137*K137</f>
        <v>0</v>
      </c>
      <c r="AR137" s="22" t="s">
        <v>152</v>
      </c>
      <c r="AT137" s="22" t="s">
        <v>148</v>
      </c>
      <c r="AU137" s="22" t="s">
        <v>99</v>
      </c>
      <c r="AY137" s="22" t="s">
        <v>147</v>
      </c>
      <c r="BE137" s="104">
        <f>IF(U137="základní",N137,0)</f>
        <v>0</v>
      </c>
      <c r="BF137" s="104">
        <f>IF(U137="snížená",N137,0)</f>
        <v>0</v>
      </c>
      <c r="BG137" s="104">
        <f>IF(U137="zákl. přenesená",N137,0)</f>
        <v>0</v>
      </c>
      <c r="BH137" s="104">
        <f>IF(U137="sníž. přenesená",N137,0)</f>
        <v>0</v>
      </c>
      <c r="BI137" s="104">
        <f>IF(U137="nulová",N137,0)</f>
        <v>0</v>
      </c>
      <c r="BJ137" s="22" t="s">
        <v>83</v>
      </c>
      <c r="BK137" s="104">
        <f>ROUND(L137*K137,2)</f>
        <v>0</v>
      </c>
      <c r="BL137" s="22" t="s">
        <v>152</v>
      </c>
      <c r="BM137" s="22" t="s">
        <v>153</v>
      </c>
    </row>
    <row r="138" spans="2:65" s="10" customFormat="1" ht="16.5" customHeight="1">
      <c r="B138" s="166"/>
      <c r="C138" s="167"/>
      <c r="D138" s="167"/>
      <c r="E138" s="168" t="s">
        <v>5</v>
      </c>
      <c r="F138" s="260" t="s">
        <v>154</v>
      </c>
      <c r="G138" s="261"/>
      <c r="H138" s="261"/>
      <c r="I138" s="261"/>
      <c r="J138" s="167"/>
      <c r="K138" s="168" t="s">
        <v>5</v>
      </c>
      <c r="L138" s="167"/>
      <c r="M138" s="167"/>
      <c r="N138" s="167"/>
      <c r="O138" s="167"/>
      <c r="P138" s="167"/>
      <c r="Q138" s="167"/>
      <c r="R138" s="169"/>
      <c r="T138" s="170"/>
      <c r="U138" s="167"/>
      <c r="V138" s="167"/>
      <c r="W138" s="167"/>
      <c r="X138" s="167"/>
      <c r="Y138" s="167"/>
      <c r="Z138" s="167"/>
      <c r="AA138" s="171"/>
      <c r="AT138" s="172" t="s">
        <v>155</v>
      </c>
      <c r="AU138" s="172" t="s">
        <v>99</v>
      </c>
      <c r="AV138" s="10" t="s">
        <v>83</v>
      </c>
      <c r="AW138" s="10" t="s">
        <v>34</v>
      </c>
      <c r="AX138" s="10" t="s">
        <v>77</v>
      </c>
      <c r="AY138" s="172" t="s">
        <v>147</v>
      </c>
    </row>
    <row r="139" spans="2:65" s="11" customFormat="1" ht="16.5" customHeight="1">
      <c r="B139" s="173"/>
      <c r="C139" s="174"/>
      <c r="D139" s="174"/>
      <c r="E139" s="175" t="s">
        <v>5</v>
      </c>
      <c r="F139" s="262" t="s">
        <v>156</v>
      </c>
      <c r="G139" s="263"/>
      <c r="H139" s="263"/>
      <c r="I139" s="263"/>
      <c r="J139" s="174"/>
      <c r="K139" s="176">
        <v>0.5</v>
      </c>
      <c r="L139" s="174"/>
      <c r="M139" s="174"/>
      <c r="N139" s="174"/>
      <c r="O139" s="174"/>
      <c r="P139" s="174"/>
      <c r="Q139" s="174"/>
      <c r="R139" s="177"/>
      <c r="T139" s="178"/>
      <c r="U139" s="174"/>
      <c r="V139" s="174"/>
      <c r="W139" s="174"/>
      <c r="X139" s="174"/>
      <c r="Y139" s="174"/>
      <c r="Z139" s="174"/>
      <c r="AA139" s="179"/>
      <c r="AT139" s="180" t="s">
        <v>155</v>
      </c>
      <c r="AU139" s="180" t="s">
        <v>99</v>
      </c>
      <c r="AV139" s="11" t="s">
        <v>99</v>
      </c>
      <c r="AW139" s="11" t="s">
        <v>34</v>
      </c>
      <c r="AX139" s="11" t="s">
        <v>77</v>
      </c>
      <c r="AY139" s="180" t="s">
        <v>147</v>
      </c>
    </row>
    <row r="140" spans="2:65" s="12" customFormat="1" ht="16.5" customHeight="1">
      <c r="B140" s="181"/>
      <c r="C140" s="182"/>
      <c r="D140" s="182"/>
      <c r="E140" s="183" t="s">
        <v>5</v>
      </c>
      <c r="F140" s="266" t="s">
        <v>157</v>
      </c>
      <c r="G140" s="267"/>
      <c r="H140" s="267"/>
      <c r="I140" s="267"/>
      <c r="J140" s="182"/>
      <c r="K140" s="184">
        <v>0.5</v>
      </c>
      <c r="L140" s="182"/>
      <c r="M140" s="182"/>
      <c r="N140" s="182"/>
      <c r="O140" s="182"/>
      <c r="P140" s="182"/>
      <c r="Q140" s="182"/>
      <c r="R140" s="185"/>
      <c r="T140" s="186"/>
      <c r="U140" s="182"/>
      <c r="V140" s="182"/>
      <c r="W140" s="182"/>
      <c r="X140" s="182"/>
      <c r="Y140" s="182"/>
      <c r="Z140" s="182"/>
      <c r="AA140" s="187"/>
      <c r="AT140" s="188" t="s">
        <v>155</v>
      </c>
      <c r="AU140" s="188" t="s">
        <v>99</v>
      </c>
      <c r="AV140" s="12" t="s">
        <v>152</v>
      </c>
      <c r="AW140" s="12" t="s">
        <v>34</v>
      </c>
      <c r="AX140" s="12" t="s">
        <v>83</v>
      </c>
      <c r="AY140" s="188" t="s">
        <v>147</v>
      </c>
    </row>
    <row r="141" spans="2:65" s="1" customFormat="1" ht="76.5" customHeight="1">
      <c r="B141" s="131"/>
      <c r="C141" s="159" t="s">
        <v>99</v>
      </c>
      <c r="D141" s="159" t="s">
        <v>148</v>
      </c>
      <c r="E141" s="160" t="s">
        <v>158</v>
      </c>
      <c r="F141" s="268" t="s">
        <v>159</v>
      </c>
      <c r="G141" s="268"/>
      <c r="H141" s="268"/>
      <c r="I141" s="268"/>
      <c r="J141" s="161" t="s">
        <v>151</v>
      </c>
      <c r="K141" s="162">
        <v>1.605</v>
      </c>
      <c r="L141" s="272">
        <v>0</v>
      </c>
      <c r="M141" s="272"/>
      <c r="N141" s="273">
        <f>ROUND(L141*K141,2)</f>
        <v>0</v>
      </c>
      <c r="O141" s="273"/>
      <c r="P141" s="273"/>
      <c r="Q141" s="273"/>
      <c r="R141" s="133"/>
      <c r="T141" s="163" t="s">
        <v>5</v>
      </c>
      <c r="U141" s="47" t="s">
        <v>43</v>
      </c>
      <c r="V141" s="39"/>
      <c r="W141" s="164">
        <f>V141*K141</f>
        <v>0</v>
      </c>
      <c r="X141" s="164">
        <v>2.1286</v>
      </c>
      <c r="Y141" s="164">
        <f>X141*K141</f>
        <v>3.4164029999999999</v>
      </c>
      <c r="Z141" s="164">
        <v>0</v>
      </c>
      <c r="AA141" s="165">
        <f>Z141*K141</f>
        <v>0</v>
      </c>
      <c r="AR141" s="22" t="s">
        <v>152</v>
      </c>
      <c r="AT141" s="22" t="s">
        <v>148</v>
      </c>
      <c r="AU141" s="22" t="s">
        <v>99</v>
      </c>
      <c r="AY141" s="22" t="s">
        <v>147</v>
      </c>
      <c r="BE141" s="104">
        <f>IF(U141="základní",N141,0)</f>
        <v>0</v>
      </c>
      <c r="BF141" s="104">
        <f>IF(U141="snížená",N141,0)</f>
        <v>0</v>
      </c>
      <c r="BG141" s="104">
        <f>IF(U141="zákl. přenesená",N141,0)</f>
        <v>0</v>
      </c>
      <c r="BH141" s="104">
        <f>IF(U141="sníž. přenesená",N141,0)</f>
        <v>0</v>
      </c>
      <c r="BI141" s="104">
        <f>IF(U141="nulová",N141,0)</f>
        <v>0</v>
      </c>
      <c r="BJ141" s="22" t="s">
        <v>83</v>
      </c>
      <c r="BK141" s="104">
        <f>ROUND(L141*K141,2)</f>
        <v>0</v>
      </c>
      <c r="BL141" s="22" t="s">
        <v>152</v>
      </c>
      <c r="BM141" s="22" t="s">
        <v>160</v>
      </c>
    </row>
    <row r="142" spans="2:65" s="10" customFormat="1" ht="16.5" customHeight="1">
      <c r="B142" s="166"/>
      <c r="C142" s="167"/>
      <c r="D142" s="167"/>
      <c r="E142" s="168" t="s">
        <v>5</v>
      </c>
      <c r="F142" s="260" t="s">
        <v>161</v>
      </c>
      <c r="G142" s="261"/>
      <c r="H142" s="261"/>
      <c r="I142" s="261"/>
      <c r="J142" s="167"/>
      <c r="K142" s="168" t="s">
        <v>5</v>
      </c>
      <c r="L142" s="167"/>
      <c r="M142" s="167"/>
      <c r="N142" s="167"/>
      <c r="O142" s="167"/>
      <c r="P142" s="167"/>
      <c r="Q142" s="167"/>
      <c r="R142" s="169"/>
      <c r="T142" s="170"/>
      <c r="U142" s="167"/>
      <c r="V142" s="167"/>
      <c r="W142" s="167"/>
      <c r="X142" s="167"/>
      <c r="Y142" s="167"/>
      <c r="Z142" s="167"/>
      <c r="AA142" s="171"/>
      <c r="AT142" s="172" t="s">
        <v>155</v>
      </c>
      <c r="AU142" s="172" t="s">
        <v>99</v>
      </c>
      <c r="AV142" s="10" t="s">
        <v>83</v>
      </c>
      <c r="AW142" s="10" t="s">
        <v>34</v>
      </c>
      <c r="AX142" s="10" t="s">
        <v>77</v>
      </c>
      <c r="AY142" s="172" t="s">
        <v>147</v>
      </c>
    </row>
    <row r="143" spans="2:65" s="10" customFormat="1" ht="16.5" customHeight="1">
      <c r="B143" s="166"/>
      <c r="C143" s="167"/>
      <c r="D143" s="167"/>
      <c r="E143" s="168" t="s">
        <v>5</v>
      </c>
      <c r="F143" s="264" t="s">
        <v>162</v>
      </c>
      <c r="G143" s="265"/>
      <c r="H143" s="265"/>
      <c r="I143" s="265"/>
      <c r="J143" s="167"/>
      <c r="K143" s="168" t="s">
        <v>5</v>
      </c>
      <c r="L143" s="167"/>
      <c r="M143" s="167"/>
      <c r="N143" s="167"/>
      <c r="O143" s="167"/>
      <c r="P143" s="167"/>
      <c r="Q143" s="167"/>
      <c r="R143" s="169"/>
      <c r="T143" s="170"/>
      <c r="U143" s="167"/>
      <c r="V143" s="167"/>
      <c r="W143" s="167"/>
      <c r="X143" s="167"/>
      <c r="Y143" s="167"/>
      <c r="Z143" s="167"/>
      <c r="AA143" s="171"/>
      <c r="AT143" s="172" t="s">
        <v>155</v>
      </c>
      <c r="AU143" s="172" t="s">
        <v>99</v>
      </c>
      <c r="AV143" s="10" t="s">
        <v>83</v>
      </c>
      <c r="AW143" s="10" t="s">
        <v>34</v>
      </c>
      <c r="AX143" s="10" t="s">
        <v>77</v>
      </c>
      <c r="AY143" s="172" t="s">
        <v>147</v>
      </c>
    </row>
    <row r="144" spans="2:65" s="10" customFormat="1" ht="16.5" customHeight="1">
      <c r="B144" s="166"/>
      <c r="C144" s="167"/>
      <c r="D144" s="167"/>
      <c r="E144" s="168" t="s">
        <v>5</v>
      </c>
      <c r="F144" s="264" t="s">
        <v>163</v>
      </c>
      <c r="G144" s="265"/>
      <c r="H144" s="265"/>
      <c r="I144" s="265"/>
      <c r="J144" s="167"/>
      <c r="K144" s="168" t="s">
        <v>5</v>
      </c>
      <c r="L144" s="167"/>
      <c r="M144" s="167"/>
      <c r="N144" s="167"/>
      <c r="O144" s="167"/>
      <c r="P144" s="167"/>
      <c r="Q144" s="167"/>
      <c r="R144" s="169"/>
      <c r="T144" s="170"/>
      <c r="U144" s="167"/>
      <c r="V144" s="167"/>
      <c r="W144" s="167"/>
      <c r="X144" s="167"/>
      <c r="Y144" s="167"/>
      <c r="Z144" s="167"/>
      <c r="AA144" s="171"/>
      <c r="AT144" s="172" t="s">
        <v>155</v>
      </c>
      <c r="AU144" s="172" t="s">
        <v>99</v>
      </c>
      <c r="AV144" s="10" t="s">
        <v>83</v>
      </c>
      <c r="AW144" s="10" t="s">
        <v>34</v>
      </c>
      <c r="AX144" s="10" t="s">
        <v>77</v>
      </c>
      <c r="AY144" s="172" t="s">
        <v>147</v>
      </c>
    </row>
    <row r="145" spans="2:65" s="11" customFormat="1" ht="16.5" customHeight="1">
      <c r="B145" s="173"/>
      <c r="C145" s="174"/>
      <c r="D145" s="174"/>
      <c r="E145" s="175" t="s">
        <v>5</v>
      </c>
      <c r="F145" s="262" t="s">
        <v>164</v>
      </c>
      <c r="G145" s="263"/>
      <c r="H145" s="263"/>
      <c r="I145" s="263"/>
      <c r="J145" s="174"/>
      <c r="K145" s="176">
        <v>0.63800000000000001</v>
      </c>
      <c r="L145" s="174"/>
      <c r="M145" s="174"/>
      <c r="N145" s="174"/>
      <c r="O145" s="174"/>
      <c r="P145" s="174"/>
      <c r="Q145" s="174"/>
      <c r="R145" s="177"/>
      <c r="T145" s="178"/>
      <c r="U145" s="174"/>
      <c r="V145" s="174"/>
      <c r="W145" s="174"/>
      <c r="X145" s="174"/>
      <c r="Y145" s="174"/>
      <c r="Z145" s="174"/>
      <c r="AA145" s="179"/>
      <c r="AT145" s="180" t="s">
        <v>155</v>
      </c>
      <c r="AU145" s="180" t="s">
        <v>99</v>
      </c>
      <c r="AV145" s="11" t="s">
        <v>99</v>
      </c>
      <c r="AW145" s="11" t="s">
        <v>34</v>
      </c>
      <c r="AX145" s="11" t="s">
        <v>77</v>
      </c>
      <c r="AY145" s="180" t="s">
        <v>147</v>
      </c>
    </row>
    <row r="146" spans="2:65" s="11" customFormat="1" ht="16.5" customHeight="1">
      <c r="B146" s="173"/>
      <c r="C146" s="174"/>
      <c r="D146" s="174"/>
      <c r="E146" s="175" t="s">
        <v>5</v>
      </c>
      <c r="F146" s="262" t="s">
        <v>165</v>
      </c>
      <c r="G146" s="263"/>
      <c r="H146" s="263"/>
      <c r="I146" s="263"/>
      <c r="J146" s="174"/>
      <c r="K146" s="176">
        <v>0.96699999999999997</v>
      </c>
      <c r="L146" s="174"/>
      <c r="M146" s="174"/>
      <c r="N146" s="174"/>
      <c r="O146" s="174"/>
      <c r="P146" s="174"/>
      <c r="Q146" s="174"/>
      <c r="R146" s="177"/>
      <c r="T146" s="178"/>
      <c r="U146" s="174"/>
      <c r="V146" s="174"/>
      <c r="W146" s="174"/>
      <c r="X146" s="174"/>
      <c r="Y146" s="174"/>
      <c r="Z146" s="174"/>
      <c r="AA146" s="179"/>
      <c r="AT146" s="180" t="s">
        <v>155</v>
      </c>
      <c r="AU146" s="180" t="s">
        <v>99</v>
      </c>
      <c r="AV146" s="11" t="s">
        <v>99</v>
      </c>
      <c r="AW146" s="11" t="s">
        <v>34</v>
      </c>
      <c r="AX146" s="11" t="s">
        <v>77</v>
      </c>
      <c r="AY146" s="180" t="s">
        <v>147</v>
      </c>
    </row>
    <row r="147" spans="2:65" s="12" customFormat="1" ht="16.5" customHeight="1">
      <c r="B147" s="181"/>
      <c r="C147" s="182"/>
      <c r="D147" s="182"/>
      <c r="E147" s="183" t="s">
        <v>5</v>
      </c>
      <c r="F147" s="266" t="s">
        <v>157</v>
      </c>
      <c r="G147" s="267"/>
      <c r="H147" s="267"/>
      <c r="I147" s="267"/>
      <c r="J147" s="182"/>
      <c r="K147" s="184">
        <v>1.605</v>
      </c>
      <c r="L147" s="182"/>
      <c r="M147" s="182"/>
      <c r="N147" s="182"/>
      <c r="O147" s="182"/>
      <c r="P147" s="182"/>
      <c r="Q147" s="182"/>
      <c r="R147" s="185"/>
      <c r="T147" s="186"/>
      <c r="U147" s="182"/>
      <c r="V147" s="182"/>
      <c r="W147" s="182"/>
      <c r="X147" s="182"/>
      <c r="Y147" s="182"/>
      <c r="Z147" s="182"/>
      <c r="AA147" s="187"/>
      <c r="AT147" s="188" t="s">
        <v>155</v>
      </c>
      <c r="AU147" s="188" t="s">
        <v>99</v>
      </c>
      <c r="AV147" s="12" t="s">
        <v>152</v>
      </c>
      <c r="AW147" s="12" t="s">
        <v>34</v>
      </c>
      <c r="AX147" s="12" t="s">
        <v>83</v>
      </c>
      <c r="AY147" s="188" t="s">
        <v>147</v>
      </c>
    </row>
    <row r="148" spans="2:65" s="1" customFormat="1" ht="89.25" customHeight="1">
      <c r="B148" s="131"/>
      <c r="C148" s="159" t="s">
        <v>166</v>
      </c>
      <c r="D148" s="159" t="s">
        <v>148</v>
      </c>
      <c r="E148" s="160" t="s">
        <v>167</v>
      </c>
      <c r="F148" s="268" t="s">
        <v>168</v>
      </c>
      <c r="G148" s="268"/>
      <c r="H148" s="268"/>
      <c r="I148" s="268"/>
      <c r="J148" s="161" t="s">
        <v>151</v>
      </c>
      <c r="K148" s="162">
        <v>0.24099999999999999</v>
      </c>
      <c r="L148" s="272">
        <v>0</v>
      </c>
      <c r="M148" s="272"/>
      <c r="N148" s="273">
        <f>ROUND(L148*K148,2)</f>
        <v>0</v>
      </c>
      <c r="O148" s="273"/>
      <c r="P148" s="273"/>
      <c r="Q148" s="273"/>
      <c r="R148" s="133"/>
      <c r="T148" s="163" t="s">
        <v>5</v>
      </c>
      <c r="U148" s="47" t="s">
        <v>43</v>
      </c>
      <c r="V148" s="39"/>
      <c r="W148" s="164">
        <f>V148*K148</f>
        <v>0</v>
      </c>
      <c r="X148" s="164">
        <v>2.4</v>
      </c>
      <c r="Y148" s="164">
        <f>X148*K148</f>
        <v>0.57839999999999991</v>
      </c>
      <c r="Z148" s="164">
        <v>0</v>
      </c>
      <c r="AA148" s="165">
        <f>Z148*K148</f>
        <v>0</v>
      </c>
      <c r="AR148" s="22" t="s">
        <v>152</v>
      </c>
      <c r="AT148" s="22" t="s">
        <v>148</v>
      </c>
      <c r="AU148" s="22" t="s">
        <v>99</v>
      </c>
      <c r="AY148" s="22" t="s">
        <v>147</v>
      </c>
      <c r="BE148" s="104">
        <f>IF(U148="základní",N148,0)</f>
        <v>0</v>
      </c>
      <c r="BF148" s="104">
        <f>IF(U148="snížená",N148,0)</f>
        <v>0</v>
      </c>
      <c r="BG148" s="104">
        <f>IF(U148="zákl. přenesená",N148,0)</f>
        <v>0</v>
      </c>
      <c r="BH148" s="104">
        <f>IF(U148="sníž. přenesená",N148,0)</f>
        <v>0</v>
      </c>
      <c r="BI148" s="104">
        <f>IF(U148="nulová",N148,0)</f>
        <v>0</v>
      </c>
      <c r="BJ148" s="22" t="s">
        <v>83</v>
      </c>
      <c r="BK148" s="104">
        <f>ROUND(L148*K148,2)</f>
        <v>0</v>
      </c>
      <c r="BL148" s="22" t="s">
        <v>152</v>
      </c>
      <c r="BM148" s="22" t="s">
        <v>169</v>
      </c>
    </row>
    <row r="149" spans="2:65" s="10" customFormat="1" ht="16.5" customHeight="1">
      <c r="B149" s="166"/>
      <c r="C149" s="167"/>
      <c r="D149" s="167"/>
      <c r="E149" s="168" t="s">
        <v>5</v>
      </c>
      <c r="F149" s="260" t="s">
        <v>161</v>
      </c>
      <c r="G149" s="261"/>
      <c r="H149" s="261"/>
      <c r="I149" s="261"/>
      <c r="J149" s="167"/>
      <c r="K149" s="168" t="s">
        <v>5</v>
      </c>
      <c r="L149" s="167"/>
      <c r="M149" s="167"/>
      <c r="N149" s="167"/>
      <c r="O149" s="167"/>
      <c r="P149" s="167"/>
      <c r="Q149" s="167"/>
      <c r="R149" s="169"/>
      <c r="T149" s="170"/>
      <c r="U149" s="167"/>
      <c r="V149" s="167"/>
      <c r="W149" s="167"/>
      <c r="X149" s="167"/>
      <c r="Y149" s="167"/>
      <c r="Z149" s="167"/>
      <c r="AA149" s="171"/>
      <c r="AT149" s="172" t="s">
        <v>155</v>
      </c>
      <c r="AU149" s="172" t="s">
        <v>99</v>
      </c>
      <c r="AV149" s="10" t="s">
        <v>83</v>
      </c>
      <c r="AW149" s="10" t="s">
        <v>34</v>
      </c>
      <c r="AX149" s="10" t="s">
        <v>77</v>
      </c>
      <c r="AY149" s="172" t="s">
        <v>147</v>
      </c>
    </row>
    <row r="150" spans="2:65" s="10" customFormat="1" ht="16.5" customHeight="1">
      <c r="B150" s="166"/>
      <c r="C150" s="167"/>
      <c r="D150" s="167"/>
      <c r="E150" s="168" t="s">
        <v>5</v>
      </c>
      <c r="F150" s="264" t="s">
        <v>162</v>
      </c>
      <c r="G150" s="265"/>
      <c r="H150" s="265"/>
      <c r="I150" s="265"/>
      <c r="J150" s="167"/>
      <c r="K150" s="168" t="s">
        <v>5</v>
      </c>
      <c r="L150" s="167"/>
      <c r="M150" s="167"/>
      <c r="N150" s="167"/>
      <c r="O150" s="167"/>
      <c r="P150" s="167"/>
      <c r="Q150" s="167"/>
      <c r="R150" s="169"/>
      <c r="T150" s="170"/>
      <c r="U150" s="167"/>
      <c r="V150" s="167"/>
      <c r="W150" s="167"/>
      <c r="X150" s="167"/>
      <c r="Y150" s="167"/>
      <c r="Z150" s="167"/>
      <c r="AA150" s="171"/>
      <c r="AT150" s="172" t="s">
        <v>155</v>
      </c>
      <c r="AU150" s="172" t="s">
        <v>99</v>
      </c>
      <c r="AV150" s="10" t="s">
        <v>83</v>
      </c>
      <c r="AW150" s="10" t="s">
        <v>34</v>
      </c>
      <c r="AX150" s="10" t="s">
        <v>77</v>
      </c>
      <c r="AY150" s="172" t="s">
        <v>147</v>
      </c>
    </row>
    <row r="151" spans="2:65" s="11" customFormat="1" ht="16.5" customHeight="1">
      <c r="B151" s="173"/>
      <c r="C151" s="174"/>
      <c r="D151" s="174"/>
      <c r="E151" s="175" t="s">
        <v>5</v>
      </c>
      <c r="F151" s="262" t="s">
        <v>170</v>
      </c>
      <c r="G151" s="263"/>
      <c r="H151" s="263"/>
      <c r="I151" s="263"/>
      <c r="J151" s="174"/>
      <c r="K151" s="176">
        <v>0.114</v>
      </c>
      <c r="L151" s="174"/>
      <c r="M151" s="174"/>
      <c r="N151" s="174"/>
      <c r="O151" s="174"/>
      <c r="P151" s="174"/>
      <c r="Q151" s="174"/>
      <c r="R151" s="177"/>
      <c r="T151" s="178"/>
      <c r="U151" s="174"/>
      <c r="V151" s="174"/>
      <c r="W151" s="174"/>
      <c r="X151" s="174"/>
      <c r="Y151" s="174"/>
      <c r="Z151" s="174"/>
      <c r="AA151" s="179"/>
      <c r="AT151" s="180" t="s">
        <v>155</v>
      </c>
      <c r="AU151" s="180" t="s">
        <v>99</v>
      </c>
      <c r="AV151" s="11" t="s">
        <v>99</v>
      </c>
      <c r="AW151" s="11" t="s">
        <v>34</v>
      </c>
      <c r="AX151" s="11" t="s">
        <v>77</v>
      </c>
      <c r="AY151" s="180" t="s">
        <v>147</v>
      </c>
    </row>
    <row r="152" spans="2:65" s="11" customFormat="1" ht="16.5" customHeight="1">
      <c r="B152" s="173"/>
      <c r="C152" s="174"/>
      <c r="D152" s="174"/>
      <c r="E152" s="175" t="s">
        <v>5</v>
      </c>
      <c r="F152" s="262" t="s">
        <v>171</v>
      </c>
      <c r="G152" s="263"/>
      <c r="H152" s="263"/>
      <c r="I152" s="263"/>
      <c r="J152" s="174"/>
      <c r="K152" s="176">
        <v>0.127</v>
      </c>
      <c r="L152" s="174"/>
      <c r="M152" s="174"/>
      <c r="N152" s="174"/>
      <c r="O152" s="174"/>
      <c r="P152" s="174"/>
      <c r="Q152" s="174"/>
      <c r="R152" s="177"/>
      <c r="T152" s="178"/>
      <c r="U152" s="174"/>
      <c r="V152" s="174"/>
      <c r="W152" s="174"/>
      <c r="X152" s="174"/>
      <c r="Y152" s="174"/>
      <c r="Z152" s="174"/>
      <c r="AA152" s="179"/>
      <c r="AT152" s="180" t="s">
        <v>155</v>
      </c>
      <c r="AU152" s="180" t="s">
        <v>99</v>
      </c>
      <c r="AV152" s="11" t="s">
        <v>99</v>
      </c>
      <c r="AW152" s="11" t="s">
        <v>34</v>
      </c>
      <c r="AX152" s="11" t="s">
        <v>77</v>
      </c>
      <c r="AY152" s="180" t="s">
        <v>147</v>
      </c>
    </row>
    <row r="153" spans="2:65" s="12" customFormat="1" ht="16.5" customHeight="1">
      <c r="B153" s="181"/>
      <c r="C153" s="182"/>
      <c r="D153" s="182"/>
      <c r="E153" s="183" t="s">
        <v>5</v>
      </c>
      <c r="F153" s="266" t="s">
        <v>157</v>
      </c>
      <c r="G153" s="267"/>
      <c r="H153" s="267"/>
      <c r="I153" s="267"/>
      <c r="J153" s="182"/>
      <c r="K153" s="184">
        <v>0.24099999999999999</v>
      </c>
      <c r="L153" s="182"/>
      <c r="M153" s="182"/>
      <c r="N153" s="182"/>
      <c r="O153" s="182"/>
      <c r="P153" s="182"/>
      <c r="Q153" s="182"/>
      <c r="R153" s="185"/>
      <c r="T153" s="186"/>
      <c r="U153" s="182"/>
      <c r="V153" s="182"/>
      <c r="W153" s="182"/>
      <c r="X153" s="182"/>
      <c r="Y153" s="182"/>
      <c r="Z153" s="182"/>
      <c r="AA153" s="187"/>
      <c r="AT153" s="188" t="s">
        <v>155</v>
      </c>
      <c r="AU153" s="188" t="s">
        <v>99</v>
      </c>
      <c r="AV153" s="12" t="s">
        <v>152</v>
      </c>
      <c r="AW153" s="12" t="s">
        <v>34</v>
      </c>
      <c r="AX153" s="12" t="s">
        <v>83</v>
      </c>
      <c r="AY153" s="188" t="s">
        <v>147</v>
      </c>
    </row>
    <row r="154" spans="2:65" s="1" customFormat="1" ht="25.5" customHeight="1">
      <c r="B154" s="131"/>
      <c r="C154" s="159" t="s">
        <v>152</v>
      </c>
      <c r="D154" s="159" t="s">
        <v>148</v>
      </c>
      <c r="E154" s="160" t="s">
        <v>172</v>
      </c>
      <c r="F154" s="268" t="s">
        <v>173</v>
      </c>
      <c r="G154" s="268"/>
      <c r="H154" s="268"/>
      <c r="I154" s="268"/>
      <c r="J154" s="161" t="s">
        <v>174</v>
      </c>
      <c r="K154" s="162">
        <v>5</v>
      </c>
      <c r="L154" s="272">
        <v>0</v>
      </c>
      <c r="M154" s="272"/>
      <c r="N154" s="273">
        <f>ROUND(L154*K154,2)</f>
        <v>0</v>
      </c>
      <c r="O154" s="273"/>
      <c r="P154" s="273"/>
      <c r="Q154" s="273"/>
      <c r="R154" s="133"/>
      <c r="T154" s="163" t="s">
        <v>5</v>
      </c>
      <c r="U154" s="47" t="s">
        <v>43</v>
      </c>
      <c r="V154" s="39"/>
      <c r="W154" s="164">
        <f>V154*K154</f>
        <v>0</v>
      </c>
      <c r="X154" s="164">
        <v>2.5000000000000001E-2</v>
      </c>
      <c r="Y154" s="164">
        <f>X154*K154</f>
        <v>0.125</v>
      </c>
      <c r="Z154" s="164">
        <v>0</v>
      </c>
      <c r="AA154" s="165">
        <f>Z154*K154</f>
        <v>0</v>
      </c>
      <c r="AR154" s="22" t="s">
        <v>152</v>
      </c>
      <c r="AT154" s="22" t="s">
        <v>148</v>
      </c>
      <c r="AU154" s="22" t="s">
        <v>99</v>
      </c>
      <c r="AY154" s="22" t="s">
        <v>147</v>
      </c>
      <c r="BE154" s="104">
        <f>IF(U154="základní",N154,0)</f>
        <v>0</v>
      </c>
      <c r="BF154" s="104">
        <f>IF(U154="snížená",N154,0)</f>
        <v>0</v>
      </c>
      <c r="BG154" s="104">
        <f>IF(U154="zákl. přenesená",N154,0)</f>
        <v>0</v>
      </c>
      <c r="BH154" s="104">
        <f>IF(U154="sníž. přenesená",N154,0)</f>
        <v>0</v>
      </c>
      <c r="BI154" s="104">
        <f>IF(U154="nulová",N154,0)</f>
        <v>0</v>
      </c>
      <c r="BJ154" s="22" t="s">
        <v>83</v>
      </c>
      <c r="BK154" s="104">
        <f>ROUND(L154*K154,2)</f>
        <v>0</v>
      </c>
      <c r="BL154" s="22" t="s">
        <v>152</v>
      </c>
      <c r="BM154" s="22" t="s">
        <v>175</v>
      </c>
    </row>
    <row r="155" spans="2:65" s="10" customFormat="1" ht="16.5" customHeight="1">
      <c r="B155" s="166"/>
      <c r="C155" s="167"/>
      <c r="D155" s="167"/>
      <c r="E155" s="168" t="s">
        <v>5</v>
      </c>
      <c r="F155" s="260" t="s">
        <v>161</v>
      </c>
      <c r="G155" s="261"/>
      <c r="H155" s="261"/>
      <c r="I155" s="261"/>
      <c r="J155" s="167"/>
      <c r="K155" s="168" t="s">
        <v>5</v>
      </c>
      <c r="L155" s="167"/>
      <c r="M155" s="167"/>
      <c r="N155" s="167"/>
      <c r="O155" s="167"/>
      <c r="P155" s="167"/>
      <c r="Q155" s="167"/>
      <c r="R155" s="169"/>
      <c r="T155" s="170"/>
      <c r="U155" s="167"/>
      <c r="V155" s="167"/>
      <c r="W155" s="167"/>
      <c r="X155" s="167"/>
      <c r="Y155" s="167"/>
      <c r="Z155" s="167"/>
      <c r="AA155" s="171"/>
      <c r="AT155" s="172" t="s">
        <v>155</v>
      </c>
      <c r="AU155" s="172" t="s">
        <v>99</v>
      </c>
      <c r="AV155" s="10" t="s">
        <v>83</v>
      </c>
      <c r="AW155" s="10" t="s">
        <v>34</v>
      </c>
      <c r="AX155" s="10" t="s">
        <v>77</v>
      </c>
      <c r="AY155" s="172" t="s">
        <v>147</v>
      </c>
    </row>
    <row r="156" spans="2:65" s="10" customFormat="1" ht="16.5" customHeight="1">
      <c r="B156" s="166"/>
      <c r="C156" s="167"/>
      <c r="D156" s="167"/>
      <c r="E156" s="168" t="s">
        <v>5</v>
      </c>
      <c r="F156" s="264" t="s">
        <v>162</v>
      </c>
      <c r="G156" s="265"/>
      <c r="H156" s="265"/>
      <c r="I156" s="265"/>
      <c r="J156" s="167"/>
      <c r="K156" s="168" t="s">
        <v>5</v>
      </c>
      <c r="L156" s="167"/>
      <c r="M156" s="167"/>
      <c r="N156" s="167"/>
      <c r="O156" s="167"/>
      <c r="P156" s="167"/>
      <c r="Q156" s="167"/>
      <c r="R156" s="169"/>
      <c r="T156" s="170"/>
      <c r="U156" s="167"/>
      <c r="V156" s="167"/>
      <c r="W156" s="167"/>
      <c r="X156" s="167"/>
      <c r="Y156" s="167"/>
      <c r="Z156" s="167"/>
      <c r="AA156" s="171"/>
      <c r="AT156" s="172" t="s">
        <v>155</v>
      </c>
      <c r="AU156" s="172" t="s">
        <v>99</v>
      </c>
      <c r="AV156" s="10" t="s">
        <v>83</v>
      </c>
      <c r="AW156" s="10" t="s">
        <v>34</v>
      </c>
      <c r="AX156" s="10" t="s">
        <v>77</v>
      </c>
      <c r="AY156" s="172" t="s">
        <v>147</v>
      </c>
    </row>
    <row r="157" spans="2:65" s="11" customFormat="1" ht="16.5" customHeight="1">
      <c r="B157" s="173"/>
      <c r="C157" s="174"/>
      <c r="D157" s="174"/>
      <c r="E157" s="175" t="s">
        <v>5</v>
      </c>
      <c r="F157" s="262" t="s">
        <v>166</v>
      </c>
      <c r="G157" s="263"/>
      <c r="H157" s="263"/>
      <c r="I157" s="263"/>
      <c r="J157" s="174"/>
      <c r="K157" s="176">
        <v>3</v>
      </c>
      <c r="L157" s="174"/>
      <c r="M157" s="174"/>
      <c r="N157" s="174"/>
      <c r="O157" s="174"/>
      <c r="P157" s="174"/>
      <c r="Q157" s="174"/>
      <c r="R157" s="177"/>
      <c r="T157" s="178"/>
      <c r="U157" s="174"/>
      <c r="V157" s="174"/>
      <c r="W157" s="174"/>
      <c r="X157" s="174"/>
      <c r="Y157" s="174"/>
      <c r="Z157" s="174"/>
      <c r="AA157" s="179"/>
      <c r="AT157" s="180" t="s">
        <v>155</v>
      </c>
      <c r="AU157" s="180" t="s">
        <v>99</v>
      </c>
      <c r="AV157" s="11" t="s">
        <v>99</v>
      </c>
      <c r="AW157" s="11" t="s">
        <v>34</v>
      </c>
      <c r="AX157" s="11" t="s">
        <v>77</v>
      </c>
      <c r="AY157" s="180" t="s">
        <v>147</v>
      </c>
    </row>
    <row r="158" spans="2:65" s="11" customFormat="1" ht="16.5" customHeight="1">
      <c r="B158" s="173"/>
      <c r="C158" s="174"/>
      <c r="D158" s="174"/>
      <c r="E158" s="175" t="s">
        <v>5</v>
      </c>
      <c r="F158" s="262" t="s">
        <v>99</v>
      </c>
      <c r="G158" s="263"/>
      <c r="H158" s="263"/>
      <c r="I158" s="263"/>
      <c r="J158" s="174"/>
      <c r="K158" s="176">
        <v>2</v>
      </c>
      <c r="L158" s="174"/>
      <c r="M158" s="174"/>
      <c r="N158" s="174"/>
      <c r="O158" s="174"/>
      <c r="P158" s="174"/>
      <c r="Q158" s="174"/>
      <c r="R158" s="177"/>
      <c r="T158" s="178"/>
      <c r="U158" s="174"/>
      <c r="V158" s="174"/>
      <c r="W158" s="174"/>
      <c r="X158" s="174"/>
      <c r="Y158" s="174"/>
      <c r="Z158" s="174"/>
      <c r="AA158" s="179"/>
      <c r="AT158" s="180" t="s">
        <v>155</v>
      </c>
      <c r="AU158" s="180" t="s">
        <v>99</v>
      </c>
      <c r="AV158" s="11" t="s">
        <v>99</v>
      </c>
      <c r="AW158" s="11" t="s">
        <v>34</v>
      </c>
      <c r="AX158" s="11" t="s">
        <v>77</v>
      </c>
      <c r="AY158" s="180" t="s">
        <v>147</v>
      </c>
    </row>
    <row r="159" spans="2:65" s="12" customFormat="1" ht="16.5" customHeight="1">
      <c r="B159" s="181"/>
      <c r="C159" s="182"/>
      <c r="D159" s="182"/>
      <c r="E159" s="183" t="s">
        <v>5</v>
      </c>
      <c r="F159" s="266" t="s">
        <v>157</v>
      </c>
      <c r="G159" s="267"/>
      <c r="H159" s="267"/>
      <c r="I159" s="267"/>
      <c r="J159" s="182"/>
      <c r="K159" s="184">
        <v>5</v>
      </c>
      <c r="L159" s="182"/>
      <c r="M159" s="182"/>
      <c r="N159" s="182"/>
      <c r="O159" s="182"/>
      <c r="P159" s="182"/>
      <c r="Q159" s="182"/>
      <c r="R159" s="185"/>
      <c r="T159" s="186"/>
      <c r="U159" s="182"/>
      <c r="V159" s="182"/>
      <c r="W159" s="182"/>
      <c r="X159" s="182"/>
      <c r="Y159" s="182"/>
      <c r="Z159" s="182"/>
      <c r="AA159" s="187"/>
      <c r="AT159" s="188" t="s">
        <v>155</v>
      </c>
      <c r="AU159" s="188" t="s">
        <v>99</v>
      </c>
      <c r="AV159" s="12" t="s">
        <v>152</v>
      </c>
      <c r="AW159" s="12" t="s">
        <v>34</v>
      </c>
      <c r="AX159" s="12" t="s">
        <v>83</v>
      </c>
      <c r="AY159" s="188" t="s">
        <v>147</v>
      </c>
    </row>
    <row r="160" spans="2:65" s="9" customFormat="1" ht="29.85" customHeight="1">
      <c r="B160" s="148"/>
      <c r="C160" s="149"/>
      <c r="D160" s="158" t="s">
        <v>115</v>
      </c>
      <c r="E160" s="158"/>
      <c r="F160" s="158"/>
      <c r="G160" s="158"/>
      <c r="H160" s="158"/>
      <c r="I160" s="158"/>
      <c r="J160" s="158"/>
      <c r="K160" s="158"/>
      <c r="L160" s="158"/>
      <c r="M160" s="158"/>
      <c r="N160" s="284">
        <f>BK160</f>
        <v>0</v>
      </c>
      <c r="O160" s="285"/>
      <c r="P160" s="285"/>
      <c r="Q160" s="285"/>
      <c r="R160" s="151"/>
      <c r="T160" s="152"/>
      <c r="U160" s="149"/>
      <c r="V160" s="149"/>
      <c r="W160" s="153">
        <f>SUM(W161:W185)</f>
        <v>0</v>
      </c>
      <c r="X160" s="149"/>
      <c r="Y160" s="153">
        <f>SUM(Y161:Y185)</f>
        <v>8.0620307800000006</v>
      </c>
      <c r="Z160" s="149"/>
      <c r="AA160" s="154">
        <f>SUM(AA161:AA185)</f>
        <v>2.4412729999999998</v>
      </c>
      <c r="AR160" s="155" t="s">
        <v>83</v>
      </c>
      <c r="AT160" s="156" t="s">
        <v>76</v>
      </c>
      <c r="AU160" s="156" t="s">
        <v>83</v>
      </c>
      <c r="AY160" s="155" t="s">
        <v>147</v>
      </c>
      <c r="BK160" s="157">
        <f>SUM(BK161:BK185)</f>
        <v>0</v>
      </c>
    </row>
    <row r="161" spans="2:65" s="1" customFormat="1" ht="25.5" customHeight="1">
      <c r="B161" s="131"/>
      <c r="C161" s="159" t="s">
        <v>176</v>
      </c>
      <c r="D161" s="159" t="s">
        <v>148</v>
      </c>
      <c r="E161" s="160" t="s">
        <v>177</v>
      </c>
      <c r="F161" s="268" t="s">
        <v>178</v>
      </c>
      <c r="G161" s="268"/>
      <c r="H161" s="268"/>
      <c r="I161" s="268"/>
      <c r="J161" s="161" t="s">
        <v>97</v>
      </c>
      <c r="K161" s="162">
        <v>57.155000000000001</v>
      </c>
      <c r="L161" s="272">
        <v>0</v>
      </c>
      <c r="M161" s="272"/>
      <c r="N161" s="273">
        <f>ROUND(L161*K161,2)</f>
        <v>0</v>
      </c>
      <c r="O161" s="273"/>
      <c r="P161" s="273"/>
      <c r="Q161" s="273"/>
      <c r="R161" s="133"/>
      <c r="T161" s="163" t="s">
        <v>5</v>
      </c>
      <c r="U161" s="47" t="s">
        <v>43</v>
      </c>
      <c r="V161" s="39"/>
      <c r="W161" s="164">
        <f>V161*K161</f>
        <v>0</v>
      </c>
      <c r="X161" s="164">
        <v>3.2719999999999999E-2</v>
      </c>
      <c r="Y161" s="164">
        <f>X161*K161</f>
        <v>1.8701116</v>
      </c>
      <c r="Z161" s="164">
        <v>3.6999999999999998E-2</v>
      </c>
      <c r="AA161" s="165">
        <f>Z161*K161</f>
        <v>2.114735</v>
      </c>
      <c r="AR161" s="22" t="s">
        <v>152</v>
      </c>
      <c r="AT161" s="22" t="s">
        <v>148</v>
      </c>
      <c r="AU161" s="22" t="s">
        <v>99</v>
      </c>
      <c r="AY161" s="22" t="s">
        <v>147</v>
      </c>
      <c r="BE161" s="104">
        <f>IF(U161="základní",N161,0)</f>
        <v>0</v>
      </c>
      <c r="BF161" s="104">
        <f>IF(U161="snížená",N161,0)</f>
        <v>0</v>
      </c>
      <c r="BG161" s="104">
        <f>IF(U161="zákl. přenesená",N161,0)</f>
        <v>0</v>
      </c>
      <c r="BH161" s="104">
        <f>IF(U161="sníž. přenesená",N161,0)</f>
        <v>0</v>
      </c>
      <c r="BI161" s="104">
        <f>IF(U161="nulová",N161,0)</f>
        <v>0</v>
      </c>
      <c r="BJ161" s="22" t="s">
        <v>83</v>
      </c>
      <c r="BK161" s="104">
        <f>ROUND(L161*K161,2)</f>
        <v>0</v>
      </c>
      <c r="BL161" s="22" t="s">
        <v>152</v>
      </c>
      <c r="BM161" s="22" t="s">
        <v>179</v>
      </c>
    </row>
    <row r="162" spans="2:65" s="10" customFormat="1" ht="16.5" customHeight="1">
      <c r="B162" s="166"/>
      <c r="C162" s="167"/>
      <c r="D162" s="167"/>
      <c r="E162" s="168" t="s">
        <v>5</v>
      </c>
      <c r="F162" s="260" t="s">
        <v>180</v>
      </c>
      <c r="G162" s="261"/>
      <c r="H162" s="261"/>
      <c r="I162" s="261"/>
      <c r="J162" s="167"/>
      <c r="K162" s="168" t="s">
        <v>5</v>
      </c>
      <c r="L162" s="167"/>
      <c r="M162" s="167"/>
      <c r="N162" s="167"/>
      <c r="O162" s="167"/>
      <c r="P162" s="167"/>
      <c r="Q162" s="167"/>
      <c r="R162" s="169"/>
      <c r="T162" s="170"/>
      <c r="U162" s="167"/>
      <c r="V162" s="167"/>
      <c r="W162" s="167"/>
      <c r="X162" s="167"/>
      <c r="Y162" s="167"/>
      <c r="Z162" s="167"/>
      <c r="AA162" s="171"/>
      <c r="AT162" s="172" t="s">
        <v>155</v>
      </c>
      <c r="AU162" s="172" t="s">
        <v>99</v>
      </c>
      <c r="AV162" s="10" t="s">
        <v>83</v>
      </c>
      <c r="AW162" s="10" t="s">
        <v>34</v>
      </c>
      <c r="AX162" s="10" t="s">
        <v>77</v>
      </c>
      <c r="AY162" s="172" t="s">
        <v>147</v>
      </c>
    </row>
    <row r="163" spans="2:65" s="10" customFormat="1" ht="16.5" customHeight="1">
      <c r="B163" s="166"/>
      <c r="C163" s="167"/>
      <c r="D163" s="167"/>
      <c r="E163" s="168" t="s">
        <v>5</v>
      </c>
      <c r="F163" s="264" t="s">
        <v>181</v>
      </c>
      <c r="G163" s="265"/>
      <c r="H163" s="265"/>
      <c r="I163" s="265"/>
      <c r="J163" s="167"/>
      <c r="K163" s="168" t="s">
        <v>5</v>
      </c>
      <c r="L163" s="167"/>
      <c r="M163" s="167"/>
      <c r="N163" s="167"/>
      <c r="O163" s="167"/>
      <c r="P163" s="167"/>
      <c r="Q163" s="167"/>
      <c r="R163" s="169"/>
      <c r="T163" s="170"/>
      <c r="U163" s="167"/>
      <c r="V163" s="167"/>
      <c r="W163" s="167"/>
      <c r="X163" s="167"/>
      <c r="Y163" s="167"/>
      <c r="Z163" s="167"/>
      <c r="AA163" s="171"/>
      <c r="AT163" s="172" t="s">
        <v>155</v>
      </c>
      <c r="AU163" s="172" t="s">
        <v>99</v>
      </c>
      <c r="AV163" s="10" t="s">
        <v>83</v>
      </c>
      <c r="AW163" s="10" t="s">
        <v>34</v>
      </c>
      <c r="AX163" s="10" t="s">
        <v>77</v>
      </c>
      <c r="AY163" s="172" t="s">
        <v>147</v>
      </c>
    </row>
    <row r="164" spans="2:65" s="10" customFormat="1" ht="25.5" customHeight="1">
      <c r="B164" s="166"/>
      <c r="C164" s="167"/>
      <c r="D164" s="167"/>
      <c r="E164" s="168" t="s">
        <v>5</v>
      </c>
      <c r="F164" s="264" t="s">
        <v>182</v>
      </c>
      <c r="G164" s="265"/>
      <c r="H164" s="265"/>
      <c r="I164" s="265"/>
      <c r="J164" s="167"/>
      <c r="K164" s="168" t="s">
        <v>5</v>
      </c>
      <c r="L164" s="167"/>
      <c r="M164" s="167"/>
      <c r="N164" s="167"/>
      <c r="O164" s="167"/>
      <c r="P164" s="167"/>
      <c r="Q164" s="167"/>
      <c r="R164" s="169"/>
      <c r="T164" s="170"/>
      <c r="U164" s="167"/>
      <c r="V164" s="167"/>
      <c r="W164" s="167"/>
      <c r="X164" s="167"/>
      <c r="Y164" s="167"/>
      <c r="Z164" s="167"/>
      <c r="AA164" s="171"/>
      <c r="AT164" s="172" t="s">
        <v>155</v>
      </c>
      <c r="AU164" s="172" t="s">
        <v>99</v>
      </c>
      <c r="AV164" s="10" t="s">
        <v>83</v>
      </c>
      <c r="AW164" s="10" t="s">
        <v>34</v>
      </c>
      <c r="AX164" s="10" t="s">
        <v>77</v>
      </c>
      <c r="AY164" s="172" t="s">
        <v>147</v>
      </c>
    </row>
    <row r="165" spans="2:65" s="10" customFormat="1" ht="16.5" customHeight="1">
      <c r="B165" s="166"/>
      <c r="C165" s="167"/>
      <c r="D165" s="167"/>
      <c r="E165" s="168" t="s">
        <v>5</v>
      </c>
      <c r="F165" s="264" t="s">
        <v>183</v>
      </c>
      <c r="G165" s="265"/>
      <c r="H165" s="265"/>
      <c r="I165" s="265"/>
      <c r="J165" s="167"/>
      <c r="K165" s="168" t="s">
        <v>5</v>
      </c>
      <c r="L165" s="167"/>
      <c r="M165" s="167"/>
      <c r="N165" s="167"/>
      <c r="O165" s="167"/>
      <c r="P165" s="167"/>
      <c r="Q165" s="167"/>
      <c r="R165" s="169"/>
      <c r="T165" s="170"/>
      <c r="U165" s="167"/>
      <c r="V165" s="167"/>
      <c r="W165" s="167"/>
      <c r="X165" s="167"/>
      <c r="Y165" s="167"/>
      <c r="Z165" s="167"/>
      <c r="AA165" s="171"/>
      <c r="AT165" s="172" t="s">
        <v>155</v>
      </c>
      <c r="AU165" s="172" t="s">
        <v>99</v>
      </c>
      <c r="AV165" s="10" t="s">
        <v>83</v>
      </c>
      <c r="AW165" s="10" t="s">
        <v>34</v>
      </c>
      <c r="AX165" s="10" t="s">
        <v>77</v>
      </c>
      <c r="AY165" s="172" t="s">
        <v>147</v>
      </c>
    </row>
    <row r="166" spans="2:65" s="10" customFormat="1" ht="16.5" customHeight="1">
      <c r="B166" s="166"/>
      <c r="C166" s="167"/>
      <c r="D166" s="167"/>
      <c r="E166" s="168" t="s">
        <v>5</v>
      </c>
      <c r="F166" s="264" t="s">
        <v>184</v>
      </c>
      <c r="G166" s="265"/>
      <c r="H166" s="265"/>
      <c r="I166" s="265"/>
      <c r="J166" s="167"/>
      <c r="K166" s="168" t="s">
        <v>5</v>
      </c>
      <c r="L166" s="167"/>
      <c r="M166" s="167"/>
      <c r="N166" s="167"/>
      <c r="O166" s="167"/>
      <c r="P166" s="167"/>
      <c r="Q166" s="167"/>
      <c r="R166" s="169"/>
      <c r="T166" s="170"/>
      <c r="U166" s="167"/>
      <c r="V166" s="167"/>
      <c r="W166" s="167"/>
      <c r="X166" s="167"/>
      <c r="Y166" s="167"/>
      <c r="Z166" s="167"/>
      <c r="AA166" s="171"/>
      <c r="AT166" s="172" t="s">
        <v>155</v>
      </c>
      <c r="AU166" s="172" t="s">
        <v>99</v>
      </c>
      <c r="AV166" s="10" t="s">
        <v>83</v>
      </c>
      <c r="AW166" s="10" t="s">
        <v>34</v>
      </c>
      <c r="AX166" s="10" t="s">
        <v>77</v>
      </c>
      <c r="AY166" s="172" t="s">
        <v>147</v>
      </c>
    </row>
    <row r="167" spans="2:65" s="11" customFormat="1" ht="16.5" customHeight="1">
      <c r="B167" s="173"/>
      <c r="C167" s="174"/>
      <c r="D167" s="174"/>
      <c r="E167" s="175" t="s">
        <v>5</v>
      </c>
      <c r="F167" s="262" t="s">
        <v>185</v>
      </c>
      <c r="G167" s="263"/>
      <c r="H167" s="263"/>
      <c r="I167" s="263"/>
      <c r="J167" s="174"/>
      <c r="K167" s="176">
        <v>57.155000000000001</v>
      </c>
      <c r="L167" s="174"/>
      <c r="M167" s="174"/>
      <c r="N167" s="174"/>
      <c r="O167" s="174"/>
      <c r="P167" s="174"/>
      <c r="Q167" s="174"/>
      <c r="R167" s="177"/>
      <c r="T167" s="178"/>
      <c r="U167" s="174"/>
      <c r="V167" s="174"/>
      <c r="W167" s="174"/>
      <c r="X167" s="174"/>
      <c r="Y167" s="174"/>
      <c r="Z167" s="174"/>
      <c r="AA167" s="179"/>
      <c r="AT167" s="180" t="s">
        <v>155</v>
      </c>
      <c r="AU167" s="180" t="s">
        <v>99</v>
      </c>
      <c r="AV167" s="11" t="s">
        <v>99</v>
      </c>
      <c r="AW167" s="11" t="s">
        <v>34</v>
      </c>
      <c r="AX167" s="11" t="s">
        <v>77</v>
      </c>
      <c r="AY167" s="180" t="s">
        <v>147</v>
      </c>
    </row>
    <row r="168" spans="2:65" s="12" customFormat="1" ht="16.5" customHeight="1">
      <c r="B168" s="181"/>
      <c r="C168" s="182"/>
      <c r="D168" s="182"/>
      <c r="E168" s="183" t="s">
        <v>5</v>
      </c>
      <c r="F168" s="266" t="s">
        <v>157</v>
      </c>
      <c r="G168" s="267"/>
      <c r="H168" s="267"/>
      <c r="I168" s="267"/>
      <c r="J168" s="182"/>
      <c r="K168" s="184">
        <v>57.155000000000001</v>
      </c>
      <c r="L168" s="182"/>
      <c r="M168" s="182"/>
      <c r="N168" s="182"/>
      <c r="O168" s="182"/>
      <c r="P168" s="182"/>
      <c r="Q168" s="182"/>
      <c r="R168" s="185"/>
      <c r="T168" s="186"/>
      <c r="U168" s="182"/>
      <c r="V168" s="182"/>
      <c r="W168" s="182"/>
      <c r="X168" s="182"/>
      <c r="Y168" s="182"/>
      <c r="Z168" s="182"/>
      <c r="AA168" s="187"/>
      <c r="AT168" s="188" t="s">
        <v>155</v>
      </c>
      <c r="AU168" s="188" t="s">
        <v>99</v>
      </c>
      <c r="AV168" s="12" t="s">
        <v>152</v>
      </c>
      <c r="AW168" s="12" t="s">
        <v>34</v>
      </c>
      <c r="AX168" s="12" t="s">
        <v>83</v>
      </c>
      <c r="AY168" s="188" t="s">
        <v>147</v>
      </c>
    </row>
    <row r="169" spans="2:65" s="1" customFormat="1" ht="25.5" customHeight="1">
      <c r="B169" s="131"/>
      <c r="C169" s="159" t="s">
        <v>186</v>
      </c>
      <c r="D169" s="159" t="s">
        <v>148</v>
      </c>
      <c r="E169" s="160" t="s">
        <v>187</v>
      </c>
      <c r="F169" s="268" t="s">
        <v>188</v>
      </c>
      <c r="G169" s="268"/>
      <c r="H169" s="268"/>
      <c r="I169" s="268"/>
      <c r="J169" s="161" t="s">
        <v>97</v>
      </c>
      <c r="K169" s="162">
        <v>163.26900000000001</v>
      </c>
      <c r="L169" s="272">
        <v>0</v>
      </c>
      <c r="M169" s="272"/>
      <c r="N169" s="273">
        <f>ROUND(L169*K169,2)</f>
        <v>0</v>
      </c>
      <c r="O169" s="273"/>
      <c r="P169" s="273"/>
      <c r="Q169" s="273"/>
      <c r="R169" s="133"/>
      <c r="T169" s="163" t="s">
        <v>5</v>
      </c>
      <c r="U169" s="47" t="s">
        <v>43</v>
      </c>
      <c r="V169" s="39"/>
      <c r="W169" s="164">
        <f>V169*K169</f>
        <v>0</v>
      </c>
      <c r="X169" s="164">
        <v>2.2000000000000001E-4</v>
      </c>
      <c r="Y169" s="164">
        <f>X169*K169</f>
        <v>3.5919180000000002E-2</v>
      </c>
      <c r="Z169" s="164">
        <v>2E-3</v>
      </c>
      <c r="AA169" s="165">
        <f>Z169*K169</f>
        <v>0.32653799999999999</v>
      </c>
      <c r="AR169" s="22" t="s">
        <v>152</v>
      </c>
      <c r="AT169" s="22" t="s">
        <v>148</v>
      </c>
      <c r="AU169" s="22" t="s">
        <v>99</v>
      </c>
      <c r="AY169" s="22" t="s">
        <v>147</v>
      </c>
      <c r="BE169" s="104">
        <f>IF(U169="základní",N169,0)</f>
        <v>0</v>
      </c>
      <c r="BF169" s="104">
        <f>IF(U169="snížená",N169,0)</f>
        <v>0</v>
      </c>
      <c r="BG169" s="104">
        <f>IF(U169="zákl. přenesená",N169,0)</f>
        <v>0</v>
      </c>
      <c r="BH169" s="104">
        <f>IF(U169="sníž. přenesená",N169,0)</f>
        <v>0</v>
      </c>
      <c r="BI169" s="104">
        <f>IF(U169="nulová",N169,0)</f>
        <v>0</v>
      </c>
      <c r="BJ169" s="22" t="s">
        <v>83</v>
      </c>
      <c r="BK169" s="104">
        <f>ROUND(L169*K169,2)</f>
        <v>0</v>
      </c>
      <c r="BL169" s="22" t="s">
        <v>152</v>
      </c>
      <c r="BM169" s="22" t="s">
        <v>189</v>
      </c>
    </row>
    <row r="170" spans="2:65" s="10" customFormat="1" ht="16.5" customHeight="1">
      <c r="B170" s="166"/>
      <c r="C170" s="167"/>
      <c r="D170" s="167"/>
      <c r="E170" s="168" t="s">
        <v>5</v>
      </c>
      <c r="F170" s="260" t="s">
        <v>180</v>
      </c>
      <c r="G170" s="261"/>
      <c r="H170" s="261"/>
      <c r="I170" s="261"/>
      <c r="J170" s="167"/>
      <c r="K170" s="168" t="s">
        <v>5</v>
      </c>
      <c r="L170" s="167"/>
      <c r="M170" s="167"/>
      <c r="N170" s="167"/>
      <c r="O170" s="167"/>
      <c r="P170" s="167"/>
      <c r="Q170" s="167"/>
      <c r="R170" s="169"/>
      <c r="T170" s="170"/>
      <c r="U170" s="167"/>
      <c r="V170" s="167"/>
      <c r="W170" s="167"/>
      <c r="X170" s="167"/>
      <c r="Y170" s="167"/>
      <c r="Z170" s="167"/>
      <c r="AA170" s="171"/>
      <c r="AT170" s="172" t="s">
        <v>155</v>
      </c>
      <c r="AU170" s="172" t="s">
        <v>99</v>
      </c>
      <c r="AV170" s="10" t="s">
        <v>83</v>
      </c>
      <c r="AW170" s="10" t="s">
        <v>34</v>
      </c>
      <c r="AX170" s="10" t="s">
        <v>77</v>
      </c>
      <c r="AY170" s="172" t="s">
        <v>147</v>
      </c>
    </row>
    <row r="171" spans="2:65" s="10" customFormat="1" ht="16.5" customHeight="1">
      <c r="B171" s="166"/>
      <c r="C171" s="167"/>
      <c r="D171" s="167"/>
      <c r="E171" s="168" t="s">
        <v>5</v>
      </c>
      <c r="F171" s="264" t="s">
        <v>181</v>
      </c>
      <c r="G171" s="265"/>
      <c r="H171" s="265"/>
      <c r="I171" s="265"/>
      <c r="J171" s="167"/>
      <c r="K171" s="168" t="s">
        <v>5</v>
      </c>
      <c r="L171" s="167"/>
      <c r="M171" s="167"/>
      <c r="N171" s="167"/>
      <c r="O171" s="167"/>
      <c r="P171" s="167"/>
      <c r="Q171" s="167"/>
      <c r="R171" s="169"/>
      <c r="T171" s="170"/>
      <c r="U171" s="167"/>
      <c r="V171" s="167"/>
      <c r="W171" s="167"/>
      <c r="X171" s="167"/>
      <c r="Y171" s="167"/>
      <c r="Z171" s="167"/>
      <c r="AA171" s="171"/>
      <c r="AT171" s="172" t="s">
        <v>155</v>
      </c>
      <c r="AU171" s="172" t="s">
        <v>99</v>
      </c>
      <c r="AV171" s="10" t="s">
        <v>83</v>
      </c>
      <c r="AW171" s="10" t="s">
        <v>34</v>
      </c>
      <c r="AX171" s="10" t="s">
        <v>77</v>
      </c>
      <c r="AY171" s="172" t="s">
        <v>147</v>
      </c>
    </row>
    <row r="172" spans="2:65" s="10" customFormat="1" ht="25.5" customHeight="1">
      <c r="B172" s="166"/>
      <c r="C172" s="167"/>
      <c r="D172" s="167"/>
      <c r="E172" s="168" t="s">
        <v>5</v>
      </c>
      <c r="F172" s="264" t="s">
        <v>190</v>
      </c>
      <c r="G172" s="265"/>
      <c r="H172" s="265"/>
      <c r="I172" s="265"/>
      <c r="J172" s="167"/>
      <c r="K172" s="168" t="s">
        <v>5</v>
      </c>
      <c r="L172" s="167"/>
      <c r="M172" s="167"/>
      <c r="N172" s="167"/>
      <c r="O172" s="167"/>
      <c r="P172" s="167"/>
      <c r="Q172" s="167"/>
      <c r="R172" s="169"/>
      <c r="T172" s="170"/>
      <c r="U172" s="167"/>
      <c r="V172" s="167"/>
      <c r="W172" s="167"/>
      <c r="X172" s="167"/>
      <c r="Y172" s="167"/>
      <c r="Z172" s="167"/>
      <c r="AA172" s="171"/>
      <c r="AT172" s="172" t="s">
        <v>155</v>
      </c>
      <c r="AU172" s="172" t="s">
        <v>99</v>
      </c>
      <c r="AV172" s="10" t="s">
        <v>83</v>
      </c>
      <c r="AW172" s="10" t="s">
        <v>34</v>
      </c>
      <c r="AX172" s="10" t="s">
        <v>77</v>
      </c>
      <c r="AY172" s="172" t="s">
        <v>147</v>
      </c>
    </row>
    <row r="173" spans="2:65" s="10" customFormat="1" ht="16.5" customHeight="1">
      <c r="B173" s="166"/>
      <c r="C173" s="167"/>
      <c r="D173" s="167"/>
      <c r="E173" s="168" t="s">
        <v>5</v>
      </c>
      <c r="F173" s="264" t="s">
        <v>183</v>
      </c>
      <c r="G173" s="265"/>
      <c r="H173" s="265"/>
      <c r="I173" s="265"/>
      <c r="J173" s="167"/>
      <c r="K173" s="168" t="s">
        <v>5</v>
      </c>
      <c r="L173" s="167"/>
      <c r="M173" s="167"/>
      <c r="N173" s="167"/>
      <c r="O173" s="167"/>
      <c r="P173" s="167"/>
      <c r="Q173" s="167"/>
      <c r="R173" s="169"/>
      <c r="T173" s="170"/>
      <c r="U173" s="167"/>
      <c r="V173" s="167"/>
      <c r="W173" s="167"/>
      <c r="X173" s="167"/>
      <c r="Y173" s="167"/>
      <c r="Z173" s="167"/>
      <c r="AA173" s="171"/>
      <c r="AT173" s="172" t="s">
        <v>155</v>
      </c>
      <c r="AU173" s="172" t="s">
        <v>99</v>
      </c>
      <c r="AV173" s="10" t="s">
        <v>83</v>
      </c>
      <c r="AW173" s="10" t="s">
        <v>34</v>
      </c>
      <c r="AX173" s="10" t="s">
        <v>77</v>
      </c>
      <c r="AY173" s="172" t="s">
        <v>147</v>
      </c>
    </row>
    <row r="174" spans="2:65" s="10" customFormat="1" ht="16.5" customHeight="1">
      <c r="B174" s="166"/>
      <c r="C174" s="167"/>
      <c r="D174" s="167"/>
      <c r="E174" s="168" t="s">
        <v>5</v>
      </c>
      <c r="F174" s="264" t="s">
        <v>191</v>
      </c>
      <c r="G174" s="265"/>
      <c r="H174" s="265"/>
      <c r="I174" s="265"/>
      <c r="J174" s="167"/>
      <c r="K174" s="168" t="s">
        <v>5</v>
      </c>
      <c r="L174" s="167"/>
      <c r="M174" s="167"/>
      <c r="N174" s="167"/>
      <c r="O174" s="167"/>
      <c r="P174" s="167"/>
      <c r="Q174" s="167"/>
      <c r="R174" s="169"/>
      <c r="T174" s="170"/>
      <c r="U174" s="167"/>
      <c r="V174" s="167"/>
      <c r="W174" s="167"/>
      <c r="X174" s="167"/>
      <c r="Y174" s="167"/>
      <c r="Z174" s="167"/>
      <c r="AA174" s="171"/>
      <c r="AT174" s="172" t="s">
        <v>155</v>
      </c>
      <c r="AU174" s="172" t="s">
        <v>99</v>
      </c>
      <c r="AV174" s="10" t="s">
        <v>83</v>
      </c>
      <c r="AW174" s="10" t="s">
        <v>34</v>
      </c>
      <c r="AX174" s="10" t="s">
        <v>77</v>
      </c>
      <c r="AY174" s="172" t="s">
        <v>147</v>
      </c>
    </row>
    <row r="175" spans="2:65" s="11" customFormat="1" ht="16.5" customHeight="1">
      <c r="B175" s="173"/>
      <c r="C175" s="174"/>
      <c r="D175" s="174"/>
      <c r="E175" s="175" t="s">
        <v>5</v>
      </c>
      <c r="F175" s="262" t="s">
        <v>192</v>
      </c>
      <c r="G175" s="263"/>
      <c r="H175" s="263"/>
      <c r="I175" s="263"/>
      <c r="J175" s="174"/>
      <c r="K175" s="176">
        <v>48.96</v>
      </c>
      <c r="L175" s="174"/>
      <c r="M175" s="174"/>
      <c r="N175" s="174"/>
      <c r="O175" s="174"/>
      <c r="P175" s="174"/>
      <c r="Q175" s="174"/>
      <c r="R175" s="177"/>
      <c r="T175" s="178"/>
      <c r="U175" s="174"/>
      <c r="V175" s="174"/>
      <c r="W175" s="174"/>
      <c r="X175" s="174"/>
      <c r="Y175" s="174"/>
      <c r="Z175" s="174"/>
      <c r="AA175" s="179"/>
      <c r="AT175" s="180" t="s">
        <v>155</v>
      </c>
      <c r="AU175" s="180" t="s">
        <v>99</v>
      </c>
      <c r="AV175" s="11" t="s">
        <v>99</v>
      </c>
      <c r="AW175" s="11" t="s">
        <v>34</v>
      </c>
      <c r="AX175" s="11" t="s">
        <v>77</v>
      </c>
      <c r="AY175" s="180" t="s">
        <v>147</v>
      </c>
    </row>
    <row r="176" spans="2:65" s="10" customFormat="1" ht="16.5" customHeight="1">
      <c r="B176" s="166"/>
      <c r="C176" s="167"/>
      <c r="D176" s="167"/>
      <c r="E176" s="168" t="s">
        <v>5</v>
      </c>
      <c r="F176" s="264" t="s">
        <v>184</v>
      </c>
      <c r="G176" s="265"/>
      <c r="H176" s="265"/>
      <c r="I176" s="265"/>
      <c r="J176" s="167"/>
      <c r="K176" s="168" t="s">
        <v>5</v>
      </c>
      <c r="L176" s="167"/>
      <c r="M176" s="167"/>
      <c r="N176" s="167"/>
      <c r="O176" s="167"/>
      <c r="P176" s="167"/>
      <c r="Q176" s="167"/>
      <c r="R176" s="169"/>
      <c r="T176" s="170"/>
      <c r="U176" s="167"/>
      <c r="V176" s="167"/>
      <c r="W176" s="167"/>
      <c r="X176" s="167"/>
      <c r="Y176" s="167"/>
      <c r="Z176" s="167"/>
      <c r="AA176" s="171"/>
      <c r="AT176" s="172" t="s">
        <v>155</v>
      </c>
      <c r="AU176" s="172" t="s">
        <v>99</v>
      </c>
      <c r="AV176" s="10" t="s">
        <v>83</v>
      </c>
      <c r="AW176" s="10" t="s">
        <v>34</v>
      </c>
      <c r="AX176" s="10" t="s">
        <v>77</v>
      </c>
      <c r="AY176" s="172" t="s">
        <v>147</v>
      </c>
    </row>
    <row r="177" spans="2:65" s="11" customFormat="1" ht="16.5" customHeight="1">
      <c r="B177" s="173"/>
      <c r="C177" s="174"/>
      <c r="D177" s="174"/>
      <c r="E177" s="175" t="s">
        <v>5</v>
      </c>
      <c r="F177" s="262" t="s">
        <v>193</v>
      </c>
      <c r="G177" s="263"/>
      <c r="H177" s="263"/>
      <c r="I177" s="263"/>
      <c r="J177" s="174"/>
      <c r="K177" s="176">
        <v>114.309</v>
      </c>
      <c r="L177" s="174"/>
      <c r="M177" s="174"/>
      <c r="N177" s="174"/>
      <c r="O177" s="174"/>
      <c r="P177" s="174"/>
      <c r="Q177" s="174"/>
      <c r="R177" s="177"/>
      <c r="T177" s="178"/>
      <c r="U177" s="174"/>
      <c r="V177" s="174"/>
      <c r="W177" s="174"/>
      <c r="X177" s="174"/>
      <c r="Y177" s="174"/>
      <c r="Z177" s="174"/>
      <c r="AA177" s="179"/>
      <c r="AT177" s="180" t="s">
        <v>155</v>
      </c>
      <c r="AU177" s="180" t="s">
        <v>99</v>
      </c>
      <c r="AV177" s="11" t="s">
        <v>99</v>
      </c>
      <c r="AW177" s="11" t="s">
        <v>34</v>
      </c>
      <c r="AX177" s="11" t="s">
        <v>77</v>
      </c>
      <c r="AY177" s="180" t="s">
        <v>147</v>
      </c>
    </row>
    <row r="178" spans="2:65" s="12" customFormat="1" ht="16.5" customHeight="1">
      <c r="B178" s="181"/>
      <c r="C178" s="182"/>
      <c r="D178" s="182"/>
      <c r="E178" s="183" t="s">
        <v>5</v>
      </c>
      <c r="F178" s="266" t="s">
        <v>157</v>
      </c>
      <c r="G178" s="267"/>
      <c r="H178" s="267"/>
      <c r="I178" s="267"/>
      <c r="J178" s="182"/>
      <c r="K178" s="184">
        <v>163.26900000000001</v>
      </c>
      <c r="L178" s="182"/>
      <c r="M178" s="182"/>
      <c r="N178" s="182"/>
      <c r="O178" s="182"/>
      <c r="P178" s="182"/>
      <c r="Q178" s="182"/>
      <c r="R178" s="185"/>
      <c r="T178" s="186"/>
      <c r="U178" s="182"/>
      <c r="V178" s="182"/>
      <c r="W178" s="182"/>
      <c r="X178" s="182"/>
      <c r="Y178" s="182"/>
      <c r="Z178" s="182"/>
      <c r="AA178" s="187"/>
      <c r="AT178" s="188" t="s">
        <v>155</v>
      </c>
      <c r="AU178" s="188" t="s">
        <v>99</v>
      </c>
      <c r="AV178" s="12" t="s">
        <v>152</v>
      </c>
      <c r="AW178" s="12" t="s">
        <v>34</v>
      </c>
      <c r="AX178" s="12" t="s">
        <v>83</v>
      </c>
      <c r="AY178" s="188" t="s">
        <v>147</v>
      </c>
    </row>
    <row r="179" spans="2:65" s="1" customFormat="1" ht="89.25" customHeight="1">
      <c r="B179" s="131"/>
      <c r="C179" s="159" t="s">
        <v>194</v>
      </c>
      <c r="D179" s="159" t="s">
        <v>148</v>
      </c>
      <c r="E179" s="160" t="s">
        <v>195</v>
      </c>
      <c r="F179" s="268" t="s">
        <v>196</v>
      </c>
      <c r="G179" s="268"/>
      <c r="H179" s="268"/>
      <c r="I179" s="268"/>
      <c r="J179" s="161" t="s">
        <v>97</v>
      </c>
      <c r="K179" s="162">
        <v>16.2</v>
      </c>
      <c r="L179" s="272">
        <v>0</v>
      </c>
      <c r="M179" s="272"/>
      <c r="N179" s="273">
        <f>ROUND(L179*K179,2)</f>
        <v>0</v>
      </c>
      <c r="O179" s="273"/>
      <c r="P179" s="273"/>
      <c r="Q179" s="273"/>
      <c r="R179" s="133"/>
      <c r="T179" s="163" t="s">
        <v>5</v>
      </c>
      <c r="U179" s="47" t="s">
        <v>43</v>
      </c>
      <c r="V179" s="39"/>
      <c r="W179" s="164">
        <f>V179*K179</f>
        <v>0</v>
      </c>
      <c r="X179" s="164">
        <v>0.38</v>
      </c>
      <c r="Y179" s="164">
        <f>X179*K179</f>
        <v>6.1559999999999997</v>
      </c>
      <c r="Z179" s="164">
        <v>0</v>
      </c>
      <c r="AA179" s="165">
        <f>Z179*K179</f>
        <v>0</v>
      </c>
      <c r="AR179" s="22" t="s">
        <v>152</v>
      </c>
      <c r="AT179" s="22" t="s">
        <v>148</v>
      </c>
      <c r="AU179" s="22" t="s">
        <v>99</v>
      </c>
      <c r="AY179" s="22" t="s">
        <v>147</v>
      </c>
      <c r="BE179" s="104">
        <f>IF(U179="základní",N179,0)</f>
        <v>0</v>
      </c>
      <c r="BF179" s="104">
        <f>IF(U179="snížená",N179,0)</f>
        <v>0</v>
      </c>
      <c r="BG179" s="104">
        <f>IF(U179="zákl. přenesená",N179,0)</f>
        <v>0</v>
      </c>
      <c r="BH179" s="104">
        <f>IF(U179="sníž. přenesená",N179,0)</f>
        <v>0</v>
      </c>
      <c r="BI179" s="104">
        <f>IF(U179="nulová",N179,0)</f>
        <v>0</v>
      </c>
      <c r="BJ179" s="22" t="s">
        <v>83</v>
      </c>
      <c r="BK179" s="104">
        <f>ROUND(L179*K179,2)</f>
        <v>0</v>
      </c>
      <c r="BL179" s="22" t="s">
        <v>152</v>
      </c>
      <c r="BM179" s="22" t="s">
        <v>197</v>
      </c>
    </row>
    <row r="180" spans="2:65" s="10" customFormat="1" ht="16.5" customHeight="1">
      <c r="B180" s="166"/>
      <c r="C180" s="167"/>
      <c r="D180" s="167"/>
      <c r="E180" s="168" t="s">
        <v>5</v>
      </c>
      <c r="F180" s="260" t="s">
        <v>161</v>
      </c>
      <c r="G180" s="261"/>
      <c r="H180" s="261"/>
      <c r="I180" s="261"/>
      <c r="J180" s="167"/>
      <c r="K180" s="168" t="s">
        <v>5</v>
      </c>
      <c r="L180" s="167"/>
      <c r="M180" s="167"/>
      <c r="N180" s="167"/>
      <c r="O180" s="167"/>
      <c r="P180" s="167"/>
      <c r="Q180" s="167"/>
      <c r="R180" s="169"/>
      <c r="T180" s="170"/>
      <c r="U180" s="167"/>
      <c r="V180" s="167"/>
      <c r="W180" s="167"/>
      <c r="X180" s="167"/>
      <c r="Y180" s="167"/>
      <c r="Z180" s="167"/>
      <c r="AA180" s="171"/>
      <c r="AT180" s="172" t="s">
        <v>155</v>
      </c>
      <c r="AU180" s="172" t="s">
        <v>99</v>
      </c>
      <c r="AV180" s="10" t="s">
        <v>83</v>
      </c>
      <c r="AW180" s="10" t="s">
        <v>34</v>
      </c>
      <c r="AX180" s="10" t="s">
        <v>77</v>
      </c>
      <c r="AY180" s="172" t="s">
        <v>147</v>
      </c>
    </row>
    <row r="181" spans="2:65" s="10" customFormat="1" ht="16.5" customHeight="1">
      <c r="B181" s="166"/>
      <c r="C181" s="167"/>
      <c r="D181" s="167"/>
      <c r="E181" s="168" t="s">
        <v>5</v>
      </c>
      <c r="F181" s="264" t="s">
        <v>162</v>
      </c>
      <c r="G181" s="265"/>
      <c r="H181" s="265"/>
      <c r="I181" s="265"/>
      <c r="J181" s="167"/>
      <c r="K181" s="168" t="s">
        <v>5</v>
      </c>
      <c r="L181" s="167"/>
      <c r="M181" s="167"/>
      <c r="N181" s="167"/>
      <c r="O181" s="167"/>
      <c r="P181" s="167"/>
      <c r="Q181" s="167"/>
      <c r="R181" s="169"/>
      <c r="T181" s="170"/>
      <c r="U181" s="167"/>
      <c r="V181" s="167"/>
      <c r="W181" s="167"/>
      <c r="X181" s="167"/>
      <c r="Y181" s="167"/>
      <c r="Z181" s="167"/>
      <c r="AA181" s="171"/>
      <c r="AT181" s="172" t="s">
        <v>155</v>
      </c>
      <c r="AU181" s="172" t="s">
        <v>99</v>
      </c>
      <c r="AV181" s="10" t="s">
        <v>83</v>
      </c>
      <c r="AW181" s="10" t="s">
        <v>34</v>
      </c>
      <c r="AX181" s="10" t="s">
        <v>77</v>
      </c>
      <c r="AY181" s="172" t="s">
        <v>147</v>
      </c>
    </row>
    <row r="182" spans="2:65" s="10" customFormat="1" ht="16.5" customHeight="1">
      <c r="B182" s="166"/>
      <c r="C182" s="167"/>
      <c r="D182" s="167"/>
      <c r="E182" s="168" t="s">
        <v>5</v>
      </c>
      <c r="F182" s="264" t="s">
        <v>198</v>
      </c>
      <c r="G182" s="265"/>
      <c r="H182" s="265"/>
      <c r="I182" s="265"/>
      <c r="J182" s="167"/>
      <c r="K182" s="168" t="s">
        <v>5</v>
      </c>
      <c r="L182" s="167"/>
      <c r="M182" s="167"/>
      <c r="N182" s="167"/>
      <c r="O182" s="167"/>
      <c r="P182" s="167"/>
      <c r="Q182" s="167"/>
      <c r="R182" s="169"/>
      <c r="T182" s="170"/>
      <c r="U182" s="167"/>
      <c r="V182" s="167"/>
      <c r="W182" s="167"/>
      <c r="X182" s="167"/>
      <c r="Y182" s="167"/>
      <c r="Z182" s="167"/>
      <c r="AA182" s="171"/>
      <c r="AT182" s="172" t="s">
        <v>155</v>
      </c>
      <c r="AU182" s="172" t="s">
        <v>99</v>
      </c>
      <c r="AV182" s="10" t="s">
        <v>83</v>
      </c>
      <c r="AW182" s="10" t="s">
        <v>34</v>
      </c>
      <c r="AX182" s="10" t="s">
        <v>77</v>
      </c>
      <c r="AY182" s="172" t="s">
        <v>147</v>
      </c>
    </row>
    <row r="183" spans="2:65" s="11" customFormat="1" ht="16.5" customHeight="1">
      <c r="B183" s="173"/>
      <c r="C183" s="174"/>
      <c r="D183" s="174"/>
      <c r="E183" s="175" t="s">
        <v>5</v>
      </c>
      <c r="F183" s="262" t="s">
        <v>199</v>
      </c>
      <c r="G183" s="263"/>
      <c r="H183" s="263"/>
      <c r="I183" s="263"/>
      <c r="J183" s="174"/>
      <c r="K183" s="176">
        <v>8.73</v>
      </c>
      <c r="L183" s="174"/>
      <c r="M183" s="174"/>
      <c r="N183" s="174"/>
      <c r="O183" s="174"/>
      <c r="P183" s="174"/>
      <c r="Q183" s="174"/>
      <c r="R183" s="177"/>
      <c r="T183" s="178"/>
      <c r="U183" s="174"/>
      <c r="V183" s="174"/>
      <c r="W183" s="174"/>
      <c r="X183" s="174"/>
      <c r="Y183" s="174"/>
      <c r="Z183" s="174"/>
      <c r="AA183" s="179"/>
      <c r="AT183" s="180" t="s">
        <v>155</v>
      </c>
      <c r="AU183" s="180" t="s">
        <v>99</v>
      </c>
      <c r="AV183" s="11" t="s">
        <v>99</v>
      </c>
      <c r="AW183" s="11" t="s">
        <v>34</v>
      </c>
      <c r="AX183" s="11" t="s">
        <v>77</v>
      </c>
      <c r="AY183" s="180" t="s">
        <v>147</v>
      </c>
    </row>
    <row r="184" spans="2:65" s="11" customFormat="1" ht="16.5" customHeight="1">
      <c r="B184" s="173"/>
      <c r="C184" s="174"/>
      <c r="D184" s="174"/>
      <c r="E184" s="175" t="s">
        <v>5</v>
      </c>
      <c r="F184" s="262" t="s">
        <v>200</v>
      </c>
      <c r="G184" s="263"/>
      <c r="H184" s="263"/>
      <c r="I184" s="263"/>
      <c r="J184" s="174"/>
      <c r="K184" s="176">
        <v>7.47</v>
      </c>
      <c r="L184" s="174"/>
      <c r="M184" s="174"/>
      <c r="N184" s="174"/>
      <c r="O184" s="174"/>
      <c r="P184" s="174"/>
      <c r="Q184" s="174"/>
      <c r="R184" s="177"/>
      <c r="T184" s="178"/>
      <c r="U184" s="174"/>
      <c r="V184" s="174"/>
      <c r="W184" s="174"/>
      <c r="X184" s="174"/>
      <c r="Y184" s="174"/>
      <c r="Z184" s="174"/>
      <c r="AA184" s="179"/>
      <c r="AT184" s="180" t="s">
        <v>155</v>
      </c>
      <c r="AU184" s="180" t="s">
        <v>99</v>
      </c>
      <c r="AV184" s="11" t="s">
        <v>99</v>
      </c>
      <c r="AW184" s="11" t="s">
        <v>34</v>
      </c>
      <c r="AX184" s="11" t="s">
        <v>77</v>
      </c>
      <c r="AY184" s="180" t="s">
        <v>147</v>
      </c>
    </row>
    <row r="185" spans="2:65" s="12" customFormat="1" ht="16.5" customHeight="1">
      <c r="B185" s="181"/>
      <c r="C185" s="182"/>
      <c r="D185" s="182"/>
      <c r="E185" s="183" t="s">
        <v>5</v>
      </c>
      <c r="F185" s="266" t="s">
        <v>157</v>
      </c>
      <c r="G185" s="267"/>
      <c r="H185" s="267"/>
      <c r="I185" s="267"/>
      <c r="J185" s="182"/>
      <c r="K185" s="184">
        <v>16.2</v>
      </c>
      <c r="L185" s="182"/>
      <c r="M185" s="182"/>
      <c r="N185" s="182"/>
      <c r="O185" s="182"/>
      <c r="P185" s="182"/>
      <c r="Q185" s="182"/>
      <c r="R185" s="185"/>
      <c r="T185" s="186"/>
      <c r="U185" s="182"/>
      <c r="V185" s="182"/>
      <c r="W185" s="182"/>
      <c r="X185" s="182"/>
      <c r="Y185" s="182"/>
      <c r="Z185" s="182"/>
      <c r="AA185" s="187"/>
      <c r="AT185" s="188" t="s">
        <v>155</v>
      </c>
      <c r="AU185" s="188" t="s">
        <v>99</v>
      </c>
      <c r="AV185" s="12" t="s">
        <v>152</v>
      </c>
      <c r="AW185" s="12" t="s">
        <v>34</v>
      </c>
      <c r="AX185" s="12" t="s">
        <v>83</v>
      </c>
      <c r="AY185" s="188" t="s">
        <v>147</v>
      </c>
    </row>
    <row r="186" spans="2:65" s="9" customFormat="1" ht="29.85" customHeight="1">
      <c r="B186" s="148"/>
      <c r="C186" s="149"/>
      <c r="D186" s="158" t="s">
        <v>116</v>
      </c>
      <c r="E186" s="158"/>
      <c r="F186" s="158"/>
      <c r="G186" s="158"/>
      <c r="H186" s="158"/>
      <c r="I186" s="158"/>
      <c r="J186" s="158"/>
      <c r="K186" s="158"/>
      <c r="L186" s="158"/>
      <c r="M186" s="158"/>
      <c r="N186" s="284">
        <f>BK186</f>
        <v>0</v>
      </c>
      <c r="O186" s="285"/>
      <c r="P186" s="285"/>
      <c r="Q186" s="285"/>
      <c r="R186" s="151"/>
      <c r="T186" s="152"/>
      <c r="U186" s="149"/>
      <c r="V186" s="149"/>
      <c r="W186" s="153">
        <f>SUM(W187:W258)</f>
        <v>0</v>
      </c>
      <c r="X186" s="149"/>
      <c r="Y186" s="153">
        <f>SUM(Y187:Y258)</f>
        <v>0</v>
      </c>
      <c r="Z186" s="149"/>
      <c r="AA186" s="154">
        <f>SUM(AA187:AA258)</f>
        <v>22.5001</v>
      </c>
      <c r="AR186" s="155" t="s">
        <v>83</v>
      </c>
      <c r="AT186" s="156" t="s">
        <v>76</v>
      </c>
      <c r="AU186" s="156" t="s">
        <v>83</v>
      </c>
      <c r="AY186" s="155" t="s">
        <v>147</v>
      </c>
      <c r="BK186" s="157">
        <f>SUM(BK187:BK258)</f>
        <v>0</v>
      </c>
    </row>
    <row r="187" spans="2:65" s="1" customFormat="1" ht="16.5" customHeight="1">
      <c r="B187" s="131"/>
      <c r="C187" s="159" t="s">
        <v>201</v>
      </c>
      <c r="D187" s="159" t="s">
        <v>148</v>
      </c>
      <c r="E187" s="160" t="s">
        <v>202</v>
      </c>
      <c r="F187" s="268" t="s">
        <v>203</v>
      </c>
      <c r="G187" s="268"/>
      <c r="H187" s="268"/>
      <c r="I187" s="268"/>
      <c r="J187" s="161" t="s">
        <v>204</v>
      </c>
      <c r="K187" s="162">
        <v>1</v>
      </c>
      <c r="L187" s="272">
        <v>0</v>
      </c>
      <c r="M187" s="272"/>
      <c r="N187" s="273">
        <f>ROUND(L187*K187,2)</f>
        <v>0</v>
      </c>
      <c r="O187" s="273"/>
      <c r="P187" s="273"/>
      <c r="Q187" s="273"/>
      <c r="R187" s="133"/>
      <c r="T187" s="163" t="s">
        <v>5</v>
      </c>
      <c r="U187" s="47" t="s">
        <v>43</v>
      </c>
      <c r="V187" s="39"/>
      <c r="W187" s="164">
        <f>V187*K187</f>
        <v>0</v>
      </c>
      <c r="X187" s="164">
        <v>0</v>
      </c>
      <c r="Y187" s="164">
        <f>X187*K187</f>
        <v>0</v>
      </c>
      <c r="Z187" s="164">
        <v>0</v>
      </c>
      <c r="AA187" s="165">
        <f>Z187*K187</f>
        <v>0</v>
      </c>
      <c r="AR187" s="22" t="s">
        <v>152</v>
      </c>
      <c r="AT187" s="22" t="s">
        <v>148</v>
      </c>
      <c r="AU187" s="22" t="s">
        <v>99</v>
      </c>
      <c r="AY187" s="22" t="s">
        <v>147</v>
      </c>
      <c r="BE187" s="104">
        <f>IF(U187="základní",N187,0)</f>
        <v>0</v>
      </c>
      <c r="BF187" s="104">
        <f>IF(U187="snížená",N187,0)</f>
        <v>0</v>
      </c>
      <c r="BG187" s="104">
        <f>IF(U187="zákl. přenesená",N187,0)</f>
        <v>0</v>
      </c>
      <c r="BH187" s="104">
        <f>IF(U187="sníž. přenesená",N187,0)</f>
        <v>0</v>
      </c>
      <c r="BI187" s="104">
        <f>IF(U187="nulová",N187,0)</f>
        <v>0</v>
      </c>
      <c r="BJ187" s="22" t="s">
        <v>83</v>
      </c>
      <c r="BK187" s="104">
        <f>ROUND(L187*K187,2)</f>
        <v>0</v>
      </c>
      <c r="BL187" s="22" t="s">
        <v>152</v>
      </c>
      <c r="BM187" s="22" t="s">
        <v>205</v>
      </c>
    </row>
    <row r="188" spans="2:65" s="1" customFormat="1" ht="25.5" customHeight="1">
      <c r="B188" s="131"/>
      <c r="C188" s="159" t="s">
        <v>206</v>
      </c>
      <c r="D188" s="159" t="s">
        <v>148</v>
      </c>
      <c r="E188" s="160" t="s">
        <v>207</v>
      </c>
      <c r="F188" s="268" t="s">
        <v>208</v>
      </c>
      <c r="G188" s="268"/>
      <c r="H188" s="268"/>
      <c r="I188" s="268"/>
      <c r="J188" s="161" t="s">
        <v>209</v>
      </c>
      <c r="K188" s="162">
        <v>6</v>
      </c>
      <c r="L188" s="272">
        <v>0</v>
      </c>
      <c r="M188" s="272"/>
      <c r="N188" s="273">
        <f>ROUND(L188*K188,2)</f>
        <v>0</v>
      </c>
      <c r="O188" s="273"/>
      <c r="P188" s="273"/>
      <c r="Q188" s="273"/>
      <c r="R188" s="133"/>
      <c r="T188" s="163" t="s">
        <v>5</v>
      </c>
      <c r="U188" s="47" t="s">
        <v>43</v>
      </c>
      <c r="V188" s="39"/>
      <c r="W188" s="164">
        <f>V188*K188</f>
        <v>0</v>
      </c>
      <c r="X188" s="164">
        <v>0</v>
      </c>
      <c r="Y188" s="164">
        <f>X188*K188</f>
        <v>0</v>
      </c>
      <c r="Z188" s="164">
        <v>0</v>
      </c>
      <c r="AA188" s="165">
        <f>Z188*K188</f>
        <v>0</v>
      </c>
      <c r="AR188" s="22" t="s">
        <v>152</v>
      </c>
      <c r="AT188" s="22" t="s">
        <v>148</v>
      </c>
      <c r="AU188" s="22" t="s">
        <v>99</v>
      </c>
      <c r="AY188" s="22" t="s">
        <v>147</v>
      </c>
      <c r="BE188" s="104">
        <f>IF(U188="základní",N188,0)</f>
        <v>0</v>
      </c>
      <c r="BF188" s="104">
        <f>IF(U188="snížená",N188,0)</f>
        <v>0</v>
      </c>
      <c r="BG188" s="104">
        <f>IF(U188="zákl. přenesená",N188,0)</f>
        <v>0</v>
      </c>
      <c r="BH188" s="104">
        <f>IF(U188="sníž. přenesená",N188,0)</f>
        <v>0</v>
      </c>
      <c r="BI188" s="104">
        <f>IF(U188="nulová",N188,0)</f>
        <v>0</v>
      </c>
      <c r="BJ188" s="22" t="s">
        <v>83</v>
      </c>
      <c r="BK188" s="104">
        <f>ROUND(L188*K188,2)</f>
        <v>0</v>
      </c>
      <c r="BL188" s="22" t="s">
        <v>152</v>
      </c>
      <c r="BM188" s="22" t="s">
        <v>210</v>
      </c>
    </row>
    <row r="189" spans="2:65" s="1" customFormat="1" ht="38.25" customHeight="1">
      <c r="B189" s="131"/>
      <c r="C189" s="159" t="s">
        <v>211</v>
      </c>
      <c r="D189" s="159" t="s">
        <v>148</v>
      </c>
      <c r="E189" s="160" t="s">
        <v>212</v>
      </c>
      <c r="F189" s="268" t="s">
        <v>213</v>
      </c>
      <c r="G189" s="268"/>
      <c r="H189" s="268"/>
      <c r="I189" s="268"/>
      <c r="J189" s="161" t="s">
        <v>97</v>
      </c>
      <c r="K189" s="162">
        <v>625.79999999999995</v>
      </c>
      <c r="L189" s="272">
        <v>0</v>
      </c>
      <c r="M189" s="272"/>
      <c r="N189" s="273">
        <f>ROUND(L189*K189,2)</f>
        <v>0</v>
      </c>
      <c r="O189" s="273"/>
      <c r="P189" s="273"/>
      <c r="Q189" s="273"/>
      <c r="R189" s="133"/>
      <c r="T189" s="163" t="s">
        <v>5</v>
      </c>
      <c r="U189" s="47" t="s">
        <v>43</v>
      </c>
      <c r="V189" s="39"/>
      <c r="W189" s="164">
        <f>V189*K189</f>
        <v>0</v>
      </c>
      <c r="X189" s="164">
        <v>0</v>
      </c>
      <c r="Y189" s="164">
        <f>X189*K189</f>
        <v>0</v>
      </c>
      <c r="Z189" s="164">
        <v>0</v>
      </c>
      <c r="AA189" s="165">
        <f>Z189*K189</f>
        <v>0</v>
      </c>
      <c r="AR189" s="22" t="s">
        <v>152</v>
      </c>
      <c r="AT189" s="22" t="s">
        <v>148</v>
      </c>
      <c r="AU189" s="22" t="s">
        <v>99</v>
      </c>
      <c r="AY189" s="22" t="s">
        <v>147</v>
      </c>
      <c r="BE189" s="104">
        <f>IF(U189="základní",N189,0)</f>
        <v>0</v>
      </c>
      <c r="BF189" s="104">
        <f>IF(U189="snížená",N189,0)</f>
        <v>0</v>
      </c>
      <c r="BG189" s="104">
        <f>IF(U189="zákl. přenesená",N189,0)</f>
        <v>0</v>
      </c>
      <c r="BH189" s="104">
        <f>IF(U189="sníž. přenesená",N189,0)</f>
        <v>0</v>
      </c>
      <c r="BI189" s="104">
        <f>IF(U189="nulová",N189,0)</f>
        <v>0</v>
      </c>
      <c r="BJ189" s="22" t="s">
        <v>83</v>
      </c>
      <c r="BK189" s="104">
        <f>ROUND(L189*K189,2)</f>
        <v>0</v>
      </c>
      <c r="BL189" s="22" t="s">
        <v>152</v>
      </c>
      <c r="BM189" s="22" t="s">
        <v>214</v>
      </c>
    </row>
    <row r="190" spans="2:65" s="10" customFormat="1" ht="16.5" customHeight="1">
      <c r="B190" s="166"/>
      <c r="C190" s="167"/>
      <c r="D190" s="167"/>
      <c r="E190" s="168" t="s">
        <v>5</v>
      </c>
      <c r="F190" s="260" t="s">
        <v>180</v>
      </c>
      <c r="G190" s="261"/>
      <c r="H190" s="261"/>
      <c r="I190" s="261"/>
      <c r="J190" s="167"/>
      <c r="K190" s="168" t="s">
        <v>5</v>
      </c>
      <c r="L190" s="167"/>
      <c r="M190" s="167"/>
      <c r="N190" s="167"/>
      <c r="O190" s="167"/>
      <c r="P190" s="167"/>
      <c r="Q190" s="167"/>
      <c r="R190" s="169"/>
      <c r="T190" s="170"/>
      <c r="U190" s="167"/>
      <c r="V190" s="167"/>
      <c r="W190" s="167"/>
      <c r="X190" s="167"/>
      <c r="Y190" s="167"/>
      <c r="Z190" s="167"/>
      <c r="AA190" s="171"/>
      <c r="AT190" s="172" t="s">
        <v>155</v>
      </c>
      <c r="AU190" s="172" t="s">
        <v>99</v>
      </c>
      <c r="AV190" s="10" t="s">
        <v>83</v>
      </c>
      <c r="AW190" s="10" t="s">
        <v>34</v>
      </c>
      <c r="AX190" s="10" t="s">
        <v>77</v>
      </c>
      <c r="AY190" s="172" t="s">
        <v>147</v>
      </c>
    </row>
    <row r="191" spans="2:65" s="10" customFormat="1" ht="16.5" customHeight="1">
      <c r="B191" s="166"/>
      <c r="C191" s="167"/>
      <c r="D191" s="167"/>
      <c r="E191" s="168" t="s">
        <v>5</v>
      </c>
      <c r="F191" s="264" t="s">
        <v>215</v>
      </c>
      <c r="G191" s="265"/>
      <c r="H191" s="265"/>
      <c r="I191" s="265"/>
      <c r="J191" s="167"/>
      <c r="K191" s="168" t="s">
        <v>5</v>
      </c>
      <c r="L191" s="167"/>
      <c r="M191" s="167"/>
      <c r="N191" s="167"/>
      <c r="O191" s="167"/>
      <c r="P191" s="167"/>
      <c r="Q191" s="167"/>
      <c r="R191" s="169"/>
      <c r="T191" s="170"/>
      <c r="U191" s="167"/>
      <c r="V191" s="167"/>
      <c r="W191" s="167"/>
      <c r="X191" s="167"/>
      <c r="Y191" s="167"/>
      <c r="Z191" s="167"/>
      <c r="AA191" s="171"/>
      <c r="AT191" s="172" t="s">
        <v>155</v>
      </c>
      <c r="AU191" s="172" t="s">
        <v>99</v>
      </c>
      <c r="AV191" s="10" t="s">
        <v>83</v>
      </c>
      <c r="AW191" s="10" t="s">
        <v>34</v>
      </c>
      <c r="AX191" s="10" t="s">
        <v>77</v>
      </c>
      <c r="AY191" s="172" t="s">
        <v>147</v>
      </c>
    </row>
    <row r="192" spans="2:65" s="10" customFormat="1" ht="16.5" customHeight="1">
      <c r="B192" s="166"/>
      <c r="C192" s="167"/>
      <c r="D192" s="167"/>
      <c r="E192" s="168" t="s">
        <v>5</v>
      </c>
      <c r="F192" s="264" t="s">
        <v>216</v>
      </c>
      <c r="G192" s="265"/>
      <c r="H192" s="265"/>
      <c r="I192" s="265"/>
      <c r="J192" s="167"/>
      <c r="K192" s="168" t="s">
        <v>5</v>
      </c>
      <c r="L192" s="167"/>
      <c r="M192" s="167"/>
      <c r="N192" s="167"/>
      <c r="O192" s="167"/>
      <c r="P192" s="167"/>
      <c r="Q192" s="167"/>
      <c r="R192" s="169"/>
      <c r="T192" s="170"/>
      <c r="U192" s="167"/>
      <c r="V192" s="167"/>
      <c r="W192" s="167"/>
      <c r="X192" s="167"/>
      <c r="Y192" s="167"/>
      <c r="Z192" s="167"/>
      <c r="AA192" s="171"/>
      <c r="AT192" s="172" t="s">
        <v>155</v>
      </c>
      <c r="AU192" s="172" t="s">
        <v>99</v>
      </c>
      <c r="AV192" s="10" t="s">
        <v>83</v>
      </c>
      <c r="AW192" s="10" t="s">
        <v>34</v>
      </c>
      <c r="AX192" s="10" t="s">
        <v>77</v>
      </c>
      <c r="AY192" s="172" t="s">
        <v>147</v>
      </c>
    </row>
    <row r="193" spans="2:65" s="11" customFormat="1" ht="16.5" customHeight="1">
      <c r="B193" s="173"/>
      <c r="C193" s="174"/>
      <c r="D193" s="174"/>
      <c r="E193" s="175" t="s">
        <v>5</v>
      </c>
      <c r="F193" s="262" t="s">
        <v>217</v>
      </c>
      <c r="G193" s="263"/>
      <c r="H193" s="263"/>
      <c r="I193" s="263"/>
      <c r="J193" s="174"/>
      <c r="K193" s="176">
        <v>625.79999999999995</v>
      </c>
      <c r="L193" s="174"/>
      <c r="M193" s="174"/>
      <c r="N193" s="174"/>
      <c r="O193" s="174"/>
      <c r="P193" s="174"/>
      <c r="Q193" s="174"/>
      <c r="R193" s="177"/>
      <c r="T193" s="178"/>
      <c r="U193" s="174"/>
      <c r="V193" s="174"/>
      <c r="W193" s="174"/>
      <c r="X193" s="174"/>
      <c r="Y193" s="174"/>
      <c r="Z193" s="174"/>
      <c r="AA193" s="179"/>
      <c r="AT193" s="180" t="s">
        <v>155</v>
      </c>
      <c r="AU193" s="180" t="s">
        <v>99</v>
      </c>
      <c r="AV193" s="11" t="s">
        <v>99</v>
      </c>
      <c r="AW193" s="11" t="s">
        <v>34</v>
      </c>
      <c r="AX193" s="11" t="s">
        <v>77</v>
      </c>
      <c r="AY193" s="180" t="s">
        <v>147</v>
      </c>
    </row>
    <row r="194" spans="2:65" s="12" customFormat="1" ht="16.5" customHeight="1">
      <c r="B194" s="181"/>
      <c r="C194" s="182"/>
      <c r="D194" s="182"/>
      <c r="E194" s="183" t="s">
        <v>5</v>
      </c>
      <c r="F194" s="266" t="s">
        <v>157</v>
      </c>
      <c r="G194" s="267"/>
      <c r="H194" s="267"/>
      <c r="I194" s="267"/>
      <c r="J194" s="182"/>
      <c r="K194" s="184">
        <v>625.79999999999995</v>
      </c>
      <c r="L194" s="182"/>
      <c r="M194" s="182"/>
      <c r="N194" s="182"/>
      <c r="O194" s="182"/>
      <c r="P194" s="182"/>
      <c r="Q194" s="182"/>
      <c r="R194" s="185"/>
      <c r="T194" s="186"/>
      <c r="U194" s="182"/>
      <c r="V194" s="182"/>
      <c r="W194" s="182"/>
      <c r="X194" s="182"/>
      <c r="Y194" s="182"/>
      <c r="Z194" s="182"/>
      <c r="AA194" s="187"/>
      <c r="AT194" s="188" t="s">
        <v>155</v>
      </c>
      <c r="AU194" s="188" t="s">
        <v>99</v>
      </c>
      <c r="AV194" s="12" t="s">
        <v>152</v>
      </c>
      <c r="AW194" s="12" t="s">
        <v>34</v>
      </c>
      <c r="AX194" s="12" t="s">
        <v>83</v>
      </c>
      <c r="AY194" s="188" t="s">
        <v>147</v>
      </c>
    </row>
    <row r="195" spans="2:65" s="1" customFormat="1" ht="16.5" customHeight="1">
      <c r="B195" s="131"/>
      <c r="C195" s="159" t="s">
        <v>218</v>
      </c>
      <c r="D195" s="159" t="s">
        <v>148</v>
      </c>
      <c r="E195" s="160" t="s">
        <v>219</v>
      </c>
      <c r="F195" s="268" t="s">
        <v>220</v>
      </c>
      <c r="G195" s="268"/>
      <c r="H195" s="268"/>
      <c r="I195" s="268"/>
      <c r="J195" s="161" t="s">
        <v>97</v>
      </c>
      <c r="K195" s="162">
        <v>625.79999999999995</v>
      </c>
      <c r="L195" s="272">
        <v>0</v>
      </c>
      <c r="M195" s="272"/>
      <c r="N195" s="273">
        <f>ROUND(L195*K195,2)</f>
        <v>0</v>
      </c>
      <c r="O195" s="273"/>
      <c r="P195" s="273"/>
      <c r="Q195" s="273"/>
      <c r="R195" s="133"/>
      <c r="T195" s="163" t="s">
        <v>5</v>
      </c>
      <c r="U195" s="47" t="s">
        <v>43</v>
      </c>
      <c r="V195" s="39"/>
      <c r="W195" s="164">
        <f>V195*K195</f>
        <v>0</v>
      </c>
      <c r="X195" s="164">
        <v>0</v>
      </c>
      <c r="Y195" s="164">
        <f>X195*K195</f>
        <v>0</v>
      </c>
      <c r="Z195" s="164">
        <v>0</v>
      </c>
      <c r="AA195" s="165">
        <f>Z195*K195</f>
        <v>0</v>
      </c>
      <c r="AR195" s="22" t="s">
        <v>152</v>
      </c>
      <c r="AT195" s="22" t="s">
        <v>148</v>
      </c>
      <c r="AU195" s="22" t="s">
        <v>99</v>
      </c>
      <c r="AY195" s="22" t="s">
        <v>147</v>
      </c>
      <c r="BE195" s="104">
        <f>IF(U195="základní",N195,0)</f>
        <v>0</v>
      </c>
      <c r="BF195" s="104">
        <f>IF(U195="snížená",N195,0)</f>
        <v>0</v>
      </c>
      <c r="BG195" s="104">
        <f>IF(U195="zákl. přenesená",N195,0)</f>
        <v>0</v>
      </c>
      <c r="BH195" s="104">
        <f>IF(U195="sníž. přenesená",N195,0)</f>
        <v>0</v>
      </c>
      <c r="BI195" s="104">
        <f>IF(U195="nulová",N195,0)</f>
        <v>0</v>
      </c>
      <c r="BJ195" s="22" t="s">
        <v>83</v>
      </c>
      <c r="BK195" s="104">
        <f>ROUND(L195*K195,2)</f>
        <v>0</v>
      </c>
      <c r="BL195" s="22" t="s">
        <v>152</v>
      </c>
      <c r="BM195" s="22" t="s">
        <v>221</v>
      </c>
    </row>
    <row r="196" spans="2:65" s="1" customFormat="1" ht="38.25" customHeight="1">
      <c r="B196" s="131"/>
      <c r="C196" s="159" t="s">
        <v>222</v>
      </c>
      <c r="D196" s="159" t="s">
        <v>148</v>
      </c>
      <c r="E196" s="160" t="s">
        <v>223</v>
      </c>
      <c r="F196" s="268" t="s">
        <v>224</v>
      </c>
      <c r="G196" s="268"/>
      <c r="H196" s="268"/>
      <c r="I196" s="268"/>
      <c r="J196" s="161" t="s">
        <v>97</v>
      </c>
      <c r="K196" s="162">
        <v>75096</v>
      </c>
      <c r="L196" s="272">
        <v>0</v>
      </c>
      <c r="M196" s="272"/>
      <c r="N196" s="273">
        <f>ROUND(L196*K196,2)</f>
        <v>0</v>
      </c>
      <c r="O196" s="273"/>
      <c r="P196" s="273"/>
      <c r="Q196" s="273"/>
      <c r="R196" s="133"/>
      <c r="T196" s="163" t="s">
        <v>5</v>
      </c>
      <c r="U196" s="47" t="s">
        <v>43</v>
      </c>
      <c r="V196" s="39"/>
      <c r="W196" s="164">
        <f>V196*K196</f>
        <v>0</v>
      </c>
      <c r="X196" s="164">
        <v>0</v>
      </c>
      <c r="Y196" s="164">
        <f>X196*K196</f>
        <v>0</v>
      </c>
      <c r="Z196" s="164">
        <v>0</v>
      </c>
      <c r="AA196" s="165">
        <f>Z196*K196</f>
        <v>0</v>
      </c>
      <c r="AR196" s="22" t="s">
        <v>152</v>
      </c>
      <c r="AT196" s="22" t="s">
        <v>148</v>
      </c>
      <c r="AU196" s="22" t="s">
        <v>99</v>
      </c>
      <c r="AY196" s="22" t="s">
        <v>147</v>
      </c>
      <c r="BE196" s="104">
        <f>IF(U196="základní",N196,0)</f>
        <v>0</v>
      </c>
      <c r="BF196" s="104">
        <f>IF(U196="snížená",N196,0)</f>
        <v>0</v>
      </c>
      <c r="BG196" s="104">
        <f>IF(U196="zákl. přenesená",N196,0)</f>
        <v>0</v>
      </c>
      <c r="BH196" s="104">
        <f>IF(U196="sníž. přenesená",N196,0)</f>
        <v>0</v>
      </c>
      <c r="BI196" s="104">
        <f>IF(U196="nulová",N196,0)</f>
        <v>0</v>
      </c>
      <c r="BJ196" s="22" t="s">
        <v>83</v>
      </c>
      <c r="BK196" s="104">
        <f>ROUND(L196*K196,2)</f>
        <v>0</v>
      </c>
      <c r="BL196" s="22" t="s">
        <v>152</v>
      </c>
      <c r="BM196" s="22" t="s">
        <v>225</v>
      </c>
    </row>
    <row r="197" spans="2:65" s="10" customFormat="1" ht="16.5" customHeight="1">
      <c r="B197" s="166"/>
      <c r="C197" s="167"/>
      <c r="D197" s="167"/>
      <c r="E197" s="168" t="s">
        <v>5</v>
      </c>
      <c r="F197" s="260" t="s">
        <v>180</v>
      </c>
      <c r="G197" s="261"/>
      <c r="H197" s="261"/>
      <c r="I197" s="261"/>
      <c r="J197" s="167"/>
      <c r="K197" s="168" t="s">
        <v>5</v>
      </c>
      <c r="L197" s="167"/>
      <c r="M197" s="167"/>
      <c r="N197" s="167"/>
      <c r="O197" s="167"/>
      <c r="P197" s="167"/>
      <c r="Q197" s="167"/>
      <c r="R197" s="169"/>
      <c r="T197" s="170"/>
      <c r="U197" s="167"/>
      <c r="V197" s="167"/>
      <c r="W197" s="167"/>
      <c r="X197" s="167"/>
      <c r="Y197" s="167"/>
      <c r="Z197" s="167"/>
      <c r="AA197" s="171"/>
      <c r="AT197" s="172" t="s">
        <v>155</v>
      </c>
      <c r="AU197" s="172" t="s">
        <v>99</v>
      </c>
      <c r="AV197" s="10" t="s">
        <v>83</v>
      </c>
      <c r="AW197" s="10" t="s">
        <v>34</v>
      </c>
      <c r="AX197" s="10" t="s">
        <v>77</v>
      </c>
      <c r="AY197" s="172" t="s">
        <v>147</v>
      </c>
    </row>
    <row r="198" spans="2:65" s="10" customFormat="1" ht="16.5" customHeight="1">
      <c r="B198" s="166"/>
      <c r="C198" s="167"/>
      <c r="D198" s="167"/>
      <c r="E198" s="168" t="s">
        <v>5</v>
      </c>
      <c r="F198" s="264" t="s">
        <v>215</v>
      </c>
      <c r="G198" s="265"/>
      <c r="H198" s="265"/>
      <c r="I198" s="265"/>
      <c r="J198" s="167"/>
      <c r="K198" s="168" t="s">
        <v>5</v>
      </c>
      <c r="L198" s="167"/>
      <c r="M198" s="167"/>
      <c r="N198" s="167"/>
      <c r="O198" s="167"/>
      <c r="P198" s="167"/>
      <c r="Q198" s="167"/>
      <c r="R198" s="169"/>
      <c r="T198" s="170"/>
      <c r="U198" s="167"/>
      <c r="V198" s="167"/>
      <c r="W198" s="167"/>
      <c r="X198" s="167"/>
      <c r="Y198" s="167"/>
      <c r="Z198" s="167"/>
      <c r="AA198" s="171"/>
      <c r="AT198" s="172" t="s">
        <v>155</v>
      </c>
      <c r="AU198" s="172" t="s">
        <v>99</v>
      </c>
      <c r="AV198" s="10" t="s">
        <v>83</v>
      </c>
      <c r="AW198" s="10" t="s">
        <v>34</v>
      </c>
      <c r="AX198" s="10" t="s">
        <v>77</v>
      </c>
      <c r="AY198" s="172" t="s">
        <v>147</v>
      </c>
    </row>
    <row r="199" spans="2:65" s="10" customFormat="1" ht="16.5" customHeight="1">
      <c r="B199" s="166"/>
      <c r="C199" s="167"/>
      <c r="D199" s="167"/>
      <c r="E199" s="168" t="s">
        <v>5</v>
      </c>
      <c r="F199" s="264" t="s">
        <v>216</v>
      </c>
      <c r="G199" s="265"/>
      <c r="H199" s="265"/>
      <c r="I199" s="265"/>
      <c r="J199" s="167"/>
      <c r="K199" s="168" t="s">
        <v>5</v>
      </c>
      <c r="L199" s="167"/>
      <c r="M199" s="167"/>
      <c r="N199" s="167"/>
      <c r="O199" s="167"/>
      <c r="P199" s="167"/>
      <c r="Q199" s="167"/>
      <c r="R199" s="169"/>
      <c r="T199" s="170"/>
      <c r="U199" s="167"/>
      <c r="V199" s="167"/>
      <c r="W199" s="167"/>
      <c r="X199" s="167"/>
      <c r="Y199" s="167"/>
      <c r="Z199" s="167"/>
      <c r="AA199" s="171"/>
      <c r="AT199" s="172" t="s">
        <v>155</v>
      </c>
      <c r="AU199" s="172" t="s">
        <v>99</v>
      </c>
      <c r="AV199" s="10" t="s">
        <v>83</v>
      </c>
      <c r="AW199" s="10" t="s">
        <v>34</v>
      </c>
      <c r="AX199" s="10" t="s">
        <v>77</v>
      </c>
      <c r="AY199" s="172" t="s">
        <v>147</v>
      </c>
    </row>
    <row r="200" spans="2:65" s="11" customFormat="1" ht="16.5" customHeight="1">
      <c r="B200" s="173"/>
      <c r="C200" s="174"/>
      <c r="D200" s="174"/>
      <c r="E200" s="175" t="s">
        <v>5</v>
      </c>
      <c r="F200" s="262" t="s">
        <v>217</v>
      </c>
      <c r="G200" s="263"/>
      <c r="H200" s="263"/>
      <c r="I200" s="263"/>
      <c r="J200" s="174"/>
      <c r="K200" s="176">
        <v>625.79999999999995</v>
      </c>
      <c r="L200" s="174"/>
      <c r="M200" s="174"/>
      <c r="N200" s="174"/>
      <c r="O200" s="174"/>
      <c r="P200" s="174"/>
      <c r="Q200" s="174"/>
      <c r="R200" s="177"/>
      <c r="T200" s="178"/>
      <c r="U200" s="174"/>
      <c r="V200" s="174"/>
      <c r="W200" s="174"/>
      <c r="X200" s="174"/>
      <c r="Y200" s="174"/>
      <c r="Z200" s="174"/>
      <c r="AA200" s="179"/>
      <c r="AT200" s="180" t="s">
        <v>155</v>
      </c>
      <c r="AU200" s="180" t="s">
        <v>99</v>
      </c>
      <c r="AV200" s="11" t="s">
        <v>99</v>
      </c>
      <c r="AW200" s="11" t="s">
        <v>34</v>
      </c>
      <c r="AX200" s="11" t="s">
        <v>77</v>
      </c>
      <c r="AY200" s="180" t="s">
        <v>147</v>
      </c>
    </row>
    <row r="201" spans="2:65" s="12" customFormat="1" ht="16.5" customHeight="1">
      <c r="B201" s="181"/>
      <c r="C201" s="182"/>
      <c r="D201" s="182"/>
      <c r="E201" s="183" t="s">
        <v>5</v>
      </c>
      <c r="F201" s="266" t="s">
        <v>157</v>
      </c>
      <c r="G201" s="267"/>
      <c r="H201" s="267"/>
      <c r="I201" s="267"/>
      <c r="J201" s="182"/>
      <c r="K201" s="184">
        <v>625.79999999999995</v>
      </c>
      <c r="L201" s="182"/>
      <c r="M201" s="182"/>
      <c r="N201" s="182"/>
      <c r="O201" s="182"/>
      <c r="P201" s="182"/>
      <c r="Q201" s="182"/>
      <c r="R201" s="185"/>
      <c r="T201" s="186"/>
      <c r="U201" s="182"/>
      <c r="V201" s="182"/>
      <c r="W201" s="182"/>
      <c r="X201" s="182"/>
      <c r="Y201" s="182"/>
      <c r="Z201" s="182"/>
      <c r="AA201" s="187"/>
      <c r="AT201" s="188" t="s">
        <v>155</v>
      </c>
      <c r="AU201" s="188" t="s">
        <v>99</v>
      </c>
      <c r="AV201" s="12" t="s">
        <v>152</v>
      </c>
      <c r="AW201" s="12" t="s">
        <v>34</v>
      </c>
      <c r="AX201" s="12" t="s">
        <v>83</v>
      </c>
      <c r="AY201" s="188" t="s">
        <v>147</v>
      </c>
    </row>
    <row r="202" spans="2:65" s="1" customFormat="1" ht="38.25" customHeight="1">
      <c r="B202" s="131"/>
      <c r="C202" s="159" t="s">
        <v>226</v>
      </c>
      <c r="D202" s="159" t="s">
        <v>148</v>
      </c>
      <c r="E202" s="160" t="s">
        <v>227</v>
      </c>
      <c r="F202" s="268" t="s">
        <v>228</v>
      </c>
      <c r="G202" s="268"/>
      <c r="H202" s="268"/>
      <c r="I202" s="268"/>
      <c r="J202" s="161" t="s">
        <v>97</v>
      </c>
      <c r="K202" s="162">
        <v>625.79999999999995</v>
      </c>
      <c r="L202" s="272">
        <v>0</v>
      </c>
      <c r="M202" s="272"/>
      <c r="N202" s="273">
        <f>ROUND(L202*K202,2)</f>
        <v>0</v>
      </c>
      <c r="O202" s="273"/>
      <c r="P202" s="273"/>
      <c r="Q202" s="273"/>
      <c r="R202" s="133"/>
      <c r="T202" s="163" t="s">
        <v>5</v>
      </c>
      <c r="U202" s="47" t="s">
        <v>43</v>
      </c>
      <c r="V202" s="39"/>
      <c r="W202" s="164">
        <f>V202*K202</f>
        <v>0</v>
      </c>
      <c r="X202" s="164">
        <v>0</v>
      </c>
      <c r="Y202" s="164">
        <f>X202*K202</f>
        <v>0</v>
      </c>
      <c r="Z202" s="164">
        <v>0</v>
      </c>
      <c r="AA202" s="165">
        <f>Z202*K202</f>
        <v>0</v>
      </c>
      <c r="AR202" s="22" t="s">
        <v>152</v>
      </c>
      <c r="AT202" s="22" t="s">
        <v>148</v>
      </c>
      <c r="AU202" s="22" t="s">
        <v>99</v>
      </c>
      <c r="AY202" s="22" t="s">
        <v>147</v>
      </c>
      <c r="BE202" s="104">
        <f>IF(U202="základní",N202,0)</f>
        <v>0</v>
      </c>
      <c r="BF202" s="104">
        <f>IF(U202="snížená",N202,0)</f>
        <v>0</v>
      </c>
      <c r="BG202" s="104">
        <f>IF(U202="zákl. přenesená",N202,0)</f>
        <v>0</v>
      </c>
      <c r="BH202" s="104">
        <f>IF(U202="sníž. přenesená",N202,0)</f>
        <v>0</v>
      </c>
      <c r="BI202" s="104">
        <f>IF(U202="nulová",N202,0)</f>
        <v>0</v>
      </c>
      <c r="BJ202" s="22" t="s">
        <v>83</v>
      </c>
      <c r="BK202" s="104">
        <f>ROUND(L202*K202,2)</f>
        <v>0</v>
      </c>
      <c r="BL202" s="22" t="s">
        <v>152</v>
      </c>
      <c r="BM202" s="22" t="s">
        <v>229</v>
      </c>
    </row>
    <row r="203" spans="2:65" s="1" customFormat="1" ht="25.5" customHeight="1">
      <c r="B203" s="131"/>
      <c r="C203" s="159" t="s">
        <v>230</v>
      </c>
      <c r="D203" s="159" t="s">
        <v>148</v>
      </c>
      <c r="E203" s="160" t="s">
        <v>231</v>
      </c>
      <c r="F203" s="268" t="s">
        <v>232</v>
      </c>
      <c r="G203" s="268"/>
      <c r="H203" s="268"/>
      <c r="I203" s="268"/>
      <c r="J203" s="161" t="s">
        <v>97</v>
      </c>
      <c r="K203" s="162">
        <v>625.79999999999995</v>
      </c>
      <c r="L203" s="272">
        <v>0</v>
      </c>
      <c r="M203" s="272"/>
      <c r="N203" s="273">
        <f>ROUND(L203*K203,2)</f>
        <v>0</v>
      </c>
      <c r="O203" s="273"/>
      <c r="P203" s="273"/>
      <c r="Q203" s="273"/>
      <c r="R203" s="133"/>
      <c r="T203" s="163" t="s">
        <v>5</v>
      </c>
      <c r="U203" s="47" t="s">
        <v>43</v>
      </c>
      <c r="V203" s="39"/>
      <c r="W203" s="164">
        <f>V203*K203</f>
        <v>0</v>
      </c>
      <c r="X203" s="164">
        <v>0</v>
      </c>
      <c r="Y203" s="164">
        <f>X203*K203</f>
        <v>0</v>
      </c>
      <c r="Z203" s="164">
        <v>0</v>
      </c>
      <c r="AA203" s="165">
        <f>Z203*K203</f>
        <v>0</v>
      </c>
      <c r="AR203" s="22" t="s">
        <v>152</v>
      </c>
      <c r="AT203" s="22" t="s">
        <v>148</v>
      </c>
      <c r="AU203" s="22" t="s">
        <v>99</v>
      </c>
      <c r="AY203" s="22" t="s">
        <v>147</v>
      </c>
      <c r="BE203" s="104">
        <f>IF(U203="základní",N203,0)</f>
        <v>0</v>
      </c>
      <c r="BF203" s="104">
        <f>IF(U203="snížená",N203,0)</f>
        <v>0</v>
      </c>
      <c r="BG203" s="104">
        <f>IF(U203="zákl. přenesená",N203,0)</f>
        <v>0</v>
      </c>
      <c r="BH203" s="104">
        <f>IF(U203="sníž. přenesená",N203,0)</f>
        <v>0</v>
      </c>
      <c r="BI203" s="104">
        <f>IF(U203="nulová",N203,0)</f>
        <v>0</v>
      </c>
      <c r="BJ203" s="22" t="s">
        <v>83</v>
      </c>
      <c r="BK203" s="104">
        <f>ROUND(L203*K203,2)</f>
        <v>0</v>
      </c>
      <c r="BL203" s="22" t="s">
        <v>152</v>
      </c>
      <c r="BM203" s="22" t="s">
        <v>233</v>
      </c>
    </row>
    <row r="204" spans="2:65" s="10" customFormat="1" ht="16.5" customHeight="1">
      <c r="B204" s="166"/>
      <c r="C204" s="167"/>
      <c r="D204" s="167"/>
      <c r="E204" s="168" t="s">
        <v>5</v>
      </c>
      <c r="F204" s="260" t="s">
        <v>180</v>
      </c>
      <c r="G204" s="261"/>
      <c r="H204" s="261"/>
      <c r="I204" s="261"/>
      <c r="J204" s="167"/>
      <c r="K204" s="168" t="s">
        <v>5</v>
      </c>
      <c r="L204" s="167"/>
      <c r="M204" s="167"/>
      <c r="N204" s="167"/>
      <c r="O204" s="167"/>
      <c r="P204" s="167"/>
      <c r="Q204" s="167"/>
      <c r="R204" s="169"/>
      <c r="T204" s="170"/>
      <c r="U204" s="167"/>
      <c r="V204" s="167"/>
      <c r="W204" s="167"/>
      <c r="X204" s="167"/>
      <c r="Y204" s="167"/>
      <c r="Z204" s="167"/>
      <c r="AA204" s="171"/>
      <c r="AT204" s="172" t="s">
        <v>155</v>
      </c>
      <c r="AU204" s="172" t="s">
        <v>99</v>
      </c>
      <c r="AV204" s="10" t="s">
        <v>83</v>
      </c>
      <c r="AW204" s="10" t="s">
        <v>34</v>
      </c>
      <c r="AX204" s="10" t="s">
        <v>77</v>
      </c>
      <c r="AY204" s="172" t="s">
        <v>147</v>
      </c>
    </row>
    <row r="205" spans="2:65" s="10" customFormat="1" ht="16.5" customHeight="1">
      <c r="B205" s="166"/>
      <c r="C205" s="167"/>
      <c r="D205" s="167"/>
      <c r="E205" s="168" t="s">
        <v>5</v>
      </c>
      <c r="F205" s="264" t="s">
        <v>215</v>
      </c>
      <c r="G205" s="265"/>
      <c r="H205" s="265"/>
      <c r="I205" s="265"/>
      <c r="J205" s="167"/>
      <c r="K205" s="168" t="s">
        <v>5</v>
      </c>
      <c r="L205" s="167"/>
      <c r="M205" s="167"/>
      <c r="N205" s="167"/>
      <c r="O205" s="167"/>
      <c r="P205" s="167"/>
      <c r="Q205" s="167"/>
      <c r="R205" s="169"/>
      <c r="T205" s="170"/>
      <c r="U205" s="167"/>
      <c r="V205" s="167"/>
      <c r="W205" s="167"/>
      <c r="X205" s="167"/>
      <c r="Y205" s="167"/>
      <c r="Z205" s="167"/>
      <c r="AA205" s="171"/>
      <c r="AT205" s="172" t="s">
        <v>155</v>
      </c>
      <c r="AU205" s="172" t="s">
        <v>99</v>
      </c>
      <c r="AV205" s="10" t="s">
        <v>83</v>
      </c>
      <c r="AW205" s="10" t="s">
        <v>34</v>
      </c>
      <c r="AX205" s="10" t="s">
        <v>77</v>
      </c>
      <c r="AY205" s="172" t="s">
        <v>147</v>
      </c>
    </row>
    <row r="206" spans="2:65" s="10" customFormat="1" ht="16.5" customHeight="1">
      <c r="B206" s="166"/>
      <c r="C206" s="167"/>
      <c r="D206" s="167"/>
      <c r="E206" s="168" t="s">
        <v>5</v>
      </c>
      <c r="F206" s="264" t="s">
        <v>216</v>
      </c>
      <c r="G206" s="265"/>
      <c r="H206" s="265"/>
      <c r="I206" s="265"/>
      <c r="J206" s="167"/>
      <c r="K206" s="168" t="s">
        <v>5</v>
      </c>
      <c r="L206" s="167"/>
      <c r="M206" s="167"/>
      <c r="N206" s="167"/>
      <c r="O206" s="167"/>
      <c r="P206" s="167"/>
      <c r="Q206" s="167"/>
      <c r="R206" s="169"/>
      <c r="T206" s="170"/>
      <c r="U206" s="167"/>
      <c r="V206" s="167"/>
      <c r="W206" s="167"/>
      <c r="X206" s="167"/>
      <c r="Y206" s="167"/>
      <c r="Z206" s="167"/>
      <c r="AA206" s="171"/>
      <c r="AT206" s="172" t="s">
        <v>155</v>
      </c>
      <c r="AU206" s="172" t="s">
        <v>99</v>
      </c>
      <c r="AV206" s="10" t="s">
        <v>83</v>
      </c>
      <c r="AW206" s="10" t="s">
        <v>34</v>
      </c>
      <c r="AX206" s="10" t="s">
        <v>77</v>
      </c>
      <c r="AY206" s="172" t="s">
        <v>147</v>
      </c>
    </row>
    <row r="207" spans="2:65" s="11" customFormat="1" ht="16.5" customHeight="1">
      <c r="B207" s="173"/>
      <c r="C207" s="174"/>
      <c r="D207" s="174"/>
      <c r="E207" s="175" t="s">
        <v>5</v>
      </c>
      <c r="F207" s="262" t="s">
        <v>217</v>
      </c>
      <c r="G207" s="263"/>
      <c r="H207" s="263"/>
      <c r="I207" s="263"/>
      <c r="J207" s="174"/>
      <c r="K207" s="176">
        <v>625.79999999999995</v>
      </c>
      <c r="L207" s="174"/>
      <c r="M207" s="174"/>
      <c r="N207" s="174"/>
      <c r="O207" s="174"/>
      <c r="P207" s="174"/>
      <c r="Q207" s="174"/>
      <c r="R207" s="177"/>
      <c r="T207" s="178"/>
      <c r="U207" s="174"/>
      <c r="V207" s="174"/>
      <c r="W207" s="174"/>
      <c r="X207" s="174"/>
      <c r="Y207" s="174"/>
      <c r="Z207" s="174"/>
      <c r="AA207" s="179"/>
      <c r="AT207" s="180" t="s">
        <v>155</v>
      </c>
      <c r="AU207" s="180" t="s">
        <v>99</v>
      </c>
      <c r="AV207" s="11" t="s">
        <v>99</v>
      </c>
      <c r="AW207" s="11" t="s">
        <v>34</v>
      </c>
      <c r="AX207" s="11" t="s">
        <v>77</v>
      </c>
      <c r="AY207" s="180" t="s">
        <v>147</v>
      </c>
    </row>
    <row r="208" spans="2:65" s="12" customFormat="1" ht="16.5" customHeight="1">
      <c r="B208" s="181"/>
      <c r="C208" s="182"/>
      <c r="D208" s="182"/>
      <c r="E208" s="183" t="s">
        <v>5</v>
      </c>
      <c r="F208" s="266" t="s">
        <v>157</v>
      </c>
      <c r="G208" s="267"/>
      <c r="H208" s="267"/>
      <c r="I208" s="267"/>
      <c r="J208" s="182"/>
      <c r="K208" s="184">
        <v>625.79999999999995</v>
      </c>
      <c r="L208" s="182"/>
      <c r="M208" s="182"/>
      <c r="N208" s="182"/>
      <c r="O208" s="182"/>
      <c r="P208" s="182"/>
      <c r="Q208" s="182"/>
      <c r="R208" s="185"/>
      <c r="T208" s="186"/>
      <c r="U208" s="182"/>
      <c r="V208" s="182"/>
      <c r="W208" s="182"/>
      <c r="X208" s="182"/>
      <c r="Y208" s="182"/>
      <c r="Z208" s="182"/>
      <c r="AA208" s="187"/>
      <c r="AT208" s="188" t="s">
        <v>155</v>
      </c>
      <c r="AU208" s="188" t="s">
        <v>99</v>
      </c>
      <c r="AV208" s="12" t="s">
        <v>152</v>
      </c>
      <c r="AW208" s="12" t="s">
        <v>34</v>
      </c>
      <c r="AX208" s="12" t="s">
        <v>83</v>
      </c>
      <c r="AY208" s="188" t="s">
        <v>147</v>
      </c>
    </row>
    <row r="209" spans="2:65" s="1" customFormat="1" ht="25.5" customHeight="1">
      <c r="B209" s="131"/>
      <c r="C209" s="159" t="s">
        <v>11</v>
      </c>
      <c r="D209" s="159" t="s">
        <v>148</v>
      </c>
      <c r="E209" s="160" t="s">
        <v>234</v>
      </c>
      <c r="F209" s="268" t="s">
        <v>235</v>
      </c>
      <c r="G209" s="268"/>
      <c r="H209" s="268"/>
      <c r="I209" s="268"/>
      <c r="J209" s="161" t="s">
        <v>97</v>
      </c>
      <c r="K209" s="162">
        <v>75096</v>
      </c>
      <c r="L209" s="272">
        <v>0</v>
      </c>
      <c r="M209" s="272"/>
      <c r="N209" s="273">
        <f>ROUND(L209*K209,2)</f>
        <v>0</v>
      </c>
      <c r="O209" s="273"/>
      <c r="P209" s="273"/>
      <c r="Q209" s="273"/>
      <c r="R209" s="133"/>
      <c r="T209" s="163" t="s">
        <v>5</v>
      </c>
      <c r="U209" s="47" t="s">
        <v>43</v>
      </c>
      <c r="V209" s="39"/>
      <c r="W209" s="164">
        <f>V209*K209</f>
        <v>0</v>
      </c>
      <c r="X209" s="164">
        <v>0</v>
      </c>
      <c r="Y209" s="164">
        <f>X209*K209</f>
        <v>0</v>
      </c>
      <c r="Z209" s="164">
        <v>0</v>
      </c>
      <c r="AA209" s="165">
        <f>Z209*K209</f>
        <v>0</v>
      </c>
      <c r="AR209" s="22" t="s">
        <v>152</v>
      </c>
      <c r="AT209" s="22" t="s">
        <v>148</v>
      </c>
      <c r="AU209" s="22" t="s">
        <v>99</v>
      </c>
      <c r="AY209" s="22" t="s">
        <v>147</v>
      </c>
      <c r="BE209" s="104">
        <f>IF(U209="základní",N209,0)</f>
        <v>0</v>
      </c>
      <c r="BF209" s="104">
        <f>IF(U209="snížená",N209,0)</f>
        <v>0</v>
      </c>
      <c r="BG209" s="104">
        <f>IF(U209="zákl. přenesená",N209,0)</f>
        <v>0</v>
      </c>
      <c r="BH209" s="104">
        <f>IF(U209="sníž. přenesená",N209,0)</f>
        <v>0</v>
      </c>
      <c r="BI209" s="104">
        <f>IF(U209="nulová",N209,0)</f>
        <v>0</v>
      </c>
      <c r="BJ209" s="22" t="s">
        <v>83</v>
      </c>
      <c r="BK209" s="104">
        <f>ROUND(L209*K209,2)</f>
        <v>0</v>
      </c>
      <c r="BL209" s="22" t="s">
        <v>152</v>
      </c>
      <c r="BM209" s="22" t="s">
        <v>236</v>
      </c>
    </row>
    <row r="210" spans="2:65" s="10" customFormat="1" ht="16.5" customHeight="1">
      <c r="B210" s="166"/>
      <c r="C210" s="167"/>
      <c r="D210" s="167"/>
      <c r="E210" s="168" t="s">
        <v>5</v>
      </c>
      <c r="F210" s="260" t="s">
        <v>180</v>
      </c>
      <c r="G210" s="261"/>
      <c r="H210" s="261"/>
      <c r="I210" s="261"/>
      <c r="J210" s="167"/>
      <c r="K210" s="168" t="s">
        <v>5</v>
      </c>
      <c r="L210" s="167"/>
      <c r="M210" s="167"/>
      <c r="N210" s="167"/>
      <c r="O210" s="167"/>
      <c r="P210" s="167"/>
      <c r="Q210" s="167"/>
      <c r="R210" s="169"/>
      <c r="T210" s="170"/>
      <c r="U210" s="167"/>
      <c r="V210" s="167"/>
      <c r="W210" s="167"/>
      <c r="X210" s="167"/>
      <c r="Y210" s="167"/>
      <c r="Z210" s="167"/>
      <c r="AA210" s="171"/>
      <c r="AT210" s="172" t="s">
        <v>155</v>
      </c>
      <c r="AU210" s="172" t="s">
        <v>99</v>
      </c>
      <c r="AV210" s="10" t="s">
        <v>83</v>
      </c>
      <c r="AW210" s="10" t="s">
        <v>34</v>
      </c>
      <c r="AX210" s="10" t="s">
        <v>77</v>
      </c>
      <c r="AY210" s="172" t="s">
        <v>147</v>
      </c>
    </row>
    <row r="211" spans="2:65" s="10" customFormat="1" ht="16.5" customHeight="1">
      <c r="B211" s="166"/>
      <c r="C211" s="167"/>
      <c r="D211" s="167"/>
      <c r="E211" s="168" t="s">
        <v>5</v>
      </c>
      <c r="F211" s="264" t="s">
        <v>215</v>
      </c>
      <c r="G211" s="265"/>
      <c r="H211" s="265"/>
      <c r="I211" s="265"/>
      <c r="J211" s="167"/>
      <c r="K211" s="168" t="s">
        <v>5</v>
      </c>
      <c r="L211" s="167"/>
      <c r="M211" s="167"/>
      <c r="N211" s="167"/>
      <c r="O211" s="167"/>
      <c r="P211" s="167"/>
      <c r="Q211" s="167"/>
      <c r="R211" s="169"/>
      <c r="T211" s="170"/>
      <c r="U211" s="167"/>
      <c r="V211" s="167"/>
      <c r="W211" s="167"/>
      <c r="X211" s="167"/>
      <c r="Y211" s="167"/>
      <c r="Z211" s="167"/>
      <c r="AA211" s="171"/>
      <c r="AT211" s="172" t="s">
        <v>155</v>
      </c>
      <c r="AU211" s="172" t="s">
        <v>99</v>
      </c>
      <c r="AV211" s="10" t="s">
        <v>83</v>
      </c>
      <c r="AW211" s="10" t="s">
        <v>34</v>
      </c>
      <c r="AX211" s="10" t="s">
        <v>77</v>
      </c>
      <c r="AY211" s="172" t="s">
        <v>147</v>
      </c>
    </row>
    <row r="212" spans="2:65" s="10" customFormat="1" ht="16.5" customHeight="1">
      <c r="B212" s="166"/>
      <c r="C212" s="167"/>
      <c r="D212" s="167"/>
      <c r="E212" s="168" t="s">
        <v>5</v>
      </c>
      <c r="F212" s="264" t="s">
        <v>216</v>
      </c>
      <c r="G212" s="265"/>
      <c r="H212" s="265"/>
      <c r="I212" s="265"/>
      <c r="J212" s="167"/>
      <c r="K212" s="168" t="s">
        <v>5</v>
      </c>
      <c r="L212" s="167"/>
      <c r="M212" s="167"/>
      <c r="N212" s="167"/>
      <c r="O212" s="167"/>
      <c r="P212" s="167"/>
      <c r="Q212" s="167"/>
      <c r="R212" s="169"/>
      <c r="T212" s="170"/>
      <c r="U212" s="167"/>
      <c r="V212" s="167"/>
      <c r="W212" s="167"/>
      <c r="X212" s="167"/>
      <c r="Y212" s="167"/>
      <c r="Z212" s="167"/>
      <c r="AA212" s="171"/>
      <c r="AT212" s="172" t="s">
        <v>155</v>
      </c>
      <c r="AU212" s="172" t="s">
        <v>99</v>
      </c>
      <c r="AV212" s="10" t="s">
        <v>83</v>
      </c>
      <c r="AW212" s="10" t="s">
        <v>34</v>
      </c>
      <c r="AX212" s="10" t="s">
        <v>77</v>
      </c>
      <c r="AY212" s="172" t="s">
        <v>147</v>
      </c>
    </row>
    <row r="213" spans="2:65" s="11" customFormat="1" ht="16.5" customHeight="1">
      <c r="B213" s="173"/>
      <c r="C213" s="174"/>
      <c r="D213" s="174"/>
      <c r="E213" s="175" t="s">
        <v>5</v>
      </c>
      <c r="F213" s="262" t="s">
        <v>217</v>
      </c>
      <c r="G213" s="263"/>
      <c r="H213" s="263"/>
      <c r="I213" s="263"/>
      <c r="J213" s="174"/>
      <c r="K213" s="176">
        <v>625.79999999999995</v>
      </c>
      <c r="L213" s="174"/>
      <c r="M213" s="174"/>
      <c r="N213" s="174"/>
      <c r="O213" s="174"/>
      <c r="P213" s="174"/>
      <c r="Q213" s="174"/>
      <c r="R213" s="177"/>
      <c r="T213" s="178"/>
      <c r="U213" s="174"/>
      <c r="V213" s="174"/>
      <c r="W213" s="174"/>
      <c r="X213" s="174"/>
      <c r="Y213" s="174"/>
      <c r="Z213" s="174"/>
      <c r="AA213" s="179"/>
      <c r="AT213" s="180" t="s">
        <v>155</v>
      </c>
      <c r="AU213" s="180" t="s">
        <v>99</v>
      </c>
      <c r="AV213" s="11" t="s">
        <v>99</v>
      </c>
      <c r="AW213" s="11" t="s">
        <v>34</v>
      </c>
      <c r="AX213" s="11" t="s">
        <v>77</v>
      </c>
      <c r="AY213" s="180" t="s">
        <v>147</v>
      </c>
    </row>
    <row r="214" spans="2:65" s="12" customFormat="1" ht="16.5" customHeight="1">
      <c r="B214" s="181"/>
      <c r="C214" s="182"/>
      <c r="D214" s="182"/>
      <c r="E214" s="183" t="s">
        <v>5</v>
      </c>
      <c r="F214" s="266" t="s">
        <v>157</v>
      </c>
      <c r="G214" s="267"/>
      <c r="H214" s="267"/>
      <c r="I214" s="267"/>
      <c r="J214" s="182"/>
      <c r="K214" s="184">
        <v>625.79999999999995</v>
      </c>
      <c r="L214" s="182"/>
      <c r="M214" s="182"/>
      <c r="N214" s="182"/>
      <c r="O214" s="182"/>
      <c r="P214" s="182"/>
      <c r="Q214" s="182"/>
      <c r="R214" s="185"/>
      <c r="T214" s="186"/>
      <c r="U214" s="182"/>
      <c r="V214" s="182"/>
      <c r="W214" s="182"/>
      <c r="X214" s="182"/>
      <c r="Y214" s="182"/>
      <c r="Z214" s="182"/>
      <c r="AA214" s="187"/>
      <c r="AT214" s="188" t="s">
        <v>155</v>
      </c>
      <c r="AU214" s="188" t="s">
        <v>99</v>
      </c>
      <c r="AV214" s="12" t="s">
        <v>152</v>
      </c>
      <c r="AW214" s="12" t="s">
        <v>34</v>
      </c>
      <c r="AX214" s="12" t="s">
        <v>83</v>
      </c>
      <c r="AY214" s="188" t="s">
        <v>147</v>
      </c>
    </row>
    <row r="215" spans="2:65" s="1" customFormat="1" ht="25.5" customHeight="1">
      <c r="B215" s="131"/>
      <c r="C215" s="159" t="s">
        <v>237</v>
      </c>
      <c r="D215" s="159" t="s">
        <v>148</v>
      </c>
      <c r="E215" s="160" t="s">
        <v>238</v>
      </c>
      <c r="F215" s="268" t="s">
        <v>239</v>
      </c>
      <c r="G215" s="268"/>
      <c r="H215" s="268"/>
      <c r="I215" s="268"/>
      <c r="J215" s="161" t="s">
        <v>97</v>
      </c>
      <c r="K215" s="162">
        <v>625.79999999999995</v>
      </c>
      <c r="L215" s="272">
        <v>0</v>
      </c>
      <c r="M215" s="272"/>
      <c r="N215" s="273">
        <f>ROUND(L215*K215,2)</f>
        <v>0</v>
      </c>
      <c r="O215" s="273"/>
      <c r="P215" s="273"/>
      <c r="Q215" s="273"/>
      <c r="R215" s="133"/>
      <c r="T215" s="163" t="s">
        <v>5</v>
      </c>
      <c r="U215" s="47" t="s">
        <v>43</v>
      </c>
      <c r="V215" s="39"/>
      <c r="W215" s="164">
        <f>V215*K215</f>
        <v>0</v>
      </c>
      <c r="X215" s="164">
        <v>0</v>
      </c>
      <c r="Y215" s="164">
        <f>X215*K215</f>
        <v>0</v>
      </c>
      <c r="Z215" s="164">
        <v>0</v>
      </c>
      <c r="AA215" s="165">
        <f>Z215*K215</f>
        <v>0</v>
      </c>
      <c r="AR215" s="22" t="s">
        <v>152</v>
      </c>
      <c r="AT215" s="22" t="s">
        <v>148</v>
      </c>
      <c r="AU215" s="22" t="s">
        <v>99</v>
      </c>
      <c r="AY215" s="22" t="s">
        <v>147</v>
      </c>
      <c r="BE215" s="104">
        <f>IF(U215="základní",N215,0)</f>
        <v>0</v>
      </c>
      <c r="BF215" s="104">
        <f>IF(U215="snížená",N215,0)</f>
        <v>0</v>
      </c>
      <c r="BG215" s="104">
        <f>IF(U215="zákl. přenesená",N215,0)</f>
        <v>0</v>
      </c>
      <c r="BH215" s="104">
        <f>IF(U215="sníž. přenesená",N215,0)</f>
        <v>0</v>
      </c>
      <c r="BI215" s="104">
        <f>IF(U215="nulová",N215,0)</f>
        <v>0</v>
      </c>
      <c r="BJ215" s="22" t="s">
        <v>83</v>
      </c>
      <c r="BK215" s="104">
        <f>ROUND(L215*K215,2)</f>
        <v>0</v>
      </c>
      <c r="BL215" s="22" t="s">
        <v>152</v>
      </c>
      <c r="BM215" s="22" t="s">
        <v>240</v>
      </c>
    </row>
    <row r="216" spans="2:65" s="1" customFormat="1" ht="16.5" customHeight="1">
      <c r="B216" s="131"/>
      <c r="C216" s="159" t="s">
        <v>241</v>
      </c>
      <c r="D216" s="159" t="s">
        <v>148</v>
      </c>
      <c r="E216" s="160" t="s">
        <v>242</v>
      </c>
      <c r="F216" s="268" t="s">
        <v>243</v>
      </c>
      <c r="G216" s="268"/>
      <c r="H216" s="268"/>
      <c r="I216" s="268"/>
      <c r="J216" s="161" t="s">
        <v>244</v>
      </c>
      <c r="K216" s="162">
        <v>4</v>
      </c>
      <c r="L216" s="272">
        <v>0</v>
      </c>
      <c r="M216" s="272"/>
      <c r="N216" s="273">
        <f>ROUND(L216*K216,2)</f>
        <v>0</v>
      </c>
      <c r="O216" s="273"/>
      <c r="P216" s="273"/>
      <c r="Q216" s="273"/>
      <c r="R216" s="133"/>
      <c r="T216" s="163" t="s">
        <v>5</v>
      </c>
      <c r="U216" s="47" t="s">
        <v>43</v>
      </c>
      <c r="V216" s="39"/>
      <c r="W216" s="164">
        <f>V216*K216</f>
        <v>0</v>
      </c>
      <c r="X216" s="164">
        <v>0</v>
      </c>
      <c r="Y216" s="164">
        <f>X216*K216</f>
        <v>0</v>
      </c>
      <c r="Z216" s="164">
        <v>0</v>
      </c>
      <c r="AA216" s="165">
        <f>Z216*K216</f>
        <v>0</v>
      </c>
      <c r="AR216" s="22" t="s">
        <v>152</v>
      </c>
      <c r="AT216" s="22" t="s">
        <v>148</v>
      </c>
      <c r="AU216" s="22" t="s">
        <v>99</v>
      </c>
      <c r="AY216" s="22" t="s">
        <v>147</v>
      </c>
      <c r="BE216" s="104">
        <f>IF(U216="základní",N216,0)</f>
        <v>0</v>
      </c>
      <c r="BF216" s="104">
        <f>IF(U216="snížená",N216,0)</f>
        <v>0</v>
      </c>
      <c r="BG216" s="104">
        <f>IF(U216="zákl. přenesená",N216,0)</f>
        <v>0</v>
      </c>
      <c r="BH216" s="104">
        <f>IF(U216="sníž. přenesená",N216,0)</f>
        <v>0</v>
      </c>
      <c r="BI216" s="104">
        <f>IF(U216="nulová",N216,0)</f>
        <v>0</v>
      </c>
      <c r="BJ216" s="22" t="s">
        <v>83</v>
      </c>
      <c r="BK216" s="104">
        <f>ROUND(L216*K216,2)</f>
        <v>0</v>
      </c>
      <c r="BL216" s="22" t="s">
        <v>152</v>
      </c>
      <c r="BM216" s="22" t="s">
        <v>245</v>
      </c>
    </row>
    <row r="217" spans="2:65" s="1" customFormat="1" ht="25.5" customHeight="1">
      <c r="B217" s="131"/>
      <c r="C217" s="159" t="s">
        <v>246</v>
      </c>
      <c r="D217" s="159" t="s">
        <v>148</v>
      </c>
      <c r="E217" s="160" t="s">
        <v>247</v>
      </c>
      <c r="F217" s="268" t="s">
        <v>248</v>
      </c>
      <c r="G217" s="268"/>
      <c r="H217" s="268"/>
      <c r="I217" s="268"/>
      <c r="J217" s="161" t="s">
        <v>244</v>
      </c>
      <c r="K217" s="162">
        <v>480</v>
      </c>
      <c r="L217" s="272">
        <v>0</v>
      </c>
      <c r="M217" s="272"/>
      <c r="N217" s="273">
        <f>ROUND(L217*K217,2)</f>
        <v>0</v>
      </c>
      <c r="O217" s="273"/>
      <c r="P217" s="273"/>
      <c r="Q217" s="273"/>
      <c r="R217" s="133"/>
      <c r="T217" s="163" t="s">
        <v>5</v>
      </c>
      <c r="U217" s="47" t="s">
        <v>43</v>
      </c>
      <c r="V217" s="39"/>
      <c r="W217" s="164">
        <f>V217*K217</f>
        <v>0</v>
      </c>
      <c r="X217" s="164">
        <v>0</v>
      </c>
      <c r="Y217" s="164">
        <f>X217*K217</f>
        <v>0</v>
      </c>
      <c r="Z217" s="164">
        <v>0</v>
      </c>
      <c r="AA217" s="165">
        <f>Z217*K217</f>
        <v>0</v>
      </c>
      <c r="AR217" s="22" t="s">
        <v>152</v>
      </c>
      <c r="AT217" s="22" t="s">
        <v>148</v>
      </c>
      <c r="AU217" s="22" t="s">
        <v>99</v>
      </c>
      <c r="AY217" s="22" t="s">
        <v>147</v>
      </c>
      <c r="BE217" s="104">
        <f>IF(U217="základní",N217,0)</f>
        <v>0</v>
      </c>
      <c r="BF217" s="104">
        <f>IF(U217="snížená",N217,0)</f>
        <v>0</v>
      </c>
      <c r="BG217" s="104">
        <f>IF(U217="zákl. přenesená",N217,0)</f>
        <v>0</v>
      </c>
      <c r="BH217" s="104">
        <f>IF(U217="sníž. přenesená",N217,0)</f>
        <v>0</v>
      </c>
      <c r="BI217" s="104">
        <f>IF(U217="nulová",N217,0)</f>
        <v>0</v>
      </c>
      <c r="BJ217" s="22" t="s">
        <v>83</v>
      </c>
      <c r="BK217" s="104">
        <f>ROUND(L217*K217,2)</f>
        <v>0</v>
      </c>
      <c r="BL217" s="22" t="s">
        <v>152</v>
      </c>
      <c r="BM217" s="22" t="s">
        <v>249</v>
      </c>
    </row>
    <row r="218" spans="2:65" s="10" customFormat="1" ht="16.5" customHeight="1">
      <c r="B218" s="166"/>
      <c r="C218" s="167"/>
      <c r="D218" s="167"/>
      <c r="E218" s="168" t="s">
        <v>5</v>
      </c>
      <c r="F218" s="260" t="s">
        <v>180</v>
      </c>
      <c r="G218" s="261"/>
      <c r="H218" s="261"/>
      <c r="I218" s="261"/>
      <c r="J218" s="167"/>
      <c r="K218" s="168" t="s">
        <v>5</v>
      </c>
      <c r="L218" s="167"/>
      <c r="M218" s="167"/>
      <c r="N218" s="167"/>
      <c r="O218" s="167"/>
      <c r="P218" s="167"/>
      <c r="Q218" s="167"/>
      <c r="R218" s="169"/>
      <c r="T218" s="170"/>
      <c r="U218" s="167"/>
      <c r="V218" s="167"/>
      <c r="W218" s="167"/>
      <c r="X218" s="167"/>
      <c r="Y218" s="167"/>
      <c r="Z218" s="167"/>
      <c r="AA218" s="171"/>
      <c r="AT218" s="172" t="s">
        <v>155</v>
      </c>
      <c r="AU218" s="172" t="s">
        <v>99</v>
      </c>
      <c r="AV218" s="10" t="s">
        <v>83</v>
      </c>
      <c r="AW218" s="10" t="s">
        <v>34</v>
      </c>
      <c r="AX218" s="10" t="s">
        <v>77</v>
      </c>
      <c r="AY218" s="172" t="s">
        <v>147</v>
      </c>
    </row>
    <row r="219" spans="2:65" s="10" customFormat="1" ht="16.5" customHeight="1">
      <c r="B219" s="166"/>
      <c r="C219" s="167"/>
      <c r="D219" s="167"/>
      <c r="E219" s="168" t="s">
        <v>5</v>
      </c>
      <c r="F219" s="264" t="s">
        <v>215</v>
      </c>
      <c r="G219" s="265"/>
      <c r="H219" s="265"/>
      <c r="I219" s="265"/>
      <c r="J219" s="167"/>
      <c r="K219" s="168" t="s">
        <v>5</v>
      </c>
      <c r="L219" s="167"/>
      <c r="M219" s="167"/>
      <c r="N219" s="167"/>
      <c r="O219" s="167"/>
      <c r="P219" s="167"/>
      <c r="Q219" s="167"/>
      <c r="R219" s="169"/>
      <c r="T219" s="170"/>
      <c r="U219" s="167"/>
      <c r="V219" s="167"/>
      <c r="W219" s="167"/>
      <c r="X219" s="167"/>
      <c r="Y219" s="167"/>
      <c r="Z219" s="167"/>
      <c r="AA219" s="171"/>
      <c r="AT219" s="172" t="s">
        <v>155</v>
      </c>
      <c r="AU219" s="172" t="s">
        <v>99</v>
      </c>
      <c r="AV219" s="10" t="s">
        <v>83</v>
      </c>
      <c r="AW219" s="10" t="s">
        <v>34</v>
      </c>
      <c r="AX219" s="10" t="s">
        <v>77</v>
      </c>
      <c r="AY219" s="172" t="s">
        <v>147</v>
      </c>
    </row>
    <row r="220" spans="2:65" s="10" customFormat="1" ht="16.5" customHeight="1">
      <c r="B220" s="166"/>
      <c r="C220" s="167"/>
      <c r="D220" s="167"/>
      <c r="E220" s="168" t="s">
        <v>5</v>
      </c>
      <c r="F220" s="264" t="s">
        <v>216</v>
      </c>
      <c r="G220" s="265"/>
      <c r="H220" s="265"/>
      <c r="I220" s="265"/>
      <c r="J220" s="167"/>
      <c r="K220" s="168" t="s">
        <v>5</v>
      </c>
      <c r="L220" s="167"/>
      <c r="M220" s="167"/>
      <c r="N220" s="167"/>
      <c r="O220" s="167"/>
      <c r="P220" s="167"/>
      <c r="Q220" s="167"/>
      <c r="R220" s="169"/>
      <c r="T220" s="170"/>
      <c r="U220" s="167"/>
      <c r="V220" s="167"/>
      <c r="W220" s="167"/>
      <c r="X220" s="167"/>
      <c r="Y220" s="167"/>
      <c r="Z220" s="167"/>
      <c r="AA220" s="171"/>
      <c r="AT220" s="172" t="s">
        <v>155</v>
      </c>
      <c r="AU220" s="172" t="s">
        <v>99</v>
      </c>
      <c r="AV220" s="10" t="s">
        <v>83</v>
      </c>
      <c r="AW220" s="10" t="s">
        <v>34</v>
      </c>
      <c r="AX220" s="10" t="s">
        <v>77</v>
      </c>
      <c r="AY220" s="172" t="s">
        <v>147</v>
      </c>
    </row>
    <row r="221" spans="2:65" s="11" customFormat="1" ht="16.5" customHeight="1">
      <c r="B221" s="173"/>
      <c r="C221" s="174"/>
      <c r="D221" s="174"/>
      <c r="E221" s="175" t="s">
        <v>5</v>
      </c>
      <c r="F221" s="262" t="s">
        <v>152</v>
      </c>
      <c r="G221" s="263"/>
      <c r="H221" s="263"/>
      <c r="I221" s="263"/>
      <c r="J221" s="174"/>
      <c r="K221" s="176">
        <v>4</v>
      </c>
      <c r="L221" s="174"/>
      <c r="M221" s="174"/>
      <c r="N221" s="174"/>
      <c r="O221" s="174"/>
      <c r="P221" s="174"/>
      <c r="Q221" s="174"/>
      <c r="R221" s="177"/>
      <c r="T221" s="178"/>
      <c r="U221" s="174"/>
      <c r="V221" s="174"/>
      <c r="W221" s="174"/>
      <c r="X221" s="174"/>
      <c r="Y221" s="174"/>
      <c r="Z221" s="174"/>
      <c r="AA221" s="179"/>
      <c r="AT221" s="180" t="s">
        <v>155</v>
      </c>
      <c r="AU221" s="180" t="s">
        <v>99</v>
      </c>
      <c r="AV221" s="11" t="s">
        <v>99</v>
      </c>
      <c r="AW221" s="11" t="s">
        <v>34</v>
      </c>
      <c r="AX221" s="11" t="s">
        <v>77</v>
      </c>
      <c r="AY221" s="180" t="s">
        <v>147</v>
      </c>
    </row>
    <row r="222" spans="2:65" s="12" customFormat="1" ht="16.5" customHeight="1">
      <c r="B222" s="181"/>
      <c r="C222" s="182"/>
      <c r="D222" s="182"/>
      <c r="E222" s="183" t="s">
        <v>5</v>
      </c>
      <c r="F222" s="266" t="s">
        <v>157</v>
      </c>
      <c r="G222" s="267"/>
      <c r="H222" s="267"/>
      <c r="I222" s="267"/>
      <c r="J222" s="182"/>
      <c r="K222" s="184">
        <v>4</v>
      </c>
      <c r="L222" s="182"/>
      <c r="M222" s="182"/>
      <c r="N222" s="182"/>
      <c r="O222" s="182"/>
      <c r="P222" s="182"/>
      <c r="Q222" s="182"/>
      <c r="R222" s="185"/>
      <c r="T222" s="186"/>
      <c r="U222" s="182"/>
      <c r="V222" s="182"/>
      <c r="W222" s="182"/>
      <c r="X222" s="182"/>
      <c r="Y222" s="182"/>
      <c r="Z222" s="182"/>
      <c r="AA222" s="187"/>
      <c r="AT222" s="188" t="s">
        <v>155</v>
      </c>
      <c r="AU222" s="188" t="s">
        <v>99</v>
      </c>
      <c r="AV222" s="12" t="s">
        <v>152</v>
      </c>
      <c r="AW222" s="12" t="s">
        <v>34</v>
      </c>
      <c r="AX222" s="12" t="s">
        <v>83</v>
      </c>
      <c r="AY222" s="188" t="s">
        <v>147</v>
      </c>
    </row>
    <row r="223" spans="2:65" s="1" customFormat="1" ht="16.5" customHeight="1">
      <c r="B223" s="131"/>
      <c r="C223" s="159" t="s">
        <v>250</v>
      </c>
      <c r="D223" s="159" t="s">
        <v>148</v>
      </c>
      <c r="E223" s="160" t="s">
        <v>251</v>
      </c>
      <c r="F223" s="268" t="s">
        <v>252</v>
      </c>
      <c r="G223" s="268"/>
      <c r="H223" s="268"/>
      <c r="I223" s="268"/>
      <c r="J223" s="161" t="s">
        <v>244</v>
      </c>
      <c r="K223" s="162">
        <v>4</v>
      </c>
      <c r="L223" s="272">
        <v>0</v>
      </c>
      <c r="M223" s="272"/>
      <c r="N223" s="273">
        <f>ROUND(L223*K223,2)</f>
        <v>0</v>
      </c>
      <c r="O223" s="273"/>
      <c r="P223" s="273"/>
      <c r="Q223" s="273"/>
      <c r="R223" s="133"/>
      <c r="T223" s="163" t="s">
        <v>5</v>
      </c>
      <c r="U223" s="47" t="s">
        <v>43</v>
      </c>
      <c r="V223" s="39"/>
      <c r="W223" s="164">
        <f>V223*K223</f>
        <v>0</v>
      </c>
      <c r="X223" s="164">
        <v>0</v>
      </c>
      <c r="Y223" s="164">
        <f>X223*K223</f>
        <v>0</v>
      </c>
      <c r="Z223" s="164">
        <v>0</v>
      </c>
      <c r="AA223" s="165">
        <f>Z223*K223</f>
        <v>0</v>
      </c>
      <c r="AR223" s="22" t="s">
        <v>152</v>
      </c>
      <c r="AT223" s="22" t="s">
        <v>148</v>
      </c>
      <c r="AU223" s="22" t="s">
        <v>99</v>
      </c>
      <c r="AY223" s="22" t="s">
        <v>147</v>
      </c>
      <c r="BE223" s="104">
        <f>IF(U223="základní",N223,0)</f>
        <v>0</v>
      </c>
      <c r="BF223" s="104">
        <f>IF(U223="snížená",N223,0)</f>
        <v>0</v>
      </c>
      <c r="BG223" s="104">
        <f>IF(U223="zákl. přenesená",N223,0)</f>
        <v>0</v>
      </c>
      <c r="BH223" s="104">
        <f>IF(U223="sníž. přenesená",N223,0)</f>
        <v>0</v>
      </c>
      <c r="BI223" s="104">
        <f>IF(U223="nulová",N223,0)</f>
        <v>0</v>
      </c>
      <c r="BJ223" s="22" t="s">
        <v>83</v>
      </c>
      <c r="BK223" s="104">
        <f>ROUND(L223*K223,2)</f>
        <v>0</v>
      </c>
      <c r="BL223" s="22" t="s">
        <v>152</v>
      </c>
      <c r="BM223" s="22" t="s">
        <v>253</v>
      </c>
    </row>
    <row r="224" spans="2:65" s="1" customFormat="1" ht="38.25" customHeight="1">
      <c r="B224" s="131"/>
      <c r="C224" s="159" t="s">
        <v>254</v>
      </c>
      <c r="D224" s="159" t="s">
        <v>148</v>
      </c>
      <c r="E224" s="160" t="s">
        <v>255</v>
      </c>
      <c r="F224" s="268" t="s">
        <v>256</v>
      </c>
      <c r="G224" s="268"/>
      <c r="H224" s="268"/>
      <c r="I224" s="268"/>
      <c r="J224" s="161" t="s">
        <v>151</v>
      </c>
      <c r="K224" s="162">
        <v>0.5</v>
      </c>
      <c r="L224" s="272">
        <v>0</v>
      </c>
      <c r="M224" s="272"/>
      <c r="N224" s="273">
        <f>ROUND(L224*K224,2)</f>
        <v>0</v>
      </c>
      <c r="O224" s="273"/>
      <c r="P224" s="273"/>
      <c r="Q224" s="273"/>
      <c r="R224" s="133"/>
      <c r="T224" s="163" t="s">
        <v>5</v>
      </c>
      <c r="U224" s="47" t="s">
        <v>43</v>
      </c>
      <c r="V224" s="39"/>
      <c r="W224" s="164">
        <f>V224*K224</f>
        <v>0</v>
      </c>
      <c r="X224" s="164">
        <v>0</v>
      </c>
      <c r="Y224" s="164">
        <f>X224*K224</f>
        <v>0</v>
      </c>
      <c r="Z224" s="164">
        <v>1.8</v>
      </c>
      <c r="AA224" s="165">
        <f>Z224*K224</f>
        <v>0.9</v>
      </c>
      <c r="AR224" s="22" t="s">
        <v>152</v>
      </c>
      <c r="AT224" s="22" t="s">
        <v>148</v>
      </c>
      <c r="AU224" s="22" t="s">
        <v>99</v>
      </c>
      <c r="AY224" s="22" t="s">
        <v>147</v>
      </c>
      <c r="BE224" s="104">
        <f>IF(U224="základní",N224,0)</f>
        <v>0</v>
      </c>
      <c r="BF224" s="104">
        <f>IF(U224="snížená",N224,0)</f>
        <v>0</v>
      </c>
      <c r="BG224" s="104">
        <f>IF(U224="zákl. přenesená",N224,0)</f>
        <v>0</v>
      </c>
      <c r="BH224" s="104">
        <f>IF(U224="sníž. přenesená",N224,0)</f>
        <v>0</v>
      </c>
      <c r="BI224" s="104">
        <f>IF(U224="nulová",N224,0)</f>
        <v>0</v>
      </c>
      <c r="BJ224" s="22" t="s">
        <v>83</v>
      </c>
      <c r="BK224" s="104">
        <f>ROUND(L224*K224,2)</f>
        <v>0</v>
      </c>
      <c r="BL224" s="22" t="s">
        <v>152</v>
      </c>
      <c r="BM224" s="22" t="s">
        <v>257</v>
      </c>
    </row>
    <row r="225" spans="2:65" s="10" customFormat="1" ht="16.5" customHeight="1">
      <c r="B225" s="166"/>
      <c r="C225" s="167"/>
      <c r="D225" s="167"/>
      <c r="E225" s="168" t="s">
        <v>5</v>
      </c>
      <c r="F225" s="260" t="s">
        <v>154</v>
      </c>
      <c r="G225" s="261"/>
      <c r="H225" s="261"/>
      <c r="I225" s="261"/>
      <c r="J225" s="167"/>
      <c r="K225" s="168" t="s">
        <v>5</v>
      </c>
      <c r="L225" s="167"/>
      <c r="M225" s="167"/>
      <c r="N225" s="167"/>
      <c r="O225" s="167"/>
      <c r="P225" s="167"/>
      <c r="Q225" s="167"/>
      <c r="R225" s="169"/>
      <c r="T225" s="170"/>
      <c r="U225" s="167"/>
      <c r="V225" s="167"/>
      <c r="W225" s="167"/>
      <c r="X225" s="167"/>
      <c r="Y225" s="167"/>
      <c r="Z225" s="167"/>
      <c r="AA225" s="171"/>
      <c r="AT225" s="172" t="s">
        <v>155</v>
      </c>
      <c r="AU225" s="172" t="s">
        <v>99</v>
      </c>
      <c r="AV225" s="10" t="s">
        <v>83</v>
      </c>
      <c r="AW225" s="10" t="s">
        <v>34</v>
      </c>
      <c r="AX225" s="10" t="s">
        <v>77</v>
      </c>
      <c r="AY225" s="172" t="s">
        <v>147</v>
      </c>
    </row>
    <row r="226" spans="2:65" s="11" customFormat="1" ht="16.5" customHeight="1">
      <c r="B226" s="173"/>
      <c r="C226" s="174"/>
      <c r="D226" s="174"/>
      <c r="E226" s="175" t="s">
        <v>5</v>
      </c>
      <c r="F226" s="262" t="s">
        <v>156</v>
      </c>
      <c r="G226" s="263"/>
      <c r="H226" s="263"/>
      <c r="I226" s="263"/>
      <c r="J226" s="174"/>
      <c r="K226" s="176">
        <v>0.5</v>
      </c>
      <c r="L226" s="174"/>
      <c r="M226" s="174"/>
      <c r="N226" s="174"/>
      <c r="O226" s="174"/>
      <c r="P226" s="174"/>
      <c r="Q226" s="174"/>
      <c r="R226" s="177"/>
      <c r="T226" s="178"/>
      <c r="U226" s="174"/>
      <c r="V226" s="174"/>
      <c r="W226" s="174"/>
      <c r="X226" s="174"/>
      <c r="Y226" s="174"/>
      <c r="Z226" s="174"/>
      <c r="AA226" s="179"/>
      <c r="AT226" s="180" t="s">
        <v>155</v>
      </c>
      <c r="AU226" s="180" t="s">
        <v>99</v>
      </c>
      <c r="AV226" s="11" t="s">
        <v>99</v>
      </c>
      <c r="AW226" s="11" t="s">
        <v>34</v>
      </c>
      <c r="AX226" s="11" t="s">
        <v>77</v>
      </c>
      <c r="AY226" s="180" t="s">
        <v>147</v>
      </c>
    </row>
    <row r="227" spans="2:65" s="12" customFormat="1" ht="16.5" customHeight="1">
      <c r="B227" s="181"/>
      <c r="C227" s="182"/>
      <c r="D227" s="182"/>
      <c r="E227" s="183" t="s">
        <v>5</v>
      </c>
      <c r="F227" s="266" t="s">
        <v>157</v>
      </c>
      <c r="G227" s="267"/>
      <c r="H227" s="267"/>
      <c r="I227" s="267"/>
      <c r="J227" s="182"/>
      <c r="K227" s="184">
        <v>0.5</v>
      </c>
      <c r="L227" s="182"/>
      <c r="M227" s="182"/>
      <c r="N227" s="182"/>
      <c r="O227" s="182"/>
      <c r="P227" s="182"/>
      <c r="Q227" s="182"/>
      <c r="R227" s="185"/>
      <c r="T227" s="186"/>
      <c r="U227" s="182"/>
      <c r="V227" s="182"/>
      <c r="W227" s="182"/>
      <c r="X227" s="182"/>
      <c r="Y227" s="182"/>
      <c r="Z227" s="182"/>
      <c r="AA227" s="187"/>
      <c r="AT227" s="188" t="s">
        <v>155</v>
      </c>
      <c r="AU227" s="188" t="s">
        <v>99</v>
      </c>
      <c r="AV227" s="12" t="s">
        <v>152</v>
      </c>
      <c r="AW227" s="12" t="s">
        <v>34</v>
      </c>
      <c r="AX227" s="12" t="s">
        <v>83</v>
      </c>
      <c r="AY227" s="188" t="s">
        <v>147</v>
      </c>
    </row>
    <row r="228" spans="2:65" s="1" customFormat="1" ht="25.5" customHeight="1">
      <c r="B228" s="131"/>
      <c r="C228" s="159" t="s">
        <v>10</v>
      </c>
      <c r="D228" s="159" t="s">
        <v>148</v>
      </c>
      <c r="E228" s="160" t="s">
        <v>258</v>
      </c>
      <c r="F228" s="268" t="s">
        <v>259</v>
      </c>
      <c r="G228" s="268"/>
      <c r="H228" s="268"/>
      <c r="I228" s="268"/>
      <c r="J228" s="161" t="s">
        <v>97</v>
      </c>
      <c r="K228" s="162">
        <v>164.92</v>
      </c>
      <c r="L228" s="272">
        <v>0</v>
      </c>
      <c r="M228" s="272"/>
      <c r="N228" s="273">
        <f>ROUND(L228*K228,2)</f>
        <v>0</v>
      </c>
      <c r="O228" s="273"/>
      <c r="P228" s="273"/>
      <c r="Q228" s="273"/>
      <c r="R228" s="133"/>
      <c r="T228" s="163" t="s">
        <v>5</v>
      </c>
      <c r="U228" s="47" t="s">
        <v>43</v>
      </c>
      <c r="V228" s="39"/>
      <c r="W228" s="164">
        <f>V228*K228</f>
        <v>0</v>
      </c>
      <c r="X228" s="164">
        <v>0</v>
      </c>
      <c r="Y228" s="164">
        <f>X228*K228</f>
        <v>0</v>
      </c>
      <c r="Z228" s="164">
        <v>4.4999999999999998E-2</v>
      </c>
      <c r="AA228" s="165">
        <f>Z228*K228</f>
        <v>7.4213999999999993</v>
      </c>
      <c r="AR228" s="22" t="s">
        <v>152</v>
      </c>
      <c r="AT228" s="22" t="s">
        <v>148</v>
      </c>
      <c r="AU228" s="22" t="s">
        <v>99</v>
      </c>
      <c r="AY228" s="22" t="s">
        <v>147</v>
      </c>
      <c r="BE228" s="104">
        <f>IF(U228="základní",N228,0)</f>
        <v>0</v>
      </c>
      <c r="BF228" s="104">
        <f>IF(U228="snížená",N228,0)</f>
        <v>0</v>
      </c>
      <c r="BG228" s="104">
        <f>IF(U228="zákl. přenesená",N228,0)</f>
        <v>0</v>
      </c>
      <c r="BH228" s="104">
        <f>IF(U228="sníž. přenesená",N228,0)</f>
        <v>0</v>
      </c>
      <c r="BI228" s="104">
        <f>IF(U228="nulová",N228,0)</f>
        <v>0</v>
      </c>
      <c r="BJ228" s="22" t="s">
        <v>83</v>
      </c>
      <c r="BK228" s="104">
        <f>ROUND(L228*K228,2)</f>
        <v>0</v>
      </c>
      <c r="BL228" s="22" t="s">
        <v>152</v>
      </c>
      <c r="BM228" s="22" t="s">
        <v>260</v>
      </c>
    </row>
    <row r="229" spans="2:65" s="10" customFormat="1" ht="16.5" customHeight="1">
      <c r="B229" s="166"/>
      <c r="C229" s="167"/>
      <c r="D229" s="167"/>
      <c r="E229" s="168" t="s">
        <v>5</v>
      </c>
      <c r="F229" s="260" t="s">
        <v>261</v>
      </c>
      <c r="G229" s="261"/>
      <c r="H229" s="261"/>
      <c r="I229" s="261"/>
      <c r="J229" s="167"/>
      <c r="K229" s="168" t="s">
        <v>5</v>
      </c>
      <c r="L229" s="167"/>
      <c r="M229" s="167"/>
      <c r="N229" s="167"/>
      <c r="O229" s="167"/>
      <c r="P229" s="167"/>
      <c r="Q229" s="167"/>
      <c r="R229" s="169"/>
      <c r="T229" s="170"/>
      <c r="U229" s="167"/>
      <c r="V229" s="167"/>
      <c r="W229" s="167"/>
      <c r="X229" s="167"/>
      <c r="Y229" s="167"/>
      <c r="Z229" s="167"/>
      <c r="AA229" s="171"/>
      <c r="AT229" s="172" t="s">
        <v>155</v>
      </c>
      <c r="AU229" s="172" t="s">
        <v>99</v>
      </c>
      <c r="AV229" s="10" t="s">
        <v>83</v>
      </c>
      <c r="AW229" s="10" t="s">
        <v>34</v>
      </c>
      <c r="AX229" s="10" t="s">
        <v>77</v>
      </c>
      <c r="AY229" s="172" t="s">
        <v>147</v>
      </c>
    </row>
    <row r="230" spans="2:65" s="10" customFormat="1" ht="16.5" customHeight="1">
      <c r="B230" s="166"/>
      <c r="C230" s="167"/>
      <c r="D230" s="167"/>
      <c r="E230" s="168" t="s">
        <v>5</v>
      </c>
      <c r="F230" s="264" t="s">
        <v>262</v>
      </c>
      <c r="G230" s="265"/>
      <c r="H230" s="265"/>
      <c r="I230" s="265"/>
      <c r="J230" s="167"/>
      <c r="K230" s="168" t="s">
        <v>5</v>
      </c>
      <c r="L230" s="167"/>
      <c r="M230" s="167"/>
      <c r="N230" s="167"/>
      <c r="O230" s="167"/>
      <c r="P230" s="167"/>
      <c r="Q230" s="167"/>
      <c r="R230" s="169"/>
      <c r="T230" s="170"/>
      <c r="U230" s="167"/>
      <c r="V230" s="167"/>
      <c r="W230" s="167"/>
      <c r="X230" s="167"/>
      <c r="Y230" s="167"/>
      <c r="Z230" s="167"/>
      <c r="AA230" s="171"/>
      <c r="AT230" s="172" t="s">
        <v>155</v>
      </c>
      <c r="AU230" s="172" t="s">
        <v>99</v>
      </c>
      <c r="AV230" s="10" t="s">
        <v>83</v>
      </c>
      <c r="AW230" s="10" t="s">
        <v>34</v>
      </c>
      <c r="AX230" s="10" t="s">
        <v>77</v>
      </c>
      <c r="AY230" s="172" t="s">
        <v>147</v>
      </c>
    </row>
    <row r="231" spans="2:65" s="11" customFormat="1" ht="16.5" customHeight="1">
      <c r="B231" s="173"/>
      <c r="C231" s="174"/>
      <c r="D231" s="174"/>
      <c r="E231" s="175" t="s">
        <v>5</v>
      </c>
      <c r="F231" s="262" t="s">
        <v>263</v>
      </c>
      <c r="G231" s="263"/>
      <c r="H231" s="263"/>
      <c r="I231" s="263"/>
      <c r="J231" s="174"/>
      <c r="K231" s="176">
        <v>164.92</v>
      </c>
      <c r="L231" s="174"/>
      <c r="M231" s="174"/>
      <c r="N231" s="174"/>
      <c r="O231" s="174"/>
      <c r="P231" s="174"/>
      <c r="Q231" s="174"/>
      <c r="R231" s="177"/>
      <c r="T231" s="178"/>
      <c r="U231" s="174"/>
      <c r="V231" s="174"/>
      <c r="W231" s="174"/>
      <c r="X231" s="174"/>
      <c r="Y231" s="174"/>
      <c r="Z231" s="174"/>
      <c r="AA231" s="179"/>
      <c r="AT231" s="180" t="s">
        <v>155</v>
      </c>
      <c r="AU231" s="180" t="s">
        <v>99</v>
      </c>
      <c r="AV231" s="11" t="s">
        <v>99</v>
      </c>
      <c r="AW231" s="11" t="s">
        <v>34</v>
      </c>
      <c r="AX231" s="11" t="s">
        <v>77</v>
      </c>
      <c r="AY231" s="180" t="s">
        <v>147</v>
      </c>
    </row>
    <row r="232" spans="2:65" s="12" customFormat="1" ht="16.5" customHeight="1">
      <c r="B232" s="181"/>
      <c r="C232" s="182"/>
      <c r="D232" s="182"/>
      <c r="E232" s="183" t="s">
        <v>95</v>
      </c>
      <c r="F232" s="266" t="s">
        <v>157</v>
      </c>
      <c r="G232" s="267"/>
      <c r="H232" s="267"/>
      <c r="I232" s="267"/>
      <c r="J232" s="182"/>
      <c r="K232" s="184">
        <v>164.92</v>
      </c>
      <c r="L232" s="182"/>
      <c r="M232" s="182"/>
      <c r="N232" s="182"/>
      <c r="O232" s="182"/>
      <c r="P232" s="182"/>
      <c r="Q232" s="182"/>
      <c r="R232" s="185"/>
      <c r="T232" s="186"/>
      <c r="U232" s="182"/>
      <c r="V232" s="182"/>
      <c r="W232" s="182"/>
      <c r="X232" s="182"/>
      <c r="Y232" s="182"/>
      <c r="Z232" s="182"/>
      <c r="AA232" s="187"/>
      <c r="AT232" s="188" t="s">
        <v>155</v>
      </c>
      <c r="AU232" s="188" t="s">
        <v>99</v>
      </c>
      <c r="AV232" s="12" t="s">
        <v>152</v>
      </c>
      <c r="AW232" s="12" t="s">
        <v>34</v>
      </c>
      <c r="AX232" s="12" t="s">
        <v>83</v>
      </c>
      <c r="AY232" s="188" t="s">
        <v>147</v>
      </c>
    </row>
    <row r="233" spans="2:65" s="1" customFormat="1" ht="25.5" customHeight="1">
      <c r="B233" s="131"/>
      <c r="C233" s="159" t="s">
        <v>264</v>
      </c>
      <c r="D233" s="159" t="s">
        <v>148</v>
      </c>
      <c r="E233" s="160" t="s">
        <v>265</v>
      </c>
      <c r="F233" s="268" t="s">
        <v>266</v>
      </c>
      <c r="G233" s="268"/>
      <c r="H233" s="268"/>
      <c r="I233" s="268"/>
      <c r="J233" s="161" t="s">
        <v>151</v>
      </c>
      <c r="K233" s="162">
        <v>4.9480000000000004</v>
      </c>
      <c r="L233" s="272">
        <v>0</v>
      </c>
      <c r="M233" s="272"/>
      <c r="N233" s="273">
        <f>ROUND(L233*K233,2)</f>
        <v>0</v>
      </c>
      <c r="O233" s="273"/>
      <c r="P233" s="273"/>
      <c r="Q233" s="273"/>
      <c r="R233" s="133"/>
      <c r="T233" s="163" t="s">
        <v>5</v>
      </c>
      <c r="U233" s="47" t="s">
        <v>43</v>
      </c>
      <c r="V233" s="39"/>
      <c r="W233" s="164">
        <f>V233*K233</f>
        <v>0</v>
      </c>
      <c r="X233" s="164">
        <v>0</v>
      </c>
      <c r="Y233" s="164">
        <f>X233*K233</f>
        <v>0</v>
      </c>
      <c r="Z233" s="164">
        <v>1.4</v>
      </c>
      <c r="AA233" s="165">
        <f>Z233*K233</f>
        <v>6.9272</v>
      </c>
      <c r="AR233" s="22" t="s">
        <v>152</v>
      </c>
      <c r="AT233" s="22" t="s">
        <v>148</v>
      </c>
      <c r="AU233" s="22" t="s">
        <v>99</v>
      </c>
      <c r="AY233" s="22" t="s">
        <v>147</v>
      </c>
      <c r="BE233" s="104">
        <f>IF(U233="základní",N233,0)</f>
        <v>0</v>
      </c>
      <c r="BF233" s="104">
        <f>IF(U233="snížená",N233,0)</f>
        <v>0</v>
      </c>
      <c r="BG233" s="104">
        <f>IF(U233="zákl. přenesená",N233,0)</f>
        <v>0</v>
      </c>
      <c r="BH233" s="104">
        <f>IF(U233="sníž. přenesená",N233,0)</f>
        <v>0</v>
      </c>
      <c r="BI233" s="104">
        <f>IF(U233="nulová",N233,0)</f>
        <v>0</v>
      </c>
      <c r="BJ233" s="22" t="s">
        <v>83</v>
      </c>
      <c r="BK233" s="104">
        <f>ROUND(L233*K233,2)</f>
        <v>0</v>
      </c>
      <c r="BL233" s="22" t="s">
        <v>152</v>
      </c>
      <c r="BM233" s="22" t="s">
        <v>267</v>
      </c>
    </row>
    <row r="234" spans="2:65" s="10" customFormat="1" ht="16.5" customHeight="1">
      <c r="B234" s="166"/>
      <c r="C234" s="167"/>
      <c r="D234" s="167"/>
      <c r="E234" s="168" t="s">
        <v>5</v>
      </c>
      <c r="F234" s="260" t="s">
        <v>261</v>
      </c>
      <c r="G234" s="261"/>
      <c r="H234" s="261"/>
      <c r="I234" s="261"/>
      <c r="J234" s="167"/>
      <c r="K234" s="168" t="s">
        <v>5</v>
      </c>
      <c r="L234" s="167"/>
      <c r="M234" s="167"/>
      <c r="N234" s="167"/>
      <c r="O234" s="167"/>
      <c r="P234" s="167"/>
      <c r="Q234" s="167"/>
      <c r="R234" s="169"/>
      <c r="T234" s="170"/>
      <c r="U234" s="167"/>
      <c r="V234" s="167"/>
      <c r="W234" s="167"/>
      <c r="X234" s="167"/>
      <c r="Y234" s="167"/>
      <c r="Z234" s="167"/>
      <c r="AA234" s="171"/>
      <c r="AT234" s="172" t="s">
        <v>155</v>
      </c>
      <c r="AU234" s="172" t="s">
        <v>99</v>
      </c>
      <c r="AV234" s="10" t="s">
        <v>83</v>
      </c>
      <c r="AW234" s="10" t="s">
        <v>34</v>
      </c>
      <c r="AX234" s="10" t="s">
        <v>77</v>
      </c>
      <c r="AY234" s="172" t="s">
        <v>147</v>
      </c>
    </row>
    <row r="235" spans="2:65" s="10" customFormat="1" ht="16.5" customHeight="1">
      <c r="B235" s="166"/>
      <c r="C235" s="167"/>
      <c r="D235" s="167"/>
      <c r="E235" s="168" t="s">
        <v>5</v>
      </c>
      <c r="F235" s="264" t="s">
        <v>262</v>
      </c>
      <c r="G235" s="265"/>
      <c r="H235" s="265"/>
      <c r="I235" s="265"/>
      <c r="J235" s="167"/>
      <c r="K235" s="168" t="s">
        <v>5</v>
      </c>
      <c r="L235" s="167"/>
      <c r="M235" s="167"/>
      <c r="N235" s="167"/>
      <c r="O235" s="167"/>
      <c r="P235" s="167"/>
      <c r="Q235" s="167"/>
      <c r="R235" s="169"/>
      <c r="T235" s="170"/>
      <c r="U235" s="167"/>
      <c r="V235" s="167"/>
      <c r="W235" s="167"/>
      <c r="X235" s="167"/>
      <c r="Y235" s="167"/>
      <c r="Z235" s="167"/>
      <c r="AA235" s="171"/>
      <c r="AT235" s="172" t="s">
        <v>155</v>
      </c>
      <c r="AU235" s="172" t="s">
        <v>99</v>
      </c>
      <c r="AV235" s="10" t="s">
        <v>83</v>
      </c>
      <c r="AW235" s="10" t="s">
        <v>34</v>
      </c>
      <c r="AX235" s="10" t="s">
        <v>77</v>
      </c>
      <c r="AY235" s="172" t="s">
        <v>147</v>
      </c>
    </row>
    <row r="236" spans="2:65" s="11" customFormat="1" ht="16.5" customHeight="1">
      <c r="B236" s="173"/>
      <c r="C236" s="174"/>
      <c r="D236" s="174"/>
      <c r="E236" s="175" t="s">
        <v>5</v>
      </c>
      <c r="F236" s="262" t="s">
        <v>268</v>
      </c>
      <c r="G236" s="263"/>
      <c r="H236" s="263"/>
      <c r="I236" s="263"/>
      <c r="J236" s="174"/>
      <c r="K236" s="176">
        <v>4.9480000000000004</v>
      </c>
      <c r="L236" s="174"/>
      <c r="M236" s="174"/>
      <c r="N236" s="174"/>
      <c r="O236" s="174"/>
      <c r="P236" s="174"/>
      <c r="Q236" s="174"/>
      <c r="R236" s="177"/>
      <c r="T236" s="178"/>
      <c r="U236" s="174"/>
      <c r="V236" s="174"/>
      <c r="W236" s="174"/>
      <c r="X236" s="174"/>
      <c r="Y236" s="174"/>
      <c r="Z236" s="174"/>
      <c r="AA236" s="179"/>
      <c r="AT236" s="180" t="s">
        <v>155</v>
      </c>
      <c r="AU236" s="180" t="s">
        <v>99</v>
      </c>
      <c r="AV236" s="11" t="s">
        <v>99</v>
      </c>
      <c r="AW236" s="11" t="s">
        <v>34</v>
      </c>
      <c r="AX236" s="11" t="s">
        <v>77</v>
      </c>
      <c r="AY236" s="180" t="s">
        <v>147</v>
      </c>
    </row>
    <row r="237" spans="2:65" s="12" customFormat="1" ht="16.5" customHeight="1">
      <c r="B237" s="181"/>
      <c r="C237" s="182"/>
      <c r="D237" s="182"/>
      <c r="E237" s="183" t="s">
        <v>5</v>
      </c>
      <c r="F237" s="266" t="s">
        <v>157</v>
      </c>
      <c r="G237" s="267"/>
      <c r="H237" s="267"/>
      <c r="I237" s="267"/>
      <c r="J237" s="182"/>
      <c r="K237" s="184">
        <v>4.9480000000000004</v>
      </c>
      <c r="L237" s="182"/>
      <c r="M237" s="182"/>
      <c r="N237" s="182"/>
      <c r="O237" s="182"/>
      <c r="P237" s="182"/>
      <c r="Q237" s="182"/>
      <c r="R237" s="185"/>
      <c r="T237" s="186"/>
      <c r="U237" s="182"/>
      <c r="V237" s="182"/>
      <c r="W237" s="182"/>
      <c r="X237" s="182"/>
      <c r="Y237" s="182"/>
      <c r="Z237" s="182"/>
      <c r="AA237" s="187"/>
      <c r="AT237" s="188" t="s">
        <v>155</v>
      </c>
      <c r="AU237" s="188" t="s">
        <v>99</v>
      </c>
      <c r="AV237" s="12" t="s">
        <v>152</v>
      </c>
      <c r="AW237" s="12" t="s">
        <v>34</v>
      </c>
      <c r="AX237" s="12" t="s">
        <v>83</v>
      </c>
      <c r="AY237" s="188" t="s">
        <v>147</v>
      </c>
    </row>
    <row r="238" spans="2:65" s="1" customFormat="1" ht="25.5" customHeight="1">
      <c r="B238" s="131"/>
      <c r="C238" s="159" t="s">
        <v>269</v>
      </c>
      <c r="D238" s="159" t="s">
        <v>148</v>
      </c>
      <c r="E238" s="160" t="s">
        <v>270</v>
      </c>
      <c r="F238" s="268" t="s">
        <v>271</v>
      </c>
      <c r="G238" s="268"/>
      <c r="H238" s="268"/>
      <c r="I238" s="268"/>
      <c r="J238" s="161" t="s">
        <v>244</v>
      </c>
      <c r="K238" s="162">
        <v>55</v>
      </c>
      <c r="L238" s="272">
        <v>0</v>
      </c>
      <c r="M238" s="272"/>
      <c r="N238" s="273">
        <f>ROUND(L238*K238,2)</f>
        <v>0</v>
      </c>
      <c r="O238" s="273"/>
      <c r="P238" s="273"/>
      <c r="Q238" s="273"/>
      <c r="R238" s="133"/>
      <c r="T238" s="163" t="s">
        <v>5</v>
      </c>
      <c r="U238" s="47" t="s">
        <v>43</v>
      </c>
      <c r="V238" s="39"/>
      <c r="W238" s="164">
        <f>V238*K238</f>
        <v>0</v>
      </c>
      <c r="X238" s="164">
        <v>0</v>
      </c>
      <c r="Y238" s="164">
        <f>X238*K238</f>
        <v>0</v>
      </c>
      <c r="Z238" s="164">
        <v>0</v>
      </c>
      <c r="AA238" s="165">
        <f>Z238*K238</f>
        <v>0</v>
      </c>
      <c r="AR238" s="22" t="s">
        <v>152</v>
      </c>
      <c r="AT238" s="22" t="s">
        <v>148</v>
      </c>
      <c r="AU238" s="22" t="s">
        <v>99</v>
      </c>
      <c r="AY238" s="22" t="s">
        <v>147</v>
      </c>
      <c r="BE238" s="104">
        <f>IF(U238="základní",N238,0)</f>
        <v>0</v>
      </c>
      <c r="BF238" s="104">
        <f>IF(U238="snížená",N238,0)</f>
        <v>0</v>
      </c>
      <c r="BG238" s="104">
        <f>IF(U238="zákl. přenesená",N238,0)</f>
        <v>0</v>
      </c>
      <c r="BH238" s="104">
        <f>IF(U238="sníž. přenesená",N238,0)</f>
        <v>0</v>
      </c>
      <c r="BI238" s="104">
        <f>IF(U238="nulová",N238,0)</f>
        <v>0</v>
      </c>
      <c r="BJ238" s="22" t="s">
        <v>83</v>
      </c>
      <c r="BK238" s="104">
        <f>ROUND(L238*K238,2)</f>
        <v>0</v>
      </c>
      <c r="BL238" s="22" t="s">
        <v>152</v>
      </c>
      <c r="BM238" s="22" t="s">
        <v>272</v>
      </c>
    </row>
    <row r="239" spans="2:65" s="10" customFormat="1" ht="38.25" customHeight="1">
      <c r="B239" s="166"/>
      <c r="C239" s="167"/>
      <c r="D239" s="167"/>
      <c r="E239" s="168" t="s">
        <v>5</v>
      </c>
      <c r="F239" s="260" t="s">
        <v>273</v>
      </c>
      <c r="G239" s="261"/>
      <c r="H239" s="261"/>
      <c r="I239" s="261"/>
      <c r="J239" s="167"/>
      <c r="K239" s="168" t="s">
        <v>5</v>
      </c>
      <c r="L239" s="167"/>
      <c r="M239" s="167"/>
      <c r="N239" s="167"/>
      <c r="O239" s="167"/>
      <c r="P239" s="167"/>
      <c r="Q239" s="167"/>
      <c r="R239" s="169"/>
      <c r="T239" s="170"/>
      <c r="U239" s="167"/>
      <c r="V239" s="167"/>
      <c r="W239" s="167"/>
      <c r="X239" s="167"/>
      <c r="Y239" s="167"/>
      <c r="Z239" s="167"/>
      <c r="AA239" s="171"/>
      <c r="AT239" s="172" t="s">
        <v>155</v>
      </c>
      <c r="AU239" s="172" t="s">
        <v>99</v>
      </c>
      <c r="AV239" s="10" t="s">
        <v>83</v>
      </c>
      <c r="AW239" s="10" t="s">
        <v>34</v>
      </c>
      <c r="AX239" s="10" t="s">
        <v>77</v>
      </c>
      <c r="AY239" s="172" t="s">
        <v>147</v>
      </c>
    </row>
    <row r="240" spans="2:65" s="11" customFormat="1" ht="16.5" customHeight="1">
      <c r="B240" s="173"/>
      <c r="C240" s="174"/>
      <c r="D240" s="174"/>
      <c r="E240" s="175" t="s">
        <v>5</v>
      </c>
      <c r="F240" s="262" t="s">
        <v>274</v>
      </c>
      <c r="G240" s="263"/>
      <c r="H240" s="263"/>
      <c r="I240" s="263"/>
      <c r="J240" s="174"/>
      <c r="K240" s="176">
        <v>55</v>
      </c>
      <c r="L240" s="174"/>
      <c r="M240" s="174"/>
      <c r="N240" s="174"/>
      <c r="O240" s="174"/>
      <c r="P240" s="174"/>
      <c r="Q240" s="174"/>
      <c r="R240" s="177"/>
      <c r="T240" s="178"/>
      <c r="U240" s="174"/>
      <c r="V240" s="174"/>
      <c r="W240" s="174"/>
      <c r="X240" s="174"/>
      <c r="Y240" s="174"/>
      <c r="Z240" s="174"/>
      <c r="AA240" s="179"/>
      <c r="AT240" s="180" t="s">
        <v>155</v>
      </c>
      <c r="AU240" s="180" t="s">
        <v>99</v>
      </c>
      <c r="AV240" s="11" t="s">
        <v>99</v>
      </c>
      <c r="AW240" s="11" t="s">
        <v>34</v>
      </c>
      <c r="AX240" s="11" t="s">
        <v>77</v>
      </c>
      <c r="AY240" s="180" t="s">
        <v>147</v>
      </c>
    </row>
    <row r="241" spans="2:65" s="12" customFormat="1" ht="16.5" customHeight="1">
      <c r="B241" s="181"/>
      <c r="C241" s="182"/>
      <c r="D241" s="182"/>
      <c r="E241" s="183" t="s">
        <v>5</v>
      </c>
      <c r="F241" s="266" t="s">
        <v>157</v>
      </c>
      <c r="G241" s="267"/>
      <c r="H241" s="267"/>
      <c r="I241" s="267"/>
      <c r="J241" s="182"/>
      <c r="K241" s="184">
        <v>55</v>
      </c>
      <c r="L241" s="182"/>
      <c r="M241" s="182"/>
      <c r="N241" s="182"/>
      <c r="O241" s="182"/>
      <c r="P241" s="182"/>
      <c r="Q241" s="182"/>
      <c r="R241" s="185"/>
      <c r="T241" s="186"/>
      <c r="U241" s="182"/>
      <c r="V241" s="182"/>
      <c r="W241" s="182"/>
      <c r="X241" s="182"/>
      <c r="Y241" s="182"/>
      <c r="Z241" s="182"/>
      <c r="AA241" s="187"/>
      <c r="AT241" s="188" t="s">
        <v>155</v>
      </c>
      <c r="AU241" s="188" t="s">
        <v>99</v>
      </c>
      <c r="AV241" s="12" t="s">
        <v>152</v>
      </c>
      <c r="AW241" s="12" t="s">
        <v>34</v>
      </c>
      <c r="AX241" s="12" t="s">
        <v>83</v>
      </c>
      <c r="AY241" s="188" t="s">
        <v>147</v>
      </c>
    </row>
    <row r="242" spans="2:65" s="1" customFormat="1" ht="38.25" customHeight="1">
      <c r="B242" s="131"/>
      <c r="C242" s="159" t="s">
        <v>275</v>
      </c>
      <c r="D242" s="159" t="s">
        <v>148</v>
      </c>
      <c r="E242" s="160" t="s">
        <v>276</v>
      </c>
      <c r="F242" s="268" t="s">
        <v>277</v>
      </c>
      <c r="G242" s="268"/>
      <c r="H242" s="268"/>
      <c r="I242" s="268"/>
      <c r="J242" s="161" t="s">
        <v>97</v>
      </c>
      <c r="K242" s="162">
        <v>145.03</v>
      </c>
      <c r="L242" s="272">
        <v>0</v>
      </c>
      <c r="M242" s="272"/>
      <c r="N242" s="273">
        <f>ROUND(L242*K242,2)</f>
        <v>0</v>
      </c>
      <c r="O242" s="273"/>
      <c r="P242" s="273"/>
      <c r="Q242" s="273"/>
      <c r="R242" s="133"/>
      <c r="T242" s="163" t="s">
        <v>5</v>
      </c>
      <c r="U242" s="47" t="s">
        <v>43</v>
      </c>
      <c r="V242" s="39"/>
      <c r="W242" s="164">
        <f>V242*K242</f>
        <v>0</v>
      </c>
      <c r="X242" s="164">
        <v>0</v>
      </c>
      <c r="Y242" s="164">
        <f>X242*K242</f>
        <v>0</v>
      </c>
      <c r="Z242" s="164">
        <v>0.05</v>
      </c>
      <c r="AA242" s="165">
        <f>Z242*K242</f>
        <v>7.2515000000000001</v>
      </c>
      <c r="AR242" s="22" t="s">
        <v>152</v>
      </c>
      <c r="AT242" s="22" t="s">
        <v>148</v>
      </c>
      <c r="AU242" s="22" t="s">
        <v>99</v>
      </c>
      <c r="AY242" s="22" t="s">
        <v>147</v>
      </c>
      <c r="BE242" s="104">
        <f>IF(U242="základní",N242,0)</f>
        <v>0</v>
      </c>
      <c r="BF242" s="104">
        <f>IF(U242="snížená",N242,0)</f>
        <v>0</v>
      </c>
      <c r="BG242" s="104">
        <f>IF(U242="zákl. přenesená",N242,0)</f>
        <v>0</v>
      </c>
      <c r="BH242" s="104">
        <f>IF(U242="sníž. přenesená",N242,0)</f>
        <v>0</v>
      </c>
      <c r="BI242" s="104">
        <f>IF(U242="nulová",N242,0)</f>
        <v>0</v>
      </c>
      <c r="BJ242" s="22" t="s">
        <v>83</v>
      </c>
      <c r="BK242" s="104">
        <f>ROUND(L242*K242,2)</f>
        <v>0</v>
      </c>
      <c r="BL242" s="22" t="s">
        <v>152</v>
      </c>
      <c r="BM242" s="22" t="s">
        <v>278</v>
      </c>
    </row>
    <row r="243" spans="2:65" s="10" customFormat="1" ht="16.5" customHeight="1">
      <c r="B243" s="166"/>
      <c r="C243" s="167"/>
      <c r="D243" s="167"/>
      <c r="E243" s="168" t="s">
        <v>5</v>
      </c>
      <c r="F243" s="260" t="s">
        <v>279</v>
      </c>
      <c r="G243" s="261"/>
      <c r="H243" s="261"/>
      <c r="I243" s="261"/>
      <c r="J243" s="167"/>
      <c r="K243" s="168" t="s">
        <v>5</v>
      </c>
      <c r="L243" s="167"/>
      <c r="M243" s="167"/>
      <c r="N243" s="167"/>
      <c r="O243" s="167"/>
      <c r="P243" s="167"/>
      <c r="Q243" s="167"/>
      <c r="R243" s="169"/>
      <c r="T243" s="170"/>
      <c r="U243" s="167"/>
      <c r="V243" s="167"/>
      <c r="W243" s="167"/>
      <c r="X243" s="167"/>
      <c r="Y243" s="167"/>
      <c r="Z243" s="167"/>
      <c r="AA243" s="171"/>
      <c r="AT243" s="172" t="s">
        <v>155</v>
      </c>
      <c r="AU243" s="172" t="s">
        <v>99</v>
      </c>
      <c r="AV243" s="10" t="s">
        <v>83</v>
      </c>
      <c r="AW243" s="10" t="s">
        <v>34</v>
      </c>
      <c r="AX243" s="10" t="s">
        <v>77</v>
      </c>
      <c r="AY243" s="172" t="s">
        <v>147</v>
      </c>
    </row>
    <row r="244" spans="2:65" s="10" customFormat="1" ht="16.5" customHeight="1">
      <c r="B244" s="166"/>
      <c r="C244" s="167"/>
      <c r="D244" s="167"/>
      <c r="E244" s="168" t="s">
        <v>5</v>
      </c>
      <c r="F244" s="264" t="s">
        <v>280</v>
      </c>
      <c r="G244" s="265"/>
      <c r="H244" s="265"/>
      <c r="I244" s="265"/>
      <c r="J244" s="167"/>
      <c r="K244" s="168" t="s">
        <v>5</v>
      </c>
      <c r="L244" s="167"/>
      <c r="M244" s="167"/>
      <c r="N244" s="167"/>
      <c r="O244" s="167"/>
      <c r="P244" s="167"/>
      <c r="Q244" s="167"/>
      <c r="R244" s="169"/>
      <c r="T244" s="170"/>
      <c r="U244" s="167"/>
      <c r="V244" s="167"/>
      <c r="W244" s="167"/>
      <c r="X244" s="167"/>
      <c r="Y244" s="167"/>
      <c r="Z244" s="167"/>
      <c r="AA244" s="171"/>
      <c r="AT244" s="172" t="s">
        <v>155</v>
      </c>
      <c r="AU244" s="172" t="s">
        <v>99</v>
      </c>
      <c r="AV244" s="10" t="s">
        <v>83</v>
      </c>
      <c r="AW244" s="10" t="s">
        <v>34</v>
      </c>
      <c r="AX244" s="10" t="s">
        <v>77</v>
      </c>
      <c r="AY244" s="172" t="s">
        <v>147</v>
      </c>
    </row>
    <row r="245" spans="2:65" s="10" customFormat="1" ht="16.5" customHeight="1">
      <c r="B245" s="166"/>
      <c r="C245" s="167"/>
      <c r="D245" s="167"/>
      <c r="E245" s="168" t="s">
        <v>5</v>
      </c>
      <c r="F245" s="264" t="s">
        <v>281</v>
      </c>
      <c r="G245" s="265"/>
      <c r="H245" s="265"/>
      <c r="I245" s="265"/>
      <c r="J245" s="167"/>
      <c r="K245" s="168" t="s">
        <v>5</v>
      </c>
      <c r="L245" s="167"/>
      <c r="M245" s="167"/>
      <c r="N245" s="167"/>
      <c r="O245" s="167"/>
      <c r="P245" s="167"/>
      <c r="Q245" s="167"/>
      <c r="R245" s="169"/>
      <c r="T245" s="170"/>
      <c r="U245" s="167"/>
      <c r="V245" s="167"/>
      <c r="W245" s="167"/>
      <c r="X245" s="167"/>
      <c r="Y245" s="167"/>
      <c r="Z245" s="167"/>
      <c r="AA245" s="171"/>
      <c r="AT245" s="172" t="s">
        <v>155</v>
      </c>
      <c r="AU245" s="172" t="s">
        <v>99</v>
      </c>
      <c r="AV245" s="10" t="s">
        <v>83</v>
      </c>
      <c r="AW245" s="10" t="s">
        <v>34</v>
      </c>
      <c r="AX245" s="10" t="s">
        <v>77</v>
      </c>
      <c r="AY245" s="172" t="s">
        <v>147</v>
      </c>
    </row>
    <row r="246" spans="2:65" s="11" customFormat="1" ht="16.5" customHeight="1">
      <c r="B246" s="173"/>
      <c r="C246" s="174"/>
      <c r="D246" s="174"/>
      <c r="E246" s="175" t="s">
        <v>5</v>
      </c>
      <c r="F246" s="262" t="s">
        <v>282</v>
      </c>
      <c r="G246" s="263"/>
      <c r="H246" s="263"/>
      <c r="I246" s="263"/>
      <c r="J246" s="174"/>
      <c r="K246" s="176">
        <v>30.85</v>
      </c>
      <c r="L246" s="174"/>
      <c r="M246" s="174"/>
      <c r="N246" s="174"/>
      <c r="O246" s="174"/>
      <c r="P246" s="174"/>
      <c r="Q246" s="174"/>
      <c r="R246" s="177"/>
      <c r="T246" s="178"/>
      <c r="U246" s="174"/>
      <c r="V246" s="174"/>
      <c r="W246" s="174"/>
      <c r="X246" s="174"/>
      <c r="Y246" s="174"/>
      <c r="Z246" s="174"/>
      <c r="AA246" s="179"/>
      <c r="AT246" s="180" t="s">
        <v>155</v>
      </c>
      <c r="AU246" s="180" t="s">
        <v>99</v>
      </c>
      <c r="AV246" s="11" t="s">
        <v>99</v>
      </c>
      <c r="AW246" s="11" t="s">
        <v>34</v>
      </c>
      <c r="AX246" s="11" t="s">
        <v>77</v>
      </c>
      <c r="AY246" s="180" t="s">
        <v>147</v>
      </c>
    </row>
    <row r="247" spans="2:65" s="11" customFormat="1" ht="16.5" customHeight="1">
      <c r="B247" s="173"/>
      <c r="C247" s="174"/>
      <c r="D247" s="174"/>
      <c r="E247" s="175" t="s">
        <v>5</v>
      </c>
      <c r="F247" s="262" t="s">
        <v>283</v>
      </c>
      <c r="G247" s="263"/>
      <c r="H247" s="263"/>
      <c r="I247" s="263"/>
      <c r="J247" s="174"/>
      <c r="K247" s="176">
        <v>43.36</v>
      </c>
      <c r="L247" s="174"/>
      <c r="M247" s="174"/>
      <c r="N247" s="174"/>
      <c r="O247" s="174"/>
      <c r="P247" s="174"/>
      <c r="Q247" s="174"/>
      <c r="R247" s="177"/>
      <c r="T247" s="178"/>
      <c r="U247" s="174"/>
      <c r="V247" s="174"/>
      <c r="W247" s="174"/>
      <c r="X247" s="174"/>
      <c r="Y247" s="174"/>
      <c r="Z247" s="174"/>
      <c r="AA247" s="179"/>
      <c r="AT247" s="180" t="s">
        <v>155</v>
      </c>
      <c r="AU247" s="180" t="s">
        <v>99</v>
      </c>
      <c r="AV247" s="11" t="s">
        <v>99</v>
      </c>
      <c r="AW247" s="11" t="s">
        <v>34</v>
      </c>
      <c r="AX247" s="11" t="s">
        <v>77</v>
      </c>
      <c r="AY247" s="180" t="s">
        <v>147</v>
      </c>
    </row>
    <row r="248" spans="2:65" s="11" customFormat="1" ht="16.5" customHeight="1">
      <c r="B248" s="173"/>
      <c r="C248" s="174"/>
      <c r="D248" s="174"/>
      <c r="E248" s="175" t="s">
        <v>5</v>
      </c>
      <c r="F248" s="262" t="s">
        <v>284</v>
      </c>
      <c r="G248" s="263"/>
      <c r="H248" s="263"/>
      <c r="I248" s="263"/>
      <c r="J248" s="174"/>
      <c r="K248" s="176">
        <v>26.1</v>
      </c>
      <c r="L248" s="174"/>
      <c r="M248" s="174"/>
      <c r="N248" s="174"/>
      <c r="O248" s="174"/>
      <c r="P248" s="174"/>
      <c r="Q248" s="174"/>
      <c r="R248" s="177"/>
      <c r="T248" s="178"/>
      <c r="U248" s="174"/>
      <c r="V248" s="174"/>
      <c r="W248" s="174"/>
      <c r="X248" s="174"/>
      <c r="Y248" s="174"/>
      <c r="Z248" s="174"/>
      <c r="AA248" s="179"/>
      <c r="AT248" s="180" t="s">
        <v>155</v>
      </c>
      <c r="AU248" s="180" t="s">
        <v>99</v>
      </c>
      <c r="AV248" s="11" t="s">
        <v>99</v>
      </c>
      <c r="AW248" s="11" t="s">
        <v>34</v>
      </c>
      <c r="AX248" s="11" t="s">
        <v>77</v>
      </c>
      <c r="AY248" s="180" t="s">
        <v>147</v>
      </c>
    </row>
    <row r="249" spans="2:65" s="11" customFormat="1" ht="16.5" customHeight="1">
      <c r="B249" s="173"/>
      <c r="C249" s="174"/>
      <c r="D249" s="174"/>
      <c r="E249" s="175" t="s">
        <v>5</v>
      </c>
      <c r="F249" s="262" t="s">
        <v>285</v>
      </c>
      <c r="G249" s="263"/>
      <c r="H249" s="263"/>
      <c r="I249" s="263"/>
      <c r="J249" s="174"/>
      <c r="K249" s="176">
        <v>26.31</v>
      </c>
      <c r="L249" s="174"/>
      <c r="M249" s="174"/>
      <c r="N249" s="174"/>
      <c r="O249" s="174"/>
      <c r="P249" s="174"/>
      <c r="Q249" s="174"/>
      <c r="R249" s="177"/>
      <c r="T249" s="178"/>
      <c r="U249" s="174"/>
      <c r="V249" s="174"/>
      <c r="W249" s="174"/>
      <c r="X249" s="174"/>
      <c r="Y249" s="174"/>
      <c r="Z249" s="174"/>
      <c r="AA249" s="179"/>
      <c r="AT249" s="180" t="s">
        <v>155</v>
      </c>
      <c r="AU249" s="180" t="s">
        <v>99</v>
      </c>
      <c r="AV249" s="11" t="s">
        <v>99</v>
      </c>
      <c r="AW249" s="11" t="s">
        <v>34</v>
      </c>
      <c r="AX249" s="11" t="s">
        <v>77</v>
      </c>
      <c r="AY249" s="180" t="s">
        <v>147</v>
      </c>
    </row>
    <row r="250" spans="2:65" s="11" customFormat="1" ht="16.5" customHeight="1">
      <c r="B250" s="173"/>
      <c r="C250" s="174"/>
      <c r="D250" s="174"/>
      <c r="E250" s="175" t="s">
        <v>5</v>
      </c>
      <c r="F250" s="262" t="s">
        <v>286</v>
      </c>
      <c r="G250" s="263"/>
      <c r="H250" s="263"/>
      <c r="I250" s="263"/>
      <c r="J250" s="174"/>
      <c r="K250" s="176">
        <v>18.41</v>
      </c>
      <c r="L250" s="174"/>
      <c r="M250" s="174"/>
      <c r="N250" s="174"/>
      <c r="O250" s="174"/>
      <c r="P250" s="174"/>
      <c r="Q250" s="174"/>
      <c r="R250" s="177"/>
      <c r="T250" s="178"/>
      <c r="U250" s="174"/>
      <c r="V250" s="174"/>
      <c r="W250" s="174"/>
      <c r="X250" s="174"/>
      <c r="Y250" s="174"/>
      <c r="Z250" s="174"/>
      <c r="AA250" s="179"/>
      <c r="AT250" s="180" t="s">
        <v>155</v>
      </c>
      <c r="AU250" s="180" t="s">
        <v>99</v>
      </c>
      <c r="AV250" s="11" t="s">
        <v>99</v>
      </c>
      <c r="AW250" s="11" t="s">
        <v>34</v>
      </c>
      <c r="AX250" s="11" t="s">
        <v>77</v>
      </c>
      <c r="AY250" s="180" t="s">
        <v>147</v>
      </c>
    </row>
    <row r="251" spans="2:65" s="12" customFormat="1" ht="16.5" customHeight="1">
      <c r="B251" s="181"/>
      <c r="C251" s="182"/>
      <c r="D251" s="182"/>
      <c r="E251" s="183" t="s">
        <v>100</v>
      </c>
      <c r="F251" s="266" t="s">
        <v>157</v>
      </c>
      <c r="G251" s="267"/>
      <c r="H251" s="267"/>
      <c r="I251" s="267"/>
      <c r="J251" s="182"/>
      <c r="K251" s="184">
        <v>145.03</v>
      </c>
      <c r="L251" s="182"/>
      <c r="M251" s="182"/>
      <c r="N251" s="182"/>
      <c r="O251" s="182"/>
      <c r="P251" s="182"/>
      <c r="Q251" s="182"/>
      <c r="R251" s="185"/>
      <c r="T251" s="186"/>
      <c r="U251" s="182"/>
      <c r="V251" s="182"/>
      <c r="W251" s="182"/>
      <c r="X251" s="182"/>
      <c r="Y251" s="182"/>
      <c r="Z251" s="182"/>
      <c r="AA251" s="187"/>
      <c r="AT251" s="188" t="s">
        <v>155</v>
      </c>
      <c r="AU251" s="188" t="s">
        <v>99</v>
      </c>
      <c r="AV251" s="12" t="s">
        <v>152</v>
      </c>
      <c r="AW251" s="12" t="s">
        <v>34</v>
      </c>
      <c r="AX251" s="12" t="s">
        <v>83</v>
      </c>
      <c r="AY251" s="188" t="s">
        <v>147</v>
      </c>
    </row>
    <row r="252" spans="2:65" s="1" customFormat="1" ht="25.5" customHeight="1">
      <c r="B252" s="131"/>
      <c r="C252" s="159" t="s">
        <v>287</v>
      </c>
      <c r="D252" s="159" t="s">
        <v>148</v>
      </c>
      <c r="E252" s="160" t="s">
        <v>288</v>
      </c>
      <c r="F252" s="268" t="s">
        <v>289</v>
      </c>
      <c r="G252" s="268"/>
      <c r="H252" s="268"/>
      <c r="I252" s="268"/>
      <c r="J252" s="161" t="s">
        <v>290</v>
      </c>
      <c r="K252" s="162">
        <v>69.406000000000006</v>
      </c>
      <c r="L252" s="272">
        <v>0</v>
      </c>
      <c r="M252" s="272"/>
      <c r="N252" s="273">
        <f>ROUND(L252*K252,2)</f>
        <v>0</v>
      </c>
      <c r="O252" s="273"/>
      <c r="P252" s="273"/>
      <c r="Q252" s="273"/>
      <c r="R252" s="133"/>
      <c r="T252" s="163" t="s">
        <v>5</v>
      </c>
      <c r="U252" s="47" t="s">
        <v>43</v>
      </c>
      <c r="V252" s="39"/>
      <c r="W252" s="164">
        <f>V252*K252</f>
        <v>0</v>
      </c>
      <c r="X252" s="164">
        <v>0</v>
      </c>
      <c r="Y252" s="164">
        <f>X252*K252</f>
        <v>0</v>
      </c>
      <c r="Z252" s="164">
        <v>0</v>
      </c>
      <c r="AA252" s="165">
        <f>Z252*K252</f>
        <v>0</v>
      </c>
      <c r="AR252" s="22" t="s">
        <v>152</v>
      </c>
      <c r="AT252" s="22" t="s">
        <v>148</v>
      </c>
      <c r="AU252" s="22" t="s">
        <v>99</v>
      </c>
      <c r="AY252" s="22" t="s">
        <v>147</v>
      </c>
      <c r="BE252" s="104">
        <f>IF(U252="základní",N252,0)</f>
        <v>0</v>
      </c>
      <c r="BF252" s="104">
        <f>IF(U252="snížená",N252,0)</f>
        <v>0</v>
      </c>
      <c r="BG252" s="104">
        <f>IF(U252="zákl. přenesená",N252,0)</f>
        <v>0</v>
      </c>
      <c r="BH252" s="104">
        <f>IF(U252="sníž. přenesená",N252,0)</f>
        <v>0</v>
      </c>
      <c r="BI252" s="104">
        <f>IF(U252="nulová",N252,0)</f>
        <v>0</v>
      </c>
      <c r="BJ252" s="22" t="s">
        <v>83</v>
      </c>
      <c r="BK252" s="104">
        <f>ROUND(L252*K252,2)</f>
        <v>0</v>
      </c>
      <c r="BL252" s="22" t="s">
        <v>152</v>
      </c>
      <c r="BM252" s="22" t="s">
        <v>291</v>
      </c>
    </row>
    <row r="253" spans="2:65" s="10" customFormat="1" ht="16.5" customHeight="1">
      <c r="B253" s="166"/>
      <c r="C253" s="167"/>
      <c r="D253" s="167"/>
      <c r="E253" s="168" t="s">
        <v>5</v>
      </c>
      <c r="F253" s="260" t="s">
        <v>292</v>
      </c>
      <c r="G253" s="261"/>
      <c r="H253" s="261"/>
      <c r="I253" s="261"/>
      <c r="J253" s="167"/>
      <c r="K253" s="168" t="s">
        <v>5</v>
      </c>
      <c r="L253" s="167"/>
      <c r="M253" s="167"/>
      <c r="N253" s="167"/>
      <c r="O253" s="167"/>
      <c r="P253" s="167"/>
      <c r="Q253" s="167"/>
      <c r="R253" s="169"/>
      <c r="T253" s="170"/>
      <c r="U253" s="167"/>
      <c r="V253" s="167"/>
      <c r="W253" s="167"/>
      <c r="X253" s="167"/>
      <c r="Y253" s="167"/>
      <c r="Z253" s="167"/>
      <c r="AA253" s="171"/>
      <c r="AT253" s="172" t="s">
        <v>155</v>
      </c>
      <c r="AU253" s="172" t="s">
        <v>99</v>
      </c>
      <c r="AV253" s="10" t="s">
        <v>83</v>
      </c>
      <c r="AW253" s="10" t="s">
        <v>34</v>
      </c>
      <c r="AX253" s="10" t="s">
        <v>77</v>
      </c>
      <c r="AY253" s="172" t="s">
        <v>147</v>
      </c>
    </row>
    <row r="254" spans="2:65" s="10" customFormat="1" ht="16.5" customHeight="1">
      <c r="B254" s="166"/>
      <c r="C254" s="167"/>
      <c r="D254" s="167"/>
      <c r="E254" s="168" t="s">
        <v>5</v>
      </c>
      <c r="F254" s="264" t="s">
        <v>293</v>
      </c>
      <c r="G254" s="265"/>
      <c r="H254" s="265"/>
      <c r="I254" s="265"/>
      <c r="J254" s="167"/>
      <c r="K254" s="168" t="s">
        <v>5</v>
      </c>
      <c r="L254" s="167"/>
      <c r="M254" s="167"/>
      <c r="N254" s="167"/>
      <c r="O254" s="167"/>
      <c r="P254" s="167"/>
      <c r="Q254" s="167"/>
      <c r="R254" s="169"/>
      <c r="T254" s="170"/>
      <c r="U254" s="167"/>
      <c r="V254" s="167"/>
      <c r="W254" s="167"/>
      <c r="X254" s="167"/>
      <c r="Y254" s="167"/>
      <c r="Z254" s="167"/>
      <c r="AA254" s="171"/>
      <c r="AT254" s="172" t="s">
        <v>155</v>
      </c>
      <c r="AU254" s="172" t="s">
        <v>99</v>
      </c>
      <c r="AV254" s="10" t="s">
        <v>83</v>
      </c>
      <c r="AW254" s="10" t="s">
        <v>34</v>
      </c>
      <c r="AX254" s="10" t="s">
        <v>77</v>
      </c>
      <c r="AY254" s="172" t="s">
        <v>147</v>
      </c>
    </row>
    <row r="255" spans="2:65" s="11" customFormat="1" ht="16.5" customHeight="1">
      <c r="B255" s="173"/>
      <c r="C255" s="174"/>
      <c r="D255" s="174"/>
      <c r="E255" s="175" t="s">
        <v>5</v>
      </c>
      <c r="F255" s="262" t="s">
        <v>294</v>
      </c>
      <c r="G255" s="263"/>
      <c r="H255" s="263"/>
      <c r="I255" s="263"/>
      <c r="J255" s="174"/>
      <c r="K255" s="176">
        <v>28.268000000000001</v>
      </c>
      <c r="L255" s="174"/>
      <c r="M255" s="174"/>
      <c r="N255" s="174"/>
      <c r="O255" s="174"/>
      <c r="P255" s="174"/>
      <c r="Q255" s="174"/>
      <c r="R255" s="177"/>
      <c r="T255" s="178"/>
      <c r="U255" s="174"/>
      <c r="V255" s="174"/>
      <c r="W255" s="174"/>
      <c r="X255" s="174"/>
      <c r="Y255" s="174"/>
      <c r="Z255" s="174"/>
      <c r="AA255" s="179"/>
      <c r="AT255" s="180" t="s">
        <v>155</v>
      </c>
      <c r="AU255" s="180" t="s">
        <v>99</v>
      </c>
      <c r="AV255" s="11" t="s">
        <v>99</v>
      </c>
      <c r="AW255" s="11" t="s">
        <v>34</v>
      </c>
      <c r="AX255" s="11" t="s">
        <v>77</v>
      </c>
      <c r="AY255" s="180" t="s">
        <v>147</v>
      </c>
    </row>
    <row r="256" spans="2:65" s="11" customFormat="1" ht="16.5" customHeight="1">
      <c r="B256" s="173"/>
      <c r="C256" s="174"/>
      <c r="D256" s="174"/>
      <c r="E256" s="175" t="s">
        <v>5</v>
      </c>
      <c r="F256" s="262" t="s">
        <v>295</v>
      </c>
      <c r="G256" s="263"/>
      <c r="H256" s="263"/>
      <c r="I256" s="263"/>
      <c r="J256" s="174"/>
      <c r="K256" s="176">
        <v>20.408000000000001</v>
      </c>
      <c r="L256" s="174"/>
      <c r="M256" s="174"/>
      <c r="N256" s="174"/>
      <c r="O256" s="174"/>
      <c r="P256" s="174"/>
      <c r="Q256" s="174"/>
      <c r="R256" s="177"/>
      <c r="T256" s="178"/>
      <c r="U256" s="174"/>
      <c r="V256" s="174"/>
      <c r="W256" s="174"/>
      <c r="X256" s="174"/>
      <c r="Y256" s="174"/>
      <c r="Z256" s="174"/>
      <c r="AA256" s="179"/>
      <c r="AT256" s="180" t="s">
        <v>155</v>
      </c>
      <c r="AU256" s="180" t="s">
        <v>99</v>
      </c>
      <c r="AV256" s="11" t="s">
        <v>99</v>
      </c>
      <c r="AW256" s="11" t="s">
        <v>34</v>
      </c>
      <c r="AX256" s="11" t="s">
        <v>77</v>
      </c>
      <c r="AY256" s="180" t="s">
        <v>147</v>
      </c>
    </row>
    <row r="257" spans="2:65" s="11" customFormat="1" ht="16.5" customHeight="1">
      <c r="B257" s="173"/>
      <c r="C257" s="174"/>
      <c r="D257" s="174"/>
      <c r="E257" s="175" t="s">
        <v>5</v>
      </c>
      <c r="F257" s="262" t="s">
        <v>296</v>
      </c>
      <c r="G257" s="263"/>
      <c r="H257" s="263"/>
      <c r="I257" s="263"/>
      <c r="J257" s="174"/>
      <c r="K257" s="176">
        <v>20.73</v>
      </c>
      <c r="L257" s="174"/>
      <c r="M257" s="174"/>
      <c r="N257" s="174"/>
      <c r="O257" s="174"/>
      <c r="P257" s="174"/>
      <c r="Q257" s="174"/>
      <c r="R257" s="177"/>
      <c r="T257" s="178"/>
      <c r="U257" s="174"/>
      <c r="V257" s="174"/>
      <c r="W257" s="174"/>
      <c r="X257" s="174"/>
      <c r="Y257" s="174"/>
      <c r="Z257" s="174"/>
      <c r="AA257" s="179"/>
      <c r="AT257" s="180" t="s">
        <v>155</v>
      </c>
      <c r="AU257" s="180" t="s">
        <v>99</v>
      </c>
      <c r="AV257" s="11" t="s">
        <v>99</v>
      </c>
      <c r="AW257" s="11" t="s">
        <v>34</v>
      </c>
      <c r="AX257" s="11" t="s">
        <v>77</v>
      </c>
      <c r="AY257" s="180" t="s">
        <v>147</v>
      </c>
    </row>
    <row r="258" spans="2:65" s="12" customFormat="1" ht="16.5" customHeight="1">
      <c r="B258" s="181"/>
      <c r="C258" s="182"/>
      <c r="D258" s="182"/>
      <c r="E258" s="183" t="s">
        <v>5</v>
      </c>
      <c r="F258" s="266" t="s">
        <v>157</v>
      </c>
      <c r="G258" s="267"/>
      <c r="H258" s="267"/>
      <c r="I258" s="267"/>
      <c r="J258" s="182"/>
      <c r="K258" s="184">
        <v>69.406000000000006</v>
      </c>
      <c r="L258" s="182"/>
      <c r="M258" s="182"/>
      <c r="N258" s="182"/>
      <c r="O258" s="182"/>
      <c r="P258" s="182"/>
      <c r="Q258" s="182"/>
      <c r="R258" s="185"/>
      <c r="T258" s="186"/>
      <c r="U258" s="182"/>
      <c r="V258" s="182"/>
      <c r="W258" s="182"/>
      <c r="X258" s="182"/>
      <c r="Y258" s="182"/>
      <c r="Z258" s="182"/>
      <c r="AA258" s="187"/>
      <c r="AT258" s="188" t="s">
        <v>155</v>
      </c>
      <c r="AU258" s="188" t="s">
        <v>99</v>
      </c>
      <c r="AV258" s="12" t="s">
        <v>152</v>
      </c>
      <c r="AW258" s="12" t="s">
        <v>34</v>
      </c>
      <c r="AX258" s="12" t="s">
        <v>83</v>
      </c>
      <c r="AY258" s="188" t="s">
        <v>147</v>
      </c>
    </row>
    <row r="259" spans="2:65" s="9" customFormat="1" ht="29.85" customHeight="1">
      <c r="B259" s="148"/>
      <c r="C259" s="149"/>
      <c r="D259" s="158" t="s">
        <v>117</v>
      </c>
      <c r="E259" s="158"/>
      <c r="F259" s="158"/>
      <c r="G259" s="158"/>
      <c r="H259" s="158"/>
      <c r="I259" s="158"/>
      <c r="J259" s="158"/>
      <c r="K259" s="158"/>
      <c r="L259" s="158"/>
      <c r="M259" s="158"/>
      <c r="N259" s="284">
        <f>BK259</f>
        <v>0</v>
      </c>
      <c r="O259" s="285"/>
      <c r="P259" s="285"/>
      <c r="Q259" s="285"/>
      <c r="R259" s="151"/>
      <c r="T259" s="152"/>
      <c r="U259" s="149"/>
      <c r="V259" s="149"/>
      <c r="W259" s="153">
        <f>SUM(W260:W279)</f>
        <v>0</v>
      </c>
      <c r="X259" s="149"/>
      <c r="Y259" s="153">
        <f>SUM(Y260:Y279)</f>
        <v>0</v>
      </c>
      <c r="Z259" s="149"/>
      <c r="AA259" s="154">
        <f>SUM(AA260:AA279)</f>
        <v>0</v>
      </c>
      <c r="AR259" s="155" t="s">
        <v>83</v>
      </c>
      <c r="AT259" s="156" t="s">
        <v>76</v>
      </c>
      <c r="AU259" s="156" t="s">
        <v>83</v>
      </c>
      <c r="AY259" s="155" t="s">
        <v>147</v>
      </c>
      <c r="BK259" s="157">
        <f>SUM(BK260:BK279)</f>
        <v>0</v>
      </c>
    </row>
    <row r="260" spans="2:65" s="1" customFormat="1" ht="38.25" customHeight="1">
      <c r="B260" s="131"/>
      <c r="C260" s="159" t="s">
        <v>297</v>
      </c>
      <c r="D260" s="159" t="s">
        <v>148</v>
      </c>
      <c r="E260" s="160" t="s">
        <v>298</v>
      </c>
      <c r="F260" s="268" t="s">
        <v>299</v>
      </c>
      <c r="G260" s="268"/>
      <c r="H260" s="268"/>
      <c r="I260" s="268"/>
      <c r="J260" s="161" t="s">
        <v>300</v>
      </c>
      <c r="K260" s="162">
        <v>55.47</v>
      </c>
      <c r="L260" s="272">
        <v>0</v>
      </c>
      <c r="M260" s="272"/>
      <c r="N260" s="273">
        <f>ROUND(L260*K260,2)</f>
        <v>0</v>
      </c>
      <c r="O260" s="273"/>
      <c r="P260" s="273"/>
      <c r="Q260" s="273"/>
      <c r="R260" s="133"/>
      <c r="T260" s="163" t="s">
        <v>5</v>
      </c>
      <c r="U260" s="47" t="s">
        <v>43</v>
      </c>
      <c r="V260" s="39"/>
      <c r="W260" s="164">
        <f>V260*K260</f>
        <v>0</v>
      </c>
      <c r="X260" s="164">
        <v>0</v>
      </c>
      <c r="Y260" s="164">
        <f>X260*K260</f>
        <v>0</v>
      </c>
      <c r="Z260" s="164">
        <v>0</v>
      </c>
      <c r="AA260" s="165">
        <f>Z260*K260</f>
        <v>0</v>
      </c>
      <c r="AR260" s="22" t="s">
        <v>152</v>
      </c>
      <c r="AT260" s="22" t="s">
        <v>148</v>
      </c>
      <c r="AU260" s="22" t="s">
        <v>99</v>
      </c>
      <c r="AY260" s="22" t="s">
        <v>147</v>
      </c>
      <c r="BE260" s="104">
        <f>IF(U260="základní",N260,0)</f>
        <v>0</v>
      </c>
      <c r="BF260" s="104">
        <f>IF(U260="snížená",N260,0)</f>
        <v>0</v>
      </c>
      <c r="BG260" s="104">
        <f>IF(U260="zákl. přenesená",N260,0)</f>
        <v>0</v>
      </c>
      <c r="BH260" s="104">
        <f>IF(U260="sníž. přenesená",N260,0)</f>
        <v>0</v>
      </c>
      <c r="BI260" s="104">
        <f>IF(U260="nulová",N260,0)</f>
        <v>0</v>
      </c>
      <c r="BJ260" s="22" t="s">
        <v>83</v>
      </c>
      <c r="BK260" s="104">
        <f>ROUND(L260*K260,2)</f>
        <v>0</v>
      </c>
      <c r="BL260" s="22" t="s">
        <v>152</v>
      </c>
      <c r="BM260" s="22" t="s">
        <v>301</v>
      </c>
    </row>
    <row r="261" spans="2:65" s="1" customFormat="1" ht="25.5" customHeight="1">
      <c r="B261" s="131"/>
      <c r="C261" s="159" t="s">
        <v>302</v>
      </c>
      <c r="D261" s="159" t="s">
        <v>148</v>
      </c>
      <c r="E261" s="160" t="s">
        <v>303</v>
      </c>
      <c r="F261" s="268" t="s">
        <v>304</v>
      </c>
      <c r="G261" s="268"/>
      <c r="H261" s="268"/>
      <c r="I261" s="268"/>
      <c r="J261" s="161" t="s">
        <v>244</v>
      </c>
      <c r="K261" s="162">
        <v>14.5</v>
      </c>
      <c r="L261" s="272">
        <v>0</v>
      </c>
      <c r="M261" s="272"/>
      <c r="N261" s="273">
        <f>ROUND(L261*K261,2)</f>
        <v>0</v>
      </c>
      <c r="O261" s="273"/>
      <c r="P261" s="273"/>
      <c r="Q261" s="273"/>
      <c r="R261" s="133"/>
      <c r="T261" s="163" t="s">
        <v>5</v>
      </c>
      <c r="U261" s="47" t="s">
        <v>43</v>
      </c>
      <c r="V261" s="39"/>
      <c r="W261" s="164">
        <f>V261*K261</f>
        <v>0</v>
      </c>
      <c r="X261" s="164">
        <v>0</v>
      </c>
      <c r="Y261" s="164">
        <f>X261*K261</f>
        <v>0</v>
      </c>
      <c r="Z261" s="164">
        <v>0</v>
      </c>
      <c r="AA261" s="165">
        <f>Z261*K261</f>
        <v>0</v>
      </c>
      <c r="AR261" s="22" t="s">
        <v>152</v>
      </c>
      <c r="AT261" s="22" t="s">
        <v>148</v>
      </c>
      <c r="AU261" s="22" t="s">
        <v>99</v>
      </c>
      <c r="AY261" s="22" t="s">
        <v>147</v>
      </c>
      <c r="BE261" s="104">
        <f>IF(U261="základní",N261,0)</f>
        <v>0</v>
      </c>
      <c r="BF261" s="104">
        <f>IF(U261="snížená",N261,0)</f>
        <v>0</v>
      </c>
      <c r="BG261" s="104">
        <f>IF(U261="zákl. přenesená",N261,0)</f>
        <v>0</v>
      </c>
      <c r="BH261" s="104">
        <f>IF(U261="sníž. přenesená",N261,0)</f>
        <v>0</v>
      </c>
      <c r="BI261" s="104">
        <f>IF(U261="nulová",N261,0)</f>
        <v>0</v>
      </c>
      <c r="BJ261" s="22" t="s">
        <v>83</v>
      </c>
      <c r="BK261" s="104">
        <f>ROUND(L261*K261,2)</f>
        <v>0</v>
      </c>
      <c r="BL261" s="22" t="s">
        <v>152</v>
      </c>
      <c r="BM261" s="22" t="s">
        <v>305</v>
      </c>
    </row>
    <row r="262" spans="2:65" s="1" customFormat="1" ht="25.5" customHeight="1">
      <c r="B262" s="131"/>
      <c r="C262" s="159" t="s">
        <v>306</v>
      </c>
      <c r="D262" s="159" t="s">
        <v>148</v>
      </c>
      <c r="E262" s="160" t="s">
        <v>307</v>
      </c>
      <c r="F262" s="268" t="s">
        <v>308</v>
      </c>
      <c r="G262" s="268"/>
      <c r="H262" s="268"/>
      <c r="I262" s="268"/>
      <c r="J262" s="161" t="s">
        <v>244</v>
      </c>
      <c r="K262" s="162">
        <v>870</v>
      </c>
      <c r="L262" s="272">
        <v>0</v>
      </c>
      <c r="M262" s="272"/>
      <c r="N262" s="273">
        <f>ROUND(L262*K262,2)</f>
        <v>0</v>
      </c>
      <c r="O262" s="273"/>
      <c r="P262" s="273"/>
      <c r="Q262" s="273"/>
      <c r="R262" s="133"/>
      <c r="T262" s="163" t="s">
        <v>5</v>
      </c>
      <c r="U262" s="47" t="s">
        <v>43</v>
      </c>
      <c r="V262" s="39"/>
      <c r="W262" s="164">
        <f>V262*K262</f>
        <v>0</v>
      </c>
      <c r="X262" s="164">
        <v>0</v>
      </c>
      <c r="Y262" s="164">
        <f>X262*K262</f>
        <v>0</v>
      </c>
      <c r="Z262" s="164">
        <v>0</v>
      </c>
      <c r="AA262" s="165">
        <f>Z262*K262</f>
        <v>0</v>
      </c>
      <c r="AR262" s="22" t="s">
        <v>152</v>
      </c>
      <c r="AT262" s="22" t="s">
        <v>148</v>
      </c>
      <c r="AU262" s="22" t="s">
        <v>99</v>
      </c>
      <c r="AY262" s="22" t="s">
        <v>147</v>
      </c>
      <c r="BE262" s="104">
        <f>IF(U262="základní",N262,0)</f>
        <v>0</v>
      </c>
      <c r="BF262" s="104">
        <f>IF(U262="snížená",N262,0)</f>
        <v>0</v>
      </c>
      <c r="BG262" s="104">
        <f>IF(U262="zákl. přenesená",N262,0)</f>
        <v>0</v>
      </c>
      <c r="BH262" s="104">
        <f>IF(U262="sníž. přenesená",N262,0)</f>
        <v>0</v>
      </c>
      <c r="BI262" s="104">
        <f>IF(U262="nulová",N262,0)</f>
        <v>0</v>
      </c>
      <c r="BJ262" s="22" t="s">
        <v>83</v>
      </c>
      <c r="BK262" s="104">
        <f>ROUND(L262*K262,2)</f>
        <v>0</v>
      </c>
      <c r="BL262" s="22" t="s">
        <v>152</v>
      </c>
      <c r="BM262" s="22" t="s">
        <v>309</v>
      </c>
    </row>
    <row r="263" spans="2:65" s="10" customFormat="1" ht="16.5" customHeight="1">
      <c r="B263" s="166"/>
      <c r="C263" s="167"/>
      <c r="D263" s="167"/>
      <c r="E263" s="168" t="s">
        <v>5</v>
      </c>
      <c r="F263" s="260" t="s">
        <v>310</v>
      </c>
      <c r="G263" s="261"/>
      <c r="H263" s="261"/>
      <c r="I263" s="261"/>
      <c r="J263" s="167"/>
      <c r="K263" s="168" t="s">
        <v>5</v>
      </c>
      <c r="L263" s="167"/>
      <c r="M263" s="167"/>
      <c r="N263" s="167"/>
      <c r="O263" s="167"/>
      <c r="P263" s="167"/>
      <c r="Q263" s="167"/>
      <c r="R263" s="169"/>
      <c r="T263" s="170"/>
      <c r="U263" s="167"/>
      <c r="V263" s="167"/>
      <c r="W263" s="167"/>
      <c r="X263" s="167"/>
      <c r="Y263" s="167"/>
      <c r="Z263" s="167"/>
      <c r="AA263" s="171"/>
      <c r="AT263" s="172" t="s">
        <v>155</v>
      </c>
      <c r="AU263" s="172" t="s">
        <v>99</v>
      </c>
      <c r="AV263" s="10" t="s">
        <v>83</v>
      </c>
      <c r="AW263" s="10" t="s">
        <v>34</v>
      </c>
      <c r="AX263" s="10" t="s">
        <v>77</v>
      </c>
      <c r="AY263" s="172" t="s">
        <v>147</v>
      </c>
    </row>
    <row r="264" spans="2:65" s="11" customFormat="1" ht="16.5" customHeight="1">
      <c r="B264" s="173"/>
      <c r="C264" s="174"/>
      <c r="D264" s="174"/>
      <c r="E264" s="175" t="s">
        <v>5</v>
      </c>
      <c r="F264" s="262" t="s">
        <v>311</v>
      </c>
      <c r="G264" s="263"/>
      <c r="H264" s="263"/>
      <c r="I264" s="263"/>
      <c r="J264" s="174"/>
      <c r="K264" s="176">
        <v>14.5</v>
      </c>
      <c r="L264" s="174"/>
      <c r="M264" s="174"/>
      <c r="N264" s="174"/>
      <c r="O264" s="174"/>
      <c r="P264" s="174"/>
      <c r="Q264" s="174"/>
      <c r="R264" s="177"/>
      <c r="T264" s="178"/>
      <c r="U264" s="174"/>
      <c r="V264" s="174"/>
      <c r="W264" s="174"/>
      <c r="X264" s="174"/>
      <c r="Y264" s="174"/>
      <c r="Z264" s="174"/>
      <c r="AA264" s="179"/>
      <c r="AT264" s="180" t="s">
        <v>155</v>
      </c>
      <c r="AU264" s="180" t="s">
        <v>99</v>
      </c>
      <c r="AV264" s="11" t="s">
        <v>99</v>
      </c>
      <c r="AW264" s="11" t="s">
        <v>34</v>
      </c>
      <c r="AX264" s="11" t="s">
        <v>77</v>
      </c>
      <c r="AY264" s="180" t="s">
        <v>147</v>
      </c>
    </row>
    <row r="265" spans="2:65" s="12" customFormat="1" ht="16.5" customHeight="1">
      <c r="B265" s="181"/>
      <c r="C265" s="182"/>
      <c r="D265" s="182"/>
      <c r="E265" s="183" t="s">
        <v>5</v>
      </c>
      <c r="F265" s="266" t="s">
        <v>157</v>
      </c>
      <c r="G265" s="267"/>
      <c r="H265" s="267"/>
      <c r="I265" s="267"/>
      <c r="J265" s="182"/>
      <c r="K265" s="184">
        <v>14.5</v>
      </c>
      <c r="L265" s="182"/>
      <c r="M265" s="182"/>
      <c r="N265" s="182"/>
      <c r="O265" s="182"/>
      <c r="P265" s="182"/>
      <c r="Q265" s="182"/>
      <c r="R265" s="185"/>
      <c r="T265" s="186"/>
      <c r="U265" s="182"/>
      <c r="V265" s="182"/>
      <c r="W265" s="182"/>
      <c r="X265" s="182"/>
      <c r="Y265" s="182"/>
      <c r="Z265" s="182"/>
      <c r="AA265" s="187"/>
      <c r="AT265" s="188" t="s">
        <v>155</v>
      </c>
      <c r="AU265" s="188" t="s">
        <v>99</v>
      </c>
      <c r="AV265" s="12" t="s">
        <v>152</v>
      </c>
      <c r="AW265" s="12" t="s">
        <v>34</v>
      </c>
      <c r="AX265" s="12" t="s">
        <v>83</v>
      </c>
      <c r="AY265" s="188" t="s">
        <v>147</v>
      </c>
    </row>
    <row r="266" spans="2:65" s="1" customFormat="1" ht="38.25" customHeight="1">
      <c r="B266" s="131"/>
      <c r="C266" s="159" t="s">
        <v>312</v>
      </c>
      <c r="D266" s="159" t="s">
        <v>148</v>
      </c>
      <c r="E266" s="160" t="s">
        <v>313</v>
      </c>
      <c r="F266" s="268" t="s">
        <v>314</v>
      </c>
      <c r="G266" s="268"/>
      <c r="H266" s="268"/>
      <c r="I266" s="268"/>
      <c r="J266" s="161" t="s">
        <v>300</v>
      </c>
      <c r="K266" s="162">
        <v>55.442999999999998</v>
      </c>
      <c r="L266" s="272">
        <v>0</v>
      </c>
      <c r="M266" s="272"/>
      <c r="N266" s="273">
        <f>ROUND(L266*K266,2)</f>
        <v>0</v>
      </c>
      <c r="O266" s="273"/>
      <c r="P266" s="273"/>
      <c r="Q266" s="273"/>
      <c r="R266" s="133"/>
      <c r="T266" s="163" t="s">
        <v>5</v>
      </c>
      <c r="U266" s="47" t="s">
        <v>43</v>
      </c>
      <c r="V266" s="39"/>
      <c r="W266" s="164">
        <f>V266*K266</f>
        <v>0</v>
      </c>
      <c r="X266" s="164">
        <v>0</v>
      </c>
      <c r="Y266" s="164">
        <f>X266*K266</f>
        <v>0</v>
      </c>
      <c r="Z266" s="164">
        <v>0</v>
      </c>
      <c r="AA266" s="165">
        <f>Z266*K266</f>
        <v>0</v>
      </c>
      <c r="AR266" s="22" t="s">
        <v>152</v>
      </c>
      <c r="AT266" s="22" t="s">
        <v>148</v>
      </c>
      <c r="AU266" s="22" t="s">
        <v>99</v>
      </c>
      <c r="AY266" s="22" t="s">
        <v>147</v>
      </c>
      <c r="BE266" s="104">
        <f>IF(U266="základní",N266,0)</f>
        <v>0</v>
      </c>
      <c r="BF266" s="104">
        <f>IF(U266="snížená",N266,0)</f>
        <v>0</v>
      </c>
      <c r="BG266" s="104">
        <f>IF(U266="zákl. přenesená",N266,0)</f>
        <v>0</v>
      </c>
      <c r="BH266" s="104">
        <f>IF(U266="sníž. přenesená",N266,0)</f>
        <v>0</v>
      </c>
      <c r="BI266" s="104">
        <f>IF(U266="nulová",N266,0)</f>
        <v>0</v>
      </c>
      <c r="BJ266" s="22" t="s">
        <v>83</v>
      </c>
      <c r="BK266" s="104">
        <f>ROUND(L266*K266,2)</f>
        <v>0</v>
      </c>
      <c r="BL266" s="22" t="s">
        <v>152</v>
      </c>
      <c r="BM266" s="22" t="s">
        <v>315</v>
      </c>
    </row>
    <row r="267" spans="2:65" s="1" customFormat="1" ht="25.5" customHeight="1">
      <c r="B267" s="131"/>
      <c r="C267" s="159" t="s">
        <v>316</v>
      </c>
      <c r="D267" s="159" t="s">
        <v>148</v>
      </c>
      <c r="E267" s="160" t="s">
        <v>317</v>
      </c>
      <c r="F267" s="268" t="s">
        <v>318</v>
      </c>
      <c r="G267" s="268"/>
      <c r="H267" s="268"/>
      <c r="I267" s="268"/>
      <c r="J267" s="161" t="s">
        <v>300</v>
      </c>
      <c r="K267" s="162">
        <v>55.442999999999998</v>
      </c>
      <c r="L267" s="272">
        <v>0</v>
      </c>
      <c r="M267" s="272"/>
      <c r="N267" s="273">
        <f>ROUND(L267*K267,2)</f>
        <v>0</v>
      </c>
      <c r="O267" s="273"/>
      <c r="P267" s="273"/>
      <c r="Q267" s="273"/>
      <c r="R267" s="133"/>
      <c r="T267" s="163" t="s">
        <v>5</v>
      </c>
      <c r="U267" s="47" t="s">
        <v>43</v>
      </c>
      <c r="V267" s="39"/>
      <c r="W267" s="164">
        <f>V267*K267</f>
        <v>0</v>
      </c>
      <c r="X267" s="164">
        <v>0</v>
      </c>
      <c r="Y267" s="164">
        <f>X267*K267</f>
        <v>0</v>
      </c>
      <c r="Z267" s="164">
        <v>0</v>
      </c>
      <c r="AA267" s="165">
        <f>Z267*K267</f>
        <v>0</v>
      </c>
      <c r="AR267" s="22" t="s">
        <v>152</v>
      </c>
      <c r="AT267" s="22" t="s">
        <v>148</v>
      </c>
      <c r="AU267" s="22" t="s">
        <v>99</v>
      </c>
      <c r="AY267" s="22" t="s">
        <v>147</v>
      </c>
      <c r="BE267" s="104">
        <f>IF(U267="základní",N267,0)</f>
        <v>0</v>
      </c>
      <c r="BF267" s="104">
        <f>IF(U267="snížená",N267,0)</f>
        <v>0</v>
      </c>
      <c r="BG267" s="104">
        <f>IF(U267="zákl. přenesená",N267,0)</f>
        <v>0</v>
      </c>
      <c r="BH267" s="104">
        <f>IF(U267="sníž. přenesená",N267,0)</f>
        <v>0</v>
      </c>
      <c r="BI267" s="104">
        <f>IF(U267="nulová",N267,0)</f>
        <v>0</v>
      </c>
      <c r="BJ267" s="22" t="s">
        <v>83</v>
      </c>
      <c r="BK267" s="104">
        <f>ROUND(L267*K267,2)</f>
        <v>0</v>
      </c>
      <c r="BL267" s="22" t="s">
        <v>152</v>
      </c>
      <c r="BM267" s="22" t="s">
        <v>319</v>
      </c>
    </row>
    <row r="268" spans="2:65" s="1" customFormat="1" ht="38.25" customHeight="1">
      <c r="B268" s="131"/>
      <c r="C268" s="159" t="s">
        <v>320</v>
      </c>
      <c r="D268" s="159" t="s">
        <v>148</v>
      </c>
      <c r="E268" s="160" t="s">
        <v>321</v>
      </c>
      <c r="F268" s="268" t="s">
        <v>322</v>
      </c>
      <c r="G268" s="268"/>
      <c r="H268" s="268"/>
      <c r="I268" s="268"/>
      <c r="J268" s="161" t="s">
        <v>300</v>
      </c>
      <c r="K268" s="162">
        <v>8.3209999999999997</v>
      </c>
      <c r="L268" s="272">
        <v>0</v>
      </c>
      <c r="M268" s="272"/>
      <c r="N268" s="273">
        <f>ROUND(L268*K268,2)</f>
        <v>0</v>
      </c>
      <c r="O268" s="273"/>
      <c r="P268" s="273"/>
      <c r="Q268" s="273"/>
      <c r="R268" s="133"/>
      <c r="T268" s="163" t="s">
        <v>5</v>
      </c>
      <c r="U268" s="47" t="s">
        <v>43</v>
      </c>
      <c r="V268" s="39"/>
      <c r="W268" s="164">
        <f>V268*K268</f>
        <v>0</v>
      </c>
      <c r="X268" s="164">
        <v>0</v>
      </c>
      <c r="Y268" s="164">
        <f>X268*K268</f>
        <v>0</v>
      </c>
      <c r="Z268" s="164">
        <v>0</v>
      </c>
      <c r="AA268" s="165">
        <f>Z268*K268</f>
        <v>0</v>
      </c>
      <c r="AR268" s="22" t="s">
        <v>152</v>
      </c>
      <c r="AT268" s="22" t="s">
        <v>148</v>
      </c>
      <c r="AU268" s="22" t="s">
        <v>99</v>
      </c>
      <c r="AY268" s="22" t="s">
        <v>147</v>
      </c>
      <c r="BE268" s="104">
        <f>IF(U268="základní",N268,0)</f>
        <v>0</v>
      </c>
      <c r="BF268" s="104">
        <f>IF(U268="snížená",N268,0)</f>
        <v>0</v>
      </c>
      <c r="BG268" s="104">
        <f>IF(U268="zákl. přenesená",N268,0)</f>
        <v>0</v>
      </c>
      <c r="BH268" s="104">
        <f>IF(U268="sníž. přenesená",N268,0)</f>
        <v>0</v>
      </c>
      <c r="BI268" s="104">
        <f>IF(U268="nulová",N268,0)</f>
        <v>0</v>
      </c>
      <c r="BJ268" s="22" t="s">
        <v>83</v>
      </c>
      <c r="BK268" s="104">
        <f>ROUND(L268*K268,2)</f>
        <v>0</v>
      </c>
      <c r="BL268" s="22" t="s">
        <v>152</v>
      </c>
      <c r="BM268" s="22" t="s">
        <v>323</v>
      </c>
    </row>
    <row r="269" spans="2:65" s="11" customFormat="1" ht="16.5" customHeight="1">
      <c r="B269" s="173"/>
      <c r="C269" s="174"/>
      <c r="D269" s="174"/>
      <c r="E269" s="175" t="s">
        <v>5</v>
      </c>
      <c r="F269" s="270" t="s">
        <v>324</v>
      </c>
      <c r="G269" s="271"/>
      <c r="H269" s="271"/>
      <c r="I269" s="271"/>
      <c r="J269" s="174"/>
      <c r="K269" s="176">
        <v>8.3209999999999997</v>
      </c>
      <c r="L269" s="174"/>
      <c r="M269" s="174"/>
      <c r="N269" s="174"/>
      <c r="O269" s="174"/>
      <c r="P269" s="174"/>
      <c r="Q269" s="174"/>
      <c r="R269" s="177"/>
      <c r="T269" s="178"/>
      <c r="U269" s="174"/>
      <c r="V269" s="174"/>
      <c r="W269" s="174"/>
      <c r="X269" s="174"/>
      <c r="Y269" s="174"/>
      <c r="Z269" s="174"/>
      <c r="AA269" s="179"/>
      <c r="AT269" s="180" t="s">
        <v>155</v>
      </c>
      <c r="AU269" s="180" t="s">
        <v>99</v>
      </c>
      <c r="AV269" s="11" t="s">
        <v>99</v>
      </c>
      <c r="AW269" s="11" t="s">
        <v>34</v>
      </c>
      <c r="AX269" s="11" t="s">
        <v>77</v>
      </c>
      <c r="AY269" s="180" t="s">
        <v>147</v>
      </c>
    </row>
    <row r="270" spans="2:65" s="12" customFormat="1" ht="16.5" customHeight="1">
      <c r="B270" s="181"/>
      <c r="C270" s="182"/>
      <c r="D270" s="182"/>
      <c r="E270" s="183" t="s">
        <v>5</v>
      </c>
      <c r="F270" s="266" t="s">
        <v>157</v>
      </c>
      <c r="G270" s="267"/>
      <c r="H270" s="267"/>
      <c r="I270" s="267"/>
      <c r="J270" s="182"/>
      <c r="K270" s="184">
        <v>8.3209999999999997</v>
      </c>
      <c r="L270" s="182"/>
      <c r="M270" s="182"/>
      <c r="N270" s="182"/>
      <c r="O270" s="182"/>
      <c r="P270" s="182"/>
      <c r="Q270" s="182"/>
      <c r="R270" s="185"/>
      <c r="T270" s="186"/>
      <c r="U270" s="182"/>
      <c r="V270" s="182"/>
      <c r="W270" s="182"/>
      <c r="X270" s="182"/>
      <c r="Y270" s="182"/>
      <c r="Z270" s="182"/>
      <c r="AA270" s="187"/>
      <c r="AT270" s="188" t="s">
        <v>155</v>
      </c>
      <c r="AU270" s="188" t="s">
        <v>99</v>
      </c>
      <c r="AV270" s="12" t="s">
        <v>152</v>
      </c>
      <c r="AW270" s="12" t="s">
        <v>34</v>
      </c>
      <c r="AX270" s="12" t="s">
        <v>83</v>
      </c>
      <c r="AY270" s="188" t="s">
        <v>147</v>
      </c>
    </row>
    <row r="271" spans="2:65" s="1" customFormat="1" ht="38.25" customHeight="1">
      <c r="B271" s="131"/>
      <c r="C271" s="159" t="s">
        <v>325</v>
      </c>
      <c r="D271" s="159" t="s">
        <v>148</v>
      </c>
      <c r="E271" s="160" t="s">
        <v>326</v>
      </c>
      <c r="F271" s="268" t="s">
        <v>327</v>
      </c>
      <c r="G271" s="268"/>
      <c r="H271" s="268"/>
      <c r="I271" s="268"/>
      <c r="J271" s="161" t="s">
        <v>300</v>
      </c>
      <c r="K271" s="162">
        <v>8.0739999999999998</v>
      </c>
      <c r="L271" s="272">
        <v>0</v>
      </c>
      <c r="M271" s="272"/>
      <c r="N271" s="273">
        <f>ROUND(L271*K271,2)</f>
        <v>0</v>
      </c>
      <c r="O271" s="273"/>
      <c r="P271" s="273"/>
      <c r="Q271" s="273"/>
      <c r="R271" s="133"/>
      <c r="T271" s="163" t="s">
        <v>5</v>
      </c>
      <c r="U271" s="47" t="s">
        <v>43</v>
      </c>
      <c r="V271" s="39"/>
      <c r="W271" s="164">
        <f>V271*K271</f>
        <v>0</v>
      </c>
      <c r="X271" s="164">
        <v>0</v>
      </c>
      <c r="Y271" s="164">
        <f>X271*K271</f>
        <v>0</v>
      </c>
      <c r="Z271" s="164">
        <v>0</v>
      </c>
      <c r="AA271" s="165">
        <f>Z271*K271</f>
        <v>0</v>
      </c>
      <c r="AR271" s="22" t="s">
        <v>152</v>
      </c>
      <c r="AT271" s="22" t="s">
        <v>148</v>
      </c>
      <c r="AU271" s="22" t="s">
        <v>99</v>
      </c>
      <c r="AY271" s="22" t="s">
        <v>147</v>
      </c>
      <c r="BE271" s="104">
        <f>IF(U271="základní",N271,0)</f>
        <v>0</v>
      </c>
      <c r="BF271" s="104">
        <f>IF(U271="snížená",N271,0)</f>
        <v>0</v>
      </c>
      <c r="BG271" s="104">
        <f>IF(U271="zákl. přenesená",N271,0)</f>
        <v>0</v>
      </c>
      <c r="BH271" s="104">
        <f>IF(U271="sníž. přenesená",N271,0)</f>
        <v>0</v>
      </c>
      <c r="BI271" s="104">
        <f>IF(U271="nulová",N271,0)</f>
        <v>0</v>
      </c>
      <c r="BJ271" s="22" t="s">
        <v>83</v>
      </c>
      <c r="BK271" s="104">
        <f>ROUND(L271*K271,2)</f>
        <v>0</v>
      </c>
      <c r="BL271" s="22" t="s">
        <v>152</v>
      </c>
      <c r="BM271" s="22" t="s">
        <v>328</v>
      </c>
    </row>
    <row r="272" spans="2:65" s="11" customFormat="1" ht="16.5" customHeight="1">
      <c r="B272" s="173"/>
      <c r="C272" s="174"/>
      <c r="D272" s="174"/>
      <c r="E272" s="175" t="s">
        <v>5</v>
      </c>
      <c r="F272" s="270" t="s">
        <v>329</v>
      </c>
      <c r="G272" s="271"/>
      <c r="H272" s="271"/>
      <c r="I272" s="271"/>
      <c r="J272" s="174"/>
      <c r="K272" s="176">
        <v>8.0739999999999998</v>
      </c>
      <c r="L272" s="174"/>
      <c r="M272" s="174"/>
      <c r="N272" s="174"/>
      <c r="O272" s="174"/>
      <c r="P272" s="174"/>
      <c r="Q272" s="174"/>
      <c r="R272" s="177"/>
      <c r="T272" s="178"/>
      <c r="U272" s="174"/>
      <c r="V272" s="174"/>
      <c r="W272" s="174"/>
      <c r="X272" s="174"/>
      <c r="Y272" s="174"/>
      <c r="Z272" s="174"/>
      <c r="AA272" s="179"/>
      <c r="AT272" s="180" t="s">
        <v>155</v>
      </c>
      <c r="AU272" s="180" t="s">
        <v>99</v>
      </c>
      <c r="AV272" s="11" t="s">
        <v>99</v>
      </c>
      <c r="AW272" s="11" t="s">
        <v>34</v>
      </c>
      <c r="AX272" s="11" t="s">
        <v>77</v>
      </c>
      <c r="AY272" s="180" t="s">
        <v>147</v>
      </c>
    </row>
    <row r="273" spans="2:65" s="12" customFormat="1" ht="16.5" customHeight="1">
      <c r="B273" s="181"/>
      <c r="C273" s="182"/>
      <c r="D273" s="182"/>
      <c r="E273" s="183" t="s">
        <v>5</v>
      </c>
      <c r="F273" s="266" t="s">
        <v>157</v>
      </c>
      <c r="G273" s="267"/>
      <c r="H273" s="267"/>
      <c r="I273" s="267"/>
      <c r="J273" s="182"/>
      <c r="K273" s="184">
        <v>8.0739999999999998</v>
      </c>
      <c r="L273" s="182"/>
      <c r="M273" s="182"/>
      <c r="N273" s="182"/>
      <c r="O273" s="182"/>
      <c r="P273" s="182"/>
      <c r="Q273" s="182"/>
      <c r="R273" s="185"/>
      <c r="T273" s="186"/>
      <c r="U273" s="182"/>
      <c r="V273" s="182"/>
      <c r="W273" s="182"/>
      <c r="X273" s="182"/>
      <c r="Y273" s="182"/>
      <c r="Z273" s="182"/>
      <c r="AA273" s="187"/>
      <c r="AT273" s="188" t="s">
        <v>155</v>
      </c>
      <c r="AU273" s="188" t="s">
        <v>99</v>
      </c>
      <c r="AV273" s="12" t="s">
        <v>152</v>
      </c>
      <c r="AW273" s="12" t="s">
        <v>34</v>
      </c>
      <c r="AX273" s="12" t="s">
        <v>83</v>
      </c>
      <c r="AY273" s="188" t="s">
        <v>147</v>
      </c>
    </row>
    <row r="274" spans="2:65" s="1" customFormat="1" ht="38.25" customHeight="1">
      <c r="B274" s="131"/>
      <c r="C274" s="159" t="s">
        <v>330</v>
      </c>
      <c r="D274" s="159" t="s">
        <v>148</v>
      </c>
      <c r="E274" s="160" t="s">
        <v>331</v>
      </c>
      <c r="F274" s="268" t="s">
        <v>332</v>
      </c>
      <c r="G274" s="268"/>
      <c r="H274" s="268"/>
      <c r="I274" s="268"/>
      <c r="J274" s="161" t="s">
        <v>300</v>
      </c>
      <c r="K274" s="162">
        <v>14.273</v>
      </c>
      <c r="L274" s="272">
        <v>0</v>
      </c>
      <c r="M274" s="272"/>
      <c r="N274" s="273">
        <f>ROUND(L274*K274,2)</f>
        <v>0</v>
      </c>
      <c r="O274" s="273"/>
      <c r="P274" s="273"/>
      <c r="Q274" s="273"/>
      <c r="R274" s="133"/>
      <c r="T274" s="163" t="s">
        <v>5</v>
      </c>
      <c r="U274" s="47" t="s">
        <v>43</v>
      </c>
      <c r="V274" s="39"/>
      <c r="W274" s="164">
        <f>V274*K274</f>
        <v>0</v>
      </c>
      <c r="X274" s="164">
        <v>0</v>
      </c>
      <c r="Y274" s="164">
        <f>X274*K274</f>
        <v>0</v>
      </c>
      <c r="Z274" s="164">
        <v>0</v>
      </c>
      <c r="AA274" s="165">
        <f>Z274*K274</f>
        <v>0</v>
      </c>
      <c r="AR274" s="22" t="s">
        <v>152</v>
      </c>
      <c r="AT274" s="22" t="s">
        <v>148</v>
      </c>
      <c r="AU274" s="22" t="s">
        <v>99</v>
      </c>
      <c r="AY274" s="22" t="s">
        <v>147</v>
      </c>
      <c r="BE274" s="104">
        <f>IF(U274="základní",N274,0)</f>
        <v>0</v>
      </c>
      <c r="BF274" s="104">
        <f>IF(U274="snížená",N274,0)</f>
        <v>0</v>
      </c>
      <c r="BG274" s="104">
        <f>IF(U274="zákl. přenesená",N274,0)</f>
        <v>0</v>
      </c>
      <c r="BH274" s="104">
        <f>IF(U274="sníž. přenesená",N274,0)</f>
        <v>0</v>
      </c>
      <c r="BI274" s="104">
        <f>IF(U274="nulová",N274,0)</f>
        <v>0</v>
      </c>
      <c r="BJ274" s="22" t="s">
        <v>83</v>
      </c>
      <c r="BK274" s="104">
        <f>ROUND(L274*K274,2)</f>
        <v>0</v>
      </c>
      <c r="BL274" s="22" t="s">
        <v>152</v>
      </c>
      <c r="BM274" s="22" t="s">
        <v>333</v>
      </c>
    </row>
    <row r="275" spans="2:65" s="11" customFormat="1" ht="16.5" customHeight="1">
      <c r="B275" s="173"/>
      <c r="C275" s="174"/>
      <c r="D275" s="174"/>
      <c r="E275" s="175" t="s">
        <v>5</v>
      </c>
      <c r="F275" s="270" t="s">
        <v>334</v>
      </c>
      <c r="G275" s="271"/>
      <c r="H275" s="271"/>
      <c r="I275" s="271"/>
      <c r="J275" s="174"/>
      <c r="K275" s="176">
        <v>14.273</v>
      </c>
      <c r="L275" s="174"/>
      <c r="M275" s="174"/>
      <c r="N275" s="174"/>
      <c r="O275" s="174"/>
      <c r="P275" s="174"/>
      <c r="Q275" s="174"/>
      <c r="R275" s="177"/>
      <c r="T275" s="178"/>
      <c r="U275" s="174"/>
      <c r="V275" s="174"/>
      <c r="W275" s="174"/>
      <c r="X275" s="174"/>
      <c r="Y275" s="174"/>
      <c r="Z275" s="174"/>
      <c r="AA275" s="179"/>
      <c r="AT275" s="180" t="s">
        <v>155</v>
      </c>
      <c r="AU275" s="180" t="s">
        <v>99</v>
      </c>
      <c r="AV275" s="11" t="s">
        <v>99</v>
      </c>
      <c r="AW275" s="11" t="s">
        <v>34</v>
      </c>
      <c r="AX275" s="11" t="s">
        <v>77</v>
      </c>
      <c r="AY275" s="180" t="s">
        <v>147</v>
      </c>
    </row>
    <row r="276" spans="2:65" s="12" customFormat="1" ht="16.5" customHeight="1">
      <c r="B276" s="181"/>
      <c r="C276" s="182"/>
      <c r="D276" s="182"/>
      <c r="E276" s="183" t="s">
        <v>5</v>
      </c>
      <c r="F276" s="266" t="s">
        <v>157</v>
      </c>
      <c r="G276" s="267"/>
      <c r="H276" s="267"/>
      <c r="I276" s="267"/>
      <c r="J276" s="182"/>
      <c r="K276" s="184">
        <v>14.273</v>
      </c>
      <c r="L276" s="182"/>
      <c r="M276" s="182"/>
      <c r="N276" s="182"/>
      <c r="O276" s="182"/>
      <c r="P276" s="182"/>
      <c r="Q276" s="182"/>
      <c r="R276" s="185"/>
      <c r="T276" s="186"/>
      <c r="U276" s="182"/>
      <c r="V276" s="182"/>
      <c r="W276" s="182"/>
      <c r="X276" s="182"/>
      <c r="Y276" s="182"/>
      <c r="Z276" s="182"/>
      <c r="AA276" s="187"/>
      <c r="AT276" s="188" t="s">
        <v>155</v>
      </c>
      <c r="AU276" s="188" t="s">
        <v>99</v>
      </c>
      <c r="AV276" s="12" t="s">
        <v>152</v>
      </c>
      <c r="AW276" s="12" t="s">
        <v>34</v>
      </c>
      <c r="AX276" s="12" t="s">
        <v>83</v>
      </c>
      <c r="AY276" s="188" t="s">
        <v>147</v>
      </c>
    </row>
    <row r="277" spans="2:65" s="1" customFormat="1" ht="25.5" customHeight="1">
      <c r="B277" s="131"/>
      <c r="C277" s="159" t="s">
        <v>335</v>
      </c>
      <c r="D277" s="159" t="s">
        <v>148</v>
      </c>
      <c r="E277" s="160" t="s">
        <v>336</v>
      </c>
      <c r="F277" s="268" t="s">
        <v>337</v>
      </c>
      <c r="G277" s="268"/>
      <c r="H277" s="268"/>
      <c r="I277" s="268"/>
      <c r="J277" s="161" t="s">
        <v>300</v>
      </c>
      <c r="K277" s="162">
        <v>24.776</v>
      </c>
      <c r="L277" s="272">
        <v>0</v>
      </c>
      <c r="M277" s="272"/>
      <c r="N277" s="273">
        <f>ROUND(L277*K277,2)</f>
        <v>0</v>
      </c>
      <c r="O277" s="273"/>
      <c r="P277" s="273"/>
      <c r="Q277" s="273"/>
      <c r="R277" s="133"/>
      <c r="T277" s="163" t="s">
        <v>5</v>
      </c>
      <c r="U277" s="47" t="s">
        <v>43</v>
      </c>
      <c r="V277" s="39"/>
      <c r="W277" s="164">
        <f>V277*K277</f>
        <v>0</v>
      </c>
      <c r="X277" s="164">
        <v>0</v>
      </c>
      <c r="Y277" s="164">
        <f>X277*K277</f>
        <v>0</v>
      </c>
      <c r="Z277" s="164">
        <v>0</v>
      </c>
      <c r="AA277" s="165">
        <f>Z277*K277</f>
        <v>0</v>
      </c>
      <c r="AR277" s="22" t="s">
        <v>152</v>
      </c>
      <c r="AT277" s="22" t="s">
        <v>148</v>
      </c>
      <c r="AU277" s="22" t="s">
        <v>99</v>
      </c>
      <c r="AY277" s="22" t="s">
        <v>147</v>
      </c>
      <c r="BE277" s="104">
        <f>IF(U277="základní",N277,0)</f>
        <v>0</v>
      </c>
      <c r="BF277" s="104">
        <f>IF(U277="snížená",N277,0)</f>
        <v>0</v>
      </c>
      <c r="BG277" s="104">
        <f>IF(U277="zákl. přenesená",N277,0)</f>
        <v>0</v>
      </c>
      <c r="BH277" s="104">
        <f>IF(U277="sníž. přenesená",N277,0)</f>
        <v>0</v>
      </c>
      <c r="BI277" s="104">
        <f>IF(U277="nulová",N277,0)</f>
        <v>0</v>
      </c>
      <c r="BJ277" s="22" t="s">
        <v>83</v>
      </c>
      <c r="BK277" s="104">
        <f>ROUND(L277*K277,2)</f>
        <v>0</v>
      </c>
      <c r="BL277" s="22" t="s">
        <v>152</v>
      </c>
      <c r="BM277" s="22" t="s">
        <v>338</v>
      </c>
    </row>
    <row r="278" spans="2:65" s="11" customFormat="1" ht="16.5" customHeight="1">
      <c r="B278" s="173"/>
      <c r="C278" s="174"/>
      <c r="D278" s="174"/>
      <c r="E278" s="175" t="s">
        <v>5</v>
      </c>
      <c r="F278" s="270" t="s">
        <v>339</v>
      </c>
      <c r="G278" s="271"/>
      <c r="H278" s="271"/>
      <c r="I278" s="271"/>
      <c r="J278" s="174"/>
      <c r="K278" s="176">
        <v>24.776</v>
      </c>
      <c r="L278" s="174"/>
      <c r="M278" s="174"/>
      <c r="N278" s="174"/>
      <c r="O278" s="174"/>
      <c r="P278" s="174"/>
      <c r="Q278" s="174"/>
      <c r="R278" s="177"/>
      <c r="T278" s="178"/>
      <c r="U278" s="174"/>
      <c r="V278" s="174"/>
      <c r="W278" s="174"/>
      <c r="X278" s="174"/>
      <c r="Y278" s="174"/>
      <c r="Z278" s="174"/>
      <c r="AA278" s="179"/>
      <c r="AT278" s="180" t="s">
        <v>155</v>
      </c>
      <c r="AU278" s="180" t="s">
        <v>99</v>
      </c>
      <c r="AV278" s="11" t="s">
        <v>99</v>
      </c>
      <c r="AW278" s="11" t="s">
        <v>34</v>
      </c>
      <c r="AX278" s="11" t="s">
        <v>77</v>
      </c>
      <c r="AY278" s="180" t="s">
        <v>147</v>
      </c>
    </row>
    <row r="279" spans="2:65" s="12" customFormat="1" ht="16.5" customHeight="1">
      <c r="B279" s="181"/>
      <c r="C279" s="182"/>
      <c r="D279" s="182"/>
      <c r="E279" s="183" t="s">
        <v>5</v>
      </c>
      <c r="F279" s="266" t="s">
        <v>157</v>
      </c>
      <c r="G279" s="267"/>
      <c r="H279" s="267"/>
      <c r="I279" s="267"/>
      <c r="J279" s="182"/>
      <c r="K279" s="184">
        <v>24.776</v>
      </c>
      <c r="L279" s="182"/>
      <c r="M279" s="182"/>
      <c r="N279" s="182"/>
      <c r="O279" s="182"/>
      <c r="P279" s="182"/>
      <c r="Q279" s="182"/>
      <c r="R279" s="185"/>
      <c r="T279" s="186"/>
      <c r="U279" s="182"/>
      <c r="V279" s="182"/>
      <c r="W279" s="182"/>
      <c r="X279" s="182"/>
      <c r="Y279" s="182"/>
      <c r="Z279" s="182"/>
      <c r="AA279" s="187"/>
      <c r="AT279" s="188" t="s">
        <v>155</v>
      </c>
      <c r="AU279" s="188" t="s">
        <v>99</v>
      </c>
      <c r="AV279" s="12" t="s">
        <v>152</v>
      </c>
      <c r="AW279" s="12" t="s">
        <v>34</v>
      </c>
      <c r="AX279" s="12" t="s">
        <v>83</v>
      </c>
      <c r="AY279" s="188" t="s">
        <v>147</v>
      </c>
    </row>
    <row r="280" spans="2:65" s="9" customFormat="1" ht="29.85" customHeight="1">
      <c r="B280" s="148"/>
      <c r="C280" s="149"/>
      <c r="D280" s="158" t="s">
        <v>118</v>
      </c>
      <c r="E280" s="158"/>
      <c r="F280" s="158"/>
      <c r="G280" s="158"/>
      <c r="H280" s="158"/>
      <c r="I280" s="158"/>
      <c r="J280" s="158"/>
      <c r="K280" s="158"/>
      <c r="L280" s="158"/>
      <c r="M280" s="158"/>
      <c r="N280" s="284">
        <f>BK280</f>
        <v>0</v>
      </c>
      <c r="O280" s="285"/>
      <c r="P280" s="285"/>
      <c r="Q280" s="285"/>
      <c r="R280" s="151"/>
      <c r="T280" s="152"/>
      <c r="U280" s="149"/>
      <c r="V280" s="149"/>
      <c r="W280" s="153">
        <f>W281</f>
        <v>0</v>
      </c>
      <c r="X280" s="149"/>
      <c r="Y280" s="153">
        <f>Y281</f>
        <v>0</v>
      </c>
      <c r="Z280" s="149"/>
      <c r="AA280" s="154">
        <f>AA281</f>
        <v>0</v>
      </c>
      <c r="AR280" s="155" t="s">
        <v>83</v>
      </c>
      <c r="AT280" s="156" t="s">
        <v>76</v>
      </c>
      <c r="AU280" s="156" t="s">
        <v>83</v>
      </c>
      <c r="AY280" s="155" t="s">
        <v>147</v>
      </c>
      <c r="BK280" s="157">
        <f>BK281</f>
        <v>0</v>
      </c>
    </row>
    <row r="281" spans="2:65" s="1" customFormat="1" ht="25.5" customHeight="1">
      <c r="B281" s="131"/>
      <c r="C281" s="159" t="s">
        <v>340</v>
      </c>
      <c r="D281" s="159" t="s">
        <v>148</v>
      </c>
      <c r="E281" s="160" t="s">
        <v>341</v>
      </c>
      <c r="F281" s="268" t="s">
        <v>342</v>
      </c>
      <c r="G281" s="268"/>
      <c r="H281" s="268"/>
      <c r="I281" s="268"/>
      <c r="J281" s="161" t="s">
        <v>300</v>
      </c>
      <c r="K281" s="162">
        <v>12.996</v>
      </c>
      <c r="L281" s="272">
        <v>0</v>
      </c>
      <c r="M281" s="272"/>
      <c r="N281" s="273">
        <f>ROUND(L281*K281,2)</f>
        <v>0</v>
      </c>
      <c r="O281" s="273"/>
      <c r="P281" s="273"/>
      <c r="Q281" s="273"/>
      <c r="R281" s="133"/>
      <c r="T281" s="163" t="s">
        <v>5</v>
      </c>
      <c r="U281" s="47" t="s">
        <v>43</v>
      </c>
      <c r="V281" s="39"/>
      <c r="W281" s="164">
        <f>V281*K281</f>
        <v>0</v>
      </c>
      <c r="X281" s="164">
        <v>0</v>
      </c>
      <c r="Y281" s="164">
        <f>X281*K281</f>
        <v>0</v>
      </c>
      <c r="Z281" s="164">
        <v>0</v>
      </c>
      <c r="AA281" s="165">
        <f>Z281*K281</f>
        <v>0</v>
      </c>
      <c r="AR281" s="22" t="s">
        <v>152</v>
      </c>
      <c r="AT281" s="22" t="s">
        <v>148</v>
      </c>
      <c r="AU281" s="22" t="s">
        <v>99</v>
      </c>
      <c r="AY281" s="22" t="s">
        <v>147</v>
      </c>
      <c r="BE281" s="104">
        <f>IF(U281="základní",N281,0)</f>
        <v>0</v>
      </c>
      <c r="BF281" s="104">
        <f>IF(U281="snížená",N281,0)</f>
        <v>0</v>
      </c>
      <c r="BG281" s="104">
        <f>IF(U281="zákl. přenesená",N281,0)</f>
        <v>0</v>
      </c>
      <c r="BH281" s="104">
        <f>IF(U281="sníž. přenesená",N281,0)</f>
        <v>0</v>
      </c>
      <c r="BI281" s="104">
        <f>IF(U281="nulová",N281,0)</f>
        <v>0</v>
      </c>
      <c r="BJ281" s="22" t="s">
        <v>83</v>
      </c>
      <c r="BK281" s="104">
        <f>ROUND(L281*K281,2)</f>
        <v>0</v>
      </c>
      <c r="BL281" s="22" t="s">
        <v>152</v>
      </c>
      <c r="BM281" s="22" t="s">
        <v>343</v>
      </c>
    </row>
    <row r="282" spans="2:65" s="9" customFormat="1" ht="37.35" customHeight="1">
      <c r="B282" s="148"/>
      <c r="C282" s="149"/>
      <c r="D282" s="150" t="s">
        <v>119</v>
      </c>
      <c r="E282" s="150"/>
      <c r="F282" s="150"/>
      <c r="G282" s="150"/>
      <c r="H282" s="150"/>
      <c r="I282" s="150"/>
      <c r="J282" s="150"/>
      <c r="K282" s="150"/>
      <c r="L282" s="150"/>
      <c r="M282" s="150"/>
      <c r="N282" s="309">
        <f>BK282</f>
        <v>0</v>
      </c>
      <c r="O282" s="310"/>
      <c r="P282" s="310"/>
      <c r="Q282" s="310"/>
      <c r="R282" s="151"/>
      <c r="T282" s="152"/>
      <c r="U282" s="149"/>
      <c r="V282" s="149"/>
      <c r="W282" s="153">
        <f>W283+W306+W479+W527+W585</f>
        <v>0</v>
      </c>
      <c r="X282" s="149"/>
      <c r="Y282" s="153">
        <f>Y283+Y306+Y479+Y527+Y585</f>
        <v>17.791801899999999</v>
      </c>
      <c r="Z282" s="149"/>
      <c r="AA282" s="154">
        <f>AA283+AA306+AA479+AA527+AA585</f>
        <v>30.528584299999999</v>
      </c>
      <c r="AR282" s="155" t="s">
        <v>99</v>
      </c>
      <c r="AT282" s="156" t="s">
        <v>76</v>
      </c>
      <c r="AU282" s="156" t="s">
        <v>77</v>
      </c>
      <c r="AY282" s="155" t="s">
        <v>147</v>
      </c>
      <c r="BK282" s="157">
        <f>BK283+BK306+BK479+BK527+BK585</f>
        <v>0</v>
      </c>
    </row>
    <row r="283" spans="2:65" s="9" customFormat="1" ht="19.899999999999999" customHeight="1">
      <c r="B283" s="148"/>
      <c r="C283" s="149"/>
      <c r="D283" s="158" t="s">
        <v>120</v>
      </c>
      <c r="E283" s="158"/>
      <c r="F283" s="158"/>
      <c r="G283" s="158"/>
      <c r="H283" s="158"/>
      <c r="I283" s="158"/>
      <c r="J283" s="158"/>
      <c r="K283" s="158"/>
      <c r="L283" s="158"/>
      <c r="M283" s="158"/>
      <c r="N283" s="284">
        <f>BK283</f>
        <v>0</v>
      </c>
      <c r="O283" s="285"/>
      <c r="P283" s="285"/>
      <c r="Q283" s="285"/>
      <c r="R283" s="151"/>
      <c r="T283" s="152"/>
      <c r="U283" s="149"/>
      <c r="V283" s="149"/>
      <c r="W283" s="153">
        <f>SUM(W284:W305)</f>
        <v>0</v>
      </c>
      <c r="X283" s="149"/>
      <c r="Y283" s="153">
        <f>SUM(Y284:Y305)</f>
        <v>0</v>
      </c>
      <c r="Z283" s="149"/>
      <c r="AA283" s="154">
        <f>SUM(AA284:AA305)</f>
        <v>2.7200000000000009E-2</v>
      </c>
      <c r="AR283" s="155" t="s">
        <v>99</v>
      </c>
      <c r="AT283" s="156" t="s">
        <v>76</v>
      </c>
      <c r="AU283" s="156" t="s">
        <v>83</v>
      </c>
      <c r="AY283" s="155" t="s">
        <v>147</v>
      </c>
      <c r="BK283" s="157">
        <f>SUM(BK284:BK305)</f>
        <v>0</v>
      </c>
    </row>
    <row r="284" spans="2:65" s="1" customFormat="1" ht="25.5" customHeight="1">
      <c r="B284" s="131"/>
      <c r="C284" s="159" t="s">
        <v>344</v>
      </c>
      <c r="D284" s="159" t="s">
        <v>148</v>
      </c>
      <c r="E284" s="160" t="s">
        <v>345</v>
      </c>
      <c r="F284" s="268" t="s">
        <v>346</v>
      </c>
      <c r="G284" s="268"/>
      <c r="H284" s="268"/>
      <c r="I284" s="268"/>
      <c r="J284" s="161" t="s">
        <v>204</v>
      </c>
      <c r="K284" s="162">
        <v>1</v>
      </c>
      <c r="L284" s="272">
        <v>0</v>
      </c>
      <c r="M284" s="272"/>
      <c r="N284" s="273">
        <f t="shared" ref="N284:N305" si="5">ROUND(L284*K284,2)</f>
        <v>0</v>
      </c>
      <c r="O284" s="273"/>
      <c r="P284" s="273"/>
      <c r="Q284" s="273"/>
      <c r="R284" s="133"/>
      <c r="T284" s="163" t="s">
        <v>5</v>
      </c>
      <c r="U284" s="47" t="s">
        <v>43</v>
      </c>
      <c r="V284" s="39"/>
      <c r="W284" s="164">
        <f t="shared" ref="W284:W305" si="6">V284*K284</f>
        <v>0</v>
      </c>
      <c r="X284" s="164">
        <v>0</v>
      </c>
      <c r="Y284" s="164">
        <f t="shared" ref="Y284:Y305" si="7">X284*K284</f>
        <v>0</v>
      </c>
      <c r="Z284" s="164">
        <v>0</v>
      </c>
      <c r="AA284" s="165">
        <f t="shared" ref="AA284:AA305" si="8">Z284*K284</f>
        <v>0</v>
      </c>
      <c r="AR284" s="22" t="s">
        <v>237</v>
      </c>
      <c r="AT284" s="22" t="s">
        <v>148</v>
      </c>
      <c r="AU284" s="22" t="s">
        <v>99</v>
      </c>
      <c r="AY284" s="22" t="s">
        <v>147</v>
      </c>
      <c r="BE284" s="104">
        <f t="shared" ref="BE284:BE305" si="9">IF(U284="základní",N284,0)</f>
        <v>0</v>
      </c>
      <c r="BF284" s="104">
        <f t="shared" ref="BF284:BF305" si="10">IF(U284="snížená",N284,0)</f>
        <v>0</v>
      </c>
      <c r="BG284" s="104">
        <f t="shared" ref="BG284:BG305" si="11">IF(U284="zákl. přenesená",N284,0)</f>
        <v>0</v>
      </c>
      <c r="BH284" s="104">
        <f t="shared" ref="BH284:BH305" si="12">IF(U284="sníž. přenesená",N284,0)</f>
        <v>0</v>
      </c>
      <c r="BI284" s="104">
        <f t="shared" ref="BI284:BI305" si="13">IF(U284="nulová",N284,0)</f>
        <v>0</v>
      </c>
      <c r="BJ284" s="22" t="s">
        <v>83</v>
      </c>
      <c r="BK284" s="104">
        <f t="shared" ref="BK284:BK305" si="14">ROUND(L284*K284,2)</f>
        <v>0</v>
      </c>
      <c r="BL284" s="22" t="s">
        <v>237</v>
      </c>
      <c r="BM284" s="22" t="s">
        <v>347</v>
      </c>
    </row>
    <row r="285" spans="2:65" s="1" customFormat="1" ht="16.5" customHeight="1">
      <c r="B285" s="131"/>
      <c r="C285" s="159" t="s">
        <v>348</v>
      </c>
      <c r="D285" s="159" t="s">
        <v>148</v>
      </c>
      <c r="E285" s="160" t="s">
        <v>349</v>
      </c>
      <c r="F285" s="268" t="s">
        <v>350</v>
      </c>
      <c r="G285" s="268"/>
      <c r="H285" s="268"/>
      <c r="I285" s="268"/>
      <c r="J285" s="161" t="s">
        <v>209</v>
      </c>
      <c r="K285" s="162">
        <v>3</v>
      </c>
      <c r="L285" s="272">
        <v>0</v>
      </c>
      <c r="M285" s="272"/>
      <c r="N285" s="273">
        <f t="shared" si="5"/>
        <v>0</v>
      </c>
      <c r="O285" s="273"/>
      <c r="P285" s="273"/>
      <c r="Q285" s="273"/>
      <c r="R285" s="133"/>
      <c r="T285" s="163" t="s">
        <v>5</v>
      </c>
      <c r="U285" s="47" t="s">
        <v>43</v>
      </c>
      <c r="V285" s="39"/>
      <c r="W285" s="164">
        <f t="shared" si="6"/>
        <v>0</v>
      </c>
      <c r="X285" s="164">
        <v>0</v>
      </c>
      <c r="Y285" s="164">
        <f t="shared" si="7"/>
        <v>0</v>
      </c>
      <c r="Z285" s="164">
        <v>0</v>
      </c>
      <c r="AA285" s="165">
        <f t="shared" si="8"/>
        <v>0</v>
      </c>
      <c r="AR285" s="22" t="s">
        <v>237</v>
      </c>
      <c r="AT285" s="22" t="s">
        <v>148</v>
      </c>
      <c r="AU285" s="22" t="s">
        <v>99</v>
      </c>
      <c r="AY285" s="22" t="s">
        <v>147</v>
      </c>
      <c r="BE285" s="104">
        <f t="shared" si="9"/>
        <v>0</v>
      </c>
      <c r="BF285" s="104">
        <f t="shared" si="10"/>
        <v>0</v>
      </c>
      <c r="BG285" s="104">
        <f t="shared" si="11"/>
        <v>0</v>
      </c>
      <c r="BH285" s="104">
        <f t="shared" si="12"/>
        <v>0</v>
      </c>
      <c r="BI285" s="104">
        <f t="shared" si="13"/>
        <v>0</v>
      </c>
      <c r="BJ285" s="22" t="s">
        <v>83</v>
      </c>
      <c r="BK285" s="104">
        <f t="shared" si="14"/>
        <v>0</v>
      </c>
      <c r="BL285" s="22" t="s">
        <v>237</v>
      </c>
      <c r="BM285" s="22" t="s">
        <v>351</v>
      </c>
    </row>
    <row r="286" spans="2:65" s="1" customFormat="1" ht="25.5" customHeight="1">
      <c r="B286" s="131"/>
      <c r="C286" s="159" t="s">
        <v>352</v>
      </c>
      <c r="D286" s="159" t="s">
        <v>148</v>
      </c>
      <c r="E286" s="160" t="s">
        <v>353</v>
      </c>
      <c r="F286" s="268" t="s">
        <v>354</v>
      </c>
      <c r="G286" s="268"/>
      <c r="H286" s="268"/>
      <c r="I286" s="268"/>
      <c r="J286" s="161" t="s">
        <v>209</v>
      </c>
      <c r="K286" s="162">
        <v>2</v>
      </c>
      <c r="L286" s="272">
        <v>0</v>
      </c>
      <c r="M286" s="272"/>
      <c r="N286" s="273">
        <f t="shared" si="5"/>
        <v>0</v>
      </c>
      <c r="O286" s="273"/>
      <c r="P286" s="273"/>
      <c r="Q286" s="273"/>
      <c r="R286" s="133"/>
      <c r="T286" s="163" t="s">
        <v>5</v>
      </c>
      <c r="U286" s="47" t="s">
        <v>43</v>
      </c>
      <c r="V286" s="39"/>
      <c r="W286" s="164">
        <f t="shared" si="6"/>
        <v>0</v>
      </c>
      <c r="X286" s="164">
        <v>0</v>
      </c>
      <c r="Y286" s="164">
        <f t="shared" si="7"/>
        <v>0</v>
      </c>
      <c r="Z286" s="164">
        <v>0</v>
      </c>
      <c r="AA286" s="165">
        <f t="shared" si="8"/>
        <v>0</v>
      </c>
      <c r="AR286" s="22" t="s">
        <v>237</v>
      </c>
      <c r="AT286" s="22" t="s">
        <v>148</v>
      </c>
      <c r="AU286" s="22" t="s">
        <v>99</v>
      </c>
      <c r="AY286" s="22" t="s">
        <v>147</v>
      </c>
      <c r="BE286" s="104">
        <f t="shared" si="9"/>
        <v>0</v>
      </c>
      <c r="BF286" s="104">
        <f t="shared" si="10"/>
        <v>0</v>
      </c>
      <c r="BG286" s="104">
        <f t="shared" si="11"/>
        <v>0</v>
      </c>
      <c r="BH286" s="104">
        <f t="shared" si="12"/>
        <v>0</v>
      </c>
      <c r="BI286" s="104">
        <f t="shared" si="13"/>
        <v>0</v>
      </c>
      <c r="BJ286" s="22" t="s">
        <v>83</v>
      </c>
      <c r="BK286" s="104">
        <f t="shared" si="14"/>
        <v>0</v>
      </c>
      <c r="BL286" s="22" t="s">
        <v>237</v>
      </c>
      <c r="BM286" s="22" t="s">
        <v>355</v>
      </c>
    </row>
    <row r="287" spans="2:65" s="1" customFormat="1" ht="16.5" customHeight="1">
      <c r="B287" s="131"/>
      <c r="C287" s="159" t="s">
        <v>356</v>
      </c>
      <c r="D287" s="159" t="s">
        <v>148</v>
      </c>
      <c r="E287" s="160" t="s">
        <v>357</v>
      </c>
      <c r="F287" s="268" t="s">
        <v>358</v>
      </c>
      <c r="G287" s="268"/>
      <c r="H287" s="268"/>
      <c r="I287" s="268"/>
      <c r="J287" s="161" t="s">
        <v>209</v>
      </c>
      <c r="K287" s="162">
        <v>3</v>
      </c>
      <c r="L287" s="272">
        <v>0</v>
      </c>
      <c r="M287" s="272"/>
      <c r="N287" s="273">
        <f t="shared" si="5"/>
        <v>0</v>
      </c>
      <c r="O287" s="273"/>
      <c r="P287" s="273"/>
      <c r="Q287" s="273"/>
      <c r="R287" s="133"/>
      <c r="T287" s="163" t="s">
        <v>5</v>
      </c>
      <c r="U287" s="47" t="s">
        <v>43</v>
      </c>
      <c r="V287" s="39"/>
      <c r="W287" s="164">
        <f t="shared" si="6"/>
        <v>0</v>
      </c>
      <c r="X287" s="164">
        <v>0</v>
      </c>
      <c r="Y287" s="164">
        <f t="shared" si="7"/>
        <v>0</v>
      </c>
      <c r="Z287" s="164">
        <v>0</v>
      </c>
      <c r="AA287" s="165">
        <f t="shared" si="8"/>
        <v>0</v>
      </c>
      <c r="AR287" s="22" t="s">
        <v>237</v>
      </c>
      <c r="AT287" s="22" t="s">
        <v>148</v>
      </c>
      <c r="AU287" s="22" t="s">
        <v>99</v>
      </c>
      <c r="AY287" s="22" t="s">
        <v>147</v>
      </c>
      <c r="BE287" s="104">
        <f t="shared" si="9"/>
        <v>0</v>
      </c>
      <c r="BF287" s="104">
        <f t="shared" si="10"/>
        <v>0</v>
      </c>
      <c r="BG287" s="104">
        <f t="shared" si="11"/>
        <v>0</v>
      </c>
      <c r="BH287" s="104">
        <f t="shared" si="12"/>
        <v>0</v>
      </c>
      <c r="BI287" s="104">
        <f t="shared" si="13"/>
        <v>0</v>
      </c>
      <c r="BJ287" s="22" t="s">
        <v>83</v>
      </c>
      <c r="BK287" s="104">
        <f t="shared" si="14"/>
        <v>0</v>
      </c>
      <c r="BL287" s="22" t="s">
        <v>237</v>
      </c>
      <c r="BM287" s="22" t="s">
        <v>359</v>
      </c>
    </row>
    <row r="288" spans="2:65" s="1" customFormat="1" ht="16.5" customHeight="1">
      <c r="B288" s="131"/>
      <c r="C288" s="159" t="s">
        <v>360</v>
      </c>
      <c r="D288" s="159" t="s">
        <v>148</v>
      </c>
      <c r="E288" s="160" t="s">
        <v>361</v>
      </c>
      <c r="F288" s="268" t="s">
        <v>362</v>
      </c>
      <c r="G288" s="268"/>
      <c r="H288" s="268"/>
      <c r="I288" s="268"/>
      <c r="J288" s="161" t="s">
        <v>363</v>
      </c>
      <c r="K288" s="189">
        <v>0</v>
      </c>
      <c r="L288" s="272">
        <v>0</v>
      </c>
      <c r="M288" s="272"/>
      <c r="N288" s="273">
        <f t="shared" si="5"/>
        <v>0</v>
      </c>
      <c r="O288" s="273"/>
      <c r="P288" s="273"/>
      <c r="Q288" s="273"/>
      <c r="R288" s="133"/>
      <c r="T288" s="163" t="s">
        <v>5</v>
      </c>
      <c r="U288" s="47" t="s">
        <v>43</v>
      </c>
      <c r="V288" s="39"/>
      <c r="W288" s="164">
        <f t="shared" si="6"/>
        <v>0</v>
      </c>
      <c r="X288" s="164">
        <v>0</v>
      </c>
      <c r="Y288" s="164">
        <f t="shared" si="7"/>
        <v>0</v>
      </c>
      <c r="Z288" s="164">
        <v>0</v>
      </c>
      <c r="AA288" s="165">
        <f t="shared" si="8"/>
        <v>0</v>
      </c>
      <c r="AR288" s="22" t="s">
        <v>237</v>
      </c>
      <c r="AT288" s="22" t="s">
        <v>148</v>
      </c>
      <c r="AU288" s="22" t="s">
        <v>99</v>
      </c>
      <c r="AY288" s="22" t="s">
        <v>147</v>
      </c>
      <c r="BE288" s="104">
        <f t="shared" si="9"/>
        <v>0</v>
      </c>
      <c r="BF288" s="104">
        <f t="shared" si="10"/>
        <v>0</v>
      </c>
      <c r="BG288" s="104">
        <f t="shared" si="11"/>
        <v>0</v>
      </c>
      <c r="BH288" s="104">
        <f t="shared" si="12"/>
        <v>0</v>
      </c>
      <c r="BI288" s="104">
        <f t="shared" si="13"/>
        <v>0</v>
      </c>
      <c r="BJ288" s="22" t="s">
        <v>83</v>
      </c>
      <c r="BK288" s="104">
        <f t="shared" si="14"/>
        <v>0</v>
      </c>
      <c r="BL288" s="22" t="s">
        <v>237</v>
      </c>
      <c r="BM288" s="22" t="s">
        <v>364</v>
      </c>
    </row>
    <row r="289" spans="2:65" s="1" customFormat="1" ht="38.25" customHeight="1">
      <c r="B289" s="131"/>
      <c r="C289" s="159" t="s">
        <v>365</v>
      </c>
      <c r="D289" s="159" t="s">
        <v>148</v>
      </c>
      <c r="E289" s="160" t="s">
        <v>366</v>
      </c>
      <c r="F289" s="268" t="s">
        <v>367</v>
      </c>
      <c r="G289" s="268"/>
      <c r="H289" s="268"/>
      <c r="I289" s="268"/>
      <c r="J289" s="161" t="s">
        <v>244</v>
      </c>
      <c r="K289" s="162">
        <v>25</v>
      </c>
      <c r="L289" s="272">
        <v>0</v>
      </c>
      <c r="M289" s="272"/>
      <c r="N289" s="273">
        <f t="shared" si="5"/>
        <v>0</v>
      </c>
      <c r="O289" s="273"/>
      <c r="P289" s="273"/>
      <c r="Q289" s="273"/>
      <c r="R289" s="133"/>
      <c r="T289" s="163" t="s">
        <v>5</v>
      </c>
      <c r="U289" s="47" t="s">
        <v>43</v>
      </c>
      <c r="V289" s="39"/>
      <c r="W289" s="164">
        <f t="shared" si="6"/>
        <v>0</v>
      </c>
      <c r="X289" s="164">
        <v>0</v>
      </c>
      <c r="Y289" s="164">
        <f t="shared" si="7"/>
        <v>0</v>
      </c>
      <c r="Z289" s="164">
        <v>4.0000000000000002E-4</v>
      </c>
      <c r="AA289" s="165">
        <f t="shared" si="8"/>
        <v>0.01</v>
      </c>
      <c r="AR289" s="22" t="s">
        <v>237</v>
      </c>
      <c r="AT289" s="22" t="s">
        <v>148</v>
      </c>
      <c r="AU289" s="22" t="s">
        <v>99</v>
      </c>
      <c r="AY289" s="22" t="s">
        <v>147</v>
      </c>
      <c r="BE289" s="104">
        <f t="shared" si="9"/>
        <v>0</v>
      </c>
      <c r="BF289" s="104">
        <f t="shared" si="10"/>
        <v>0</v>
      </c>
      <c r="BG289" s="104">
        <f t="shared" si="11"/>
        <v>0</v>
      </c>
      <c r="BH289" s="104">
        <f t="shared" si="12"/>
        <v>0</v>
      </c>
      <c r="BI289" s="104">
        <f t="shared" si="13"/>
        <v>0</v>
      </c>
      <c r="BJ289" s="22" t="s">
        <v>83</v>
      </c>
      <c r="BK289" s="104">
        <f t="shared" si="14"/>
        <v>0</v>
      </c>
      <c r="BL289" s="22" t="s">
        <v>237</v>
      </c>
      <c r="BM289" s="22" t="s">
        <v>368</v>
      </c>
    </row>
    <row r="290" spans="2:65" s="1" customFormat="1" ht="16.5" customHeight="1">
      <c r="B290" s="131"/>
      <c r="C290" s="159" t="s">
        <v>369</v>
      </c>
      <c r="D290" s="159" t="s">
        <v>148</v>
      </c>
      <c r="E290" s="160" t="s">
        <v>370</v>
      </c>
      <c r="F290" s="268" t="s">
        <v>371</v>
      </c>
      <c r="G290" s="268"/>
      <c r="H290" s="268"/>
      <c r="I290" s="268"/>
      <c r="J290" s="161" t="s">
        <v>372</v>
      </c>
      <c r="K290" s="162">
        <v>1</v>
      </c>
      <c r="L290" s="272">
        <v>0</v>
      </c>
      <c r="M290" s="272"/>
      <c r="N290" s="273">
        <f t="shared" si="5"/>
        <v>0</v>
      </c>
      <c r="O290" s="273"/>
      <c r="P290" s="273"/>
      <c r="Q290" s="273"/>
      <c r="R290" s="133"/>
      <c r="T290" s="163" t="s">
        <v>5</v>
      </c>
      <c r="U290" s="47" t="s">
        <v>43</v>
      </c>
      <c r="V290" s="39"/>
      <c r="W290" s="164">
        <f t="shared" si="6"/>
        <v>0</v>
      </c>
      <c r="X290" s="164">
        <v>0</v>
      </c>
      <c r="Y290" s="164">
        <f t="shared" si="7"/>
        <v>0</v>
      </c>
      <c r="Z290" s="164">
        <v>0</v>
      </c>
      <c r="AA290" s="165">
        <f t="shared" si="8"/>
        <v>0</v>
      </c>
      <c r="AR290" s="22" t="s">
        <v>237</v>
      </c>
      <c r="AT290" s="22" t="s">
        <v>148</v>
      </c>
      <c r="AU290" s="22" t="s">
        <v>99</v>
      </c>
      <c r="AY290" s="22" t="s">
        <v>147</v>
      </c>
      <c r="BE290" s="104">
        <f t="shared" si="9"/>
        <v>0</v>
      </c>
      <c r="BF290" s="104">
        <f t="shared" si="10"/>
        <v>0</v>
      </c>
      <c r="BG290" s="104">
        <f t="shared" si="11"/>
        <v>0</v>
      </c>
      <c r="BH290" s="104">
        <f t="shared" si="12"/>
        <v>0</v>
      </c>
      <c r="BI290" s="104">
        <f t="shared" si="13"/>
        <v>0</v>
      </c>
      <c r="BJ290" s="22" t="s">
        <v>83</v>
      </c>
      <c r="BK290" s="104">
        <f t="shared" si="14"/>
        <v>0</v>
      </c>
      <c r="BL290" s="22" t="s">
        <v>237</v>
      </c>
      <c r="BM290" s="22" t="s">
        <v>373</v>
      </c>
    </row>
    <row r="291" spans="2:65" s="1" customFormat="1" ht="16.5" customHeight="1">
      <c r="B291" s="131"/>
      <c r="C291" s="159" t="s">
        <v>374</v>
      </c>
      <c r="D291" s="159" t="s">
        <v>148</v>
      </c>
      <c r="E291" s="160" t="s">
        <v>375</v>
      </c>
      <c r="F291" s="268" t="s">
        <v>376</v>
      </c>
      <c r="G291" s="268"/>
      <c r="H291" s="268"/>
      <c r="I291" s="268"/>
      <c r="J291" s="161" t="s">
        <v>372</v>
      </c>
      <c r="K291" s="162">
        <v>2</v>
      </c>
      <c r="L291" s="272">
        <v>0</v>
      </c>
      <c r="M291" s="272"/>
      <c r="N291" s="273">
        <f t="shared" si="5"/>
        <v>0</v>
      </c>
      <c r="O291" s="273"/>
      <c r="P291" s="273"/>
      <c r="Q291" s="273"/>
      <c r="R291" s="133"/>
      <c r="T291" s="163" t="s">
        <v>5</v>
      </c>
      <c r="U291" s="47" t="s">
        <v>43</v>
      </c>
      <c r="V291" s="39"/>
      <c r="W291" s="164">
        <f t="shared" si="6"/>
        <v>0</v>
      </c>
      <c r="X291" s="164">
        <v>0</v>
      </c>
      <c r="Y291" s="164">
        <f t="shared" si="7"/>
        <v>0</v>
      </c>
      <c r="Z291" s="164">
        <v>0</v>
      </c>
      <c r="AA291" s="165">
        <f t="shared" si="8"/>
        <v>0</v>
      </c>
      <c r="AR291" s="22" t="s">
        <v>237</v>
      </c>
      <c r="AT291" s="22" t="s">
        <v>148</v>
      </c>
      <c r="AU291" s="22" t="s">
        <v>99</v>
      </c>
      <c r="AY291" s="22" t="s">
        <v>147</v>
      </c>
      <c r="BE291" s="104">
        <f t="shared" si="9"/>
        <v>0</v>
      </c>
      <c r="BF291" s="104">
        <f t="shared" si="10"/>
        <v>0</v>
      </c>
      <c r="BG291" s="104">
        <f t="shared" si="11"/>
        <v>0</v>
      </c>
      <c r="BH291" s="104">
        <f t="shared" si="12"/>
        <v>0</v>
      </c>
      <c r="BI291" s="104">
        <f t="shared" si="13"/>
        <v>0</v>
      </c>
      <c r="BJ291" s="22" t="s">
        <v>83</v>
      </c>
      <c r="BK291" s="104">
        <f t="shared" si="14"/>
        <v>0</v>
      </c>
      <c r="BL291" s="22" t="s">
        <v>237</v>
      </c>
      <c r="BM291" s="22" t="s">
        <v>377</v>
      </c>
    </row>
    <row r="292" spans="2:65" s="1" customFormat="1" ht="25.5" customHeight="1">
      <c r="B292" s="131"/>
      <c r="C292" s="159" t="s">
        <v>378</v>
      </c>
      <c r="D292" s="159" t="s">
        <v>148</v>
      </c>
      <c r="E292" s="160" t="s">
        <v>379</v>
      </c>
      <c r="F292" s="268" t="s">
        <v>380</v>
      </c>
      <c r="G292" s="268"/>
      <c r="H292" s="268"/>
      <c r="I292" s="268"/>
      <c r="J292" s="161" t="s">
        <v>372</v>
      </c>
      <c r="K292" s="162">
        <v>1</v>
      </c>
      <c r="L292" s="272">
        <v>0</v>
      </c>
      <c r="M292" s="272"/>
      <c r="N292" s="273">
        <f t="shared" si="5"/>
        <v>0</v>
      </c>
      <c r="O292" s="273"/>
      <c r="P292" s="273"/>
      <c r="Q292" s="273"/>
      <c r="R292" s="133"/>
      <c r="T292" s="163" t="s">
        <v>5</v>
      </c>
      <c r="U292" s="47" t="s">
        <v>43</v>
      </c>
      <c r="V292" s="39"/>
      <c r="W292" s="164">
        <f t="shared" si="6"/>
        <v>0</v>
      </c>
      <c r="X292" s="164">
        <v>0</v>
      </c>
      <c r="Y292" s="164">
        <f t="shared" si="7"/>
        <v>0</v>
      </c>
      <c r="Z292" s="164">
        <v>0</v>
      </c>
      <c r="AA292" s="165">
        <f t="shared" si="8"/>
        <v>0</v>
      </c>
      <c r="AR292" s="22" t="s">
        <v>237</v>
      </c>
      <c r="AT292" s="22" t="s">
        <v>148</v>
      </c>
      <c r="AU292" s="22" t="s">
        <v>99</v>
      </c>
      <c r="AY292" s="22" t="s">
        <v>147</v>
      </c>
      <c r="BE292" s="104">
        <f t="shared" si="9"/>
        <v>0</v>
      </c>
      <c r="BF292" s="104">
        <f t="shared" si="10"/>
        <v>0</v>
      </c>
      <c r="BG292" s="104">
        <f t="shared" si="11"/>
        <v>0</v>
      </c>
      <c r="BH292" s="104">
        <f t="shared" si="12"/>
        <v>0</v>
      </c>
      <c r="BI292" s="104">
        <f t="shared" si="13"/>
        <v>0</v>
      </c>
      <c r="BJ292" s="22" t="s">
        <v>83</v>
      </c>
      <c r="BK292" s="104">
        <f t="shared" si="14"/>
        <v>0</v>
      </c>
      <c r="BL292" s="22" t="s">
        <v>237</v>
      </c>
      <c r="BM292" s="22" t="s">
        <v>381</v>
      </c>
    </row>
    <row r="293" spans="2:65" s="1" customFormat="1" ht="25.5" customHeight="1">
      <c r="B293" s="131"/>
      <c r="C293" s="159" t="s">
        <v>382</v>
      </c>
      <c r="D293" s="159" t="s">
        <v>148</v>
      </c>
      <c r="E293" s="160" t="s">
        <v>383</v>
      </c>
      <c r="F293" s="268" t="s">
        <v>384</v>
      </c>
      <c r="G293" s="268"/>
      <c r="H293" s="268"/>
      <c r="I293" s="268"/>
      <c r="J293" s="161" t="s">
        <v>372</v>
      </c>
      <c r="K293" s="162">
        <v>1</v>
      </c>
      <c r="L293" s="272">
        <v>0</v>
      </c>
      <c r="M293" s="272"/>
      <c r="N293" s="273">
        <f t="shared" si="5"/>
        <v>0</v>
      </c>
      <c r="O293" s="273"/>
      <c r="P293" s="273"/>
      <c r="Q293" s="273"/>
      <c r="R293" s="133"/>
      <c r="T293" s="163" t="s">
        <v>5</v>
      </c>
      <c r="U293" s="47" t="s">
        <v>43</v>
      </c>
      <c r="V293" s="39"/>
      <c r="W293" s="164">
        <f t="shared" si="6"/>
        <v>0</v>
      </c>
      <c r="X293" s="164">
        <v>0</v>
      </c>
      <c r="Y293" s="164">
        <f t="shared" si="7"/>
        <v>0</v>
      </c>
      <c r="Z293" s="164">
        <v>0</v>
      </c>
      <c r="AA293" s="165">
        <f t="shared" si="8"/>
        <v>0</v>
      </c>
      <c r="AR293" s="22" t="s">
        <v>237</v>
      </c>
      <c r="AT293" s="22" t="s">
        <v>148</v>
      </c>
      <c r="AU293" s="22" t="s">
        <v>99</v>
      </c>
      <c r="AY293" s="22" t="s">
        <v>147</v>
      </c>
      <c r="BE293" s="104">
        <f t="shared" si="9"/>
        <v>0</v>
      </c>
      <c r="BF293" s="104">
        <f t="shared" si="10"/>
        <v>0</v>
      </c>
      <c r="BG293" s="104">
        <f t="shared" si="11"/>
        <v>0</v>
      </c>
      <c r="BH293" s="104">
        <f t="shared" si="12"/>
        <v>0</v>
      </c>
      <c r="BI293" s="104">
        <f t="shared" si="13"/>
        <v>0</v>
      </c>
      <c r="BJ293" s="22" t="s">
        <v>83</v>
      </c>
      <c r="BK293" s="104">
        <f t="shared" si="14"/>
        <v>0</v>
      </c>
      <c r="BL293" s="22" t="s">
        <v>237</v>
      </c>
      <c r="BM293" s="22" t="s">
        <v>385</v>
      </c>
    </row>
    <row r="294" spans="2:65" s="1" customFormat="1" ht="51" customHeight="1">
      <c r="B294" s="131"/>
      <c r="C294" s="159" t="s">
        <v>386</v>
      </c>
      <c r="D294" s="159" t="s">
        <v>148</v>
      </c>
      <c r="E294" s="160" t="s">
        <v>387</v>
      </c>
      <c r="F294" s="268" t="s">
        <v>388</v>
      </c>
      <c r="G294" s="268"/>
      <c r="H294" s="268"/>
      <c r="I294" s="268"/>
      <c r="J294" s="161" t="s">
        <v>244</v>
      </c>
      <c r="K294" s="162">
        <v>25</v>
      </c>
      <c r="L294" s="272">
        <v>0</v>
      </c>
      <c r="M294" s="272"/>
      <c r="N294" s="273">
        <f t="shared" si="5"/>
        <v>0</v>
      </c>
      <c r="O294" s="273"/>
      <c r="P294" s="273"/>
      <c r="Q294" s="273"/>
      <c r="R294" s="133"/>
      <c r="T294" s="163" t="s">
        <v>5</v>
      </c>
      <c r="U294" s="47" t="s">
        <v>43</v>
      </c>
      <c r="V294" s="39"/>
      <c r="W294" s="164">
        <f t="shared" si="6"/>
        <v>0</v>
      </c>
      <c r="X294" s="164">
        <v>0</v>
      </c>
      <c r="Y294" s="164">
        <f t="shared" si="7"/>
        <v>0</v>
      </c>
      <c r="Z294" s="164">
        <v>4.0000000000000002E-4</v>
      </c>
      <c r="AA294" s="165">
        <f t="shared" si="8"/>
        <v>0.01</v>
      </c>
      <c r="AR294" s="22" t="s">
        <v>237</v>
      </c>
      <c r="AT294" s="22" t="s">
        <v>148</v>
      </c>
      <c r="AU294" s="22" t="s">
        <v>99</v>
      </c>
      <c r="AY294" s="22" t="s">
        <v>147</v>
      </c>
      <c r="BE294" s="104">
        <f t="shared" si="9"/>
        <v>0</v>
      </c>
      <c r="BF294" s="104">
        <f t="shared" si="10"/>
        <v>0</v>
      </c>
      <c r="BG294" s="104">
        <f t="shared" si="11"/>
        <v>0</v>
      </c>
      <c r="BH294" s="104">
        <f t="shared" si="12"/>
        <v>0</v>
      </c>
      <c r="BI294" s="104">
        <f t="shared" si="13"/>
        <v>0</v>
      </c>
      <c r="BJ294" s="22" t="s">
        <v>83</v>
      </c>
      <c r="BK294" s="104">
        <f t="shared" si="14"/>
        <v>0</v>
      </c>
      <c r="BL294" s="22" t="s">
        <v>237</v>
      </c>
      <c r="BM294" s="22" t="s">
        <v>389</v>
      </c>
    </row>
    <row r="295" spans="2:65" s="1" customFormat="1" ht="25.5" customHeight="1">
      <c r="B295" s="131"/>
      <c r="C295" s="190" t="s">
        <v>390</v>
      </c>
      <c r="D295" s="190" t="s">
        <v>391</v>
      </c>
      <c r="E295" s="191" t="s">
        <v>392</v>
      </c>
      <c r="F295" s="269" t="s">
        <v>393</v>
      </c>
      <c r="G295" s="269"/>
      <c r="H295" s="269"/>
      <c r="I295" s="269"/>
      <c r="J295" s="192" t="s">
        <v>372</v>
      </c>
      <c r="K295" s="193">
        <v>20</v>
      </c>
      <c r="L295" s="274">
        <v>0</v>
      </c>
      <c r="M295" s="274"/>
      <c r="N295" s="275">
        <f t="shared" si="5"/>
        <v>0</v>
      </c>
      <c r="O295" s="273"/>
      <c r="P295" s="273"/>
      <c r="Q295" s="273"/>
      <c r="R295" s="133"/>
      <c r="T295" s="163" t="s">
        <v>5</v>
      </c>
      <c r="U295" s="47" t="s">
        <v>43</v>
      </c>
      <c r="V295" s="39"/>
      <c r="W295" s="164">
        <f t="shared" si="6"/>
        <v>0</v>
      </c>
      <c r="X295" s="164">
        <v>0</v>
      </c>
      <c r="Y295" s="164">
        <f t="shared" si="7"/>
        <v>0</v>
      </c>
      <c r="Z295" s="164">
        <v>0</v>
      </c>
      <c r="AA295" s="165">
        <f t="shared" si="8"/>
        <v>0</v>
      </c>
      <c r="AR295" s="22" t="s">
        <v>325</v>
      </c>
      <c r="AT295" s="22" t="s">
        <v>391</v>
      </c>
      <c r="AU295" s="22" t="s">
        <v>99</v>
      </c>
      <c r="AY295" s="22" t="s">
        <v>147</v>
      </c>
      <c r="BE295" s="104">
        <f t="shared" si="9"/>
        <v>0</v>
      </c>
      <c r="BF295" s="104">
        <f t="shared" si="10"/>
        <v>0</v>
      </c>
      <c r="BG295" s="104">
        <f t="shared" si="11"/>
        <v>0</v>
      </c>
      <c r="BH295" s="104">
        <f t="shared" si="12"/>
        <v>0</v>
      </c>
      <c r="BI295" s="104">
        <f t="shared" si="13"/>
        <v>0</v>
      </c>
      <c r="BJ295" s="22" t="s">
        <v>83</v>
      </c>
      <c r="BK295" s="104">
        <f t="shared" si="14"/>
        <v>0</v>
      </c>
      <c r="BL295" s="22" t="s">
        <v>237</v>
      </c>
      <c r="BM295" s="22" t="s">
        <v>394</v>
      </c>
    </row>
    <row r="296" spans="2:65" s="1" customFormat="1" ht="25.5" customHeight="1">
      <c r="B296" s="131"/>
      <c r="C296" s="190" t="s">
        <v>395</v>
      </c>
      <c r="D296" s="190" t="s">
        <v>391</v>
      </c>
      <c r="E296" s="191" t="s">
        <v>396</v>
      </c>
      <c r="F296" s="269" t="s">
        <v>397</v>
      </c>
      <c r="G296" s="269"/>
      <c r="H296" s="269"/>
      <c r="I296" s="269"/>
      <c r="J296" s="192" t="s">
        <v>372</v>
      </c>
      <c r="K296" s="193">
        <v>5</v>
      </c>
      <c r="L296" s="274">
        <v>0</v>
      </c>
      <c r="M296" s="274"/>
      <c r="N296" s="275">
        <f t="shared" si="5"/>
        <v>0</v>
      </c>
      <c r="O296" s="273"/>
      <c r="P296" s="273"/>
      <c r="Q296" s="273"/>
      <c r="R296" s="133"/>
      <c r="T296" s="163" t="s">
        <v>5</v>
      </c>
      <c r="U296" s="47" t="s">
        <v>43</v>
      </c>
      <c r="V296" s="39"/>
      <c r="W296" s="164">
        <f t="shared" si="6"/>
        <v>0</v>
      </c>
      <c r="X296" s="164">
        <v>0</v>
      </c>
      <c r="Y296" s="164">
        <f t="shared" si="7"/>
        <v>0</v>
      </c>
      <c r="Z296" s="164">
        <v>0</v>
      </c>
      <c r="AA296" s="165">
        <f t="shared" si="8"/>
        <v>0</v>
      </c>
      <c r="AR296" s="22" t="s">
        <v>325</v>
      </c>
      <c r="AT296" s="22" t="s">
        <v>391</v>
      </c>
      <c r="AU296" s="22" t="s">
        <v>99</v>
      </c>
      <c r="AY296" s="22" t="s">
        <v>147</v>
      </c>
      <c r="BE296" s="104">
        <f t="shared" si="9"/>
        <v>0</v>
      </c>
      <c r="BF296" s="104">
        <f t="shared" si="10"/>
        <v>0</v>
      </c>
      <c r="BG296" s="104">
        <f t="shared" si="11"/>
        <v>0</v>
      </c>
      <c r="BH296" s="104">
        <f t="shared" si="12"/>
        <v>0</v>
      </c>
      <c r="BI296" s="104">
        <f t="shared" si="13"/>
        <v>0</v>
      </c>
      <c r="BJ296" s="22" t="s">
        <v>83</v>
      </c>
      <c r="BK296" s="104">
        <f t="shared" si="14"/>
        <v>0</v>
      </c>
      <c r="BL296" s="22" t="s">
        <v>237</v>
      </c>
      <c r="BM296" s="22" t="s">
        <v>398</v>
      </c>
    </row>
    <row r="297" spans="2:65" s="1" customFormat="1" ht="25.5" customHeight="1">
      <c r="B297" s="131"/>
      <c r="C297" s="159" t="s">
        <v>399</v>
      </c>
      <c r="D297" s="159" t="s">
        <v>148</v>
      </c>
      <c r="E297" s="160" t="s">
        <v>400</v>
      </c>
      <c r="F297" s="268" t="s">
        <v>401</v>
      </c>
      <c r="G297" s="268"/>
      <c r="H297" s="268"/>
      <c r="I297" s="268"/>
      <c r="J297" s="161" t="s">
        <v>372</v>
      </c>
      <c r="K297" s="162">
        <v>8</v>
      </c>
      <c r="L297" s="272">
        <v>0</v>
      </c>
      <c r="M297" s="272"/>
      <c r="N297" s="273">
        <f t="shared" si="5"/>
        <v>0</v>
      </c>
      <c r="O297" s="273"/>
      <c r="P297" s="273"/>
      <c r="Q297" s="273"/>
      <c r="R297" s="133"/>
      <c r="T297" s="163" t="s">
        <v>5</v>
      </c>
      <c r="U297" s="47" t="s">
        <v>43</v>
      </c>
      <c r="V297" s="39"/>
      <c r="W297" s="164">
        <f t="shared" si="6"/>
        <v>0</v>
      </c>
      <c r="X297" s="164">
        <v>0</v>
      </c>
      <c r="Y297" s="164">
        <f t="shared" si="7"/>
        <v>0</v>
      </c>
      <c r="Z297" s="164">
        <v>4.0000000000000002E-4</v>
      </c>
      <c r="AA297" s="165">
        <f t="shared" si="8"/>
        <v>3.2000000000000002E-3</v>
      </c>
      <c r="AR297" s="22" t="s">
        <v>237</v>
      </c>
      <c r="AT297" s="22" t="s">
        <v>148</v>
      </c>
      <c r="AU297" s="22" t="s">
        <v>99</v>
      </c>
      <c r="AY297" s="22" t="s">
        <v>147</v>
      </c>
      <c r="BE297" s="104">
        <f t="shared" si="9"/>
        <v>0</v>
      </c>
      <c r="BF297" s="104">
        <f t="shared" si="10"/>
        <v>0</v>
      </c>
      <c r="BG297" s="104">
        <f t="shared" si="11"/>
        <v>0</v>
      </c>
      <c r="BH297" s="104">
        <f t="shared" si="12"/>
        <v>0</v>
      </c>
      <c r="BI297" s="104">
        <f t="shared" si="13"/>
        <v>0</v>
      </c>
      <c r="BJ297" s="22" t="s">
        <v>83</v>
      </c>
      <c r="BK297" s="104">
        <f t="shared" si="14"/>
        <v>0</v>
      </c>
      <c r="BL297" s="22" t="s">
        <v>237</v>
      </c>
      <c r="BM297" s="22" t="s">
        <v>402</v>
      </c>
    </row>
    <row r="298" spans="2:65" s="1" customFormat="1" ht="25.5" customHeight="1">
      <c r="B298" s="131"/>
      <c r="C298" s="159" t="s">
        <v>403</v>
      </c>
      <c r="D298" s="159" t="s">
        <v>148</v>
      </c>
      <c r="E298" s="160" t="s">
        <v>404</v>
      </c>
      <c r="F298" s="268" t="s">
        <v>405</v>
      </c>
      <c r="G298" s="268"/>
      <c r="H298" s="268"/>
      <c r="I298" s="268"/>
      <c r="J298" s="161" t="s">
        <v>372</v>
      </c>
      <c r="K298" s="162">
        <v>1</v>
      </c>
      <c r="L298" s="272">
        <v>0</v>
      </c>
      <c r="M298" s="272"/>
      <c r="N298" s="273">
        <f t="shared" si="5"/>
        <v>0</v>
      </c>
      <c r="O298" s="273"/>
      <c r="P298" s="273"/>
      <c r="Q298" s="273"/>
      <c r="R298" s="133"/>
      <c r="T298" s="163" t="s">
        <v>5</v>
      </c>
      <c r="U298" s="47" t="s">
        <v>43</v>
      </c>
      <c r="V298" s="39"/>
      <c r="W298" s="164">
        <f t="shared" si="6"/>
        <v>0</v>
      </c>
      <c r="X298" s="164">
        <v>0</v>
      </c>
      <c r="Y298" s="164">
        <f t="shared" si="7"/>
        <v>0</v>
      </c>
      <c r="Z298" s="164">
        <v>4.0000000000000002E-4</v>
      </c>
      <c r="AA298" s="165">
        <f t="shared" si="8"/>
        <v>4.0000000000000002E-4</v>
      </c>
      <c r="AR298" s="22" t="s">
        <v>237</v>
      </c>
      <c r="AT298" s="22" t="s">
        <v>148</v>
      </c>
      <c r="AU298" s="22" t="s">
        <v>99</v>
      </c>
      <c r="AY298" s="22" t="s">
        <v>147</v>
      </c>
      <c r="BE298" s="104">
        <f t="shared" si="9"/>
        <v>0</v>
      </c>
      <c r="BF298" s="104">
        <f t="shared" si="10"/>
        <v>0</v>
      </c>
      <c r="BG298" s="104">
        <f t="shared" si="11"/>
        <v>0</v>
      </c>
      <c r="BH298" s="104">
        <f t="shared" si="12"/>
        <v>0</v>
      </c>
      <c r="BI298" s="104">
        <f t="shared" si="13"/>
        <v>0</v>
      </c>
      <c r="BJ298" s="22" t="s">
        <v>83</v>
      </c>
      <c r="BK298" s="104">
        <f t="shared" si="14"/>
        <v>0</v>
      </c>
      <c r="BL298" s="22" t="s">
        <v>237</v>
      </c>
      <c r="BM298" s="22" t="s">
        <v>406</v>
      </c>
    </row>
    <row r="299" spans="2:65" s="1" customFormat="1" ht="38.25" customHeight="1">
      <c r="B299" s="131"/>
      <c r="C299" s="159" t="s">
        <v>407</v>
      </c>
      <c r="D299" s="159" t="s">
        <v>148</v>
      </c>
      <c r="E299" s="160" t="s">
        <v>408</v>
      </c>
      <c r="F299" s="268" t="s">
        <v>409</v>
      </c>
      <c r="G299" s="268"/>
      <c r="H299" s="268"/>
      <c r="I299" s="268"/>
      <c r="J299" s="161" t="s">
        <v>372</v>
      </c>
      <c r="K299" s="162">
        <v>1</v>
      </c>
      <c r="L299" s="272">
        <v>0</v>
      </c>
      <c r="M299" s="272"/>
      <c r="N299" s="273">
        <f t="shared" si="5"/>
        <v>0</v>
      </c>
      <c r="O299" s="273"/>
      <c r="P299" s="273"/>
      <c r="Q299" s="273"/>
      <c r="R299" s="133"/>
      <c r="T299" s="163" t="s">
        <v>5</v>
      </c>
      <c r="U299" s="47" t="s">
        <v>43</v>
      </c>
      <c r="V299" s="39"/>
      <c r="W299" s="164">
        <f t="shared" si="6"/>
        <v>0</v>
      </c>
      <c r="X299" s="164">
        <v>0</v>
      </c>
      <c r="Y299" s="164">
        <f t="shared" si="7"/>
        <v>0</v>
      </c>
      <c r="Z299" s="164">
        <v>4.0000000000000002E-4</v>
      </c>
      <c r="AA299" s="165">
        <f t="shared" si="8"/>
        <v>4.0000000000000002E-4</v>
      </c>
      <c r="AR299" s="22" t="s">
        <v>237</v>
      </c>
      <c r="AT299" s="22" t="s">
        <v>148</v>
      </c>
      <c r="AU299" s="22" t="s">
        <v>99</v>
      </c>
      <c r="AY299" s="22" t="s">
        <v>147</v>
      </c>
      <c r="BE299" s="104">
        <f t="shared" si="9"/>
        <v>0</v>
      </c>
      <c r="BF299" s="104">
        <f t="shared" si="10"/>
        <v>0</v>
      </c>
      <c r="BG299" s="104">
        <f t="shared" si="11"/>
        <v>0</v>
      </c>
      <c r="BH299" s="104">
        <f t="shared" si="12"/>
        <v>0</v>
      </c>
      <c r="BI299" s="104">
        <f t="shared" si="13"/>
        <v>0</v>
      </c>
      <c r="BJ299" s="22" t="s">
        <v>83</v>
      </c>
      <c r="BK299" s="104">
        <f t="shared" si="14"/>
        <v>0</v>
      </c>
      <c r="BL299" s="22" t="s">
        <v>237</v>
      </c>
      <c r="BM299" s="22" t="s">
        <v>410</v>
      </c>
    </row>
    <row r="300" spans="2:65" s="1" customFormat="1" ht="38.25" customHeight="1">
      <c r="B300" s="131"/>
      <c r="C300" s="159" t="s">
        <v>411</v>
      </c>
      <c r="D300" s="159" t="s">
        <v>148</v>
      </c>
      <c r="E300" s="160" t="s">
        <v>412</v>
      </c>
      <c r="F300" s="268" t="s">
        <v>413</v>
      </c>
      <c r="G300" s="268"/>
      <c r="H300" s="268"/>
      <c r="I300" s="268"/>
      <c r="J300" s="161" t="s">
        <v>372</v>
      </c>
      <c r="K300" s="162">
        <v>1</v>
      </c>
      <c r="L300" s="272">
        <v>0</v>
      </c>
      <c r="M300" s="272"/>
      <c r="N300" s="273">
        <f t="shared" si="5"/>
        <v>0</v>
      </c>
      <c r="O300" s="273"/>
      <c r="P300" s="273"/>
      <c r="Q300" s="273"/>
      <c r="R300" s="133"/>
      <c r="T300" s="163" t="s">
        <v>5</v>
      </c>
      <c r="U300" s="47" t="s">
        <v>43</v>
      </c>
      <c r="V300" s="39"/>
      <c r="W300" s="164">
        <f t="shared" si="6"/>
        <v>0</v>
      </c>
      <c r="X300" s="164">
        <v>0</v>
      </c>
      <c r="Y300" s="164">
        <f t="shared" si="7"/>
        <v>0</v>
      </c>
      <c r="Z300" s="164">
        <v>4.0000000000000002E-4</v>
      </c>
      <c r="AA300" s="165">
        <f t="shared" si="8"/>
        <v>4.0000000000000002E-4</v>
      </c>
      <c r="AR300" s="22" t="s">
        <v>237</v>
      </c>
      <c r="AT300" s="22" t="s">
        <v>148</v>
      </c>
      <c r="AU300" s="22" t="s">
        <v>99</v>
      </c>
      <c r="AY300" s="22" t="s">
        <v>147</v>
      </c>
      <c r="BE300" s="104">
        <f t="shared" si="9"/>
        <v>0</v>
      </c>
      <c r="BF300" s="104">
        <f t="shared" si="10"/>
        <v>0</v>
      </c>
      <c r="BG300" s="104">
        <f t="shared" si="11"/>
        <v>0</v>
      </c>
      <c r="BH300" s="104">
        <f t="shared" si="12"/>
        <v>0</v>
      </c>
      <c r="BI300" s="104">
        <f t="shared" si="13"/>
        <v>0</v>
      </c>
      <c r="BJ300" s="22" t="s">
        <v>83</v>
      </c>
      <c r="BK300" s="104">
        <f t="shared" si="14"/>
        <v>0</v>
      </c>
      <c r="BL300" s="22" t="s">
        <v>237</v>
      </c>
      <c r="BM300" s="22" t="s">
        <v>414</v>
      </c>
    </row>
    <row r="301" spans="2:65" s="1" customFormat="1" ht="38.25" customHeight="1">
      <c r="B301" s="131"/>
      <c r="C301" s="159" t="s">
        <v>415</v>
      </c>
      <c r="D301" s="159" t="s">
        <v>148</v>
      </c>
      <c r="E301" s="160" t="s">
        <v>416</v>
      </c>
      <c r="F301" s="268" t="s">
        <v>417</v>
      </c>
      <c r="G301" s="268"/>
      <c r="H301" s="268"/>
      <c r="I301" s="268"/>
      <c r="J301" s="161" t="s">
        <v>372</v>
      </c>
      <c r="K301" s="162">
        <v>1</v>
      </c>
      <c r="L301" s="272">
        <v>0</v>
      </c>
      <c r="M301" s="272"/>
      <c r="N301" s="273">
        <f t="shared" si="5"/>
        <v>0</v>
      </c>
      <c r="O301" s="273"/>
      <c r="P301" s="273"/>
      <c r="Q301" s="273"/>
      <c r="R301" s="133"/>
      <c r="T301" s="163" t="s">
        <v>5</v>
      </c>
      <c r="U301" s="47" t="s">
        <v>43</v>
      </c>
      <c r="V301" s="39"/>
      <c r="W301" s="164">
        <f t="shared" si="6"/>
        <v>0</v>
      </c>
      <c r="X301" s="164">
        <v>0</v>
      </c>
      <c r="Y301" s="164">
        <f t="shared" si="7"/>
        <v>0</v>
      </c>
      <c r="Z301" s="164">
        <v>4.0000000000000002E-4</v>
      </c>
      <c r="AA301" s="165">
        <f t="shared" si="8"/>
        <v>4.0000000000000002E-4</v>
      </c>
      <c r="AR301" s="22" t="s">
        <v>237</v>
      </c>
      <c r="AT301" s="22" t="s">
        <v>148</v>
      </c>
      <c r="AU301" s="22" t="s">
        <v>99</v>
      </c>
      <c r="AY301" s="22" t="s">
        <v>147</v>
      </c>
      <c r="BE301" s="104">
        <f t="shared" si="9"/>
        <v>0</v>
      </c>
      <c r="BF301" s="104">
        <f t="shared" si="10"/>
        <v>0</v>
      </c>
      <c r="BG301" s="104">
        <f t="shared" si="11"/>
        <v>0</v>
      </c>
      <c r="BH301" s="104">
        <f t="shared" si="12"/>
        <v>0</v>
      </c>
      <c r="BI301" s="104">
        <f t="shared" si="13"/>
        <v>0</v>
      </c>
      <c r="BJ301" s="22" t="s">
        <v>83</v>
      </c>
      <c r="BK301" s="104">
        <f t="shared" si="14"/>
        <v>0</v>
      </c>
      <c r="BL301" s="22" t="s">
        <v>237</v>
      </c>
      <c r="BM301" s="22" t="s">
        <v>418</v>
      </c>
    </row>
    <row r="302" spans="2:65" s="1" customFormat="1" ht="38.25" customHeight="1">
      <c r="B302" s="131"/>
      <c r="C302" s="159" t="s">
        <v>419</v>
      </c>
      <c r="D302" s="159" t="s">
        <v>148</v>
      </c>
      <c r="E302" s="160" t="s">
        <v>420</v>
      </c>
      <c r="F302" s="268" t="s">
        <v>421</v>
      </c>
      <c r="G302" s="268"/>
      <c r="H302" s="268"/>
      <c r="I302" s="268"/>
      <c r="J302" s="161" t="s">
        <v>372</v>
      </c>
      <c r="K302" s="162">
        <v>1</v>
      </c>
      <c r="L302" s="272">
        <v>0</v>
      </c>
      <c r="M302" s="272"/>
      <c r="N302" s="273">
        <f t="shared" si="5"/>
        <v>0</v>
      </c>
      <c r="O302" s="273"/>
      <c r="P302" s="273"/>
      <c r="Q302" s="273"/>
      <c r="R302" s="133"/>
      <c r="T302" s="163" t="s">
        <v>5</v>
      </c>
      <c r="U302" s="47" t="s">
        <v>43</v>
      </c>
      <c r="V302" s="39"/>
      <c r="W302" s="164">
        <f t="shared" si="6"/>
        <v>0</v>
      </c>
      <c r="X302" s="164">
        <v>0</v>
      </c>
      <c r="Y302" s="164">
        <f t="shared" si="7"/>
        <v>0</v>
      </c>
      <c r="Z302" s="164">
        <v>4.0000000000000002E-4</v>
      </c>
      <c r="AA302" s="165">
        <f t="shared" si="8"/>
        <v>4.0000000000000002E-4</v>
      </c>
      <c r="AR302" s="22" t="s">
        <v>237</v>
      </c>
      <c r="AT302" s="22" t="s">
        <v>148</v>
      </c>
      <c r="AU302" s="22" t="s">
        <v>99</v>
      </c>
      <c r="AY302" s="22" t="s">
        <v>147</v>
      </c>
      <c r="BE302" s="104">
        <f t="shared" si="9"/>
        <v>0</v>
      </c>
      <c r="BF302" s="104">
        <f t="shared" si="10"/>
        <v>0</v>
      </c>
      <c r="BG302" s="104">
        <f t="shared" si="11"/>
        <v>0</v>
      </c>
      <c r="BH302" s="104">
        <f t="shared" si="12"/>
        <v>0</v>
      </c>
      <c r="BI302" s="104">
        <f t="shared" si="13"/>
        <v>0</v>
      </c>
      <c r="BJ302" s="22" t="s">
        <v>83</v>
      </c>
      <c r="BK302" s="104">
        <f t="shared" si="14"/>
        <v>0</v>
      </c>
      <c r="BL302" s="22" t="s">
        <v>237</v>
      </c>
      <c r="BM302" s="22" t="s">
        <v>422</v>
      </c>
    </row>
    <row r="303" spans="2:65" s="1" customFormat="1" ht="25.5" customHeight="1">
      <c r="B303" s="131"/>
      <c r="C303" s="159" t="s">
        <v>423</v>
      </c>
      <c r="D303" s="159" t="s">
        <v>148</v>
      </c>
      <c r="E303" s="160" t="s">
        <v>424</v>
      </c>
      <c r="F303" s="268" t="s">
        <v>425</v>
      </c>
      <c r="G303" s="268"/>
      <c r="H303" s="268"/>
      <c r="I303" s="268"/>
      <c r="J303" s="161" t="s">
        <v>372</v>
      </c>
      <c r="K303" s="162">
        <v>1</v>
      </c>
      <c r="L303" s="272">
        <v>0</v>
      </c>
      <c r="M303" s="272"/>
      <c r="N303" s="273">
        <f t="shared" si="5"/>
        <v>0</v>
      </c>
      <c r="O303" s="273"/>
      <c r="P303" s="273"/>
      <c r="Q303" s="273"/>
      <c r="R303" s="133"/>
      <c r="T303" s="163" t="s">
        <v>5</v>
      </c>
      <c r="U303" s="47" t="s">
        <v>43</v>
      </c>
      <c r="V303" s="39"/>
      <c r="W303" s="164">
        <f t="shared" si="6"/>
        <v>0</v>
      </c>
      <c r="X303" s="164">
        <v>0</v>
      </c>
      <c r="Y303" s="164">
        <f t="shared" si="7"/>
        <v>0</v>
      </c>
      <c r="Z303" s="164">
        <v>4.0000000000000002E-4</v>
      </c>
      <c r="AA303" s="165">
        <f t="shared" si="8"/>
        <v>4.0000000000000002E-4</v>
      </c>
      <c r="AR303" s="22" t="s">
        <v>237</v>
      </c>
      <c r="AT303" s="22" t="s">
        <v>148</v>
      </c>
      <c r="AU303" s="22" t="s">
        <v>99</v>
      </c>
      <c r="AY303" s="22" t="s">
        <v>147</v>
      </c>
      <c r="BE303" s="104">
        <f t="shared" si="9"/>
        <v>0</v>
      </c>
      <c r="BF303" s="104">
        <f t="shared" si="10"/>
        <v>0</v>
      </c>
      <c r="BG303" s="104">
        <f t="shared" si="11"/>
        <v>0</v>
      </c>
      <c r="BH303" s="104">
        <f t="shared" si="12"/>
        <v>0</v>
      </c>
      <c r="BI303" s="104">
        <f t="shared" si="13"/>
        <v>0</v>
      </c>
      <c r="BJ303" s="22" t="s">
        <v>83</v>
      </c>
      <c r="BK303" s="104">
        <f t="shared" si="14"/>
        <v>0</v>
      </c>
      <c r="BL303" s="22" t="s">
        <v>237</v>
      </c>
      <c r="BM303" s="22" t="s">
        <v>426</v>
      </c>
    </row>
    <row r="304" spans="2:65" s="1" customFormat="1" ht="16.5" customHeight="1">
      <c r="B304" s="131"/>
      <c r="C304" s="159" t="s">
        <v>427</v>
      </c>
      <c r="D304" s="159" t="s">
        <v>148</v>
      </c>
      <c r="E304" s="160" t="s">
        <v>428</v>
      </c>
      <c r="F304" s="268" t="s">
        <v>429</v>
      </c>
      <c r="G304" s="268"/>
      <c r="H304" s="268"/>
      <c r="I304" s="268"/>
      <c r="J304" s="161" t="s">
        <v>372</v>
      </c>
      <c r="K304" s="162">
        <v>4</v>
      </c>
      <c r="L304" s="272">
        <v>0</v>
      </c>
      <c r="M304" s="272"/>
      <c r="N304" s="273">
        <f t="shared" si="5"/>
        <v>0</v>
      </c>
      <c r="O304" s="273"/>
      <c r="P304" s="273"/>
      <c r="Q304" s="273"/>
      <c r="R304" s="133"/>
      <c r="T304" s="163" t="s">
        <v>5</v>
      </c>
      <c r="U304" s="47" t="s">
        <v>43</v>
      </c>
      <c r="V304" s="39"/>
      <c r="W304" s="164">
        <f t="shared" si="6"/>
        <v>0</v>
      </c>
      <c r="X304" s="164">
        <v>0</v>
      </c>
      <c r="Y304" s="164">
        <f t="shared" si="7"/>
        <v>0</v>
      </c>
      <c r="Z304" s="164">
        <v>4.0000000000000002E-4</v>
      </c>
      <c r="AA304" s="165">
        <f t="shared" si="8"/>
        <v>1.6000000000000001E-3</v>
      </c>
      <c r="AR304" s="22" t="s">
        <v>237</v>
      </c>
      <c r="AT304" s="22" t="s">
        <v>148</v>
      </c>
      <c r="AU304" s="22" t="s">
        <v>99</v>
      </c>
      <c r="AY304" s="22" t="s">
        <v>147</v>
      </c>
      <c r="BE304" s="104">
        <f t="shared" si="9"/>
        <v>0</v>
      </c>
      <c r="BF304" s="104">
        <f t="shared" si="10"/>
        <v>0</v>
      </c>
      <c r="BG304" s="104">
        <f t="shared" si="11"/>
        <v>0</v>
      </c>
      <c r="BH304" s="104">
        <f t="shared" si="12"/>
        <v>0</v>
      </c>
      <c r="BI304" s="104">
        <f t="shared" si="13"/>
        <v>0</v>
      </c>
      <c r="BJ304" s="22" t="s">
        <v>83</v>
      </c>
      <c r="BK304" s="104">
        <f t="shared" si="14"/>
        <v>0</v>
      </c>
      <c r="BL304" s="22" t="s">
        <v>237</v>
      </c>
      <c r="BM304" s="22" t="s">
        <v>430</v>
      </c>
    </row>
    <row r="305" spans="2:65" s="1" customFormat="1" ht="25.5" customHeight="1">
      <c r="B305" s="131"/>
      <c r="C305" s="159" t="s">
        <v>431</v>
      </c>
      <c r="D305" s="159" t="s">
        <v>148</v>
      </c>
      <c r="E305" s="160" t="s">
        <v>432</v>
      </c>
      <c r="F305" s="268" t="s">
        <v>433</v>
      </c>
      <c r="G305" s="268"/>
      <c r="H305" s="268"/>
      <c r="I305" s="268"/>
      <c r="J305" s="161" t="s">
        <v>363</v>
      </c>
      <c r="K305" s="189">
        <v>0</v>
      </c>
      <c r="L305" s="272">
        <v>0</v>
      </c>
      <c r="M305" s="272"/>
      <c r="N305" s="273">
        <f t="shared" si="5"/>
        <v>0</v>
      </c>
      <c r="O305" s="273"/>
      <c r="P305" s="273"/>
      <c r="Q305" s="273"/>
      <c r="R305" s="133"/>
      <c r="T305" s="163" t="s">
        <v>5</v>
      </c>
      <c r="U305" s="47" t="s">
        <v>43</v>
      </c>
      <c r="V305" s="39"/>
      <c r="W305" s="164">
        <f t="shared" si="6"/>
        <v>0</v>
      </c>
      <c r="X305" s="164">
        <v>0</v>
      </c>
      <c r="Y305" s="164">
        <f t="shared" si="7"/>
        <v>0</v>
      </c>
      <c r="Z305" s="164">
        <v>0</v>
      </c>
      <c r="AA305" s="165">
        <f t="shared" si="8"/>
        <v>0</v>
      </c>
      <c r="AR305" s="22" t="s">
        <v>237</v>
      </c>
      <c r="AT305" s="22" t="s">
        <v>148</v>
      </c>
      <c r="AU305" s="22" t="s">
        <v>99</v>
      </c>
      <c r="AY305" s="22" t="s">
        <v>147</v>
      </c>
      <c r="BE305" s="104">
        <f t="shared" si="9"/>
        <v>0</v>
      </c>
      <c r="BF305" s="104">
        <f t="shared" si="10"/>
        <v>0</v>
      </c>
      <c r="BG305" s="104">
        <f t="shared" si="11"/>
        <v>0</v>
      </c>
      <c r="BH305" s="104">
        <f t="shared" si="12"/>
        <v>0</v>
      </c>
      <c r="BI305" s="104">
        <f t="shared" si="13"/>
        <v>0</v>
      </c>
      <c r="BJ305" s="22" t="s">
        <v>83</v>
      </c>
      <c r="BK305" s="104">
        <f t="shared" si="14"/>
        <v>0</v>
      </c>
      <c r="BL305" s="22" t="s">
        <v>237</v>
      </c>
      <c r="BM305" s="22" t="s">
        <v>434</v>
      </c>
    </row>
    <row r="306" spans="2:65" s="9" customFormat="1" ht="29.85" customHeight="1">
      <c r="B306" s="148"/>
      <c r="C306" s="149"/>
      <c r="D306" s="158" t="s">
        <v>121</v>
      </c>
      <c r="E306" s="158"/>
      <c r="F306" s="158"/>
      <c r="G306" s="158"/>
      <c r="H306" s="158"/>
      <c r="I306" s="158"/>
      <c r="J306" s="158"/>
      <c r="K306" s="158"/>
      <c r="L306" s="158"/>
      <c r="M306" s="158"/>
      <c r="N306" s="276">
        <f>BK306</f>
        <v>0</v>
      </c>
      <c r="O306" s="277"/>
      <c r="P306" s="277"/>
      <c r="Q306" s="277"/>
      <c r="R306" s="151"/>
      <c r="T306" s="152"/>
      <c r="U306" s="149"/>
      <c r="V306" s="149"/>
      <c r="W306" s="153">
        <f>SUM(W307:W478)</f>
        <v>0</v>
      </c>
      <c r="X306" s="149"/>
      <c r="Y306" s="153">
        <f>SUM(Y307:Y478)</f>
        <v>9.5173617000000004</v>
      </c>
      <c r="Z306" s="149"/>
      <c r="AA306" s="154">
        <f>SUM(AA307:AA478)</f>
        <v>14.2733776</v>
      </c>
      <c r="AR306" s="155" t="s">
        <v>99</v>
      </c>
      <c r="AT306" s="156" t="s">
        <v>76</v>
      </c>
      <c r="AU306" s="156" t="s">
        <v>83</v>
      </c>
      <c r="AY306" s="155" t="s">
        <v>147</v>
      </c>
      <c r="BK306" s="157">
        <f>SUM(BK307:BK478)</f>
        <v>0</v>
      </c>
    </row>
    <row r="307" spans="2:65" s="1" customFormat="1" ht="25.5" customHeight="1">
      <c r="B307" s="131"/>
      <c r="C307" s="159" t="s">
        <v>435</v>
      </c>
      <c r="D307" s="159" t="s">
        <v>148</v>
      </c>
      <c r="E307" s="160" t="s">
        <v>436</v>
      </c>
      <c r="F307" s="268" t="s">
        <v>437</v>
      </c>
      <c r="G307" s="268"/>
      <c r="H307" s="268"/>
      <c r="I307" s="268"/>
      <c r="J307" s="161" t="s">
        <v>151</v>
      </c>
      <c r="K307" s="162">
        <v>9.06</v>
      </c>
      <c r="L307" s="272">
        <v>0</v>
      </c>
      <c r="M307" s="272"/>
      <c r="N307" s="273">
        <f>ROUND(L307*K307,2)</f>
        <v>0</v>
      </c>
      <c r="O307" s="273"/>
      <c r="P307" s="273"/>
      <c r="Q307" s="273"/>
      <c r="R307" s="133"/>
      <c r="T307" s="163" t="s">
        <v>5</v>
      </c>
      <c r="U307" s="47" t="s">
        <v>43</v>
      </c>
      <c r="V307" s="39"/>
      <c r="W307" s="164">
        <f>V307*K307</f>
        <v>0</v>
      </c>
      <c r="X307" s="164">
        <v>0</v>
      </c>
      <c r="Y307" s="164">
        <f>X307*K307</f>
        <v>0</v>
      </c>
      <c r="Z307" s="164">
        <v>0</v>
      </c>
      <c r="AA307" s="165">
        <f>Z307*K307</f>
        <v>0</v>
      </c>
      <c r="AR307" s="22" t="s">
        <v>237</v>
      </c>
      <c r="AT307" s="22" t="s">
        <v>148</v>
      </c>
      <c r="AU307" s="22" t="s">
        <v>99</v>
      </c>
      <c r="AY307" s="22" t="s">
        <v>147</v>
      </c>
      <c r="BE307" s="104">
        <f>IF(U307="základní",N307,0)</f>
        <v>0</v>
      </c>
      <c r="BF307" s="104">
        <f>IF(U307="snížená",N307,0)</f>
        <v>0</v>
      </c>
      <c r="BG307" s="104">
        <f>IF(U307="zákl. přenesená",N307,0)</f>
        <v>0</v>
      </c>
      <c r="BH307" s="104">
        <f>IF(U307="sníž. přenesená",N307,0)</f>
        <v>0</v>
      </c>
      <c r="BI307" s="104">
        <f>IF(U307="nulová",N307,0)</f>
        <v>0</v>
      </c>
      <c r="BJ307" s="22" t="s">
        <v>83</v>
      </c>
      <c r="BK307" s="104">
        <f>ROUND(L307*K307,2)</f>
        <v>0</v>
      </c>
      <c r="BL307" s="22" t="s">
        <v>237</v>
      </c>
      <c r="BM307" s="22" t="s">
        <v>438</v>
      </c>
    </row>
    <row r="308" spans="2:65" s="10" customFormat="1" ht="16.5" customHeight="1">
      <c r="B308" s="166"/>
      <c r="C308" s="167"/>
      <c r="D308" s="167"/>
      <c r="E308" s="168" t="s">
        <v>5</v>
      </c>
      <c r="F308" s="260" t="s">
        <v>261</v>
      </c>
      <c r="G308" s="261"/>
      <c r="H308" s="261"/>
      <c r="I308" s="261"/>
      <c r="J308" s="167"/>
      <c r="K308" s="168" t="s">
        <v>5</v>
      </c>
      <c r="L308" s="167"/>
      <c r="M308" s="167"/>
      <c r="N308" s="167"/>
      <c r="O308" s="167"/>
      <c r="P308" s="167"/>
      <c r="Q308" s="167"/>
      <c r="R308" s="169"/>
      <c r="T308" s="170"/>
      <c r="U308" s="167"/>
      <c r="V308" s="167"/>
      <c r="W308" s="167"/>
      <c r="X308" s="167"/>
      <c r="Y308" s="167"/>
      <c r="Z308" s="167"/>
      <c r="AA308" s="171"/>
      <c r="AT308" s="172" t="s">
        <v>155</v>
      </c>
      <c r="AU308" s="172" t="s">
        <v>99</v>
      </c>
      <c r="AV308" s="10" t="s">
        <v>83</v>
      </c>
      <c r="AW308" s="10" t="s">
        <v>34</v>
      </c>
      <c r="AX308" s="10" t="s">
        <v>77</v>
      </c>
      <c r="AY308" s="172" t="s">
        <v>147</v>
      </c>
    </row>
    <row r="309" spans="2:65" s="11" customFormat="1" ht="16.5" customHeight="1">
      <c r="B309" s="173"/>
      <c r="C309" s="174"/>
      <c r="D309" s="174"/>
      <c r="E309" s="175" t="s">
        <v>5</v>
      </c>
      <c r="F309" s="262" t="s">
        <v>439</v>
      </c>
      <c r="G309" s="263"/>
      <c r="H309" s="263"/>
      <c r="I309" s="263"/>
      <c r="J309" s="174"/>
      <c r="K309" s="176">
        <v>9.06</v>
      </c>
      <c r="L309" s="174"/>
      <c r="M309" s="174"/>
      <c r="N309" s="174"/>
      <c r="O309" s="174"/>
      <c r="P309" s="174"/>
      <c r="Q309" s="174"/>
      <c r="R309" s="177"/>
      <c r="T309" s="178"/>
      <c r="U309" s="174"/>
      <c r="V309" s="174"/>
      <c r="W309" s="174"/>
      <c r="X309" s="174"/>
      <c r="Y309" s="174"/>
      <c r="Z309" s="174"/>
      <c r="AA309" s="179"/>
      <c r="AT309" s="180" t="s">
        <v>155</v>
      </c>
      <c r="AU309" s="180" t="s">
        <v>99</v>
      </c>
      <c r="AV309" s="11" t="s">
        <v>99</v>
      </c>
      <c r="AW309" s="11" t="s">
        <v>34</v>
      </c>
      <c r="AX309" s="11" t="s">
        <v>77</v>
      </c>
      <c r="AY309" s="180" t="s">
        <v>147</v>
      </c>
    </row>
    <row r="310" spans="2:65" s="12" customFormat="1" ht="16.5" customHeight="1">
      <c r="B310" s="181"/>
      <c r="C310" s="182"/>
      <c r="D310" s="182"/>
      <c r="E310" s="183" t="s">
        <v>5</v>
      </c>
      <c r="F310" s="266" t="s">
        <v>157</v>
      </c>
      <c r="G310" s="267"/>
      <c r="H310" s="267"/>
      <c r="I310" s="267"/>
      <c r="J310" s="182"/>
      <c r="K310" s="184">
        <v>9.06</v>
      </c>
      <c r="L310" s="182"/>
      <c r="M310" s="182"/>
      <c r="N310" s="182"/>
      <c r="O310" s="182"/>
      <c r="P310" s="182"/>
      <c r="Q310" s="182"/>
      <c r="R310" s="185"/>
      <c r="T310" s="186"/>
      <c r="U310" s="182"/>
      <c r="V310" s="182"/>
      <c r="W310" s="182"/>
      <c r="X310" s="182"/>
      <c r="Y310" s="182"/>
      <c r="Z310" s="182"/>
      <c r="AA310" s="187"/>
      <c r="AT310" s="188" t="s">
        <v>155</v>
      </c>
      <c r="AU310" s="188" t="s">
        <v>99</v>
      </c>
      <c r="AV310" s="12" t="s">
        <v>152</v>
      </c>
      <c r="AW310" s="12" t="s">
        <v>34</v>
      </c>
      <c r="AX310" s="12" t="s">
        <v>83</v>
      </c>
      <c r="AY310" s="188" t="s">
        <v>147</v>
      </c>
    </row>
    <row r="311" spans="2:65" s="1" customFormat="1" ht="38.25" customHeight="1">
      <c r="B311" s="131"/>
      <c r="C311" s="159" t="s">
        <v>440</v>
      </c>
      <c r="D311" s="159" t="s">
        <v>148</v>
      </c>
      <c r="E311" s="160" t="s">
        <v>441</v>
      </c>
      <c r="F311" s="268" t="s">
        <v>442</v>
      </c>
      <c r="G311" s="268"/>
      <c r="H311" s="268"/>
      <c r="I311" s="268"/>
      <c r="J311" s="161" t="s">
        <v>174</v>
      </c>
      <c r="K311" s="162">
        <v>40</v>
      </c>
      <c r="L311" s="272">
        <v>0</v>
      </c>
      <c r="M311" s="272"/>
      <c r="N311" s="273">
        <f>ROUND(L311*K311,2)</f>
        <v>0</v>
      </c>
      <c r="O311" s="273"/>
      <c r="P311" s="273"/>
      <c r="Q311" s="273"/>
      <c r="R311" s="133"/>
      <c r="T311" s="163" t="s">
        <v>5</v>
      </c>
      <c r="U311" s="47" t="s">
        <v>43</v>
      </c>
      <c r="V311" s="39"/>
      <c r="W311" s="164">
        <f>V311*K311</f>
        <v>0</v>
      </c>
      <c r="X311" s="164">
        <v>0</v>
      </c>
      <c r="Y311" s="164">
        <f>X311*K311</f>
        <v>0</v>
      </c>
      <c r="Z311" s="164">
        <v>0</v>
      </c>
      <c r="AA311" s="165">
        <f>Z311*K311</f>
        <v>0</v>
      </c>
      <c r="AR311" s="22" t="s">
        <v>237</v>
      </c>
      <c r="AT311" s="22" t="s">
        <v>148</v>
      </c>
      <c r="AU311" s="22" t="s">
        <v>99</v>
      </c>
      <c r="AY311" s="22" t="s">
        <v>147</v>
      </c>
      <c r="BE311" s="104">
        <f>IF(U311="základní",N311,0)</f>
        <v>0</v>
      </c>
      <c r="BF311" s="104">
        <f>IF(U311="snížená",N311,0)</f>
        <v>0</v>
      </c>
      <c r="BG311" s="104">
        <f>IF(U311="zákl. přenesená",N311,0)</f>
        <v>0</v>
      </c>
      <c r="BH311" s="104">
        <f>IF(U311="sníž. přenesená",N311,0)</f>
        <v>0</v>
      </c>
      <c r="BI311" s="104">
        <f>IF(U311="nulová",N311,0)</f>
        <v>0</v>
      </c>
      <c r="BJ311" s="22" t="s">
        <v>83</v>
      </c>
      <c r="BK311" s="104">
        <f>ROUND(L311*K311,2)</f>
        <v>0</v>
      </c>
      <c r="BL311" s="22" t="s">
        <v>237</v>
      </c>
      <c r="BM311" s="22" t="s">
        <v>443</v>
      </c>
    </row>
    <row r="312" spans="2:65" s="10" customFormat="1" ht="16.5" customHeight="1">
      <c r="B312" s="166"/>
      <c r="C312" s="167"/>
      <c r="D312" s="167"/>
      <c r="E312" s="168" t="s">
        <v>5</v>
      </c>
      <c r="F312" s="260" t="s">
        <v>261</v>
      </c>
      <c r="G312" s="261"/>
      <c r="H312" s="261"/>
      <c r="I312" s="261"/>
      <c r="J312" s="167"/>
      <c r="K312" s="168" t="s">
        <v>5</v>
      </c>
      <c r="L312" s="167"/>
      <c r="M312" s="167"/>
      <c r="N312" s="167"/>
      <c r="O312" s="167"/>
      <c r="P312" s="167"/>
      <c r="Q312" s="167"/>
      <c r="R312" s="169"/>
      <c r="T312" s="170"/>
      <c r="U312" s="167"/>
      <c r="V312" s="167"/>
      <c r="W312" s="167"/>
      <c r="X312" s="167"/>
      <c r="Y312" s="167"/>
      <c r="Z312" s="167"/>
      <c r="AA312" s="171"/>
      <c r="AT312" s="172" t="s">
        <v>155</v>
      </c>
      <c r="AU312" s="172" t="s">
        <v>99</v>
      </c>
      <c r="AV312" s="10" t="s">
        <v>83</v>
      </c>
      <c r="AW312" s="10" t="s">
        <v>34</v>
      </c>
      <c r="AX312" s="10" t="s">
        <v>77</v>
      </c>
      <c r="AY312" s="172" t="s">
        <v>147</v>
      </c>
    </row>
    <row r="313" spans="2:65" s="11" customFormat="1" ht="16.5" customHeight="1">
      <c r="B313" s="173"/>
      <c r="C313" s="174"/>
      <c r="D313" s="174"/>
      <c r="E313" s="175" t="s">
        <v>5</v>
      </c>
      <c r="F313" s="262" t="s">
        <v>444</v>
      </c>
      <c r="G313" s="263"/>
      <c r="H313" s="263"/>
      <c r="I313" s="263"/>
      <c r="J313" s="174"/>
      <c r="K313" s="176">
        <v>40</v>
      </c>
      <c r="L313" s="174"/>
      <c r="M313" s="174"/>
      <c r="N313" s="174"/>
      <c r="O313" s="174"/>
      <c r="P313" s="174"/>
      <c r="Q313" s="174"/>
      <c r="R313" s="177"/>
      <c r="T313" s="178"/>
      <c r="U313" s="174"/>
      <c r="V313" s="174"/>
      <c r="W313" s="174"/>
      <c r="X313" s="174"/>
      <c r="Y313" s="174"/>
      <c r="Z313" s="174"/>
      <c r="AA313" s="179"/>
      <c r="AT313" s="180" t="s">
        <v>155</v>
      </c>
      <c r="AU313" s="180" t="s">
        <v>99</v>
      </c>
      <c r="AV313" s="11" t="s">
        <v>99</v>
      </c>
      <c r="AW313" s="11" t="s">
        <v>34</v>
      </c>
      <c r="AX313" s="11" t="s">
        <v>77</v>
      </c>
      <c r="AY313" s="180" t="s">
        <v>147</v>
      </c>
    </row>
    <row r="314" spans="2:65" s="12" customFormat="1" ht="16.5" customHeight="1">
      <c r="B314" s="181"/>
      <c r="C314" s="182"/>
      <c r="D314" s="182"/>
      <c r="E314" s="183" t="s">
        <v>5</v>
      </c>
      <c r="F314" s="266" t="s">
        <v>157</v>
      </c>
      <c r="G314" s="267"/>
      <c r="H314" s="267"/>
      <c r="I314" s="267"/>
      <c r="J314" s="182"/>
      <c r="K314" s="184">
        <v>40</v>
      </c>
      <c r="L314" s="182"/>
      <c r="M314" s="182"/>
      <c r="N314" s="182"/>
      <c r="O314" s="182"/>
      <c r="P314" s="182"/>
      <c r="Q314" s="182"/>
      <c r="R314" s="185"/>
      <c r="T314" s="186"/>
      <c r="U314" s="182"/>
      <c r="V314" s="182"/>
      <c r="W314" s="182"/>
      <c r="X314" s="182"/>
      <c r="Y314" s="182"/>
      <c r="Z314" s="182"/>
      <c r="AA314" s="187"/>
      <c r="AT314" s="188" t="s">
        <v>155</v>
      </c>
      <c r="AU314" s="188" t="s">
        <v>99</v>
      </c>
      <c r="AV314" s="12" t="s">
        <v>152</v>
      </c>
      <c r="AW314" s="12" t="s">
        <v>34</v>
      </c>
      <c r="AX314" s="12" t="s">
        <v>83</v>
      </c>
      <c r="AY314" s="188" t="s">
        <v>147</v>
      </c>
    </row>
    <row r="315" spans="2:65" s="1" customFormat="1" ht="38.25" customHeight="1">
      <c r="B315" s="131"/>
      <c r="C315" s="159" t="s">
        <v>445</v>
      </c>
      <c r="D315" s="159" t="s">
        <v>148</v>
      </c>
      <c r="E315" s="160" t="s">
        <v>446</v>
      </c>
      <c r="F315" s="268" t="s">
        <v>447</v>
      </c>
      <c r="G315" s="268"/>
      <c r="H315" s="268"/>
      <c r="I315" s="268"/>
      <c r="J315" s="161" t="s">
        <v>151</v>
      </c>
      <c r="K315" s="162">
        <v>16.465</v>
      </c>
      <c r="L315" s="272">
        <v>0</v>
      </c>
      <c r="M315" s="272"/>
      <c r="N315" s="273">
        <f>ROUND(L315*K315,2)</f>
        <v>0</v>
      </c>
      <c r="O315" s="273"/>
      <c r="P315" s="273"/>
      <c r="Q315" s="273"/>
      <c r="R315" s="133"/>
      <c r="T315" s="163" t="s">
        <v>5</v>
      </c>
      <c r="U315" s="47" t="s">
        <v>43</v>
      </c>
      <c r="V315" s="39"/>
      <c r="W315" s="164">
        <f>V315*K315</f>
        <v>0</v>
      </c>
      <c r="X315" s="164">
        <v>1.89E-3</v>
      </c>
      <c r="Y315" s="164">
        <f>X315*K315</f>
        <v>3.111885E-2</v>
      </c>
      <c r="Z315" s="164">
        <v>0</v>
      </c>
      <c r="AA315" s="165">
        <f>Z315*K315</f>
        <v>0</v>
      </c>
      <c r="AR315" s="22" t="s">
        <v>237</v>
      </c>
      <c r="AT315" s="22" t="s">
        <v>148</v>
      </c>
      <c r="AU315" s="22" t="s">
        <v>99</v>
      </c>
      <c r="AY315" s="22" t="s">
        <v>147</v>
      </c>
      <c r="BE315" s="104">
        <f>IF(U315="základní",N315,0)</f>
        <v>0</v>
      </c>
      <c r="BF315" s="104">
        <f>IF(U315="snížená",N315,0)</f>
        <v>0</v>
      </c>
      <c r="BG315" s="104">
        <f>IF(U315="zákl. přenesená",N315,0)</f>
        <v>0</v>
      </c>
      <c r="BH315" s="104">
        <f>IF(U315="sníž. přenesená",N315,0)</f>
        <v>0</v>
      </c>
      <c r="BI315" s="104">
        <f>IF(U315="nulová",N315,0)</f>
        <v>0</v>
      </c>
      <c r="BJ315" s="22" t="s">
        <v>83</v>
      </c>
      <c r="BK315" s="104">
        <f>ROUND(L315*K315,2)</f>
        <v>0</v>
      </c>
      <c r="BL315" s="22" t="s">
        <v>237</v>
      </c>
      <c r="BM315" s="22" t="s">
        <v>448</v>
      </c>
    </row>
    <row r="316" spans="2:65" s="10" customFormat="1" ht="16.5" customHeight="1">
      <c r="B316" s="166"/>
      <c r="C316" s="167"/>
      <c r="D316" s="167"/>
      <c r="E316" s="168" t="s">
        <v>5</v>
      </c>
      <c r="F316" s="260" t="s">
        <v>279</v>
      </c>
      <c r="G316" s="261"/>
      <c r="H316" s="261"/>
      <c r="I316" s="261"/>
      <c r="J316" s="167"/>
      <c r="K316" s="168" t="s">
        <v>5</v>
      </c>
      <c r="L316" s="167"/>
      <c r="M316" s="167"/>
      <c r="N316" s="167"/>
      <c r="O316" s="167"/>
      <c r="P316" s="167"/>
      <c r="Q316" s="167"/>
      <c r="R316" s="169"/>
      <c r="T316" s="170"/>
      <c r="U316" s="167"/>
      <c r="V316" s="167"/>
      <c r="W316" s="167"/>
      <c r="X316" s="167"/>
      <c r="Y316" s="167"/>
      <c r="Z316" s="167"/>
      <c r="AA316" s="171"/>
      <c r="AT316" s="172" t="s">
        <v>155</v>
      </c>
      <c r="AU316" s="172" t="s">
        <v>99</v>
      </c>
      <c r="AV316" s="10" t="s">
        <v>83</v>
      </c>
      <c r="AW316" s="10" t="s">
        <v>34</v>
      </c>
      <c r="AX316" s="10" t="s">
        <v>77</v>
      </c>
      <c r="AY316" s="172" t="s">
        <v>147</v>
      </c>
    </row>
    <row r="317" spans="2:65" s="10" customFormat="1" ht="16.5" customHeight="1">
      <c r="B317" s="166"/>
      <c r="C317" s="167"/>
      <c r="D317" s="167"/>
      <c r="E317" s="168" t="s">
        <v>5</v>
      </c>
      <c r="F317" s="264" t="s">
        <v>449</v>
      </c>
      <c r="G317" s="265"/>
      <c r="H317" s="265"/>
      <c r="I317" s="265"/>
      <c r="J317" s="167"/>
      <c r="K317" s="168" t="s">
        <v>5</v>
      </c>
      <c r="L317" s="167"/>
      <c r="M317" s="167"/>
      <c r="N317" s="167"/>
      <c r="O317" s="167"/>
      <c r="P317" s="167"/>
      <c r="Q317" s="167"/>
      <c r="R317" s="169"/>
      <c r="T317" s="170"/>
      <c r="U317" s="167"/>
      <c r="V317" s="167"/>
      <c r="W317" s="167"/>
      <c r="X317" s="167"/>
      <c r="Y317" s="167"/>
      <c r="Z317" s="167"/>
      <c r="AA317" s="171"/>
      <c r="AT317" s="172" t="s">
        <v>155</v>
      </c>
      <c r="AU317" s="172" t="s">
        <v>99</v>
      </c>
      <c r="AV317" s="10" t="s">
        <v>83</v>
      </c>
      <c r="AW317" s="10" t="s">
        <v>34</v>
      </c>
      <c r="AX317" s="10" t="s">
        <v>77</v>
      </c>
      <c r="AY317" s="172" t="s">
        <v>147</v>
      </c>
    </row>
    <row r="318" spans="2:65" s="10" customFormat="1" ht="16.5" customHeight="1">
      <c r="B318" s="166"/>
      <c r="C318" s="167"/>
      <c r="D318" s="167"/>
      <c r="E318" s="168" t="s">
        <v>5</v>
      </c>
      <c r="F318" s="264" t="s">
        <v>450</v>
      </c>
      <c r="G318" s="265"/>
      <c r="H318" s="265"/>
      <c r="I318" s="265"/>
      <c r="J318" s="167"/>
      <c r="K318" s="168" t="s">
        <v>5</v>
      </c>
      <c r="L318" s="167"/>
      <c r="M318" s="167"/>
      <c r="N318" s="167"/>
      <c r="O318" s="167"/>
      <c r="P318" s="167"/>
      <c r="Q318" s="167"/>
      <c r="R318" s="169"/>
      <c r="T318" s="170"/>
      <c r="U318" s="167"/>
      <c r="V318" s="167"/>
      <c r="W318" s="167"/>
      <c r="X318" s="167"/>
      <c r="Y318" s="167"/>
      <c r="Z318" s="167"/>
      <c r="AA318" s="171"/>
      <c r="AT318" s="172" t="s">
        <v>155</v>
      </c>
      <c r="AU318" s="172" t="s">
        <v>99</v>
      </c>
      <c r="AV318" s="10" t="s">
        <v>83</v>
      </c>
      <c r="AW318" s="10" t="s">
        <v>34</v>
      </c>
      <c r="AX318" s="10" t="s">
        <v>77</v>
      </c>
      <c r="AY318" s="172" t="s">
        <v>147</v>
      </c>
    </row>
    <row r="319" spans="2:65" s="11" customFormat="1" ht="16.5" customHeight="1">
      <c r="B319" s="173"/>
      <c r="C319" s="174"/>
      <c r="D319" s="174"/>
      <c r="E319" s="175" t="s">
        <v>5</v>
      </c>
      <c r="F319" s="262" t="s">
        <v>451</v>
      </c>
      <c r="G319" s="263"/>
      <c r="H319" s="263"/>
      <c r="I319" s="263"/>
      <c r="J319" s="174"/>
      <c r="K319" s="176">
        <v>1.9630000000000001</v>
      </c>
      <c r="L319" s="174"/>
      <c r="M319" s="174"/>
      <c r="N319" s="174"/>
      <c r="O319" s="174"/>
      <c r="P319" s="174"/>
      <c r="Q319" s="174"/>
      <c r="R319" s="177"/>
      <c r="T319" s="178"/>
      <c r="U319" s="174"/>
      <c r="V319" s="174"/>
      <c r="W319" s="174"/>
      <c r="X319" s="174"/>
      <c r="Y319" s="174"/>
      <c r="Z319" s="174"/>
      <c r="AA319" s="179"/>
      <c r="AT319" s="180" t="s">
        <v>155</v>
      </c>
      <c r="AU319" s="180" t="s">
        <v>99</v>
      </c>
      <c r="AV319" s="11" t="s">
        <v>99</v>
      </c>
      <c r="AW319" s="11" t="s">
        <v>34</v>
      </c>
      <c r="AX319" s="11" t="s">
        <v>77</v>
      </c>
      <c r="AY319" s="180" t="s">
        <v>147</v>
      </c>
    </row>
    <row r="320" spans="2:65" s="10" customFormat="1" ht="16.5" customHeight="1">
      <c r="B320" s="166"/>
      <c r="C320" s="167"/>
      <c r="D320" s="167"/>
      <c r="E320" s="168" t="s">
        <v>5</v>
      </c>
      <c r="F320" s="264" t="s">
        <v>452</v>
      </c>
      <c r="G320" s="265"/>
      <c r="H320" s="265"/>
      <c r="I320" s="265"/>
      <c r="J320" s="167"/>
      <c r="K320" s="168" t="s">
        <v>5</v>
      </c>
      <c r="L320" s="167"/>
      <c r="M320" s="167"/>
      <c r="N320" s="167"/>
      <c r="O320" s="167"/>
      <c r="P320" s="167"/>
      <c r="Q320" s="167"/>
      <c r="R320" s="169"/>
      <c r="T320" s="170"/>
      <c r="U320" s="167"/>
      <c r="V320" s="167"/>
      <c r="W320" s="167"/>
      <c r="X320" s="167"/>
      <c r="Y320" s="167"/>
      <c r="Z320" s="167"/>
      <c r="AA320" s="171"/>
      <c r="AT320" s="172" t="s">
        <v>155</v>
      </c>
      <c r="AU320" s="172" t="s">
        <v>99</v>
      </c>
      <c r="AV320" s="10" t="s">
        <v>83</v>
      </c>
      <c r="AW320" s="10" t="s">
        <v>34</v>
      </c>
      <c r="AX320" s="10" t="s">
        <v>77</v>
      </c>
      <c r="AY320" s="172" t="s">
        <v>147</v>
      </c>
    </row>
    <row r="321" spans="2:65" s="11" customFormat="1" ht="16.5" customHeight="1">
      <c r="B321" s="173"/>
      <c r="C321" s="174"/>
      <c r="D321" s="174"/>
      <c r="E321" s="175" t="s">
        <v>5</v>
      </c>
      <c r="F321" s="262" t="s">
        <v>453</v>
      </c>
      <c r="G321" s="263"/>
      <c r="H321" s="263"/>
      <c r="I321" s="263"/>
      <c r="J321" s="174"/>
      <c r="K321" s="176">
        <v>5.4420000000000002</v>
      </c>
      <c r="L321" s="174"/>
      <c r="M321" s="174"/>
      <c r="N321" s="174"/>
      <c r="O321" s="174"/>
      <c r="P321" s="174"/>
      <c r="Q321" s="174"/>
      <c r="R321" s="177"/>
      <c r="T321" s="178"/>
      <c r="U321" s="174"/>
      <c r="V321" s="174"/>
      <c r="W321" s="174"/>
      <c r="X321" s="174"/>
      <c r="Y321" s="174"/>
      <c r="Z321" s="174"/>
      <c r="AA321" s="179"/>
      <c r="AT321" s="180" t="s">
        <v>155</v>
      </c>
      <c r="AU321" s="180" t="s">
        <v>99</v>
      </c>
      <c r="AV321" s="11" t="s">
        <v>99</v>
      </c>
      <c r="AW321" s="11" t="s">
        <v>34</v>
      </c>
      <c r="AX321" s="11" t="s">
        <v>77</v>
      </c>
      <c r="AY321" s="180" t="s">
        <v>147</v>
      </c>
    </row>
    <row r="322" spans="2:65" s="10" customFormat="1" ht="16.5" customHeight="1">
      <c r="B322" s="166"/>
      <c r="C322" s="167"/>
      <c r="D322" s="167"/>
      <c r="E322" s="168" t="s">
        <v>5</v>
      </c>
      <c r="F322" s="264" t="s">
        <v>261</v>
      </c>
      <c r="G322" s="265"/>
      <c r="H322" s="265"/>
      <c r="I322" s="265"/>
      <c r="J322" s="167"/>
      <c r="K322" s="168" t="s">
        <v>5</v>
      </c>
      <c r="L322" s="167"/>
      <c r="M322" s="167"/>
      <c r="N322" s="167"/>
      <c r="O322" s="167"/>
      <c r="P322" s="167"/>
      <c r="Q322" s="167"/>
      <c r="R322" s="169"/>
      <c r="T322" s="170"/>
      <c r="U322" s="167"/>
      <c r="V322" s="167"/>
      <c r="W322" s="167"/>
      <c r="X322" s="167"/>
      <c r="Y322" s="167"/>
      <c r="Z322" s="167"/>
      <c r="AA322" s="171"/>
      <c r="AT322" s="172" t="s">
        <v>155</v>
      </c>
      <c r="AU322" s="172" t="s">
        <v>99</v>
      </c>
      <c r="AV322" s="10" t="s">
        <v>83</v>
      </c>
      <c r="AW322" s="10" t="s">
        <v>34</v>
      </c>
      <c r="AX322" s="10" t="s">
        <v>77</v>
      </c>
      <c r="AY322" s="172" t="s">
        <v>147</v>
      </c>
    </row>
    <row r="323" spans="2:65" s="11" customFormat="1" ht="16.5" customHeight="1">
      <c r="B323" s="173"/>
      <c r="C323" s="174"/>
      <c r="D323" s="174"/>
      <c r="E323" s="175" t="s">
        <v>5</v>
      </c>
      <c r="F323" s="262" t="s">
        <v>439</v>
      </c>
      <c r="G323" s="263"/>
      <c r="H323" s="263"/>
      <c r="I323" s="263"/>
      <c r="J323" s="174"/>
      <c r="K323" s="176">
        <v>9.06</v>
      </c>
      <c r="L323" s="174"/>
      <c r="M323" s="174"/>
      <c r="N323" s="174"/>
      <c r="O323" s="174"/>
      <c r="P323" s="174"/>
      <c r="Q323" s="174"/>
      <c r="R323" s="177"/>
      <c r="T323" s="178"/>
      <c r="U323" s="174"/>
      <c r="V323" s="174"/>
      <c r="W323" s="174"/>
      <c r="X323" s="174"/>
      <c r="Y323" s="174"/>
      <c r="Z323" s="174"/>
      <c r="AA323" s="179"/>
      <c r="AT323" s="180" t="s">
        <v>155</v>
      </c>
      <c r="AU323" s="180" t="s">
        <v>99</v>
      </c>
      <c r="AV323" s="11" t="s">
        <v>99</v>
      </c>
      <c r="AW323" s="11" t="s">
        <v>34</v>
      </c>
      <c r="AX323" s="11" t="s">
        <v>77</v>
      </c>
      <c r="AY323" s="180" t="s">
        <v>147</v>
      </c>
    </row>
    <row r="324" spans="2:65" s="13" customFormat="1" ht="16.5" customHeight="1">
      <c r="B324" s="194"/>
      <c r="C324" s="195"/>
      <c r="D324" s="195"/>
      <c r="E324" s="196" t="s">
        <v>5</v>
      </c>
      <c r="F324" s="311" t="s">
        <v>454</v>
      </c>
      <c r="G324" s="312"/>
      <c r="H324" s="312"/>
      <c r="I324" s="312"/>
      <c r="J324" s="195"/>
      <c r="K324" s="197">
        <v>16.465</v>
      </c>
      <c r="L324" s="195"/>
      <c r="M324" s="195"/>
      <c r="N324" s="195"/>
      <c r="O324" s="195"/>
      <c r="P324" s="195"/>
      <c r="Q324" s="195"/>
      <c r="R324" s="198"/>
      <c r="T324" s="199"/>
      <c r="U324" s="195"/>
      <c r="V324" s="195"/>
      <c r="W324" s="195"/>
      <c r="X324" s="195"/>
      <c r="Y324" s="195"/>
      <c r="Z324" s="195"/>
      <c r="AA324" s="200"/>
      <c r="AT324" s="201" t="s">
        <v>155</v>
      </c>
      <c r="AU324" s="201" t="s">
        <v>99</v>
      </c>
      <c r="AV324" s="13" t="s">
        <v>166</v>
      </c>
      <c r="AW324" s="13" t="s">
        <v>34</v>
      </c>
      <c r="AX324" s="13" t="s">
        <v>77</v>
      </c>
      <c r="AY324" s="201" t="s">
        <v>147</v>
      </c>
    </row>
    <row r="325" spans="2:65" s="12" customFormat="1" ht="16.5" customHeight="1">
      <c r="B325" s="181"/>
      <c r="C325" s="182"/>
      <c r="D325" s="182"/>
      <c r="E325" s="183" t="s">
        <v>5</v>
      </c>
      <c r="F325" s="266" t="s">
        <v>157</v>
      </c>
      <c r="G325" s="267"/>
      <c r="H325" s="267"/>
      <c r="I325" s="267"/>
      <c r="J325" s="182"/>
      <c r="K325" s="184">
        <v>16.465</v>
      </c>
      <c r="L325" s="182"/>
      <c r="M325" s="182"/>
      <c r="N325" s="182"/>
      <c r="O325" s="182"/>
      <c r="P325" s="182"/>
      <c r="Q325" s="182"/>
      <c r="R325" s="185"/>
      <c r="T325" s="186"/>
      <c r="U325" s="182"/>
      <c r="V325" s="182"/>
      <c r="W325" s="182"/>
      <c r="X325" s="182"/>
      <c r="Y325" s="182"/>
      <c r="Z325" s="182"/>
      <c r="AA325" s="187"/>
      <c r="AT325" s="188" t="s">
        <v>155</v>
      </c>
      <c r="AU325" s="188" t="s">
        <v>99</v>
      </c>
      <c r="AV325" s="12" t="s">
        <v>152</v>
      </c>
      <c r="AW325" s="12" t="s">
        <v>34</v>
      </c>
      <c r="AX325" s="12" t="s">
        <v>83</v>
      </c>
      <c r="AY325" s="188" t="s">
        <v>147</v>
      </c>
    </row>
    <row r="326" spans="2:65" s="1" customFormat="1" ht="25.5" customHeight="1">
      <c r="B326" s="131"/>
      <c r="C326" s="159" t="s">
        <v>455</v>
      </c>
      <c r="D326" s="159" t="s">
        <v>148</v>
      </c>
      <c r="E326" s="160" t="s">
        <v>456</v>
      </c>
      <c r="F326" s="268" t="s">
        <v>457</v>
      </c>
      <c r="G326" s="268"/>
      <c r="H326" s="268"/>
      <c r="I326" s="268"/>
      <c r="J326" s="161" t="s">
        <v>244</v>
      </c>
      <c r="K326" s="162">
        <v>1</v>
      </c>
      <c r="L326" s="272">
        <v>0</v>
      </c>
      <c r="M326" s="272"/>
      <c r="N326" s="273">
        <f>ROUND(L326*K326,2)</f>
        <v>0</v>
      </c>
      <c r="O326" s="273"/>
      <c r="P326" s="273"/>
      <c r="Q326" s="273"/>
      <c r="R326" s="133"/>
      <c r="T326" s="163" t="s">
        <v>5</v>
      </c>
      <c r="U326" s="47" t="s">
        <v>43</v>
      </c>
      <c r="V326" s="39"/>
      <c r="W326" s="164">
        <f>V326*K326</f>
        <v>0</v>
      </c>
      <c r="X326" s="164">
        <v>0</v>
      </c>
      <c r="Y326" s="164">
        <f>X326*K326</f>
        <v>0</v>
      </c>
      <c r="Z326" s="164">
        <v>6.6E-3</v>
      </c>
      <c r="AA326" s="165">
        <f>Z326*K326</f>
        <v>6.6E-3</v>
      </c>
      <c r="AR326" s="22" t="s">
        <v>237</v>
      </c>
      <c r="AT326" s="22" t="s">
        <v>148</v>
      </c>
      <c r="AU326" s="22" t="s">
        <v>99</v>
      </c>
      <c r="AY326" s="22" t="s">
        <v>147</v>
      </c>
      <c r="BE326" s="104">
        <f>IF(U326="základní",N326,0)</f>
        <v>0</v>
      </c>
      <c r="BF326" s="104">
        <f>IF(U326="snížená",N326,0)</f>
        <v>0</v>
      </c>
      <c r="BG326" s="104">
        <f>IF(U326="zákl. přenesená",N326,0)</f>
        <v>0</v>
      </c>
      <c r="BH326" s="104">
        <f>IF(U326="sníž. přenesená",N326,0)</f>
        <v>0</v>
      </c>
      <c r="BI326" s="104">
        <f>IF(U326="nulová",N326,0)</f>
        <v>0</v>
      </c>
      <c r="BJ326" s="22" t="s">
        <v>83</v>
      </c>
      <c r="BK326" s="104">
        <f>ROUND(L326*K326,2)</f>
        <v>0</v>
      </c>
      <c r="BL326" s="22" t="s">
        <v>237</v>
      </c>
      <c r="BM326" s="22" t="s">
        <v>458</v>
      </c>
    </row>
    <row r="327" spans="2:65" s="10" customFormat="1" ht="16.5" customHeight="1">
      <c r="B327" s="166"/>
      <c r="C327" s="167"/>
      <c r="D327" s="167"/>
      <c r="E327" s="168" t="s">
        <v>5</v>
      </c>
      <c r="F327" s="260" t="s">
        <v>459</v>
      </c>
      <c r="G327" s="261"/>
      <c r="H327" s="261"/>
      <c r="I327" s="261"/>
      <c r="J327" s="167"/>
      <c r="K327" s="168" t="s">
        <v>5</v>
      </c>
      <c r="L327" s="167"/>
      <c r="M327" s="167"/>
      <c r="N327" s="167"/>
      <c r="O327" s="167"/>
      <c r="P327" s="167"/>
      <c r="Q327" s="167"/>
      <c r="R327" s="169"/>
      <c r="T327" s="170"/>
      <c r="U327" s="167"/>
      <c r="V327" s="167"/>
      <c r="W327" s="167"/>
      <c r="X327" s="167"/>
      <c r="Y327" s="167"/>
      <c r="Z327" s="167"/>
      <c r="AA327" s="171"/>
      <c r="AT327" s="172" t="s">
        <v>155</v>
      </c>
      <c r="AU327" s="172" t="s">
        <v>99</v>
      </c>
      <c r="AV327" s="10" t="s">
        <v>83</v>
      </c>
      <c r="AW327" s="10" t="s">
        <v>34</v>
      </c>
      <c r="AX327" s="10" t="s">
        <v>77</v>
      </c>
      <c r="AY327" s="172" t="s">
        <v>147</v>
      </c>
    </row>
    <row r="328" spans="2:65" s="11" customFormat="1" ht="16.5" customHeight="1">
      <c r="B328" s="173"/>
      <c r="C328" s="174"/>
      <c r="D328" s="174"/>
      <c r="E328" s="175" t="s">
        <v>5</v>
      </c>
      <c r="F328" s="262" t="s">
        <v>460</v>
      </c>
      <c r="G328" s="263"/>
      <c r="H328" s="263"/>
      <c r="I328" s="263"/>
      <c r="J328" s="174"/>
      <c r="K328" s="176">
        <v>1</v>
      </c>
      <c r="L328" s="174"/>
      <c r="M328" s="174"/>
      <c r="N328" s="174"/>
      <c r="O328" s="174"/>
      <c r="P328" s="174"/>
      <c r="Q328" s="174"/>
      <c r="R328" s="177"/>
      <c r="T328" s="178"/>
      <c r="U328" s="174"/>
      <c r="V328" s="174"/>
      <c r="W328" s="174"/>
      <c r="X328" s="174"/>
      <c r="Y328" s="174"/>
      <c r="Z328" s="174"/>
      <c r="AA328" s="179"/>
      <c r="AT328" s="180" t="s">
        <v>155</v>
      </c>
      <c r="AU328" s="180" t="s">
        <v>99</v>
      </c>
      <c r="AV328" s="11" t="s">
        <v>99</v>
      </c>
      <c r="AW328" s="11" t="s">
        <v>34</v>
      </c>
      <c r="AX328" s="11" t="s">
        <v>77</v>
      </c>
      <c r="AY328" s="180" t="s">
        <v>147</v>
      </c>
    </row>
    <row r="329" spans="2:65" s="12" customFormat="1" ht="16.5" customHeight="1">
      <c r="B329" s="181"/>
      <c r="C329" s="182"/>
      <c r="D329" s="182"/>
      <c r="E329" s="183" t="s">
        <v>5</v>
      </c>
      <c r="F329" s="266" t="s">
        <v>157</v>
      </c>
      <c r="G329" s="267"/>
      <c r="H329" s="267"/>
      <c r="I329" s="267"/>
      <c r="J329" s="182"/>
      <c r="K329" s="184">
        <v>1</v>
      </c>
      <c r="L329" s="182"/>
      <c r="M329" s="182"/>
      <c r="N329" s="182"/>
      <c r="O329" s="182"/>
      <c r="P329" s="182"/>
      <c r="Q329" s="182"/>
      <c r="R329" s="185"/>
      <c r="T329" s="186"/>
      <c r="U329" s="182"/>
      <c r="V329" s="182"/>
      <c r="W329" s="182"/>
      <c r="X329" s="182"/>
      <c r="Y329" s="182"/>
      <c r="Z329" s="182"/>
      <c r="AA329" s="187"/>
      <c r="AT329" s="188" t="s">
        <v>155</v>
      </c>
      <c r="AU329" s="188" t="s">
        <v>99</v>
      </c>
      <c r="AV329" s="12" t="s">
        <v>152</v>
      </c>
      <c r="AW329" s="12" t="s">
        <v>34</v>
      </c>
      <c r="AX329" s="12" t="s">
        <v>83</v>
      </c>
      <c r="AY329" s="188" t="s">
        <v>147</v>
      </c>
    </row>
    <row r="330" spans="2:65" s="1" customFormat="1" ht="25.5" customHeight="1">
      <c r="B330" s="131"/>
      <c r="C330" s="159" t="s">
        <v>461</v>
      </c>
      <c r="D330" s="159" t="s">
        <v>148</v>
      </c>
      <c r="E330" s="160" t="s">
        <v>462</v>
      </c>
      <c r="F330" s="268" t="s">
        <v>463</v>
      </c>
      <c r="G330" s="268"/>
      <c r="H330" s="268"/>
      <c r="I330" s="268"/>
      <c r="J330" s="161" t="s">
        <v>244</v>
      </c>
      <c r="K330" s="162">
        <v>50.84</v>
      </c>
      <c r="L330" s="272">
        <v>0</v>
      </c>
      <c r="M330" s="272"/>
      <c r="N330" s="273">
        <f>ROUND(L330*K330,2)</f>
        <v>0</v>
      </c>
      <c r="O330" s="273"/>
      <c r="P330" s="273"/>
      <c r="Q330" s="273"/>
      <c r="R330" s="133"/>
      <c r="T330" s="163" t="s">
        <v>5</v>
      </c>
      <c r="U330" s="47" t="s">
        <v>43</v>
      </c>
      <c r="V330" s="39"/>
      <c r="W330" s="164">
        <f>V330*K330</f>
        <v>0</v>
      </c>
      <c r="X330" s="164">
        <v>0</v>
      </c>
      <c r="Y330" s="164">
        <f>X330*K330</f>
        <v>0</v>
      </c>
      <c r="Z330" s="164">
        <v>1.2319999999999999E-2</v>
      </c>
      <c r="AA330" s="165">
        <f>Z330*K330</f>
        <v>0.62634880000000004</v>
      </c>
      <c r="AR330" s="22" t="s">
        <v>237</v>
      </c>
      <c r="AT330" s="22" t="s">
        <v>148</v>
      </c>
      <c r="AU330" s="22" t="s">
        <v>99</v>
      </c>
      <c r="AY330" s="22" t="s">
        <v>147</v>
      </c>
      <c r="BE330" s="104">
        <f>IF(U330="základní",N330,0)</f>
        <v>0</v>
      </c>
      <c r="BF330" s="104">
        <f>IF(U330="snížená",N330,0)</f>
        <v>0</v>
      </c>
      <c r="BG330" s="104">
        <f>IF(U330="zákl. přenesená",N330,0)</f>
        <v>0</v>
      </c>
      <c r="BH330" s="104">
        <f>IF(U330="sníž. přenesená",N330,0)</f>
        <v>0</v>
      </c>
      <c r="BI330" s="104">
        <f>IF(U330="nulová",N330,0)</f>
        <v>0</v>
      </c>
      <c r="BJ330" s="22" t="s">
        <v>83</v>
      </c>
      <c r="BK330" s="104">
        <f>ROUND(L330*K330,2)</f>
        <v>0</v>
      </c>
      <c r="BL330" s="22" t="s">
        <v>237</v>
      </c>
      <c r="BM330" s="22" t="s">
        <v>464</v>
      </c>
    </row>
    <row r="331" spans="2:65" s="10" customFormat="1" ht="16.5" customHeight="1">
      <c r="B331" s="166"/>
      <c r="C331" s="167"/>
      <c r="D331" s="167"/>
      <c r="E331" s="168" t="s">
        <v>5</v>
      </c>
      <c r="F331" s="260" t="s">
        <v>459</v>
      </c>
      <c r="G331" s="261"/>
      <c r="H331" s="261"/>
      <c r="I331" s="261"/>
      <c r="J331" s="167"/>
      <c r="K331" s="168" t="s">
        <v>5</v>
      </c>
      <c r="L331" s="167"/>
      <c r="M331" s="167"/>
      <c r="N331" s="167"/>
      <c r="O331" s="167"/>
      <c r="P331" s="167"/>
      <c r="Q331" s="167"/>
      <c r="R331" s="169"/>
      <c r="T331" s="170"/>
      <c r="U331" s="167"/>
      <c r="V331" s="167"/>
      <c r="W331" s="167"/>
      <c r="X331" s="167"/>
      <c r="Y331" s="167"/>
      <c r="Z331" s="167"/>
      <c r="AA331" s="171"/>
      <c r="AT331" s="172" t="s">
        <v>155</v>
      </c>
      <c r="AU331" s="172" t="s">
        <v>99</v>
      </c>
      <c r="AV331" s="10" t="s">
        <v>83</v>
      </c>
      <c r="AW331" s="10" t="s">
        <v>34</v>
      </c>
      <c r="AX331" s="10" t="s">
        <v>77</v>
      </c>
      <c r="AY331" s="172" t="s">
        <v>147</v>
      </c>
    </row>
    <row r="332" spans="2:65" s="11" customFormat="1" ht="16.5" customHeight="1">
      <c r="B332" s="173"/>
      <c r="C332" s="174"/>
      <c r="D332" s="174"/>
      <c r="E332" s="175" t="s">
        <v>5</v>
      </c>
      <c r="F332" s="262" t="s">
        <v>465</v>
      </c>
      <c r="G332" s="263"/>
      <c r="H332" s="263"/>
      <c r="I332" s="263"/>
      <c r="J332" s="174"/>
      <c r="K332" s="176">
        <v>9.4</v>
      </c>
      <c r="L332" s="174"/>
      <c r="M332" s="174"/>
      <c r="N332" s="174"/>
      <c r="O332" s="174"/>
      <c r="P332" s="174"/>
      <c r="Q332" s="174"/>
      <c r="R332" s="177"/>
      <c r="T332" s="178"/>
      <c r="U332" s="174"/>
      <c r="V332" s="174"/>
      <c r="W332" s="174"/>
      <c r="X332" s="174"/>
      <c r="Y332" s="174"/>
      <c r="Z332" s="174"/>
      <c r="AA332" s="179"/>
      <c r="AT332" s="180" t="s">
        <v>155</v>
      </c>
      <c r="AU332" s="180" t="s">
        <v>99</v>
      </c>
      <c r="AV332" s="11" t="s">
        <v>99</v>
      </c>
      <c r="AW332" s="11" t="s">
        <v>34</v>
      </c>
      <c r="AX332" s="11" t="s">
        <v>77</v>
      </c>
      <c r="AY332" s="180" t="s">
        <v>147</v>
      </c>
    </row>
    <row r="333" spans="2:65" s="11" customFormat="1" ht="16.5" customHeight="1">
      <c r="B333" s="173"/>
      <c r="C333" s="174"/>
      <c r="D333" s="174"/>
      <c r="E333" s="175" t="s">
        <v>5</v>
      </c>
      <c r="F333" s="262" t="s">
        <v>466</v>
      </c>
      <c r="G333" s="263"/>
      <c r="H333" s="263"/>
      <c r="I333" s="263"/>
      <c r="J333" s="174"/>
      <c r="K333" s="176">
        <v>4.9000000000000004</v>
      </c>
      <c r="L333" s="174"/>
      <c r="M333" s="174"/>
      <c r="N333" s="174"/>
      <c r="O333" s="174"/>
      <c r="P333" s="174"/>
      <c r="Q333" s="174"/>
      <c r="R333" s="177"/>
      <c r="T333" s="178"/>
      <c r="U333" s="174"/>
      <c r="V333" s="174"/>
      <c r="W333" s="174"/>
      <c r="X333" s="174"/>
      <c r="Y333" s="174"/>
      <c r="Z333" s="174"/>
      <c r="AA333" s="179"/>
      <c r="AT333" s="180" t="s">
        <v>155</v>
      </c>
      <c r="AU333" s="180" t="s">
        <v>99</v>
      </c>
      <c r="AV333" s="11" t="s">
        <v>99</v>
      </c>
      <c r="AW333" s="11" t="s">
        <v>34</v>
      </c>
      <c r="AX333" s="11" t="s">
        <v>77</v>
      </c>
      <c r="AY333" s="180" t="s">
        <v>147</v>
      </c>
    </row>
    <row r="334" spans="2:65" s="11" customFormat="1" ht="16.5" customHeight="1">
      <c r="B334" s="173"/>
      <c r="C334" s="174"/>
      <c r="D334" s="174"/>
      <c r="E334" s="175" t="s">
        <v>5</v>
      </c>
      <c r="F334" s="262" t="s">
        <v>467</v>
      </c>
      <c r="G334" s="263"/>
      <c r="H334" s="263"/>
      <c r="I334" s="263"/>
      <c r="J334" s="174"/>
      <c r="K334" s="176">
        <v>4.7</v>
      </c>
      <c r="L334" s="174"/>
      <c r="M334" s="174"/>
      <c r="N334" s="174"/>
      <c r="O334" s="174"/>
      <c r="P334" s="174"/>
      <c r="Q334" s="174"/>
      <c r="R334" s="177"/>
      <c r="T334" s="178"/>
      <c r="U334" s="174"/>
      <c r="V334" s="174"/>
      <c r="W334" s="174"/>
      <c r="X334" s="174"/>
      <c r="Y334" s="174"/>
      <c r="Z334" s="174"/>
      <c r="AA334" s="179"/>
      <c r="AT334" s="180" t="s">
        <v>155</v>
      </c>
      <c r="AU334" s="180" t="s">
        <v>99</v>
      </c>
      <c r="AV334" s="11" t="s">
        <v>99</v>
      </c>
      <c r="AW334" s="11" t="s">
        <v>34</v>
      </c>
      <c r="AX334" s="11" t="s">
        <v>77</v>
      </c>
      <c r="AY334" s="180" t="s">
        <v>147</v>
      </c>
    </row>
    <row r="335" spans="2:65" s="11" customFormat="1" ht="16.5" customHeight="1">
      <c r="B335" s="173"/>
      <c r="C335" s="174"/>
      <c r="D335" s="174"/>
      <c r="E335" s="175" t="s">
        <v>5</v>
      </c>
      <c r="F335" s="262" t="s">
        <v>468</v>
      </c>
      <c r="G335" s="263"/>
      <c r="H335" s="263"/>
      <c r="I335" s="263"/>
      <c r="J335" s="174"/>
      <c r="K335" s="176">
        <v>4</v>
      </c>
      <c r="L335" s="174"/>
      <c r="M335" s="174"/>
      <c r="N335" s="174"/>
      <c r="O335" s="174"/>
      <c r="P335" s="174"/>
      <c r="Q335" s="174"/>
      <c r="R335" s="177"/>
      <c r="T335" s="178"/>
      <c r="U335" s="174"/>
      <c r="V335" s="174"/>
      <c r="W335" s="174"/>
      <c r="X335" s="174"/>
      <c r="Y335" s="174"/>
      <c r="Z335" s="174"/>
      <c r="AA335" s="179"/>
      <c r="AT335" s="180" t="s">
        <v>155</v>
      </c>
      <c r="AU335" s="180" t="s">
        <v>99</v>
      </c>
      <c r="AV335" s="11" t="s">
        <v>99</v>
      </c>
      <c r="AW335" s="11" t="s">
        <v>34</v>
      </c>
      <c r="AX335" s="11" t="s">
        <v>77</v>
      </c>
      <c r="AY335" s="180" t="s">
        <v>147</v>
      </c>
    </row>
    <row r="336" spans="2:65" s="11" customFormat="1" ht="16.5" customHeight="1">
      <c r="B336" s="173"/>
      <c r="C336" s="174"/>
      <c r="D336" s="174"/>
      <c r="E336" s="175" t="s">
        <v>5</v>
      </c>
      <c r="F336" s="262" t="s">
        <v>469</v>
      </c>
      <c r="G336" s="263"/>
      <c r="H336" s="263"/>
      <c r="I336" s="263"/>
      <c r="J336" s="174"/>
      <c r="K336" s="176">
        <v>27.84</v>
      </c>
      <c r="L336" s="174"/>
      <c r="M336" s="174"/>
      <c r="N336" s="174"/>
      <c r="O336" s="174"/>
      <c r="P336" s="174"/>
      <c r="Q336" s="174"/>
      <c r="R336" s="177"/>
      <c r="T336" s="178"/>
      <c r="U336" s="174"/>
      <c r="V336" s="174"/>
      <c r="W336" s="174"/>
      <c r="X336" s="174"/>
      <c r="Y336" s="174"/>
      <c r="Z336" s="174"/>
      <c r="AA336" s="179"/>
      <c r="AT336" s="180" t="s">
        <v>155</v>
      </c>
      <c r="AU336" s="180" t="s">
        <v>99</v>
      </c>
      <c r="AV336" s="11" t="s">
        <v>99</v>
      </c>
      <c r="AW336" s="11" t="s">
        <v>34</v>
      </c>
      <c r="AX336" s="11" t="s">
        <v>77</v>
      </c>
      <c r="AY336" s="180" t="s">
        <v>147</v>
      </c>
    </row>
    <row r="337" spans="2:65" s="12" customFormat="1" ht="16.5" customHeight="1">
      <c r="B337" s="181"/>
      <c r="C337" s="182"/>
      <c r="D337" s="182"/>
      <c r="E337" s="183" t="s">
        <v>5</v>
      </c>
      <c r="F337" s="266" t="s">
        <v>157</v>
      </c>
      <c r="G337" s="267"/>
      <c r="H337" s="267"/>
      <c r="I337" s="267"/>
      <c r="J337" s="182"/>
      <c r="K337" s="184">
        <v>50.84</v>
      </c>
      <c r="L337" s="182"/>
      <c r="M337" s="182"/>
      <c r="N337" s="182"/>
      <c r="O337" s="182"/>
      <c r="P337" s="182"/>
      <c r="Q337" s="182"/>
      <c r="R337" s="185"/>
      <c r="T337" s="186"/>
      <c r="U337" s="182"/>
      <c r="V337" s="182"/>
      <c r="W337" s="182"/>
      <c r="X337" s="182"/>
      <c r="Y337" s="182"/>
      <c r="Z337" s="182"/>
      <c r="AA337" s="187"/>
      <c r="AT337" s="188" t="s">
        <v>155</v>
      </c>
      <c r="AU337" s="188" t="s">
        <v>99</v>
      </c>
      <c r="AV337" s="12" t="s">
        <v>152</v>
      </c>
      <c r="AW337" s="12" t="s">
        <v>34</v>
      </c>
      <c r="AX337" s="12" t="s">
        <v>83</v>
      </c>
      <c r="AY337" s="188" t="s">
        <v>147</v>
      </c>
    </row>
    <row r="338" spans="2:65" s="1" customFormat="1" ht="25.5" customHeight="1">
      <c r="B338" s="131"/>
      <c r="C338" s="159" t="s">
        <v>470</v>
      </c>
      <c r="D338" s="159" t="s">
        <v>148</v>
      </c>
      <c r="E338" s="160" t="s">
        <v>471</v>
      </c>
      <c r="F338" s="268" t="s">
        <v>472</v>
      </c>
      <c r="G338" s="268"/>
      <c r="H338" s="268"/>
      <c r="I338" s="268"/>
      <c r="J338" s="161" t="s">
        <v>244</v>
      </c>
      <c r="K338" s="162">
        <v>12.4</v>
      </c>
      <c r="L338" s="272">
        <v>0</v>
      </c>
      <c r="M338" s="272"/>
      <c r="N338" s="273">
        <f>ROUND(L338*K338,2)</f>
        <v>0</v>
      </c>
      <c r="O338" s="273"/>
      <c r="P338" s="273"/>
      <c r="Q338" s="273"/>
      <c r="R338" s="133"/>
      <c r="T338" s="163" t="s">
        <v>5</v>
      </c>
      <c r="U338" s="47" t="s">
        <v>43</v>
      </c>
      <c r="V338" s="39"/>
      <c r="W338" s="164">
        <f>V338*K338</f>
        <v>0</v>
      </c>
      <c r="X338" s="164">
        <v>0</v>
      </c>
      <c r="Y338" s="164">
        <f>X338*K338</f>
        <v>0</v>
      </c>
      <c r="Z338" s="164">
        <v>1.584E-2</v>
      </c>
      <c r="AA338" s="165">
        <f>Z338*K338</f>
        <v>0.19641600000000001</v>
      </c>
      <c r="AR338" s="22" t="s">
        <v>237</v>
      </c>
      <c r="AT338" s="22" t="s">
        <v>148</v>
      </c>
      <c r="AU338" s="22" t="s">
        <v>99</v>
      </c>
      <c r="AY338" s="22" t="s">
        <v>147</v>
      </c>
      <c r="BE338" s="104">
        <f>IF(U338="základní",N338,0)</f>
        <v>0</v>
      </c>
      <c r="BF338" s="104">
        <f>IF(U338="snížená",N338,0)</f>
        <v>0</v>
      </c>
      <c r="BG338" s="104">
        <f>IF(U338="zákl. přenesená",N338,0)</f>
        <v>0</v>
      </c>
      <c r="BH338" s="104">
        <f>IF(U338="sníž. přenesená",N338,0)</f>
        <v>0</v>
      </c>
      <c r="BI338" s="104">
        <f>IF(U338="nulová",N338,0)</f>
        <v>0</v>
      </c>
      <c r="BJ338" s="22" t="s">
        <v>83</v>
      </c>
      <c r="BK338" s="104">
        <f>ROUND(L338*K338,2)</f>
        <v>0</v>
      </c>
      <c r="BL338" s="22" t="s">
        <v>237</v>
      </c>
      <c r="BM338" s="22" t="s">
        <v>473</v>
      </c>
    </row>
    <row r="339" spans="2:65" s="10" customFormat="1" ht="16.5" customHeight="1">
      <c r="B339" s="166"/>
      <c r="C339" s="167"/>
      <c r="D339" s="167"/>
      <c r="E339" s="168" t="s">
        <v>5</v>
      </c>
      <c r="F339" s="260" t="s">
        <v>459</v>
      </c>
      <c r="G339" s="261"/>
      <c r="H339" s="261"/>
      <c r="I339" s="261"/>
      <c r="J339" s="167"/>
      <c r="K339" s="168" t="s">
        <v>5</v>
      </c>
      <c r="L339" s="167"/>
      <c r="M339" s="167"/>
      <c r="N339" s="167"/>
      <c r="O339" s="167"/>
      <c r="P339" s="167"/>
      <c r="Q339" s="167"/>
      <c r="R339" s="169"/>
      <c r="T339" s="170"/>
      <c r="U339" s="167"/>
      <c r="V339" s="167"/>
      <c r="W339" s="167"/>
      <c r="X339" s="167"/>
      <c r="Y339" s="167"/>
      <c r="Z339" s="167"/>
      <c r="AA339" s="171"/>
      <c r="AT339" s="172" t="s">
        <v>155</v>
      </c>
      <c r="AU339" s="172" t="s">
        <v>99</v>
      </c>
      <c r="AV339" s="10" t="s">
        <v>83</v>
      </c>
      <c r="AW339" s="10" t="s">
        <v>34</v>
      </c>
      <c r="AX339" s="10" t="s">
        <v>77</v>
      </c>
      <c r="AY339" s="172" t="s">
        <v>147</v>
      </c>
    </row>
    <row r="340" spans="2:65" s="11" customFormat="1" ht="16.5" customHeight="1">
      <c r="B340" s="173"/>
      <c r="C340" s="174"/>
      <c r="D340" s="174"/>
      <c r="E340" s="175" t="s">
        <v>5</v>
      </c>
      <c r="F340" s="262" t="s">
        <v>474</v>
      </c>
      <c r="G340" s="263"/>
      <c r="H340" s="263"/>
      <c r="I340" s="263"/>
      <c r="J340" s="174"/>
      <c r="K340" s="176">
        <v>10.4</v>
      </c>
      <c r="L340" s="174"/>
      <c r="M340" s="174"/>
      <c r="N340" s="174"/>
      <c r="O340" s="174"/>
      <c r="P340" s="174"/>
      <c r="Q340" s="174"/>
      <c r="R340" s="177"/>
      <c r="T340" s="178"/>
      <c r="U340" s="174"/>
      <c r="V340" s="174"/>
      <c r="W340" s="174"/>
      <c r="X340" s="174"/>
      <c r="Y340" s="174"/>
      <c r="Z340" s="174"/>
      <c r="AA340" s="179"/>
      <c r="AT340" s="180" t="s">
        <v>155</v>
      </c>
      <c r="AU340" s="180" t="s">
        <v>99</v>
      </c>
      <c r="AV340" s="11" t="s">
        <v>99</v>
      </c>
      <c r="AW340" s="11" t="s">
        <v>34</v>
      </c>
      <c r="AX340" s="11" t="s">
        <v>77</v>
      </c>
      <c r="AY340" s="180" t="s">
        <v>147</v>
      </c>
    </row>
    <row r="341" spans="2:65" s="11" customFormat="1" ht="16.5" customHeight="1">
      <c r="B341" s="173"/>
      <c r="C341" s="174"/>
      <c r="D341" s="174"/>
      <c r="E341" s="175" t="s">
        <v>5</v>
      </c>
      <c r="F341" s="262" t="s">
        <v>475</v>
      </c>
      <c r="G341" s="263"/>
      <c r="H341" s="263"/>
      <c r="I341" s="263"/>
      <c r="J341" s="174"/>
      <c r="K341" s="176">
        <v>2</v>
      </c>
      <c r="L341" s="174"/>
      <c r="M341" s="174"/>
      <c r="N341" s="174"/>
      <c r="O341" s="174"/>
      <c r="P341" s="174"/>
      <c r="Q341" s="174"/>
      <c r="R341" s="177"/>
      <c r="T341" s="178"/>
      <c r="U341" s="174"/>
      <c r="V341" s="174"/>
      <c r="W341" s="174"/>
      <c r="X341" s="174"/>
      <c r="Y341" s="174"/>
      <c r="Z341" s="174"/>
      <c r="AA341" s="179"/>
      <c r="AT341" s="180" t="s">
        <v>155</v>
      </c>
      <c r="AU341" s="180" t="s">
        <v>99</v>
      </c>
      <c r="AV341" s="11" t="s">
        <v>99</v>
      </c>
      <c r="AW341" s="11" t="s">
        <v>34</v>
      </c>
      <c r="AX341" s="11" t="s">
        <v>77</v>
      </c>
      <c r="AY341" s="180" t="s">
        <v>147</v>
      </c>
    </row>
    <row r="342" spans="2:65" s="12" customFormat="1" ht="16.5" customHeight="1">
      <c r="B342" s="181"/>
      <c r="C342" s="182"/>
      <c r="D342" s="182"/>
      <c r="E342" s="183" t="s">
        <v>5</v>
      </c>
      <c r="F342" s="266" t="s">
        <v>157</v>
      </c>
      <c r="G342" s="267"/>
      <c r="H342" s="267"/>
      <c r="I342" s="267"/>
      <c r="J342" s="182"/>
      <c r="K342" s="184">
        <v>12.4</v>
      </c>
      <c r="L342" s="182"/>
      <c r="M342" s="182"/>
      <c r="N342" s="182"/>
      <c r="O342" s="182"/>
      <c r="P342" s="182"/>
      <c r="Q342" s="182"/>
      <c r="R342" s="185"/>
      <c r="T342" s="186"/>
      <c r="U342" s="182"/>
      <c r="V342" s="182"/>
      <c r="W342" s="182"/>
      <c r="X342" s="182"/>
      <c r="Y342" s="182"/>
      <c r="Z342" s="182"/>
      <c r="AA342" s="187"/>
      <c r="AT342" s="188" t="s">
        <v>155</v>
      </c>
      <c r="AU342" s="188" t="s">
        <v>99</v>
      </c>
      <c r="AV342" s="12" t="s">
        <v>152</v>
      </c>
      <c r="AW342" s="12" t="s">
        <v>34</v>
      </c>
      <c r="AX342" s="12" t="s">
        <v>83</v>
      </c>
      <c r="AY342" s="188" t="s">
        <v>147</v>
      </c>
    </row>
    <row r="343" spans="2:65" s="1" customFormat="1" ht="25.5" customHeight="1">
      <c r="B343" s="131"/>
      <c r="C343" s="159" t="s">
        <v>476</v>
      </c>
      <c r="D343" s="159" t="s">
        <v>148</v>
      </c>
      <c r="E343" s="160" t="s">
        <v>477</v>
      </c>
      <c r="F343" s="268" t="s">
        <v>478</v>
      </c>
      <c r="G343" s="268"/>
      <c r="H343" s="268"/>
      <c r="I343" s="268"/>
      <c r="J343" s="161" t="s">
        <v>244</v>
      </c>
      <c r="K343" s="162">
        <v>29.47</v>
      </c>
      <c r="L343" s="272">
        <v>0</v>
      </c>
      <c r="M343" s="272"/>
      <c r="N343" s="273">
        <f>ROUND(L343*K343,2)</f>
        <v>0</v>
      </c>
      <c r="O343" s="273"/>
      <c r="P343" s="273"/>
      <c r="Q343" s="273"/>
      <c r="R343" s="133"/>
      <c r="T343" s="163" t="s">
        <v>5</v>
      </c>
      <c r="U343" s="47" t="s">
        <v>43</v>
      </c>
      <c r="V343" s="39"/>
      <c r="W343" s="164">
        <f>V343*K343</f>
        <v>0</v>
      </c>
      <c r="X343" s="164">
        <v>0</v>
      </c>
      <c r="Y343" s="164">
        <f>X343*K343</f>
        <v>0</v>
      </c>
      <c r="Z343" s="164">
        <v>1.584E-2</v>
      </c>
      <c r="AA343" s="165">
        <f>Z343*K343</f>
        <v>0.46680479999999996</v>
      </c>
      <c r="AR343" s="22" t="s">
        <v>237</v>
      </c>
      <c r="AT343" s="22" t="s">
        <v>148</v>
      </c>
      <c r="AU343" s="22" t="s">
        <v>99</v>
      </c>
      <c r="AY343" s="22" t="s">
        <v>147</v>
      </c>
      <c r="BE343" s="104">
        <f>IF(U343="základní",N343,0)</f>
        <v>0</v>
      </c>
      <c r="BF343" s="104">
        <f>IF(U343="snížená",N343,0)</f>
        <v>0</v>
      </c>
      <c r="BG343" s="104">
        <f>IF(U343="zákl. přenesená",N343,0)</f>
        <v>0</v>
      </c>
      <c r="BH343" s="104">
        <f>IF(U343="sníž. přenesená",N343,0)</f>
        <v>0</v>
      </c>
      <c r="BI343" s="104">
        <f>IF(U343="nulová",N343,0)</f>
        <v>0</v>
      </c>
      <c r="BJ343" s="22" t="s">
        <v>83</v>
      </c>
      <c r="BK343" s="104">
        <f>ROUND(L343*K343,2)</f>
        <v>0</v>
      </c>
      <c r="BL343" s="22" t="s">
        <v>237</v>
      </c>
      <c r="BM343" s="22" t="s">
        <v>479</v>
      </c>
    </row>
    <row r="344" spans="2:65" s="10" customFormat="1" ht="16.5" customHeight="1">
      <c r="B344" s="166"/>
      <c r="C344" s="167"/>
      <c r="D344" s="167"/>
      <c r="E344" s="168" t="s">
        <v>5</v>
      </c>
      <c r="F344" s="260" t="s">
        <v>459</v>
      </c>
      <c r="G344" s="261"/>
      <c r="H344" s="261"/>
      <c r="I344" s="261"/>
      <c r="J344" s="167"/>
      <c r="K344" s="168" t="s">
        <v>5</v>
      </c>
      <c r="L344" s="167"/>
      <c r="M344" s="167"/>
      <c r="N344" s="167"/>
      <c r="O344" s="167"/>
      <c r="P344" s="167"/>
      <c r="Q344" s="167"/>
      <c r="R344" s="169"/>
      <c r="T344" s="170"/>
      <c r="U344" s="167"/>
      <c r="V344" s="167"/>
      <c r="W344" s="167"/>
      <c r="X344" s="167"/>
      <c r="Y344" s="167"/>
      <c r="Z344" s="167"/>
      <c r="AA344" s="171"/>
      <c r="AT344" s="172" t="s">
        <v>155</v>
      </c>
      <c r="AU344" s="172" t="s">
        <v>99</v>
      </c>
      <c r="AV344" s="10" t="s">
        <v>83</v>
      </c>
      <c r="AW344" s="10" t="s">
        <v>34</v>
      </c>
      <c r="AX344" s="10" t="s">
        <v>77</v>
      </c>
      <c r="AY344" s="172" t="s">
        <v>147</v>
      </c>
    </row>
    <row r="345" spans="2:65" s="11" customFormat="1" ht="16.5" customHeight="1">
      <c r="B345" s="173"/>
      <c r="C345" s="174"/>
      <c r="D345" s="174"/>
      <c r="E345" s="175" t="s">
        <v>5</v>
      </c>
      <c r="F345" s="262" t="s">
        <v>480</v>
      </c>
      <c r="G345" s="263"/>
      <c r="H345" s="263"/>
      <c r="I345" s="263"/>
      <c r="J345" s="174"/>
      <c r="K345" s="176">
        <v>4</v>
      </c>
      <c r="L345" s="174"/>
      <c r="M345" s="174"/>
      <c r="N345" s="174"/>
      <c r="O345" s="174"/>
      <c r="P345" s="174"/>
      <c r="Q345" s="174"/>
      <c r="R345" s="177"/>
      <c r="T345" s="178"/>
      <c r="U345" s="174"/>
      <c r="V345" s="174"/>
      <c r="W345" s="174"/>
      <c r="X345" s="174"/>
      <c r="Y345" s="174"/>
      <c r="Z345" s="174"/>
      <c r="AA345" s="179"/>
      <c r="AT345" s="180" t="s">
        <v>155</v>
      </c>
      <c r="AU345" s="180" t="s">
        <v>99</v>
      </c>
      <c r="AV345" s="11" t="s">
        <v>99</v>
      </c>
      <c r="AW345" s="11" t="s">
        <v>34</v>
      </c>
      <c r="AX345" s="11" t="s">
        <v>77</v>
      </c>
      <c r="AY345" s="180" t="s">
        <v>147</v>
      </c>
    </row>
    <row r="346" spans="2:65" s="11" customFormat="1" ht="16.5" customHeight="1">
      <c r="B346" s="173"/>
      <c r="C346" s="174"/>
      <c r="D346" s="174"/>
      <c r="E346" s="175" t="s">
        <v>5</v>
      </c>
      <c r="F346" s="262" t="s">
        <v>481</v>
      </c>
      <c r="G346" s="263"/>
      <c r="H346" s="263"/>
      <c r="I346" s="263"/>
      <c r="J346" s="174"/>
      <c r="K346" s="176">
        <v>3.2</v>
      </c>
      <c r="L346" s="174"/>
      <c r="M346" s="174"/>
      <c r="N346" s="174"/>
      <c r="O346" s="174"/>
      <c r="P346" s="174"/>
      <c r="Q346" s="174"/>
      <c r="R346" s="177"/>
      <c r="T346" s="178"/>
      <c r="U346" s="174"/>
      <c r="V346" s="174"/>
      <c r="W346" s="174"/>
      <c r="X346" s="174"/>
      <c r="Y346" s="174"/>
      <c r="Z346" s="174"/>
      <c r="AA346" s="179"/>
      <c r="AT346" s="180" t="s">
        <v>155</v>
      </c>
      <c r="AU346" s="180" t="s">
        <v>99</v>
      </c>
      <c r="AV346" s="11" t="s">
        <v>99</v>
      </c>
      <c r="AW346" s="11" t="s">
        <v>34</v>
      </c>
      <c r="AX346" s="11" t="s">
        <v>77</v>
      </c>
      <c r="AY346" s="180" t="s">
        <v>147</v>
      </c>
    </row>
    <row r="347" spans="2:65" s="11" customFormat="1" ht="16.5" customHeight="1">
      <c r="B347" s="173"/>
      <c r="C347" s="174"/>
      <c r="D347" s="174"/>
      <c r="E347" s="175" t="s">
        <v>5</v>
      </c>
      <c r="F347" s="262" t="s">
        <v>482</v>
      </c>
      <c r="G347" s="263"/>
      <c r="H347" s="263"/>
      <c r="I347" s="263"/>
      <c r="J347" s="174"/>
      <c r="K347" s="176">
        <v>17.34</v>
      </c>
      <c r="L347" s="174"/>
      <c r="M347" s="174"/>
      <c r="N347" s="174"/>
      <c r="O347" s="174"/>
      <c r="P347" s="174"/>
      <c r="Q347" s="174"/>
      <c r="R347" s="177"/>
      <c r="T347" s="178"/>
      <c r="U347" s="174"/>
      <c r="V347" s="174"/>
      <c r="W347" s="174"/>
      <c r="X347" s="174"/>
      <c r="Y347" s="174"/>
      <c r="Z347" s="174"/>
      <c r="AA347" s="179"/>
      <c r="AT347" s="180" t="s">
        <v>155</v>
      </c>
      <c r="AU347" s="180" t="s">
        <v>99</v>
      </c>
      <c r="AV347" s="11" t="s">
        <v>99</v>
      </c>
      <c r="AW347" s="11" t="s">
        <v>34</v>
      </c>
      <c r="AX347" s="11" t="s">
        <v>77</v>
      </c>
      <c r="AY347" s="180" t="s">
        <v>147</v>
      </c>
    </row>
    <row r="348" spans="2:65" s="11" customFormat="1" ht="16.5" customHeight="1">
      <c r="B348" s="173"/>
      <c r="C348" s="174"/>
      <c r="D348" s="174"/>
      <c r="E348" s="175" t="s">
        <v>5</v>
      </c>
      <c r="F348" s="262" t="s">
        <v>483</v>
      </c>
      <c r="G348" s="263"/>
      <c r="H348" s="263"/>
      <c r="I348" s="263"/>
      <c r="J348" s="174"/>
      <c r="K348" s="176">
        <v>4.93</v>
      </c>
      <c r="L348" s="174"/>
      <c r="M348" s="174"/>
      <c r="N348" s="174"/>
      <c r="O348" s="174"/>
      <c r="P348" s="174"/>
      <c r="Q348" s="174"/>
      <c r="R348" s="177"/>
      <c r="T348" s="178"/>
      <c r="U348" s="174"/>
      <c r="V348" s="174"/>
      <c r="W348" s="174"/>
      <c r="X348" s="174"/>
      <c r="Y348" s="174"/>
      <c r="Z348" s="174"/>
      <c r="AA348" s="179"/>
      <c r="AT348" s="180" t="s">
        <v>155</v>
      </c>
      <c r="AU348" s="180" t="s">
        <v>99</v>
      </c>
      <c r="AV348" s="11" t="s">
        <v>99</v>
      </c>
      <c r="AW348" s="11" t="s">
        <v>34</v>
      </c>
      <c r="AX348" s="11" t="s">
        <v>77</v>
      </c>
      <c r="AY348" s="180" t="s">
        <v>147</v>
      </c>
    </row>
    <row r="349" spans="2:65" s="12" customFormat="1" ht="16.5" customHeight="1">
      <c r="B349" s="181"/>
      <c r="C349" s="182"/>
      <c r="D349" s="182"/>
      <c r="E349" s="183" t="s">
        <v>5</v>
      </c>
      <c r="F349" s="266" t="s">
        <v>157</v>
      </c>
      <c r="G349" s="267"/>
      <c r="H349" s="267"/>
      <c r="I349" s="267"/>
      <c r="J349" s="182"/>
      <c r="K349" s="184">
        <v>29.47</v>
      </c>
      <c r="L349" s="182"/>
      <c r="M349" s="182"/>
      <c r="N349" s="182"/>
      <c r="O349" s="182"/>
      <c r="P349" s="182"/>
      <c r="Q349" s="182"/>
      <c r="R349" s="185"/>
      <c r="T349" s="186"/>
      <c r="U349" s="182"/>
      <c r="V349" s="182"/>
      <c r="W349" s="182"/>
      <c r="X349" s="182"/>
      <c r="Y349" s="182"/>
      <c r="Z349" s="182"/>
      <c r="AA349" s="187"/>
      <c r="AT349" s="188" t="s">
        <v>155</v>
      </c>
      <c r="AU349" s="188" t="s">
        <v>99</v>
      </c>
      <c r="AV349" s="12" t="s">
        <v>152</v>
      </c>
      <c r="AW349" s="12" t="s">
        <v>34</v>
      </c>
      <c r="AX349" s="12" t="s">
        <v>83</v>
      </c>
      <c r="AY349" s="188" t="s">
        <v>147</v>
      </c>
    </row>
    <row r="350" spans="2:65" s="1" customFormat="1" ht="25.5" customHeight="1">
      <c r="B350" s="131"/>
      <c r="C350" s="159" t="s">
        <v>484</v>
      </c>
      <c r="D350" s="159" t="s">
        <v>148</v>
      </c>
      <c r="E350" s="160" t="s">
        <v>485</v>
      </c>
      <c r="F350" s="268" t="s">
        <v>486</v>
      </c>
      <c r="G350" s="268"/>
      <c r="H350" s="268"/>
      <c r="I350" s="268"/>
      <c r="J350" s="161" t="s">
        <v>244</v>
      </c>
      <c r="K350" s="162">
        <v>5.2</v>
      </c>
      <c r="L350" s="272">
        <v>0</v>
      </c>
      <c r="M350" s="272"/>
      <c r="N350" s="273">
        <f>ROUND(L350*K350,2)</f>
        <v>0</v>
      </c>
      <c r="O350" s="273"/>
      <c r="P350" s="273"/>
      <c r="Q350" s="273"/>
      <c r="R350" s="133"/>
      <c r="T350" s="163" t="s">
        <v>5</v>
      </c>
      <c r="U350" s="47" t="s">
        <v>43</v>
      </c>
      <c r="V350" s="39"/>
      <c r="W350" s="164">
        <f>V350*K350</f>
        <v>0</v>
      </c>
      <c r="X350" s="164">
        <v>0</v>
      </c>
      <c r="Y350" s="164">
        <f>X350*K350</f>
        <v>0</v>
      </c>
      <c r="Z350" s="164">
        <v>1.584E-2</v>
      </c>
      <c r="AA350" s="165">
        <f>Z350*K350</f>
        <v>8.2367999999999997E-2</v>
      </c>
      <c r="AR350" s="22" t="s">
        <v>237</v>
      </c>
      <c r="AT350" s="22" t="s">
        <v>148</v>
      </c>
      <c r="AU350" s="22" t="s">
        <v>99</v>
      </c>
      <c r="AY350" s="22" t="s">
        <v>147</v>
      </c>
      <c r="BE350" s="104">
        <f>IF(U350="základní",N350,0)</f>
        <v>0</v>
      </c>
      <c r="BF350" s="104">
        <f>IF(U350="snížená",N350,0)</f>
        <v>0</v>
      </c>
      <c r="BG350" s="104">
        <f>IF(U350="zákl. přenesená",N350,0)</f>
        <v>0</v>
      </c>
      <c r="BH350" s="104">
        <f>IF(U350="sníž. přenesená",N350,0)</f>
        <v>0</v>
      </c>
      <c r="BI350" s="104">
        <f>IF(U350="nulová",N350,0)</f>
        <v>0</v>
      </c>
      <c r="BJ350" s="22" t="s">
        <v>83</v>
      </c>
      <c r="BK350" s="104">
        <f>ROUND(L350*K350,2)</f>
        <v>0</v>
      </c>
      <c r="BL350" s="22" t="s">
        <v>237</v>
      </c>
      <c r="BM350" s="22" t="s">
        <v>487</v>
      </c>
    </row>
    <row r="351" spans="2:65" s="10" customFormat="1" ht="16.5" customHeight="1">
      <c r="B351" s="166"/>
      <c r="C351" s="167"/>
      <c r="D351" s="167"/>
      <c r="E351" s="168" t="s">
        <v>5</v>
      </c>
      <c r="F351" s="260" t="s">
        <v>459</v>
      </c>
      <c r="G351" s="261"/>
      <c r="H351" s="261"/>
      <c r="I351" s="261"/>
      <c r="J351" s="167"/>
      <c r="K351" s="168" t="s">
        <v>5</v>
      </c>
      <c r="L351" s="167"/>
      <c r="M351" s="167"/>
      <c r="N351" s="167"/>
      <c r="O351" s="167"/>
      <c r="P351" s="167"/>
      <c r="Q351" s="167"/>
      <c r="R351" s="169"/>
      <c r="T351" s="170"/>
      <c r="U351" s="167"/>
      <c r="V351" s="167"/>
      <c r="W351" s="167"/>
      <c r="X351" s="167"/>
      <c r="Y351" s="167"/>
      <c r="Z351" s="167"/>
      <c r="AA351" s="171"/>
      <c r="AT351" s="172" t="s">
        <v>155</v>
      </c>
      <c r="AU351" s="172" t="s">
        <v>99</v>
      </c>
      <c r="AV351" s="10" t="s">
        <v>83</v>
      </c>
      <c r="AW351" s="10" t="s">
        <v>34</v>
      </c>
      <c r="AX351" s="10" t="s">
        <v>77</v>
      </c>
      <c r="AY351" s="172" t="s">
        <v>147</v>
      </c>
    </row>
    <row r="352" spans="2:65" s="11" customFormat="1" ht="16.5" customHeight="1">
      <c r="B352" s="173"/>
      <c r="C352" s="174"/>
      <c r="D352" s="174"/>
      <c r="E352" s="175" t="s">
        <v>5</v>
      </c>
      <c r="F352" s="262" t="s">
        <v>488</v>
      </c>
      <c r="G352" s="263"/>
      <c r="H352" s="263"/>
      <c r="I352" s="263"/>
      <c r="J352" s="174"/>
      <c r="K352" s="176">
        <v>5.2</v>
      </c>
      <c r="L352" s="174"/>
      <c r="M352" s="174"/>
      <c r="N352" s="174"/>
      <c r="O352" s="174"/>
      <c r="P352" s="174"/>
      <c r="Q352" s="174"/>
      <c r="R352" s="177"/>
      <c r="T352" s="178"/>
      <c r="U352" s="174"/>
      <c r="V352" s="174"/>
      <c r="W352" s="174"/>
      <c r="X352" s="174"/>
      <c r="Y352" s="174"/>
      <c r="Z352" s="174"/>
      <c r="AA352" s="179"/>
      <c r="AT352" s="180" t="s">
        <v>155</v>
      </c>
      <c r="AU352" s="180" t="s">
        <v>99</v>
      </c>
      <c r="AV352" s="11" t="s">
        <v>99</v>
      </c>
      <c r="AW352" s="11" t="s">
        <v>34</v>
      </c>
      <c r="AX352" s="11" t="s">
        <v>77</v>
      </c>
      <c r="AY352" s="180" t="s">
        <v>147</v>
      </c>
    </row>
    <row r="353" spans="2:65" s="12" customFormat="1" ht="16.5" customHeight="1">
      <c r="B353" s="181"/>
      <c r="C353" s="182"/>
      <c r="D353" s="182"/>
      <c r="E353" s="183" t="s">
        <v>5</v>
      </c>
      <c r="F353" s="266" t="s">
        <v>157</v>
      </c>
      <c r="G353" s="267"/>
      <c r="H353" s="267"/>
      <c r="I353" s="267"/>
      <c r="J353" s="182"/>
      <c r="K353" s="184">
        <v>5.2</v>
      </c>
      <c r="L353" s="182"/>
      <c r="M353" s="182"/>
      <c r="N353" s="182"/>
      <c r="O353" s="182"/>
      <c r="P353" s="182"/>
      <c r="Q353" s="182"/>
      <c r="R353" s="185"/>
      <c r="T353" s="186"/>
      <c r="U353" s="182"/>
      <c r="V353" s="182"/>
      <c r="W353" s="182"/>
      <c r="X353" s="182"/>
      <c r="Y353" s="182"/>
      <c r="Z353" s="182"/>
      <c r="AA353" s="187"/>
      <c r="AT353" s="188" t="s">
        <v>155</v>
      </c>
      <c r="AU353" s="188" t="s">
        <v>99</v>
      </c>
      <c r="AV353" s="12" t="s">
        <v>152</v>
      </c>
      <c r="AW353" s="12" t="s">
        <v>34</v>
      </c>
      <c r="AX353" s="12" t="s">
        <v>83</v>
      </c>
      <c r="AY353" s="188" t="s">
        <v>147</v>
      </c>
    </row>
    <row r="354" spans="2:65" s="1" customFormat="1" ht="25.5" customHeight="1">
      <c r="B354" s="131"/>
      <c r="C354" s="159" t="s">
        <v>489</v>
      </c>
      <c r="D354" s="159" t="s">
        <v>148</v>
      </c>
      <c r="E354" s="160" t="s">
        <v>490</v>
      </c>
      <c r="F354" s="268" t="s">
        <v>491</v>
      </c>
      <c r="G354" s="268"/>
      <c r="H354" s="268"/>
      <c r="I354" s="268"/>
      <c r="J354" s="161" t="s">
        <v>244</v>
      </c>
      <c r="K354" s="162">
        <v>18.8</v>
      </c>
      <c r="L354" s="272">
        <v>0</v>
      </c>
      <c r="M354" s="272"/>
      <c r="N354" s="273">
        <f>ROUND(L354*K354,2)</f>
        <v>0</v>
      </c>
      <c r="O354" s="273"/>
      <c r="P354" s="273"/>
      <c r="Q354" s="273"/>
      <c r="R354" s="133"/>
      <c r="T354" s="163" t="s">
        <v>5</v>
      </c>
      <c r="U354" s="47" t="s">
        <v>43</v>
      </c>
      <c r="V354" s="39"/>
      <c r="W354" s="164">
        <f>V354*K354</f>
        <v>0</v>
      </c>
      <c r="X354" s="164">
        <v>0</v>
      </c>
      <c r="Y354" s="164">
        <f>X354*K354</f>
        <v>0</v>
      </c>
      <c r="Z354" s="164">
        <v>2.4750000000000001E-2</v>
      </c>
      <c r="AA354" s="165">
        <f>Z354*K354</f>
        <v>0.46530000000000005</v>
      </c>
      <c r="AR354" s="22" t="s">
        <v>237</v>
      </c>
      <c r="AT354" s="22" t="s">
        <v>148</v>
      </c>
      <c r="AU354" s="22" t="s">
        <v>99</v>
      </c>
      <c r="AY354" s="22" t="s">
        <v>147</v>
      </c>
      <c r="BE354" s="104">
        <f>IF(U354="základní",N354,0)</f>
        <v>0</v>
      </c>
      <c r="BF354" s="104">
        <f>IF(U354="snížená",N354,0)</f>
        <v>0</v>
      </c>
      <c r="BG354" s="104">
        <f>IF(U354="zákl. přenesená",N354,0)</f>
        <v>0</v>
      </c>
      <c r="BH354" s="104">
        <f>IF(U354="sníž. přenesená",N354,0)</f>
        <v>0</v>
      </c>
      <c r="BI354" s="104">
        <f>IF(U354="nulová",N354,0)</f>
        <v>0</v>
      </c>
      <c r="BJ354" s="22" t="s">
        <v>83</v>
      </c>
      <c r="BK354" s="104">
        <f>ROUND(L354*K354,2)</f>
        <v>0</v>
      </c>
      <c r="BL354" s="22" t="s">
        <v>237</v>
      </c>
      <c r="BM354" s="22" t="s">
        <v>492</v>
      </c>
    </row>
    <row r="355" spans="2:65" s="10" customFormat="1" ht="16.5" customHeight="1">
      <c r="B355" s="166"/>
      <c r="C355" s="167"/>
      <c r="D355" s="167"/>
      <c r="E355" s="168" t="s">
        <v>5</v>
      </c>
      <c r="F355" s="260" t="s">
        <v>459</v>
      </c>
      <c r="G355" s="261"/>
      <c r="H355" s="261"/>
      <c r="I355" s="261"/>
      <c r="J355" s="167"/>
      <c r="K355" s="168" t="s">
        <v>5</v>
      </c>
      <c r="L355" s="167"/>
      <c r="M355" s="167"/>
      <c r="N355" s="167"/>
      <c r="O355" s="167"/>
      <c r="P355" s="167"/>
      <c r="Q355" s="167"/>
      <c r="R355" s="169"/>
      <c r="T355" s="170"/>
      <c r="U355" s="167"/>
      <c r="V355" s="167"/>
      <c r="W355" s="167"/>
      <c r="X355" s="167"/>
      <c r="Y355" s="167"/>
      <c r="Z355" s="167"/>
      <c r="AA355" s="171"/>
      <c r="AT355" s="172" t="s">
        <v>155</v>
      </c>
      <c r="AU355" s="172" t="s">
        <v>99</v>
      </c>
      <c r="AV355" s="10" t="s">
        <v>83</v>
      </c>
      <c r="AW355" s="10" t="s">
        <v>34</v>
      </c>
      <c r="AX355" s="10" t="s">
        <v>77</v>
      </c>
      <c r="AY355" s="172" t="s">
        <v>147</v>
      </c>
    </row>
    <row r="356" spans="2:65" s="11" customFormat="1" ht="16.5" customHeight="1">
      <c r="B356" s="173"/>
      <c r="C356" s="174"/>
      <c r="D356" s="174"/>
      <c r="E356" s="175" t="s">
        <v>5</v>
      </c>
      <c r="F356" s="262" t="s">
        <v>493</v>
      </c>
      <c r="G356" s="263"/>
      <c r="H356" s="263"/>
      <c r="I356" s="263"/>
      <c r="J356" s="174"/>
      <c r="K356" s="176">
        <v>11.4</v>
      </c>
      <c r="L356" s="174"/>
      <c r="M356" s="174"/>
      <c r="N356" s="174"/>
      <c r="O356" s="174"/>
      <c r="P356" s="174"/>
      <c r="Q356" s="174"/>
      <c r="R356" s="177"/>
      <c r="T356" s="178"/>
      <c r="U356" s="174"/>
      <c r="V356" s="174"/>
      <c r="W356" s="174"/>
      <c r="X356" s="174"/>
      <c r="Y356" s="174"/>
      <c r="Z356" s="174"/>
      <c r="AA356" s="179"/>
      <c r="AT356" s="180" t="s">
        <v>155</v>
      </c>
      <c r="AU356" s="180" t="s">
        <v>99</v>
      </c>
      <c r="AV356" s="11" t="s">
        <v>99</v>
      </c>
      <c r="AW356" s="11" t="s">
        <v>34</v>
      </c>
      <c r="AX356" s="11" t="s">
        <v>77</v>
      </c>
      <c r="AY356" s="180" t="s">
        <v>147</v>
      </c>
    </row>
    <row r="357" spans="2:65" s="11" customFormat="1" ht="16.5" customHeight="1">
      <c r="B357" s="173"/>
      <c r="C357" s="174"/>
      <c r="D357" s="174"/>
      <c r="E357" s="175" t="s">
        <v>5</v>
      </c>
      <c r="F357" s="262" t="s">
        <v>494</v>
      </c>
      <c r="G357" s="263"/>
      <c r="H357" s="263"/>
      <c r="I357" s="263"/>
      <c r="J357" s="174"/>
      <c r="K357" s="176">
        <v>7.4</v>
      </c>
      <c r="L357" s="174"/>
      <c r="M357" s="174"/>
      <c r="N357" s="174"/>
      <c r="O357" s="174"/>
      <c r="P357" s="174"/>
      <c r="Q357" s="174"/>
      <c r="R357" s="177"/>
      <c r="T357" s="178"/>
      <c r="U357" s="174"/>
      <c r="V357" s="174"/>
      <c r="W357" s="174"/>
      <c r="X357" s="174"/>
      <c r="Y357" s="174"/>
      <c r="Z357" s="174"/>
      <c r="AA357" s="179"/>
      <c r="AT357" s="180" t="s">
        <v>155</v>
      </c>
      <c r="AU357" s="180" t="s">
        <v>99</v>
      </c>
      <c r="AV357" s="11" t="s">
        <v>99</v>
      </c>
      <c r="AW357" s="11" t="s">
        <v>34</v>
      </c>
      <c r="AX357" s="11" t="s">
        <v>77</v>
      </c>
      <c r="AY357" s="180" t="s">
        <v>147</v>
      </c>
    </row>
    <row r="358" spans="2:65" s="12" customFormat="1" ht="16.5" customHeight="1">
      <c r="B358" s="181"/>
      <c r="C358" s="182"/>
      <c r="D358" s="182"/>
      <c r="E358" s="183" t="s">
        <v>5</v>
      </c>
      <c r="F358" s="266" t="s">
        <v>157</v>
      </c>
      <c r="G358" s="267"/>
      <c r="H358" s="267"/>
      <c r="I358" s="267"/>
      <c r="J358" s="182"/>
      <c r="K358" s="184">
        <v>18.8</v>
      </c>
      <c r="L358" s="182"/>
      <c r="M358" s="182"/>
      <c r="N358" s="182"/>
      <c r="O358" s="182"/>
      <c r="P358" s="182"/>
      <c r="Q358" s="182"/>
      <c r="R358" s="185"/>
      <c r="T358" s="186"/>
      <c r="U358" s="182"/>
      <c r="V358" s="182"/>
      <c r="W358" s="182"/>
      <c r="X358" s="182"/>
      <c r="Y358" s="182"/>
      <c r="Z358" s="182"/>
      <c r="AA358" s="187"/>
      <c r="AT358" s="188" t="s">
        <v>155</v>
      </c>
      <c r="AU358" s="188" t="s">
        <v>99</v>
      </c>
      <c r="AV358" s="12" t="s">
        <v>152</v>
      </c>
      <c r="AW358" s="12" t="s">
        <v>34</v>
      </c>
      <c r="AX358" s="12" t="s">
        <v>83</v>
      </c>
      <c r="AY358" s="188" t="s">
        <v>147</v>
      </c>
    </row>
    <row r="359" spans="2:65" s="1" customFormat="1" ht="38.25" customHeight="1">
      <c r="B359" s="131"/>
      <c r="C359" s="159" t="s">
        <v>495</v>
      </c>
      <c r="D359" s="159" t="s">
        <v>148</v>
      </c>
      <c r="E359" s="160" t="s">
        <v>496</v>
      </c>
      <c r="F359" s="268" t="s">
        <v>497</v>
      </c>
      <c r="G359" s="268"/>
      <c r="H359" s="268"/>
      <c r="I359" s="268"/>
      <c r="J359" s="161" t="s">
        <v>244</v>
      </c>
      <c r="K359" s="162">
        <v>4.8</v>
      </c>
      <c r="L359" s="272">
        <v>0</v>
      </c>
      <c r="M359" s="272"/>
      <c r="N359" s="273">
        <f>ROUND(L359*K359,2)</f>
        <v>0</v>
      </c>
      <c r="O359" s="273"/>
      <c r="P359" s="273"/>
      <c r="Q359" s="273"/>
      <c r="R359" s="133"/>
      <c r="T359" s="163" t="s">
        <v>5</v>
      </c>
      <c r="U359" s="47" t="s">
        <v>43</v>
      </c>
      <c r="V359" s="39"/>
      <c r="W359" s="164">
        <f>V359*K359</f>
        <v>0</v>
      </c>
      <c r="X359" s="164">
        <v>0</v>
      </c>
      <c r="Y359" s="164">
        <f>X359*K359</f>
        <v>0</v>
      </c>
      <c r="Z359" s="164">
        <v>3.3000000000000002E-2</v>
      </c>
      <c r="AA359" s="165">
        <f>Z359*K359</f>
        <v>0.15840000000000001</v>
      </c>
      <c r="AR359" s="22" t="s">
        <v>237</v>
      </c>
      <c r="AT359" s="22" t="s">
        <v>148</v>
      </c>
      <c r="AU359" s="22" t="s">
        <v>99</v>
      </c>
      <c r="AY359" s="22" t="s">
        <v>147</v>
      </c>
      <c r="BE359" s="104">
        <f>IF(U359="základní",N359,0)</f>
        <v>0</v>
      </c>
      <c r="BF359" s="104">
        <f>IF(U359="snížená",N359,0)</f>
        <v>0</v>
      </c>
      <c r="BG359" s="104">
        <f>IF(U359="zákl. přenesená",N359,0)</f>
        <v>0</v>
      </c>
      <c r="BH359" s="104">
        <f>IF(U359="sníž. přenesená",N359,0)</f>
        <v>0</v>
      </c>
      <c r="BI359" s="104">
        <f>IF(U359="nulová",N359,0)</f>
        <v>0</v>
      </c>
      <c r="BJ359" s="22" t="s">
        <v>83</v>
      </c>
      <c r="BK359" s="104">
        <f>ROUND(L359*K359,2)</f>
        <v>0</v>
      </c>
      <c r="BL359" s="22" t="s">
        <v>237</v>
      </c>
      <c r="BM359" s="22" t="s">
        <v>498</v>
      </c>
    </row>
    <row r="360" spans="2:65" s="10" customFormat="1" ht="16.5" customHeight="1">
      <c r="B360" s="166"/>
      <c r="C360" s="167"/>
      <c r="D360" s="167"/>
      <c r="E360" s="168" t="s">
        <v>5</v>
      </c>
      <c r="F360" s="260" t="s">
        <v>459</v>
      </c>
      <c r="G360" s="261"/>
      <c r="H360" s="261"/>
      <c r="I360" s="261"/>
      <c r="J360" s="167"/>
      <c r="K360" s="168" t="s">
        <v>5</v>
      </c>
      <c r="L360" s="167"/>
      <c r="M360" s="167"/>
      <c r="N360" s="167"/>
      <c r="O360" s="167"/>
      <c r="P360" s="167"/>
      <c r="Q360" s="167"/>
      <c r="R360" s="169"/>
      <c r="T360" s="170"/>
      <c r="U360" s="167"/>
      <c r="V360" s="167"/>
      <c r="W360" s="167"/>
      <c r="X360" s="167"/>
      <c r="Y360" s="167"/>
      <c r="Z360" s="167"/>
      <c r="AA360" s="171"/>
      <c r="AT360" s="172" t="s">
        <v>155</v>
      </c>
      <c r="AU360" s="172" t="s">
        <v>99</v>
      </c>
      <c r="AV360" s="10" t="s">
        <v>83</v>
      </c>
      <c r="AW360" s="10" t="s">
        <v>34</v>
      </c>
      <c r="AX360" s="10" t="s">
        <v>77</v>
      </c>
      <c r="AY360" s="172" t="s">
        <v>147</v>
      </c>
    </row>
    <row r="361" spans="2:65" s="11" customFormat="1" ht="16.5" customHeight="1">
      <c r="B361" s="173"/>
      <c r="C361" s="174"/>
      <c r="D361" s="174"/>
      <c r="E361" s="175" t="s">
        <v>5</v>
      </c>
      <c r="F361" s="262" t="s">
        <v>499</v>
      </c>
      <c r="G361" s="263"/>
      <c r="H361" s="263"/>
      <c r="I361" s="263"/>
      <c r="J361" s="174"/>
      <c r="K361" s="176">
        <v>2.4</v>
      </c>
      <c r="L361" s="174"/>
      <c r="M361" s="174"/>
      <c r="N361" s="174"/>
      <c r="O361" s="174"/>
      <c r="P361" s="174"/>
      <c r="Q361" s="174"/>
      <c r="R361" s="177"/>
      <c r="T361" s="178"/>
      <c r="U361" s="174"/>
      <c r="V361" s="174"/>
      <c r="W361" s="174"/>
      <c r="X361" s="174"/>
      <c r="Y361" s="174"/>
      <c r="Z361" s="174"/>
      <c r="AA361" s="179"/>
      <c r="AT361" s="180" t="s">
        <v>155</v>
      </c>
      <c r="AU361" s="180" t="s">
        <v>99</v>
      </c>
      <c r="AV361" s="11" t="s">
        <v>99</v>
      </c>
      <c r="AW361" s="11" t="s">
        <v>34</v>
      </c>
      <c r="AX361" s="11" t="s">
        <v>77</v>
      </c>
      <c r="AY361" s="180" t="s">
        <v>147</v>
      </c>
    </row>
    <row r="362" spans="2:65" s="11" customFormat="1" ht="16.5" customHeight="1">
      <c r="B362" s="173"/>
      <c r="C362" s="174"/>
      <c r="D362" s="174"/>
      <c r="E362" s="175" t="s">
        <v>5</v>
      </c>
      <c r="F362" s="262" t="s">
        <v>500</v>
      </c>
      <c r="G362" s="263"/>
      <c r="H362" s="263"/>
      <c r="I362" s="263"/>
      <c r="J362" s="174"/>
      <c r="K362" s="176">
        <v>2.4</v>
      </c>
      <c r="L362" s="174"/>
      <c r="M362" s="174"/>
      <c r="N362" s="174"/>
      <c r="O362" s="174"/>
      <c r="P362" s="174"/>
      <c r="Q362" s="174"/>
      <c r="R362" s="177"/>
      <c r="T362" s="178"/>
      <c r="U362" s="174"/>
      <c r="V362" s="174"/>
      <c r="W362" s="174"/>
      <c r="X362" s="174"/>
      <c r="Y362" s="174"/>
      <c r="Z362" s="174"/>
      <c r="AA362" s="179"/>
      <c r="AT362" s="180" t="s">
        <v>155</v>
      </c>
      <c r="AU362" s="180" t="s">
        <v>99</v>
      </c>
      <c r="AV362" s="11" t="s">
        <v>99</v>
      </c>
      <c r="AW362" s="11" t="s">
        <v>34</v>
      </c>
      <c r="AX362" s="11" t="s">
        <v>77</v>
      </c>
      <c r="AY362" s="180" t="s">
        <v>147</v>
      </c>
    </row>
    <row r="363" spans="2:65" s="12" customFormat="1" ht="16.5" customHeight="1">
      <c r="B363" s="181"/>
      <c r="C363" s="182"/>
      <c r="D363" s="182"/>
      <c r="E363" s="183" t="s">
        <v>5</v>
      </c>
      <c r="F363" s="266" t="s">
        <v>157</v>
      </c>
      <c r="G363" s="267"/>
      <c r="H363" s="267"/>
      <c r="I363" s="267"/>
      <c r="J363" s="182"/>
      <c r="K363" s="184">
        <v>4.8</v>
      </c>
      <c r="L363" s="182"/>
      <c r="M363" s="182"/>
      <c r="N363" s="182"/>
      <c r="O363" s="182"/>
      <c r="P363" s="182"/>
      <c r="Q363" s="182"/>
      <c r="R363" s="185"/>
      <c r="T363" s="186"/>
      <c r="U363" s="182"/>
      <c r="V363" s="182"/>
      <c r="W363" s="182"/>
      <c r="X363" s="182"/>
      <c r="Y363" s="182"/>
      <c r="Z363" s="182"/>
      <c r="AA363" s="187"/>
      <c r="AT363" s="188" t="s">
        <v>155</v>
      </c>
      <c r="AU363" s="188" t="s">
        <v>99</v>
      </c>
      <c r="AV363" s="12" t="s">
        <v>152</v>
      </c>
      <c r="AW363" s="12" t="s">
        <v>34</v>
      </c>
      <c r="AX363" s="12" t="s">
        <v>83</v>
      </c>
      <c r="AY363" s="188" t="s">
        <v>147</v>
      </c>
    </row>
    <row r="364" spans="2:65" s="1" customFormat="1" ht="38.25" customHeight="1">
      <c r="B364" s="131"/>
      <c r="C364" s="159" t="s">
        <v>501</v>
      </c>
      <c r="D364" s="159" t="s">
        <v>148</v>
      </c>
      <c r="E364" s="160" t="s">
        <v>502</v>
      </c>
      <c r="F364" s="268" t="s">
        <v>503</v>
      </c>
      <c r="G364" s="268"/>
      <c r="H364" s="268"/>
      <c r="I364" s="268"/>
      <c r="J364" s="161" t="s">
        <v>244</v>
      </c>
      <c r="K364" s="162">
        <v>71.510000000000005</v>
      </c>
      <c r="L364" s="272">
        <v>0</v>
      </c>
      <c r="M364" s="272"/>
      <c r="N364" s="273">
        <f>ROUND(L364*K364,2)</f>
        <v>0</v>
      </c>
      <c r="O364" s="273"/>
      <c r="P364" s="273"/>
      <c r="Q364" s="273"/>
      <c r="R364" s="133"/>
      <c r="T364" s="163" t="s">
        <v>5</v>
      </c>
      <c r="U364" s="47" t="s">
        <v>43</v>
      </c>
      <c r="V364" s="39"/>
      <c r="W364" s="164">
        <f>V364*K364</f>
        <v>0</v>
      </c>
      <c r="X364" s="164">
        <v>0</v>
      </c>
      <c r="Y364" s="164">
        <f>X364*K364</f>
        <v>0</v>
      </c>
      <c r="Z364" s="164">
        <v>3.3000000000000002E-2</v>
      </c>
      <c r="AA364" s="165">
        <f>Z364*K364</f>
        <v>2.3598300000000001</v>
      </c>
      <c r="AR364" s="22" t="s">
        <v>237</v>
      </c>
      <c r="AT364" s="22" t="s">
        <v>148</v>
      </c>
      <c r="AU364" s="22" t="s">
        <v>99</v>
      </c>
      <c r="AY364" s="22" t="s">
        <v>147</v>
      </c>
      <c r="BE364" s="104">
        <f>IF(U364="základní",N364,0)</f>
        <v>0</v>
      </c>
      <c r="BF364" s="104">
        <f>IF(U364="snížená",N364,0)</f>
        <v>0</v>
      </c>
      <c r="BG364" s="104">
        <f>IF(U364="zákl. přenesená",N364,0)</f>
        <v>0</v>
      </c>
      <c r="BH364" s="104">
        <f>IF(U364="sníž. přenesená",N364,0)</f>
        <v>0</v>
      </c>
      <c r="BI364" s="104">
        <f>IF(U364="nulová",N364,0)</f>
        <v>0</v>
      </c>
      <c r="BJ364" s="22" t="s">
        <v>83</v>
      </c>
      <c r="BK364" s="104">
        <f>ROUND(L364*K364,2)</f>
        <v>0</v>
      </c>
      <c r="BL364" s="22" t="s">
        <v>237</v>
      </c>
      <c r="BM364" s="22" t="s">
        <v>504</v>
      </c>
    </row>
    <row r="365" spans="2:65" s="10" customFormat="1" ht="16.5" customHeight="1">
      <c r="B365" s="166"/>
      <c r="C365" s="167"/>
      <c r="D365" s="167"/>
      <c r="E365" s="168" t="s">
        <v>5</v>
      </c>
      <c r="F365" s="260" t="s">
        <v>459</v>
      </c>
      <c r="G365" s="261"/>
      <c r="H365" s="261"/>
      <c r="I365" s="261"/>
      <c r="J365" s="167"/>
      <c r="K365" s="168" t="s">
        <v>5</v>
      </c>
      <c r="L365" s="167"/>
      <c r="M365" s="167"/>
      <c r="N365" s="167"/>
      <c r="O365" s="167"/>
      <c r="P365" s="167"/>
      <c r="Q365" s="167"/>
      <c r="R365" s="169"/>
      <c r="T365" s="170"/>
      <c r="U365" s="167"/>
      <c r="V365" s="167"/>
      <c r="W365" s="167"/>
      <c r="X365" s="167"/>
      <c r="Y365" s="167"/>
      <c r="Z365" s="167"/>
      <c r="AA365" s="171"/>
      <c r="AT365" s="172" t="s">
        <v>155</v>
      </c>
      <c r="AU365" s="172" t="s">
        <v>99</v>
      </c>
      <c r="AV365" s="10" t="s">
        <v>83</v>
      </c>
      <c r="AW365" s="10" t="s">
        <v>34</v>
      </c>
      <c r="AX365" s="10" t="s">
        <v>77</v>
      </c>
      <c r="AY365" s="172" t="s">
        <v>147</v>
      </c>
    </row>
    <row r="366" spans="2:65" s="11" customFormat="1" ht="16.5" customHeight="1">
      <c r="B366" s="173"/>
      <c r="C366" s="174"/>
      <c r="D366" s="174"/>
      <c r="E366" s="175" t="s">
        <v>5</v>
      </c>
      <c r="F366" s="262" t="s">
        <v>505</v>
      </c>
      <c r="G366" s="263"/>
      <c r="H366" s="263"/>
      <c r="I366" s="263"/>
      <c r="J366" s="174"/>
      <c r="K366" s="176">
        <v>30.4</v>
      </c>
      <c r="L366" s="174"/>
      <c r="M366" s="174"/>
      <c r="N366" s="174"/>
      <c r="O366" s="174"/>
      <c r="P366" s="174"/>
      <c r="Q366" s="174"/>
      <c r="R366" s="177"/>
      <c r="T366" s="178"/>
      <c r="U366" s="174"/>
      <c r="V366" s="174"/>
      <c r="W366" s="174"/>
      <c r="X366" s="174"/>
      <c r="Y366" s="174"/>
      <c r="Z366" s="174"/>
      <c r="AA366" s="179"/>
      <c r="AT366" s="180" t="s">
        <v>155</v>
      </c>
      <c r="AU366" s="180" t="s">
        <v>99</v>
      </c>
      <c r="AV366" s="11" t="s">
        <v>99</v>
      </c>
      <c r="AW366" s="11" t="s">
        <v>34</v>
      </c>
      <c r="AX366" s="11" t="s">
        <v>77</v>
      </c>
      <c r="AY366" s="180" t="s">
        <v>147</v>
      </c>
    </row>
    <row r="367" spans="2:65" s="11" customFormat="1" ht="16.5" customHeight="1">
      <c r="B367" s="173"/>
      <c r="C367" s="174"/>
      <c r="D367" s="174"/>
      <c r="E367" s="175" t="s">
        <v>5</v>
      </c>
      <c r="F367" s="262" t="s">
        <v>506</v>
      </c>
      <c r="G367" s="263"/>
      <c r="H367" s="263"/>
      <c r="I367" s="263"/>
      <c r="J367" s="174"/>
      <c r="K367" s="176">
        <v>3.5</v>
      </c>
      <c r="L367" s="174"/>
      <c r="M367" s="174"/>
      <c r="N367" s="174"/>
      <c r="O367" s="174"/>
      <c r="P367" s="174"/>
      <c r="Q367" s="174"/>
      <c r="R367" s="177"/>
      <c r="T367" s="178"/>
      <c r="U367" s="174"/>
      <c r="V367" s="174"/>
      <c r="W367" s="174"/>
      <c r="X367" s="174"/>
      <c r="Y367" s="174"/>
      <c r="Z367" s="174"/>
      <c r="AA367" s="179"/>
      <c r="AT367" s="180" t="s">
        <v>155</v>
      </c>
      <c r="AU367" s="180" t="s">
        <v>99</v>
      </c>
      <c r="AV367" s="11" t="s">
        <v>99</v>
      </c>
      <c r="AW367" s="11" t="s">
        <v>34</v>
      </c>
      <c r="AX367" s="11" t="s">
        <v>77</v>
      </c>
      <c r="AY367" s="180" t="s">
        <v>147</v>
      </c>
    </row>
    <row r="368" spans="2:65" s="11" customFormat="1" ht="16.5" customHeight="1">
      <c r="B368" s="173"/>
      <c r="C368" s="174"/>
      <c r="D368" s="174"/>
      <c r="E368" s="175" t="s">
        <v>5</v>
      </c>
      <c r="F368" s="262" t="s">
        <v>507</v>
      </c>
      <c r="G368" s="263"/>
      <c r="H368" s="263"/>
      <c r="I368" s="263"/>
      <c r="J368" s="174"/>
      <c r="K368" s="176">
        <v>17.850000000000001</v>
      </c>
      <c r="L368" s="174"/>
      <c r="M368" s="174"/>
      <c r="N368" s="174"/>
      <c r="O368" s="174"/>
      <c r="P368" s="174"/>
      <c r="Q368" s="174"/>
      <c r="R368" s="177"/>
      <c r="T368" s="178"/>
      <c r="U368" s="174"/>
      <c r="V368" s="174"/>
      <c r="W368" s="174"/>
      <c r="X368" s="174"/>
      <c r="Y368" s="174"/>
      <c r="Z368" s="174"/>
      <c r="AA368" s="179"/>
      <c r="AT368" s="180" t="s">
        <v>155</v>
      </c>
      <c r="AU368" s="180" t="s">
        <v>99</v>
      </c>
      <c r="AV368" s="11" t="s">
        <v>99</v>
      </c>
      <c r="AW368" s="11" t="s">
        <v>34</v>
      </c>
      <c r="AX368" s="11" t="s">
        <v>77</v>
      </c>
      <c r="AY368" s="180" t="s">
        <v>147</v>
      </c>
    </row>
    <row r="369" spans="2:65" s="11" customFormat="1" ht="16.5" customHeight="1">
      <c r="B369" s="173"/>
      <c r="C369" s="174"/>
      <c r="D369" s="174"/>
      <c r="E369" s="175" t="s">
        <v>5</v>
      </c>
      <c r="F369" s="262" t="s">
        <v>508</v>
      </c>
      <c r="G369" s="263"/>
      <c r="H369" s="263"/>
      <c r="I369" s="263"/>
      <c r="J369" s="174"/>
      <c r="K369" s="176">
        <v>19.760000000000002</v>
      </c>
      <c r="L369" s="174"/>
      <c r="M369" s="174"/>
      <c r="N369" s="174"/>
      <c r="O369" s="174"/>
      <c r="P369" s="174"/>
      <c r="Q369" s="174"/>
      <c r="R369" s="177"/>
      <c r="T369" s="178"/>
      <c r="U369" s="174"/>
      <c r="V369" s="174"/>
      <c r="W369" s="174"/>
      <c r="X369" s="174"/>
      <c r="Y369" s="174"/>
      <c r="Z369" s="174"/>
      <c r="AA369" s="179"/>
      <c r="AT369" s="180" t="s">
        <v>155</v>
      </c>
      <c r="AU369" s="180" t="s">
        <v>99</v>
      </c>
      <c r="AV369" s="11" t="s">
        <v>99</v>
      </c>
      <c r="AW369" s="11" t="s">
        <v>34</v>
      </c>
      <c r="AX369" s="11" t="s">
        <v>77</v>
      </c>
      <c r="AY369" s="180" t="s">
        <v>147</v>
      </c>
    </row>
    <row r="370" spans="2:65" s="12" customFormat="1" ht="16.5" customHeight="1">
      <c r="B370" s="181"/>
      <c r="C370" s="182"/>
      <c r="D370" s="182"/>
      <c r="E370" s="183" t="s">
        <v>5</v>
      </c>
      <c r="F370" s="266" t="s">
        <v>157</v>
      </c>
      <c r="G370" s="267"/>
      <c r="H370" s="267"/>
      <c r="I370" s="267"/>
      <c r="J370" s="182"/>
      <c r="K370" s="184">
        <v>71.510000000000005</v>
      </c>
      <c r="L370" s="182"/>
      <c r="M370" s="182"/>
      <c r="N370" s="182"/>
      <c r="O370" s="182"/>
      <c r="P370" s="182"/>
      <c r="Q370" s="182"/>
      <c r="R370" s="185"/>
      <c r="T370" s="186"/>
      <c r="U370" s="182"/>
      <c r="V370" s="182"/>
      <c r="W370" s="182"/>
      <c r="X370" s="182"/>
      <c r="Y370" s="182"/>
      <c r="Z370" s="182"/>
      <c r="AA370" s="187"/>
      <c r="AT370" s="188" t="s">
        <v>155</v>
      </c>
      <c r="AU370" s="188" t="s">
        <v>99</v>
      </c>
      <c r="AV370" s="12" t="s">
        <v>152</v>
      </c>
      <c r="AW370" s="12" t="s">
        <v>34</v>
      </c>
      <c r="AX370" s="12" t="s">
        <v>83</v>
      </c>
      <c r="AY370" s="188" t="s">
        <v>147</v>
      </c>
    </row>
    <row r="371" spans="2:65" s="1" customFormat="1" ht="76.5" customHeight="1">
      <c r="B371" s="131"/>
      <c r="C371" s="159" t="s">
        <v>509</v>
      </c>
      <c r="D371" s="159" t="s">
        <v>148</v>
      </c>
      <c r="E371" s="160" t="s">
        <v>510</v>
      </c>
      <c r="F371" s="268" t="s">
        <v>511</v>
      </c>
      <c r="G371" s="268"/>
      <c r="H371" s="268"/>
      <c r="I371" s="268"/>
      <c r="J371" s="161" t="s">
        <v>244</v>
      </c>
      <c r="K371" s="162">
        <v>1</v>
      </c>
      <c r="L371" s="272">
        <v>0</v>
      </c>
      <c r="M371" s="272"/>
      <c r="N371" s="273">
        <f>ROUND(L371*K371,2)</f>
        <v>0</v>
      </c>
      <c r="O371" s="273"/>
      <c r="P371" s="273"/>
      <c r="Q371" s="273"/>
      <c r="R371" s="133"/>
      <c r="T371" s="163" t="s">
        <v>5</v>
      </c>
      <c r="U371" s="47" t="s">
        <v>43</v>
      </c>
      <c r="V371" s="39"/>
      <c r="W371" s="164">
        <f>V371*K371</f>
        <v>0</v>
      </c>
      <c r="X371" s="164">
        <v>7.3200000000000001E-3</v>
      </c>
      <c r="Y371" s="164">
        <f>X371*K371</f>
        <v>7.3200000000000001E-3</v>
      </c>
      <c r="Z371" s="164">
        <v>0</v>
      </c>
      <c r="AA371" s="165">
        <f>Z371*K371</f>
        <v>0</v>
      </c>
      <c r="AR371" s="22" t="s">
        <v>237</v>
      </c>
      <c r="AT371" s="22" t="s">
        <v>148</v>
      </c>
      <c r="AU371" s="22" t="s">
        <v>99</v>
      </c>
      <c r="AY371" s="22" t="s">
        <v>147</v>
      </c>
      <c r="BE371" s="104">
        <f>IF(U371="základní",N371,0)</f>
        <v>0</v>
      </c>
      <c r="BF371" s="104">
        <f>IF(U371="snížená",N371,0)</f>
        <v>0</v>
      </c>
      <c r="BG371" s="104">
        <f>IF(U371="zákl. přenesená",N371,0)</f>
        <v>0</v>
      </c>
      <c r="BH371" s="104">
        <f>IF(U371="sníž. přenesená",N371,0)</f>
        <v>0</v>
      </c>
      <c r="BI371" s="104">
        <f>IF(U371="nulová",N371,0)</f>
        <v>0</v>
      </c>
      <c r="BJ371" s="22" t="s">
        <v>83</v>
      </c>
      <c r="BK371" s="104">
        <f>ROUND(L371*K371,2)</f>
        <v>0</v>
      </c>
      <c r="BL371" s="22" t="s">
        <v>237</v>
      </c>
      <c r="BM371" s="22" t="s">
        <v>512</v>
      </c>
    </row>
    <row r="372" spans="2:65" s="10" customFormat="1" ht="16.5" customHeight="1">
      <c r="B372" s="166"/>
      <c r="C372" s="167"/>
      <c r="D372" s="167"/>
      <c r="E372" s="168" t="s">
        <v>5</v>
      </c>
      <c r="F372" s="260" t="s">
        <v>459</v>
      </c>
      <c r="G372" s="261"/>
      <c r="H372" s="261"/>
      <c r="I372" s="261"/>
      <c r="J372" s="167"/>
      <c r="K372" s="168" t="s">
        <v>5</v>
      </c>
      <c r="L372" s="167"/>
      <c r="M372" s="167"/>
      <c r="N372" s="167"/>
      <c r="O372" s="167"/>
      <c r="P372" s="167"/>
      <c r="Q372" s="167"/>
      <c r="R372" s="169"/>
      <c r="T372" s="170"/>
      <c r="U372" s="167"/>
      <c r="V372" s="167"/>
      <c r="W372" s="167"/>
      <c r="X372" s="167"/>
      <c r="Y372" s="167"/>
      <c r="Z372" s="167"/>
      <c r="AA372" s="171"/>
      <c r="AT372" s="172" t="s">
        <v>155</v>
      </c>
      <c r="AU372" s="172" t="s">
        <v>99</v>
      </c>
      <c r="AV372" s="10" t="s">
        <v>83</v>
      </c>
      <c r="AW372" s="10" t="s">
        <v>34</v>
      </c>
      <c r="AX372" s="10" t="s">
        <v>77</v>
      </c>
      <c r="AY372" s="172" t="s">
        <v>147</v>
      </c>
    </row>
    <row r="373" spans="2:65" s="11" customFormat="1" ht="16.5" customHeight="1">
      <c r="B373" s="173"/>
      <c r="C373" s="174"/>
      <c r="D373" s="174"/>
      <c r="E373" s="175" t="s">
        <v>5</v>
      </c>
      <c r="F373" s="262" t="s">
        <v>460</v>
      </c>
      <c r="G373" s="263"/>
      <c r="H373" s="263"/>
      <c r="I373" s="263"/>
      <c r="J373" s="174"/>
      <c r="K373" s="176">
        <v>1</v>
      </c>
      <c r="L373" s="174"/>
      <c r="M373" s="174"/>
      <c r="N373" s="174"/>
      <c r="O373" s="174"/>
      <c r="P373" s="174"/>
      <c r="Q373" s="174"/>
      <c r="R373" s="177"/>
      <c r="T373" s="178"/>
      <c r="U373" s="174"/>
      <c r="V373" s="174"/>
      <c r="W373" s="174"/>
      <c r="X373" s="174"/>
      <c r="Y373" s="174"/>
      <c r="Z373" s="174"/>
      <c r="AA373" s="179"/>
      <c r="AT373" s="180" t="s">
        <v>155</v>
      </c>
      <c r="AU373" s="180" t="s">
        <v>99</v>
      </c>
      <c r="AV373" s="11" t="s">
        <v>99</v>
      </c>
      <c r="AW373" s="11" t="s">
        <v>34</v>
      </c>
      <c r="AX373" s="11" t="s">
        <v>77</v>
      </c>
      <c r="AY373" s="180" t="s">
        <v>147</v>
      </c>
    </row>
    <row r="374" spans="2:65" s="12" customFormat="1" ht="16.5" customHeight="1">
      <c r="B374" s="181"/>
      <c r="C374" s="182"/>
      <c r="D374" s="182"/>
      <c r="E374" s="183" t="s">
        <v>5</v>
      </c>
      <c r="F374" s="266" t="s">
        <v>157</v>
      </c>
      <c r="G374" s="267"/>
      <c r="H374" s="267"/>
      <c r="I374" s="267"/>
      <c r="J374" s="182"/>
      <c r="K374" s="184">
        <v>1</v>
      </c>
      <c r="L374" s="182"/>
      <c r="M374" s="182"/>
      <c r="N374" s="182"/>
      <c r="O374" s="182"/>
      <c r="P374" s="182"/>
      <c r="Q374" s="182"/>
      <c r="R374" s="185"/>
      <c r="T374" s="186"/>
      <c r="U374" s="182"/>
      <c r="V374" s="182"/>
      <c r="W374" s="182"/>
      <c r="X374" s="182"/>
      <c r="Y374" s="182"/>
      <c r="Z374" s="182"/>
      <c r="AA374" s="187"/>
      <c r="AT374" s="188" t="s">
        <v>155</v>
      </c>
      <c r="AU374" s="188" t="s">
        <v>99</v>
      </c>
      <c r="AV374" s="12" t="s">
        <v>152</v>
      </c>
      <c r="AW374" s="12" t="s">
        <v>34</v>
      </c>
      <c r="AX374" s="12" t="s">
        <v>83</v>
      </c>
      <c r="AY374" s="188" t="s">
        <v>147</v>
      </c>
    </row>
    <row r="375" spans="2:65" s="1" customFormat="1" ht="76.5" customHeight="1">
      <c r="B375" s="131"/>
      <c r="C375" s="159" t="s">
        <v>513</v>
      </c>
      <c r="D375" s="159" t="s">
        <v>148</v>
      </c>
      <c r="E375" s="160" t="s">
        <v>514</v>
      </c>
      <c r="F375" s="268" t="s">
        <v>515</v>
      </c>
      <c r="G375" s="268"/>
      <c r="H375" s="268"/>
      <c r="I375" s="268"/>
      <c r="J375" s="161" t="s">
        <v>244</v>
      </c>
      <c r="K375" s="162">
        <v>50.84</v>
      </c>
      <c r="L375" s="272">
        <v>0</v>
      </c>
      <c r="M375" s="272"/>
      <c r="N375" s="273">
        <f>ROUND(L375*K375,2)</f>
        <v>0</v>
      </c>
      <c r="O375" s="273"/>
      <c r="P375" s="273"/>
      <c r="Q375" s="273"/>
      <c r="R375" s="133"/>
      <c r="T375" s="163" t="s">
        <v>5</v>
      </c>
      <c r="U375" s="47" t="s">
        <v>43</v>
      </c>
      <c r="V375" s="39"/>
      <c r="W375" s="164">
        <f>V375*K375</f>
        <v>0</v>
      </c>
      <c r="X375" s="164">
        <v>1.363E-2</v>
      </c>
      <c r="Y375" s="164">
        <f>X375*K375</f>
        <v>0.69294920000000004</v>
      </c>
      <c r="Z375" s="164">
        <v>0</v>
      </c>
      <c r="AA375" s="165">
        <f>Z375*K375</f>
        <v>0</v>
      </c>
      <c r="AR375" s="22" t="s">
        <v>237</v>
      </c>
      <c r="AT375" s="22" t="s">
        <v>148</v>
      </c>
      <c r="AU375" s="22" t="s">
        <v>99</v>
      </c>
      <c r="AY375" s="22" t="s">
        <v>147</v>
      </c>
      <c r="BE375" s="104">
        <f>IF(U375="základní",N375,0)</f>
        <v>0</v>
      </c>
      <c r="BF375" s="104">
        <f>IF(U375="snížená",N375,0)</f>
        <v>0</v>
      </c>
      <c r="BG375" s="104">
        <f>IF(U375="zákl. přenesená",N375,0)</f>
        <v>0</v>
      </c>
      <c r="BH375" s="104">
        <f>IF(U375="sníž. přenesená",N375,0)</f>
        <v>0</v>
      </c>
      <c r="BI375" s="104">
        <f>IF(U375="nulová",N375,0)</f>
        <v>0</v>
      </c>
      <c r="BJ375" s="22" t="s">
        <v>83</v>
      </c>
      <c r="BK375" s="104">
        <f>ROUND(L375*K375,2)</f>
        <v>0</v>
      </c>
      <c r="BL375" s="22" t="s">
        <v>237</v>
      </c>
      <c r="BM375" s="22" t="s">
        <v>516</v>
      </c>
    </row>
    <row r="376" spans="2:65" s="10" customFormat="1" ht="16.5" customHeight="1">
      <c r="B376" s="166"/>
      <c r="C376" s="167"/>
      <c r="D376" s="167"/>
      <c r="E376" s="168" t="s">
        <v>5</v>
      </c>
      <c r="F376" s="260" t="s">
        <v>459</v>
      </c>
      <c r="G376" s="261"/>
      <c r="H376" s="261"/>
      <c r="I376" s="261"/>
      <c r="J376" s="167"/>
      <c r="K376" s="168" t="s">
        <v>5</v>
      </c>
      <c r="L376" s="167"/>
      <c r="M376" s="167"/>
      <c r="N376" s="167"/>
      <c r="O376" s="167"/>
      <c r="P376" s="167"/>
      <c r="Q376" s="167"/>
      <c r="R376" s="169"/>
      <c r="T376" s="170"/>
      <c r="U376" s="167"/>
      <c r="V376" s="167"/>
      <c r="W376" s="167"/>
      <c r="X376" s="167"/>
      <c r="Y376" s="167"/>
      <c r="Z376" s="167"/>
      <c r="AA376" s="171"/>
      <c r="AT376" s="172" t="s">
        <v>155</v>
      </c>
      <c r="AU376" s="172" t="s">
        <v>99</v>
      </c>
      <c r="AV376" s="10" t="s">
        <v>83</v>
      </c>
      <c r="AW376" s="10" t="s">
        <v>34</v>
      </c>
      <c r="AX376" s="10" t="s">
        <v>77</v>
      </c>
      <c r="AY376" s="172" t="s">
        <v>147</v>
      </c>
    </row>
    <row r="377" spans="2:65" s="11" customFormat="1" ht="16.5" customHeight="1">
      <c r="B377" s="173"/>
      <c r="C377" s="174"/>
      <c r="D377" s="174"/>
      <c r="E377" s="175" t="s">
        <v>5</v>
      </c>
      <c r="F377" s="262" t="s">
        <v>465</v>
      </c>
      <c r="G377" s="263"/>
      <c r="H377" s="263"/>
      <c r="I377" s="263"/>
      <c r="J377" s="174"/>
      <c r="K377" s="176">
        <v>9.4</v>
      </c>
      <c r="L377" s="174"/>
      <c r="M377" s="174"/>
      <c r="N377" s="174"/>
      <c r="O377" s="174"/>
      <c r="P377" s="174"/>
      <c r="Q377" s="174"/>
      <c r="R377" s="177"/>
      <c r="T377" s="178"/>
      <c r="U377" s="174"/>
      <c r="V377" s="174"/>
      <c r="W377" s="174"/>
      <c r="X377" s="174"/>
      <c r="Y377" s="174"/>
      <c r="Z377" s="174"/>
      <c r="AA377" s="179"/>
      <c r="AT377" s="180" t="s">
        <v>155</v>
      </c>
      <c r="AU377" s="180" t="s">
        <v>99</v>
      </c>
      <c r="AV377" s="11" t="s">
        <v>99</v>
      </c>
      <c r="AW377" s="11" t="s">
        <v>34</v>
      </c>
      <c r="AX377" s="11" t="s">
        <v>77</v>
      </c>
      <c r="AY377" s="180" t="s">
        <v>147</v>
      </c>
    </row>
    <row r="378" spans="2:65" s="11" customFormat="1" ht="16.5" customHeight="1">
      <c r="B378" s="173"/>
      <c r="C378" s="174"/>
      <c r="D378" s="174"/>
      <c r="E378" s="175" t="s">
        <v>5</v>
      </c>
      <c r="F378" s="262" t="s">
        <v>466</v>
      </c>
      <c r="G378" s="263"/>
      <c r="H378" s="263"/>
      <c r="I378" s="263"/>
      <c r="J378" s="174"/>
      <c r="K378" s="176">
        <v>4.9000000000000004</v>
      </c>
      <c r="L378" s="174"/>
      <c r="M378" s="174"/>
      <c r="N378" s="174"/>
      <c r="O378" s="174"/>
      <c r="P378" s="174"/>
      <c r="Q378" s="174"/>
      <c r="R378" s="177"/>
      <c r="T378" s="178"/>
      <c r="U378" s="174"/>
      <c r="V378" s="174"/>
      <c r="W378" s="174"/>
      <c r="X378" s="174"/>
      <c r="Y378" s="174"/>
      <c r="Z378" s="174"/>
      <c r="AA378" s="179"/>
      <c r="AT378" s="180" t="s">
        <v>155</v>
      </c>
      <c r="AU378" s="180" t="s">
        <v>99</v>
      </c>
      <c r="AV378" s="11" t="s">
        <v>99</v>
      </c>
      <c r="AW378" s="11" t="s">
        <v>34</v>
      </c>
      <c r="AX378" s="11" t="s">
        <v>77</v>
      </c>
      <c r="AY378" s="180" t="s">
        <v>147</v>
      </c>
    </row>
    <row r="379" spans="2:65" s="11" customFormat="1" ht="16.5" customHeight="1">
      <c r="B379" s="173"/>
      <c r="C379" s="174"/>
      <c r="D379" s="174"/>
      <c r="E379" s="175" t="s">
        <v>5</v>
      </c>
      <c r="F379" s="262" t="s">
        <v>467</v>
      </c>
      <c r="G379" s="263"/>
      <c r="H379" s="263"/>
      <c r="I379" s="263"/>
      <c r="J379" s="174"/>
      <c r="K379" s="176">
        <v>4.7</v>
      </c>
      <c r="L379" s="174"/>
      <c r="M379" s="174"/>
      <c r="N379" s="174"/>
      <c r="O379" s="174"/>
      <c r="P379" s="174"/>
      <c r="Q379" s="174"/>
      <c r="R379" s="177"/>
      <c r="T379" s="178"/>
      <c r="U379" s="174"/>
      <c r="V379" s="174"/>
      <c r="W379" s="174"/>
      <c r="X379" s="174"/>
      <c r="Y379" s="174"/>
      <c r="Z379" s="174"/>
      <c r="AA379" s="179"/>
      <c r="AT379" s="180" t="s">
        <v>155</v>
      </c>
      <c r="AU379" s="180" t="s">
        <v>99</v>
      </c>
      <c r="AV379" s="11" t="s">
        <v>99</v>
      </c>
      <c r="AW379" s="11" t="s">
        <v>34</v>
      </c>
      <c r="AX379" s="11" t="s">
        <v>77</v>
      </c>
      <c r="AY379" s="180" t="s">
        <v>147</v>
      </c>
    </row>
    <row r="380" spans="2:65" s="11" customFormat="1" ht="16.5" customHeight="1">
      <c r="B380" s="173"/>
      <c r="C380" s="174"/>
      <c r="D380" s="174"/>
      <c r="E380" s="175" t="s">
        <v>5</v>
      </c>
      <c r="F380" s="262" t="s">
        <v>468</v>
      </c>
      <c r="G380" s="263"/>
      <c r="H380" s="263"/>
      <c r="I380" s="263"/>
      <c r="J380" s="174"/>
      <c r="K380" s="176">
        <v>4</v>
      </c>
      <c r="L380" s="174"/>
      <c r="M380" s="174"/>
      <c r="N380" s="174"/>
      <c r="O380" s="174"/>
      <c r="P380" s="174"/>
      <c r="Q380" s="174"/>
      <c r="R380" s="177"/>
      <c r="T380" s="178"/>
      <c r="U380" s="174"/>
      <c r="V380" s="174"/>
      <c r="W380" s="174"/>
      <c r="X380" s="174"/>
      <c r="Y380" s="174"/>
      <c r="Z380" s="174"/>
      <c r="AA380" s="179"/>
      <c r="AT380" s="180" t="s">
        <v>155</v>
      </c>
      <c r="AU380" s="180" t="s">
        <v>99</v>
      </c>
      <c r="AV380" s="11" t="s">
        <v>99</v>
      </c>
      <c r="AW380" s="11" t="s">
        <v>34</v>
      </c>
      <c r="AX380" s="11" t="s">
        <v>77</v>
      </c>
      <c r="AY380" s="180" t="s">
        <v>147</v>
      </c>
    </row>
    <row r="381" spans="2:65" s="11" customFormat="1" ht="16.5" customHeight="1">
      <c r="B381" s="173"/>
      <c r="C381" s="174"/>
      <c r="D381" s="174"/>
      <c r="E381" s="175" t="s">
        <v>5</v>
      </c>
      <c r="F381" s="262" t="s">
        <v>469</v>
      </c>
      <c r="G381" s="263"/>
      <c r="H381" s="263"/>
      <c r="I381" s="263"/>
      <c r="J381" s="174"/>
      <c r="K381" s="176">
        <v>27.84</v>
      </c>
      <c r="L381" s="174"/>
      <c r="M381" s="174"/>
      <c r="N381" s="174"/>
      <c r="O381" s="174"/>
      <c r="P381" s="174"/>
      <c r="Q381" s="174"/>
      <c r="R381" s="177"/>
      <c r="T381" s="178"/>
      <c r="U381" s="174"/>
      <c r="V381" s="174"/>
      <c r="W381" s="174"/>
      <c r="X381" s="174"/>
      <c r="Y381" s="174"/>
      <c r="Z381" s="174"/>
      <c r="AA381" s="179"/>
      <c r="AT381" s="180" t="s">
        <v>155</v>
      </c>
      <c r="AU381" s="180" t="s">
        <v>99</v>
      </c>
      <c r="AV381" s="11" t="s">
        <v>99</v>
      </c>
      <c r="AW381" s="11" t="s">
        <v>34</v>
      </c>
      <c r="AX381" s="11" t="s">
        <v>77</v>
      </c>
      <c r="AY381" s="180" t="s">
        <v>147</v>
      </c>
    </row>
    <row r="382" spans="2:65" s="12" customFormat="1" ht="16.5" customHeight="1">
      <c r="B382" s="181"/>
      <c r="C382" s="182"/>
      <c r="D382" s="182"/>
      <c r="E382" s="183" t="s">
        <v>5</v>
      </c>
      <c r="F382" s="266" t="s">
        <v>157</v>
      </c>
      <c r="G382" s="267"/>
      <c r="H382" s="267"/>
      <c r="I382" s="267"/>
      <c r="J382" s="182"/>
      <c r="K382" s="184">
        <v>50.84</v>
      </c>
      <c r="L382" s="182"/>
      <c r="M382" s="182"/>
      <c r="N382" s="182"/>
      <c r="O382" s="182"/>
      <c r="P382" s="182"/>
      <c r="Q382" s="182"/>
      <c r="R382" s="185"/>
      <c r="T382" s="186"/>
      <c r="U382" s="182"/>
      <c r="V382" s="182"/>
      <c r="W382" s="182"/>
      <c r="X382" s="182"/>
      <c r="Y382" s="182"/>
      <c r="Z382" s="182"/>
      <c r="AA382" s="187"/>
      <c r="AT382" s="188" t="s">
        <v>155</v>
      </c>
      <c r="AU382" s="188" t="s">
        <v>99</v>
      </c>
      <c r="AV382" s="12" t="s">
        <v>152</v>
      </c>
      <c r="AW382" s="12" t="s">
        <v>34</v>
      </c>
      <c r="AX382" s="12" t="s">
        <v>83</v>
      </c>
      <c r="AY382" s="188" t="s">
        <v>147</v>
      </c>
    </row>
    <row r="383" spans="2:65" s="1" customFormat="1" ht="76.5" customHeight="1">
      <c r="B383" s="131"/>
      <c r="C383" s="159" t="s">
        <v>517</v>
      </c>
      <c r="D383" s="159" t="s">
        <v>148</v>
      </c>
      <c r="E383" s="160" t="s">
        <v>518</v>
      </c>
      <c r="F383" s="268" t="s">
        <v>519</v>
      </c>
      <c r="G383" s="268"/>
      <c r="H383" s="268"/>
      <c r="I383" s="268"/>
      <c r="J383" s="161" t="s">
        <v>244</v>
      </c>
      <c r="K383" s="162">
        <v>47.07</v>
      </c>
      <c r="L383" s="272">
        <v>0</v>
      </c>
      <c r="M383" s="272"/>
      <c r="N383" s="273">
        <f>ROUND(L383*K383,2)</f>
        <v>0</v>
      </c>
      <c r="O383" s="273"/>
      <c r="P383" s="273"/>
      <c r="Q383" s="273"/>
      <c r="R383" s="133"/>
      <c r="T383" s="163" t="s">
        <v>5</v>
      </c>
      <c r="U383" s="47" t="s">
        <v>43</v>
      </c>
      <c r="V383" s="39"/>
      <c r="W383" s="164">
        <f>V383*K383</f>
        <v>0</v>
      </c>
      <c r="X383" s="164">
        <v>1.7520000000000001E-2</v>
      </c>
      <c r="Y383" s="164">
        <f>X383*K383</f>
        <v>0.82466640000000002</v>
      </c>
      <c r="Z383" s="164">
        <v>0</v>
      </c>
      <c r="AA383" s="165">
        <f>Z383*K383</f>
        <v>0</v>
      </c>
      <c r="AR383" s="22" t="s">
        <v>237</v>
      </c>
      <c r="AT383" s="22" t="s">
        <v>148</v>
      </c>
      <c r="AU383" s="22" t="s">
        <v>99</v>
      </c>
      <c r="AY383" s="22" t="s">
        <v>147</v>
      </c>
      <c r="BE383" s="104">
        <f>IF(U383="základní",N383,0)</f>
        <v>0</v>
      </c>
      <c r="BF383" s="104">
        <f>IF(U383="snížená",N383,0)</f>
        <v>0</v>
      </c>
      <c r="BG383" s="104">
        <f>IF(U383="zákl. přenesená",N383,0)</f>
        <v>0</v>
      </c>
      <c r="BH383" s="104">
        <f>IF(U383="sníž. přenesená",N383,0)</f>
        <v>0</v>
      </c>
      <c r="BI383" s="104">
        <f>IF(U383="nulová",N383,0)</f>
        <v>0</v>
      </c>
      <c r="BJ383" s="22" t="s">
        <v>83</v>
      </c>
      <c r="BK383" s="104">
        <f>ROUND(L383*K383,2)</f>
        <v>0</v>
      </c>
      <c r="BL383" s="22" t="s">
        <v>237</v>
      </c>
      <c r="BM383" s="22" t="s">
        <v>520</v>
      </c>
    </row>
    <row r="384" spans="2:65" s="10" customFormat="1" ht="16.5" customHeight="1">
      <c r="B384" s="166"/>
      <c r="C384" s="167"/>
      <c r="D384" s="167"/>
      <c r="E384" s="168" t="s">
        <v>5</v>
      </c>
      <c r="F384" s="260" t="s">
        <v>459</v>
      </c>
      <c r="G384" s="261"/>
      <c r="H384" s="261"/>
      <c r="I384" s="261"/>
      <c r="J384" s="167"/>
      <c r="K384" s="168" t="s">
        <v>5</v>
      </c>
      <c r="L384" s="167"/>
      <c r="M384" s="167"/>
      <c r="N384" s="167"/>
      <c r="O384" s="167"/>
      <c r="P384" s="167"/>
      <c r="Q384" s="167"/>
      <c r="R384" s="169"/>
      <c r="T384" s="170"/>
      <c r="U384" s="167"/>
      <c r="V384" s="167"/>
      <c r="W384" s="167"/>
      <c r="X384" s="167"/>
      <c r="Y384" s="167"/>
      <c r="Z384" s="167"/>
      <c r="AA384" s="171"/>
      <c r="AT384" s="172" t="s">
        <v>155</v>
      </c>
      <c r="AU384" s="172" t="s">
        <v>99</v>
      </c>
      <c r="AV384" s="10" t="s">
        <v>83</v>
      </c>
      <c r="AW384" s="10" t="s">
        <v>34</v>
      </c>
      <c r="AX384" s="10" t="s">
        <v>77</v>
      </c>
      <c r="AY384" s="172" t="s">
        <v>147</v>
      </c>
    </row>
    <row r="385" spans="2:65" s="11" customFormat="1" ht="16.5" customHeight="1">
      <c r="B385" s="173"/>
      <c r="C385" s="174"/>
      <c r="D385" s="174"/>
      <c r="E385" s="175" t="s">
        <v>5</v>
      </c>
      <c r="F385" s="262" t="s">
        <v>474</v>
      </c>
      <c r="G385" s="263"/>
      <c r="H385" s="263"/>
      <c r="I385" s="263"/>
      <c r="J385" s="174"/>
      <c r="K385" s="176">
        <v>10.4</v>
      </c>
      <c r="L385" s="174"/>
      <c r="M385" s="174"/>
      <c r="N385" s="174"/>
      <c r="O385" s="174"/>
      <c r="P385" s="174"/>
      <c r="Q385" s="174"/>
      <c r="R385" s="177"/>
      <c r="T385" s="178"/>
      <c r="U385" s="174"/>
      <c r="V385" s="174"/>
      <c r="W385" s="174"/>
      <c r="X385" s="174"/>
      <c r="Y385" s="174"/>
      <c r="Z385" s="174"/>
      <c r="AA385" s="179"/>
      <c r="AT385" s="180" t="s">
        <v>155</v>
      </c>
      <c r="AU385" s="180" t="s">
        <v>99</v>
      </c>
      <c r="AV385" s="11" t="s">
        <v>99</v>
      </c>
      <c r="AW385" s="11" t="s">
        <v>34</v>
      </c>
      <c r="AX385" s="11" t="s">
        <v>77</v>
      </c>
      <c r="AY385" s="180" t="s">
        <v>147</v>
      </c>
    </row>
    <row r="386" spans="2:65" s="11" customFormat="1" ht="16.5" customHeight="1">
      <c r="B386" s="173"/>
      <c r="C386" s="174"/>
      <c r="D386" s="174"/>
      <c r="E386" s="175" t="s">
        <v>5</v>
      </c>
      <c r="F386" s="262" t="s">
        <v>475</v>
      </c>
      <c r="G386" s="263"/>
      <c r="H386" s="263"/>
      <c r="I386" s="263"/>
      <c r="J386" s="174"/>
      <c r="K386" s="176">
        <v>2</v>
      </c>
      <c r="L386" s="174"/>
      <c r="M386" s="174"/>
      <c r="N386" s="174"/>
      <c r="O386" s="174"/>
      <c r="P386" s="174"/>
      <c r="Q386" s="174"/>
      <c r="R386" s="177"/>
      <c r="T386" s="178"/>
      <c r="U386" s="174"/>
      <c r="V386" s="174"/>
      <c r="W386" s="174"/>
      <c r="X386" s="174"/>
      <c r="Y386" s="174"/>
      <c r="Z386" s="174"/>
      <c r="AA386" s="179"/>
      <c r="AT386" s="180" t="s">
        <v>155</v>
      </c>
      <c r="AU386" s="180" t="s">
        <v>99</v>
      </c>
      <c r="AV386" s="11" t="s">
        <v>99</v>
      </c>
      <c r="AW386" s="11" t="s">
        <v>34</v>
      </c>
      <c r="AX386" s="11" t="s">
        <v>77</v>
      </c>
      <c r="AY386" s="180" t="s">
        <v>147</v>
      </c>
    </row>
    <row r="387" spans="2:65" s="13" customFormat="1" ht="16.5" customHeight="1">
      <c r="B387" s="194"/>
      <c r="C387" s="195"/>
      <c r="D387" s="195"/>
      <c r="E387" s="196" t="s">
        <v>5</v>
      </c>
      <c r="F387" s="311" t="s">
        <v>454</v>
      </c>
      <c r="G387" s="312"/>
      <c r="H387" s="312"/>
      <c r="I387" s="312"/>
      <c r="J387" s="195"/>
      <c r="K387" s="197">
        <v>12.4</v>
      </c>
      <c r="L387" s="195"/>
      <c r="M387" s="195"/>
      <c r="N387" s="195"/>
      <c r="O387" s="195"/>
      <c r="P387" s="195"/>
      <c r="Q387" s="195"/>
      <c r="R387" s="198"/>
      <c r="T387" s="199"/>
      <c r="U387" s="195"/>
      <c r="V387" s="195"/>
      <c r="W387" s="195"/>
      <c r="X387" s="195"/>
      <c r="Y387" s="195"/>
      <c r="Z387" s="195"/>
      <c r="AA387" s="200"/>
      <c r="AT387" s="201" t="s">
        <v>155</v>
      </c>
      <c r="AU387" s="201" t="s">
        <v>99</v>
      </c>
      <c r="AV387" s="13" t="s">
        <v>166</v>
      </c>
      <c r="AW387" s="13" t="s">
        <v>34</v>
      </c>
      <c r="AX387" s="13" t="s">
        <v>77</v>
      </c>
      <c r="AY387" s="201" t="s">
        <v>147</v>
      </c>
    </row>
    <row r="388" spans="2:65" s="11" customFormat="1" ht="16.5" customHeight="1">
      <c r="B388" s="173"/>
      <c r="C388" s="174"/>
      <c r="D388" s="174"/>
      <c r="E388" s="175" t="s">
        <v>5</v>
      </c>
      <c r="F388" s="262" t="s">
        <v>480</v>
      </c>
      <c r="G388" s="263"/>
      <c r="H388" s="263"/>
      <c r="I388" s="263"/>
      <c r="J388" s="174"/>
      <c r="K388" s="176">
        <v>4</v>
      </c>
      <c r="L388" s="174"/>
      <c r="M388" s="174"/>
      <c r="N388" s="174"/>
      <c r="O388" s="174"/>
      <c r="P388" s="174"/>
      <c r="Q388" s="174"/>
      <c r="R388" s="177"/>
      <c r="T388" s="178"/>
      <c r="U388" s="174"/>
      <c r="V388" s="174"/>
      <c r="W388" s="174"/>
      <c r="X388" s="174"/>
      <c r="Y388" s="174"/>
      <c r="Z388" s="174"/>
      <c r="AA388" s="179"/>
      <c r="AT388" s="180" t="s">
        <v>155</v>
      </c>
      <c r="AU388" s="180" t="s">
        <v>99</v>
      </c>
      <c r="AV388" s="11" t="s">
        <v>99</v>
      </c>
      <c r="AW388" s="11" t="s">
        <v>34</v>
      </c>
      <c r="AX388" s="11" t="s">
        <v>77</v>
      </c>
      <c r="AY388" s="180" t="s">
        <v>147</v>
      </c>
    </row>
    <row r="389" spans="2:65" s="11" customFormat="1" ht="16.5" customHeight="1">
      <c r="B389" s="173"/>
      <c r="C389" s="174"/>
      <c r="D389" s="174"/>
      <c r="E389" s="175" t="s">
        <v>5</v>
      </c>
      <c r="F389" s="262" t="s">
        <v>481</v>
      </c>
      <c r="G389" s="263"/>
      <c r="H389" s="263"/>
      <c r="I389" s="263"/>
      <c r="J389" s="174"/>
      <c r="K389" s="176">
        <v>3.2</v>
      </c>
      <c r="L389" s="174"/>
      <c r="M389" s="174"/>
      <c r="N389" s="174"/>
      <c r="O389" s="174"/>
      <c r="P389" s="174"/>
      <c r="Q389" s="174"/>
      <c r="R389" s="177"/>
      <c r="T389" s="178"/>
      <c r="U389" s="174"/>
      <c r="V389" s="174"/>
      <c r="W389" s="174"/>
      <c r="X389" s="174"/>
      <c r="Y389" s="174"/>
      <c r="Z389" s="174"/>
      <c r="AA389" s="179"/>
      <c r="AT389" s="180" t="s">
        <v>155</v>
      </c>
      <c r="AU389" s="180" t="s">
        <v>99</v>
      </c>
      <c r="AV389" s="11" t="s">
        <v>99</v>
      </c>
      <c r="AW389" s="11" t="s">
        <v>34</v>
      </c>
      <c r="AX389" s="11" t="s">
        <v>77</v>
      </c>
      <c r="AY389" s="180" t="s">
        <v>147</v>
      </c>
    </row>
    <row r="390" spans="2:65" s="11" customFormat="1" ht="16.5" customHeight="1">
      <c r="B390" s="173"/>
      <c r="C390" s="174"/>
      <c r="D390" s="174"/>
      <c r="E390" s="175" t="s">
        <v>5</v>
      </c>
      <c r="F390" s="262" t="s">
        <v>482</v>
      </c>
      <c r="G390" s="263"/>
      <c r="H390" s="263"/>
      <c r="I390" s="263"/>
      <c r="J390" s="174"/>
      <c r="K390" s="176">
        <v>17.34</v>
      </c>
      <c r="L390" s="174"/>
      <c r="M390" s="174"/>
      <c r="N390" s="174"/>
      <c r="O390" s="174"/>
      <c r="P390" s="174"/>
      <c r="Q390" s="174"/>
      <c r="R390" s="177"/>
      <c r="T390" s="178"/>
      <c r="U390" s="174"/>
      <c r="V390" s="174"/>
      <c r="W390" s="174"/>
      <c r="X390" s="174"/>
      <c r="Y390" s="174"/>
      <c r="Z390" s="174"/>
      <c r="AA390" s="179"/>
      <c r="AT390" s="180" t="s">
        <v>155</v>
      </c>
      <c r="AU390" s="180" t="s">
        <v>99</v>
      </c>
      <c r="AV390" s="11" t="s">
        <v>99</v>
      </c>
      <c r="AW390" s="11" t="s">
        <v>34</v>
      </c>
      <c r="AX390" s="11" t="s">
        <v>77</v>
      </c>
      <c r="AY390" s="180" t="s">
        <v>147</v>
      </c>
    </row>
    <row r="391" spans="2:65" s="11" customFormat="1" ht="16.5" customHeight="1">
      <c r="B391" s="173"/>
      <c r="C391" s="174"/>
      <c r="D391" s="174"/>
      <c r="E391" s="175" t="s">
        <v>5</v>
      </c>
      <c r="F391" s="262" t="s">
        <v>483</v>
      </c>
      <c r="G391" s="263"/>
      <c r="H391" s="263"/>
      <c r="I391" s="263"/>
      <c r="J391" s="174"/>
      <c r="K391" s="176">
        <v>4.93</v>
      </c>
      <c r="L391" s="174"/>
      <c r="M391" s="174"/>
      <c r="N391" s="174"/>
      <c r="O391" s="174"/>
      <c r="P391" s="174"/>
      <c r="Q391" s="174"/>
      <c r="R391" s="177"/>
      <c r="T391" s="178"/>
      <c r="U391" s="174"/>
      <c r="V391" s="174"/>
      <c r="W391" s="174"/>
      <c r="X391" s="174"/>
      <c r="Y391" s="174"/>
      <c r="Z391" s="174"/>
      <c r="AA391" s="179"/>
      <c r="AT391" s="180" t="s">
        <v>155</v>
      </c>
      <c r="AU391" s="180" t="s">
        <v>99</v>
      </c>
      <c r="AV391" s="11" t="s">
        <v>99</v>
      </c>
      <c r="AW391" s="11" t="s">
        <v>34</v>
      </c>
      <c r="AX391" s="11" t="s">
        <v>77</v>
      </c>
      <c r="AY391" s="180" t="s">
        <v>147</v>
      </c>
    </row>
    <row r="392" spans="2:65" s="13" customFormat="1" ht="16.5" customHeight="1">
      <c r="B392" s="194"/>
      <c r="C392" s="195"/>
      <c r="D392" s="195"/>
      <c r="E392" s="196" t="s">
        <v>5</v>
      </c>
      <c r="F392" s="311" t="s">
        <v>454</v>
      </c>
      <c r="G392" s="312"/>
      <c r="H392" s="312"/>
      <c r="I392" s="312"/>
      <c r="J392" s="195"/>
      <c r="K392" s="197">
        <v>29.47</v>
      </c>
      <c r="L392" s="195"/>
      <c r="M392" s="195"/>
      <c r="N392" s="195"/>
      <c r="O392" s="195"/>
      <c r="P392" s="195"/>
      <c r="Q392" s="195"/>
      <c r="R392" s="198"/>
      <c r="T392" s="199"/>
      <c r="U392" s="195"/>
      <c r="V392" s="195"/>
      <c r="W392" s="195"/>
      <c r="X392" s="195"/>
      <c r="Y392" s="195"/>
      <c r="Z392" s="195"/>
      <c r="AA392" s="200"/>
      <c r="AT392" s="201" t="s">
        <v>155</v>
      </c>
      <c r="AU392" s="201" t="s">
        <v>99</v>
      </c>
      <c r="AV392" s="13" t="s">
        <v>166</v>
      </c>
      <c r="AW392" s="13" t="s">
        <v>34</v>
      </c>
      <c r="AX392" s="13" t="s">
        <v>77</v>
      </c>
      <c r="AY392" s="201" t="s">
        <v>147</v>
      </c>
    </row>
    <row r="393" spans="2:65" s="11" customFormat="1" ht="16.5" customHeight="1">
      <c r="B393" s="173"/>
      <c r="C393" s="174"/>
      <c r="D393" s="174"/>
      <c r="E393" s="175" t="s">
        <v>5</v>
      </c>
      <c r="F393" s="262" t="s">
        <v>488</v>
      </c>
      <c r="G393" s="263"/>
      <c r="H393" s="263"/>
      <c r="I393" s="263"/>
      <c r="J393" s="174"/>
      <c r="K393" s="176">
        <v>5.2</v>
      </c>
      <c r="L393" s="174"/>
      <c r="M393" s="174"/>
      <c r="N393" s="174"/>
      <c r="O393" s="174"/>
      <c r="P393" s="174"/>
      <c r="Q393" s="174"/>
      <c r="R393" s="177"/>
      <c r="T393" s="178"/>
      <c r="U393" s="174"/>
      <c r="V393" s="174"/>
      <c r="W393" s="174"/>
      <c r="X393" s="174"/>
      <c r="Y393" s="174"/>
      <c r="Z393" s="174"/>
      <c r="AA393" s="179"/>
      <c r="AT393" s="180" t="s">
        <v>155</v>
      </c>
      <c r="AU393" s="180" t="s">
        <v>99</v>
      </c>
      <c r="AV393" s="11" t="s">
        <v>99</v>
      </c>
      <c r="AW393" s="11" t="s">
        <v>34</v>
      </c>
      <c r="AX393" s="11" t="s">
        <v>77</v>
      </c>
      <c r="AY393" s="180" t="s">
        <v>147</v>
      </c>
    </row>
    <row r="394" spans="2:65" s="13" customFormat="1" ht="16.5" customHeight="1">
      <c r="B394" s="194"/>
      <c r="C394" s="195"/>
      <c r="D394" s="195"/>
      <c r="E394" s="196" t="s">
        <v>5</v>
      </c>
      <c r="F394" s="311" t="s">
        <v>454</v>
      </c>
      <c r="G394" s="312"/>
      <c r="H394" s="312"/>
      <c r="I394" s="312"/>
      <c r="J394" s="195"/>
      <c r="K394" s="197">
        <v>5.2</v>
      </c>
      <c r="L394" s="195"/>
      <c r="M394" s="195"/>
      <c r="N394" s="195"/>
      <c r="O394" s="195"/>
      <c r="P394" s="195"/>
      <c r="Q394" s="195"/>
      <c r="R394" s="198"/>
      <c r="T394" s="199"/>
      <c r="U394" s="195"/>
      <c r="V394" s="195"/>
      <c r="W394" s="195"/>
      <c r="X394" s="195"/>
      <c r="Y394" s="195"/>
      <c r="Z394" s="195"/>
      <c r="AA394" s="200"/>
      <c r="AT394" s="201" t="s">
        <v>155</v>
      </c>
      <c r="AU394" s="201" t="s">
        <v>99</v>
      </c>
      <c r="AV394" s="13" t="s">
        <v>166</v>
      </c>
      <c r="AW394" s="13" t="s">
        <v>34</v>
      </c>
      <c r="AX394" s="13" t="s">
        <v>77</v>
      </c>
      <c r="AY394" s="201" t="s">
        <v>147</v>
      </c>
    </row>
    <row r="395" spans="2:65" s="12" customFormat="1" ht="16.5" customHeight="1">
      <c r="B395" s="181"/>
      <c r="C395" s="182"/>
      <c r="D395" s="182"/>
      <c r="E395" s="183" t="s">
        <v>5</v>
      </c>
      <c r="F395" s="266" t="s">
        <v>157</v>
      </c>
      <c r="G395" s="267"/>
      <c r="H395" s="267"/>
      <c r="I395" s="267"/>
      <c r="J395" s="182"/>
      <c r="K395" s="184">
        <v>47.07</v>
      </c>
      <c r="L395" s="182"/>
      <c r="M395" s="182"/>
      <c r="N395" s="182"/>
      <c r="O395" s="182"/>
      <c r="P395" s="182"/>
      <c r="Q395" s="182"/>
      <c r="R395" s="185"/>
      <c r="T395" s="186"/>
      <c r="U395" s="182"/>
      <c r="V395" s="182"/>
      <c r="W395" s="182"/>
      <c r="X395" s="182"/>
      <c r="Y395" s="182"/>
      <c r="Z395" s="182"/>
      <c r="AA395" s="187"/>
      <c r="AT395" s="188" t="s">
        <v>155</v>
      </c>
      <c r="AU395" s="188" t="s">
        <v>99</v>
      </c>
      <c r="AV395" s="12" t="s">
        <v>152</v>
      </c>
      <c r="AW395" s="12" t="s">
        <v>34</v>
      </c>
      <c r="AX395" s="12" t="s">
        <v>83</v>
      </c>
      <c r="AY395" s="188" t="s">
        <v>147</v>
      </c>
    </row>
    <row r="396" spans="2:65" s="1" customFormat="1" ht="76.5" customHeight="1">
      <c r="B396" s="131"/>
      <c r="C396" s="159" t="s">
        <v>521</v>
      </c>
      <c r="D396" s="159" t="s">
        <v>148</v>
      </c>
      <c r="E396" s="160" t="s">
        <v>522</v>
      </c>
      <c r="F396" s="268" t="s">
        <v>523</v>
      </c>
      <c r="G396" s="268"/>
      <c r="H396" s="268"/>
      <c r="I396" s="268"/>
      <c r="J396" s="161" t="s">
        <v>244</v>
      </c>
      <c r="K396" s="162">
        <v>18.8</v>
      </c>
      <c r="L396" s="272">
        <v>0</v>
      </c>
      <c r="M396" s="272"/>
      <c r="N396" s="273">
        <f>ROUND(L396*K396,2)</f>
        <v>0</v>
      </c>
      <c r="O396" s="273"/>
      <c r="P396" s="273"/>
      <c r="Q396" s="273"/>
      <c r="R396" s="133"/>
      <c r="T396" s="163" t="s">
        <v>5</v>
      </c>
      <c r="U396" s="47" t="s">
        <v>43</v>
      </c>
      <c r="V396" s="39"/>
      <c r="W396" s="164">
        <f>V396*K396</f>
        <v>0</v>
      </c>
      <c r="X396" s="164">
        <v>2.733E-2</v>
      </c>
      <c r="Y396" s="164">
        <f>X396*K396</f>
        <v>0.51380400000000004</v>
      </c>
      <c r="Z396" s="164">
        <v>0</v>
      </c>
      <c r="AA396" s="165">
        <f>Z396*K396</f>
        <v>0</v>
      </c>
      <c r="AR396" s="22" t="s">
        <v>237</v>
      </c>
      <c r="AT396" s="22" t="s">
        <v>148</v>
      </c>
      <c r="AU396" s="22" t="s">
        <v>99</v>
      </c>
      <c r="AY396" s="22" t="s">
        <v>147</v>
      </c>
      <c r="BE396" s="104">
        <f>IF(U396="základní",N396,0)</f>
        <v>0</v>
      </c>
      <c r="BF396" s="104">
        <f>IF(U396="snížená",N396,0)</f>
        <v>0</v>
      </c>
      <c r="BG396" s="104">
        <f>IF(U396="zákl. přenesená",N396,0)</f>
        <v>0</v>
      </c>
      <c r="BH396" s="104">
        <f>IF(U396="sníž. přenesená",N396,0)</f>
        <v>0</v>
      </c>
      <c r="BI396" s="104">
        <f>IF(U396="nulová",N396,0)</f>
        <v>0</v>
      </c>
      <c r="BJ396" s="22" t="s">
        <v>83</v>
      </c>
      <c r="BK396" s="104">
        <f>ROUND(L396*K396,2)</f>
        <v>0</v>
      </c>
      <c r="BL396" s="22" t="s">
        <v>237</v>
      </c>
      <c r="BM396" s="22" t="s">
        <v>524</v>
      </c>
    </row>
    <row r="397" spans="2:65" s="10" customFormat="1" ht="16.5" customHeight="1">
      <c r="B397" s="166"/>
      <c r="C397" s="167"/>
      <c r="D397" s="167"/>
      <c r="E397" s="168" t="s">
        <v>5</v>
      </c>
      <c r="F397" s="260" t="s">
        <v>459</v>
      </c>
      <c r="G397" s="261"/>
      <c r="H397" s="261"/>
      <c r="I397" s="261"/>
      <c r="J397" s="167"/>
      <c r="K397" s="168" t="s">
        <v>5</v>
      </c>
      <c r="L397" s="167"/>
      <c r="M397" s="167"/>
      <c r="N397" s="167"/>
      <c r="O397" s="167"/>
      <c r="P397" s="167"/>
      <c r="Q397" s="167"/>
      <c r="R397" s="169"/>
      <c r="T397" s="170"/>
      <c r="U397" s="167"/>
      <c r="V397" s="167"/>
      <c r="W397" s="167"/>
      <c r="X397" s="167"/>
      <c r="Y397" s="167"/>
      <c r="Z397" s="167"/>
      <c r="AA397" s="171"/>
      <c r="AT397" s="172" t="s">
        <v>155</v>
      </c>
      <c r="AU397" s="172" t="s">
        <v>99</v>
      </c>
      <c r="AV397" s="10" t="s">
        <v>83</v>
      </c>
      <c r="AW397" s="10" t="s">
        <v>34</v>
      </c>
      <c r="AX397" s="10" t="s">
        <v>77</v>
      </c>
      <c r="AY397" s="172" t="s">
        <v>147</v>
      </c>
    </row>
    <row r="398" spans="2:65" s="11" customFormat="1" ht="16.5" customHeight="1">
      <c r="B398" s="173"/>
      <c r="C398" s="174"/>
      <c r="D398" s="174"/>
      <c r="E398" s="175" t="s">
        <v>5</v>
      </c>
      <c r="F398" s="262" t="s">
        <v>493</v>
      </c>
      <c r="G398" s="263"/>
      <c r="H398" s="263"/>
      <c r="I398" s="263"/>
      <c r="J398" s="174"/>
      <c r="K398" s="176">
        <v>11.4</v>
      </c>
      <c r="L398" s="174"/>
      <c r="M398" s="174"/>
      <c r="N398" s="174"/>
      <c r="O398" s="174"/>
      <c r="P398" s="174"/>
      <c r="Q398" s="174"/>
      <c r="R398" s="177"/>
      <c r="T398" s="178"/>
      <c r="U398" s="174"/>
      <c r="V398" s="174"/>
      <c r="W398" s="174"/>
      <c r="X398" s="174"/>
      <c r="Y398" s="174"/>
      <c r="Z398" s="174"/>
      <c r="AA398" s="179"/>
      <c r="AT398" s="180" t="s">
        <v>155</v>
      </c>
      <c r="AU398" s="180" t="s">
        <v>99</v>
      </c>
      <c r="AV398" s="11" t="s">
        <v>99</v>
      </c>
      <c r="AW398" s="11" t="s">
        <v>34</v>
      </c>
      <c r="AX398" s="11" t="s">
        <v>77</v>
      </c>
      <c r="AY398" s="180" t="s">
        <v>147</v>
      </c>
    </row>
    <row r="399" spans="2:65" s="11" customFormat="1" ht="16.5" customHeight="1">
      <c r="B399" s="173"/>
      <c r="C399" s="174"/>
      <c r="D399" s="174"/>
      <c r="E399" s="175" t="s">
        <v>5</v>
      </c>
      <c r="F399" s="262" t="s">
        <v>494</v>
      </c>
      <c r="G399" s="263"/>
      <c r="H399" s="263"/>
      <c r="I399" s="263"/>
      <c r="J399" s="174"/>
      <c r="K399" s="176">
        <v>7.4</v>
      </c>
      <c r="L399" s="174"/>
      <c r="M399" s="174"/>
      <c r="N399" s="174"/>
      <c r="O399" s="174"/>
      <c r="P399" s="174"/>
      <c r="Q399" s="174"/>
      <c r="R399" s="177"/>
      <c r="T399" s="178"/>
      <c r="U399" s="174"/>
      <c r="V399" s="174"/>
      <c r="W399" s="174"/>
      <c r="X399" s="174"/>
      <c r="Y399" s="174"/>
      <c r="Z399" s="174"/>
      <c r="AA399" s="179"/>
      <c r="AT399" s="180" t="s">
        <v>155</v>
      </c>
      <c r="AU399" s="180" t="s">
        <v>99</v>
      </c>
      <c r="AV399" s="11" t="s">
        <v>99</v>
      </c>
      <c r="AW399" s="11" t="s">
        <v>34</v>
      </c>
      <c r="AX399" s="11" t="s">
        <v>77</v>
      </c>
      <c r="AY399" s="180" t="s">
        <v>147</v>
      </c>
    </row>
    <row r="400" spans="2:65" s="12" customFormat="1" ht="16.5" customHeight="1">
      <c r="B400" s="181"/>
      <c r="C400" s="182"/>
      <c r="D400" s="182"/>
      <c r="E400" s="183" t="s">
        <v>5</v>
      </c>
      <c r="F400" s="266" t="s">
        <v>157</v>
      </c>
      <c r="G400" s="267"/>
      <c r="H400" s="267"/>
      <c r="I400" s="267"/>
      <c r="J400" s="182"/>
      <c r="K400" s="184">
        <v>18.8</v>
      </c>
      <c r="L400" s="182"/>
      <c r="M400" s="182"/>
      <c r="N400" s="182"/>
      <c r="O400" s="182"/>
      <c r="P400" s="182"/>
      <c r="Q400" s="182"/>
      <c r="R400" s="185"/>
      <c r="T400" s="186"/>
      <c r="U400" s="182"/>
      <c r="V400" s="182"/>
      <c r="W400" s="182"/>
      <c r="X400" s="182"/>
      <c r="Y400" s="182"/>
      <c r="Z400" s="182"/>
      <c r="AA400" s="187"/>
      <c r="AT400" s="188" t="s">
        <v>155</v>
      </c>
      <c r="AU400" s="188" t="s">
        <v>99</v>
      </c>
      <c r="AV400" s="12" t="s">
        <v>152</v>
      </c>
      <c r="AW400" s="12" t="s">
        <v>34</v>
      </c>
      <c r="AX400" s="12" t="s">
        <v>83</v>
      </c>
      <c r="AY400" s="188" t="s">
        <v>147</v>
      </c>
    </row>
    <row r="401" spans="2:65" s="1" customFormat="1" ht="76.5" customHeight="1">
      <c r="B401" s="131"/>
      <c r="C401" s="159" t="s">
        <v>525</v>
      </c>
      <c r="D401" s="159" t="s">
        <v>148</v>
      </c>
      <c r="E401" s="160" t="s">
        <v>526</v>
      </c>
      <c r="F401" s="268" t="s">
        <v>527</v>
      </c>
      <c r="G401" s="268"/>
      <c r="H401" s="268"/>
      <c r="I401" s="268"/>
      <c r="J401" s="161" t="s">
        <v>244</v>
      </c>
      <c r="K401" s="162">
        <v>76.31</v>
      </c>
      <c r="L401" s="272">
        <v>0</v>
      </c>
      <c r="M401" s="272"/>
      <c r="N401" s="273">
        <f>ROUND(L401*K401,2)</f>
        <v>0</v>
      </c>
      <c r="O401" s="273"/>
      <c r="P401" s="273"/>
      <c r="Q401" s="273"/>
      <c r="R401" s="133"/>
      <c r="T401" s="163" t="s">
        <v>5</v>
      </c>
      <c r="U401" s="47" t="s">
        <v>43</v>
      </c>
      <c r="V401" s="39"/>
      <c r="W401" s="164">
        <f>V401*K401</f>
        <v>0</v>
      </c>
      <c r="X401" s="164">
        <v>3.6400000000000002E-2</v>
      </c>
      <c r="Y401" s="164">
        <f>X401*K401</f>
        <v>2.7776840000000003</v>
      </c>
      <c r="Z401" s="164">
        <v>0</v>
      </c>
      <c r="AA401" s="165">
        <f>Z401*K401</f>
        <v>0</v>
      </c>
      <c r="AR401" s="22" t="s">
        <v>237</v>
      </c>
      <c r="AT401" s="22" t="s">
        <v>148</v>
      </c>
      <c r="AU401" s="22" t="s">
        <v>99</v>
      </c>
      <c r="AY401" s="22" t="s">
        <v>147</v>
      </c>
      <c r="BE401" s="104">
        <f>IF(U401="základní",N401,0)</f>
        <v>0</v>
      </c>
      <c r="BF401" s="104">
        <f>IF(U401="snížená",N401,0)</f>
        <v>0</v>
      </c>
      <c r="BG401" s="104">
        <f>IF(U401="zákl. přenesená",N401,0)</f>
        <v>0</v>
      </c>
      <c r="BH401" s="104">
        <f>IF(U401="sníž. přenesená",N401,0)</f>
        <v>0</v>
      </c>
      <c r="BI401" s="104">
        <f>IF(U401="nulová",N401,0)</f>
        <v>0</v>
      </c>
      <c r="BJ401" s="22" t="s">
        <v>83</v>
      </c>
      <c r="BK401" s="104">
        <f>ROUND(L401*K401,2)</f>
        <v>0</v>
      </c>
      <c r="BL401" s="22" t="s">
        <v>237</v>
      </c>
      <c r="BM401" s="22" t="s">
        <v>528</v>
      </c>
    </row>
    <row r="402" spans="2:65" s="10" customFormat="1" ht="16.5" customHeight="1">
      <c r="B402" s="166"/>
      <c r="C402" s="167"/>
      <c r="D402" s="167"/>
      <c r="E402" s="168" t="s">
        <v>5</v>
      </c>
      <c r="F402" s="260" t="s">
        <v>459</v>
      </c>
      <c r="G402" s="261"/>
      <c r="H402" s="261"/>
      <c r="I402" s="261"/>
      <c r="J402" s="167"/>
      <c r="K402" s="168" t="s">
        <v>5</v>
      </c>
      <c r="L402" s="167"/>
      <c r="M402" s="167"/>
      <c r="N402" s="167"/>
      <c r="O402" s="167"/>
      <c r="P402" s="167"/>
      <c r="Q402" s="167"/>
      <c r="R402" s="169"/>
      <c r="T402" s="170"/>
      <c r="U402" s="167"/>
      <c r="V402" s="167"/>
      <c r="W402" s="167"/>
      <c r="X402" s="167"/>
      <c r="Y402" s="167"/>
      <c r="Z402" s="167"/>
      <c r="AA402" s="171"/>
      <c r="AT402" s="172" t="s">
        <v>155</v>
      </c>
      <c r="AU402" s="172" t="s">
        <v>99</v>
      </c>
      <c r="AV402" s="10" t="s">
        <v>83</v>
      </c>
      <c r="AW402" s="10" t="s">
        <v>34</v>
      </c>
      <c r="AX402" s="10" t="s">
        <v>77</v>
      </c>
      <c r="AY402" s="172" t="s">
        <v>147</v>
      </c>
    </row>
    <row r="403" spans="2:65" s="11" customFormat="1" ht="16.5" customHeight="1">
      <c r="B403" s="173"/>
      <c r="C403" s="174"/>
      <c r="D403" s="174"/>
      <c r="E403" s="175" t="s">
        <v>5</v>
      </c>
      <c r="F403" s="262" t="s">
        <v>499</v>
      </c>
      <c r="G403" s="263"/>
      <c r="H403" s="263"/>
      <c r="I403" s="263"/>
      <c r="J403" s="174"/>
      <c r="K403" s="176">
        <v>2.4</v>
      </c>
      <c r="L403" s="174"/>
      <c r="M403" s="174"/>
      <c r="N403" s="174"/>
      <c r="O403" s="174"/>
      <c r="P403" s="174"/>
      <c r="Q403" s="174"/>
      <c r="R403" s="177"/>
      <c r="T403" s="178"/>
      <c r="U403" s="174"/>
      <c r="V403" s="174"/>
      <c r="W403" s="174"/>
      <c r="X403" s="174"/>
      <c r="Y403" s="174"/>
      <c r="Z403" s="174"/>
      <c r="AA403" s="179"/>
      <c r="AT403" s="180" t="s">
        <v>155</v>
      </c>
      <c r="AU403" s="180" t="s">
        <v>99</v>
      </c>
      <c r="AV403" s="11" t="s">
        <v>99</v>
      </c>
      <c r="AW403" s="11" t="s">
        <v>34</v>
      </c>
      <c r="AX403" s="11" t="s">
        <v>77</v>
      </c>
      <c r="AY403" s="180" t="s">
        <v>147</v>
      </c>
    </row>
    <row r="404" spans="2:65" s="11" customFormat="1" ht="16.5" customHeight="1">
      <c r="B404" s="173"/>
      <c r="C404" s="174"/>
      <c r="D404" s="174"/>
      <c r="E404" s="175" t="s">
        <v>5</v>
      </c>
      <c r="F404" s="262" t="s">
        <v>500</v>
      </c>
      <c r="G404" s="263"/>
      <c r="H404" s="263"/>
      <c r="I404" s="263"/>
      <c r="J404" s="174"/>
      <c r="K404" s="176">
        <v>2.4</v>
      </c>
      <c r="L404" s="174"/>
      <c r="M404" s="174"/>
      <c r="N404" s="174"/>
      <c r="O404" s="174"/>
      <c r="P404" s="174"/>
      <c r="Q404" s="174"/>
      <c r="R404" s="177"/>
      <c r="T404" s="178"/>
      <c r="U404" s="174"/>
      <c r="V404" s="174"/>
      <c r="W404" s="174"/>
      <c r="X404" s="174"/>
      <c r="Y404" s="174"/>
      <c r="Z404" s="174"/>
      <c r="AA404" s="179"/>
      <c r="AT404" s="180" t="s">
        <v>155</v>
      </c>
      <c r="AU404" s="180" t="s">
        <v>99</v>
      </c>
      <c r="AV404" s="11" t="s">
        <v>99</v>
      </c>
      <c r="AW404" s="11" t="s">
        <v>34</v>
      </c>
      <c r="AX404" s="11" t="s">
        <v>77</v>
      </c>
      <c r="AY404" s="180" t="s">
        <v>147</v>
      </c>
    </row>
    <row r="405" spans="2:65" s="11" customFormat="1" ht="16.5" customHeight="1">
      <c r="B405" s="173"/>
      <c r="C405" s="174"/>
      <c r="D405" s="174"/>
      <c r="E405" s="175" t="s">
        <v>5</v>
      </c>
      <c r="F405" s="262" t="s">
        <v>505</v>
      </c>
      <c r="G405" s="263"/>
      <c r="H405" s="263"/>
      <c r="I405" s="263"/>
      <c r="J405" s="174"/>
      <c r="K405" s="176">
        <v>30.4</v>
      </c>
      <c r="L405" s="174"/>
      <c r="M405" s="174"/>
      <c r="N405" s="174"/>
      <c r="O405" s="174"/>
      <c r="P405" s="174"/>
      <c r="Q405" s="174"/>
      <c r="R405" s="177"/>
      <c r="T405" s="178"/>
      <c r="U405" s="174"/>
      <c r="V405" s="174"/>
      <c r="W405" s="174"/>
      <c r="X405" s="174"/>
      <c r="Y405" s="174"/>
      <c r="Z405" s="174"/>
      <c r="AA405" s="179"/>
      <c r="AT405" s="180" t="s">
        <v>155</v>
      </c>
      <c r="AU405" s="180" t="s">
        <v>99</v>
      </c>
      <c r="AV405" s="11" t="s">
        <v>99</v>
      </c>
      <c r="AW405" s="11" t="s">
        <v>34</v>
      </c>
      <c r="AX405" s="11" t="s">
        <v>77</v>
      </c>
      <c r="AY405" s="180" t="s">
        <v>147</v>
      </c>
    </row>
    <row r="406" spans="2:65" s="11" customFormat="1" ht="16.5" customHeight="1">
      <c r="B406" s="173"/>
      <c r="C406" s="174"/>
      <c r="D406" s="174"/>
      <c r="E406" s="175" t="s">
        <v>5</v>
      </c>
      <c r="F406" s="262" t="s">
        <v>506</v>
      </c>
      <c r="G406" s="263"/>
      <c r="H406" s="263"/>
      <c r="I406" s="263"/>
      <c r="J406" s="174"/>
      <c r="K406" s="176">
        <v>3.5</v>
      </c>
      <c r="L406" s="174"/>
      <c r="M406" s="174"/>
      <c r="N406" s="174"/>
      <c r="O406" s="174"/>
      <c r="P406" s="174"/>
      <c r="Q406" s="174"/>
      <c r="R406" s="177"/>
      <c r="T406" s="178"/>
      <c r="U406" s="174"/>
      <c r="V406" s="174"/>
      <c r="W406" s="174"/>
      <c r="X406" s="174"/>
      <c r="Y406" s="174"/>
      <c r="Z406" s="174"/>
      <c r="AA406" s="179"/>
      <c r="AT406" s="180" t="s">
        <v>155</v>
      </c>
      <c r="AU406" s="180" t="s">
        <v>99</v>
      </c>
      <c r="AV406" s="11" t="s">
        <v>99</v>
      </c>
      <c r="AW406" s="11" t="s">
        <v>34</v>
      </c>
      <c r="AX406" s="11" t="s">
        <v>77</v>
      </c>
      <c r="AY406" s="180" t="s">
        <v>147</v>
      </c>
    </row>
    <row r="407" spans="2:65" s="11" customFormat="1" ht="16.5" customHeight="1">
      <c r="B407" s="173"/>
      <c r="C407" s="174"/>
      <c r="D407" s="174"/>
      <c r="E407" s="175" t="s">
        <v>5</v>
      </c>
      <c r="F407" s="262" t="s">
        <v>507</v>
      </c>
      <c r="G407" s="263"/>
      <c r="H407" s="263"/>
      <c r="I407" s="263"/>
      <c r="J407" s="174"/>
      <c r="K407" s="176">
        <v>17.850000000000001</v>
      </c>
      <c r="L407" s="174"/>
      <c r="M407" s="174"/>
      <c r="N407" s="174"/>
      <c r="O407" s="174"/>
      <c r="P407" s="174"/>
      <c r="Q407" s="174"/>
      <c r="R407" s="177"/>
      <c r="T407" s="178"/>
      <c r="U407" s="174"/>
      <c r="V407" s="174"/>
      <c r="W407" s="174"/>
      <c r="X407" s="174"/>
      <c r="Y407" s="174"/>
      <c r="Z407" s="174"/>
      <c r="AA407" s="179"/>
      <c r="AT407" s="180" t="s">
        <v>155</v>
      </c>
      <c r="AU407" s="180" t="s">
        <v>99</v>
      </c>
      <c r="AV407" s="11" t="s">
        <v>99</v>
      </c>
      <c r="AW407" s="11" t="s">
        <v>34</v>
      </c>
      <c r="AX407" s="11" t="s">
        <v>77</v>
      </c>
      <c r="AY407" s="180" t="s">
        <v>147</v>
      </c>
    </row>
    <row r="408" spans="2:65" s="11" customFormat="1" ht="16.5" customHeight="1">
      <c r="B408" s="173"/>
      <c r="C408" s="174"/>
      <c r="D408" s="174"/>
      <c r="E408" s="175" t="s">
        <v>5</v>
      </c>
      <c r="F408" s="262" t="s">
        <v>508</v>
      </c>
      <c r="G408" s="263"/>
      <c r="H408" s="263"/>
      <c r="I408" s="263"/>
      <c r="J408" s="174"/>
      <c r="K408" s="176">
        <v>19.760000000000002</v>
      </c>
      <c r="L408" s="174"/>
      <c r="M408" s="174"/>
      <c r="N408" s="174"/>
      <c r="O408" s="174"/>
      <c r="P408" s="174"/>
      <c r="Q408" s="174"/>
      <c r="R408" s="177"/>
      <c r="T408" s="178"/>
      <c r="U408" s="174"/>
      <c r="V408" s="174"/>
      <c r="W408" s="174"/>
      <c r="X408" s="174"/>
      <c r="Y408" s="174"/>
      <c r="Z408" s="174"/>
      <c r="AA408" s="179"/>
      <c r="AT408" s="180" t="s">
        <v>155</v>
      </c>
      <c r="AU408" s="180" t="s">
        <v>99</v>
      </c>
      <c r="AV408" s="11" t="s">
        <v>99</v>
      </c>
      <c r="AW408" s="11" t="s">
        <v>34</v>
      </c>
      <c r="AX408" s="11" t="s">
        <v>77</v>
      </c>
      <c r="AY408" s="180" t="s">
        <v>147</v>
      </c>
    </row>
    <row r="409" spans="2:65" s="12" customFormat="1" ht="16.5" customHeight="1">
      <c r="B409" s="181"/>
      <c r="C409" s="182"/>
      <c r="D409" s="182"/>
      <c r="E409" s="183" t="s">
        <v>5</v>
      </c>
      <c r="F409" s="266" t="s">
        <v>157</v>
      </c>
      <c r="G409" s="267"/>
      <c r="H409" s="267"/>
      <c r="I409" s="267"/>
      <c r="J409" s="182"/>
      <c r="K409" s="184">
        <v>76.31</v>
      </c>
      <c r="L409" s="182"/>
      <c r="M409" s="182"/>
      <c r="N409" s="182"/>
      <c r="O409" s="182"/>
      <c r="P409" s="182"/>
      <c r="Q409" s="182"/>
      <c r="R409" s="185"/>
      <c r="T409" s="186"/>
      <c r="U409" s="182"/>
      <c r="V409" s="182"/>
      <c r="W409" s="182"/>
      <c r="X409" s="182"/>
      <c r="Y409" s="182"/>
      <c r="Z409" s="182"/>
      <c r="AA409" s="187"/>
      <c r="AT409" s="188" t="s">
        <v>155</v>
      </c>
      <c r="AU409" s="188" t="s">
        <v>99</v>
      </c>
      <c r="AV409" s="12" t="s">
        <v>152</v>
      </c>
      <c r="AW409" s="12" t="s">
        <v>34</v>
      </c>
      <c r="AX409" s="12" t="s">
        <v>83</v>
      </c>
      <c r="AY409" s="188" t="s">
        <v>147</v>
      </c>
    </row>
    <row r="410" spans="2:65" s="1" customFormat="1" ht="38.25" customHeight="1">
      <c r="B410" s="131"/>
      <c r="C410" s="159" t="s">
        <v>529</v>
      </c>
      <c r="D410" s="159" t="s">
        <v>148</v>
      </c>
      <c r="E410" s="160" t="s">
        <v>530</v>
      </c>
      <c r="F410" s="268" t="s">
        <v>531</v>
      </c>
      <c r="G410" s="268"/>
      <c r="H410" s="268"/>
      <c r="I410" s="268"/>
      <c r="J410" s="161" t="s">
        <v>97</v>
      </c>
      <c r="K410" s="162">
        <v>237.89</v>
      </c>
      <c r="L410" s="272">
        <v>0</v>
      </c>
      <c r="M410" s="272"/>
      <c r="N410" s="273">
        <f>ROUND(L410*K410,2)</f>
        <v>0</v>
      </c>
      <c r="O410" s="273"/>
      <c r="P410" s="273"/>
      <c r="Q410" s="273"/>
      <c r="R410" s="133"/>
      <c r="T410" s="163" t="s">
        <v>5</v>
      </c>
      <c r="U410" s="47" t="s">
        <v>43</v>
      </c>
      <c r="V410" s="39"/>
      <c r="W410" s="164">
        <f>V410*K410</f>
        <v>0</v>
      </c>
      <c r="X410" s="164">
        <v>0</v>
      </c>
      <c r="Y410" s="164">
        <f>X410*K410</f>
        <v>0</v>
      </c>
      <c r="Z410" s="164">
        <v>0</v>
      </c>
      <c r="AA410" s="165">
        <f>Z410*K410</f>
        <v>0</v>
      </c>
      <c r="AR410" s="22" t="s">
        <v>237</v>
      </c>
      <c r="AT410" s="22" t="s">
        <v>148</v>
      </c>
      <c r="AU410" s="22" t="s">
        <v>99</v>
      </c>
      <c r="AY410" s="22" t="s">
        <v>147</v>
      </c>
      <c r="BE410" s="104">
        <f>IF(U410="základní",N410,0)</f>
        <v>0</v>
      </c>
      <c r="BF410" s="104">
        <f>IF(U410="snížená",N410,0)</f>
        <v>0</v>
      </c>
      <c r="BG410" s="104">
        <f>IF(U410="zákl. přenesená",N410,0)</f>
        <v>0</v>
      </c>
      <c r="BH410" s="104">
        <f>IF(U410="sníž. přenesená",N410,0)</f>
        <v>0</v>
      </c>
      <c r="BI410" s="104">
        <f>IF(U410="nulová",N410,0)</f>
        <v>0</v>
      </c>
      <c r="BJ410" s="22" t="s">
        <v>83</v>
      </c>
      <c r="BK410" s="104">
        <f>ROUND(L410*K410,2)</f>
        <v>0</v>
      </c>
      <c r="BL410" s="22" t="s">
        <v>237</v>
      </c>
      <c r="BM410" s="22" t="s">
        <v>532</v>
      </c>
    </row>
    <row r="411" spans="2:65" s="10" customFormat="1" ht="16.5" customHeight="1">
      <c r="B411" s="166"/>
      <c r="C411" s="167"/>
      <c r="D411" s="167"/>
      <c r="E411" s="168" t="s">
        <v>5</v>
      </c>
      <c r="F411" s="260" t="s">
        <v>279</v>
      </c>
      <c r="G411" s="261"/>
      <c r="H411" s="261"/>
      <c r="I411" s="261"/>
      <c r="J411" s="167"/>
      <c r="K411" s="168" t="s">
        <v>5</v>
      </c>
      <c r="L411" s="167"/>
      <c r="M411" s="167"/>
      <c r="N411" s="167"/>
      <c r="O411" s="167"/>
      <c r="P411" s="167"/>
      <c r="Q411" s="167"/>
      <c r="R411" s="169"/>
      <c r="T411" s="170"/>
      <c r="U411" s="167"/>
      <c r="V411" s="167"/>
      <c r="W411" s="167"/>
      <c r="X411" s="167"/>
      <c r="Y411" s="167"/>
      <c r="Z411" s="167"/>
      <c r="AA411" s="171"/>
      <c r="AT411" s="172" t="s">
        <v>155</v>
      </c>
      <c r="AU411" s="172" t="s">
        <v>99</v>
      </c>
      <c r="AV411" s="10" t="s">
        <v>83</v>
      </c>
      <c r="AW411" s="10" t="s">
        <v>34</v>
      </c>
      <c r="AX411" s="10" t="s">
        <v>77</v>
      </c>
      <c r="AY411" s="172" t="s">
        <v>147</v>
      </c>
    </row>
    <row r="412" spans="2:65" s="10" customFormat="1" ht="16.5" customHeight="1">
      <c r="B412" s="166"/>
      <c r="C412" s="167"/>
      <c r="D412" s="167"/>
      <c r="E412" s="168" t="s">
        <v>5</v>
      </c>
      <c r="F412" s="264" t="s">
        <v>449</v>
      </c>
      <c r="G412" s="265"/>
      <c r="H412" s="265"/>
      <c r="I412" s="265"/>
      <c r="J412" s="167"/>
      <c r="K412" s="168" t="s">
        <v>5</v>
      </c>
      <c r="L412" s="167"/>
      <c r="M412" s="167"/>
      <c r="N412" s="167"/>
      <c r="O412" s="167"/>
      <c r="P412" s="167"/>
      <c r="Q412" s="167"/>
      <c r="R412" s="169"/>
      <c r="T412" s="170"/>
      <c r="U412" s="167"/>
      <c r="V412" s="167"/>
      <c r="W412" s="167"/>
      <c r="X412" s="167"/>
      <c r="Y412" s="167"/>
      <c r="Z412" s="167"/>
      <c r="AA412" s="171"/>
      <c r="AT412" s="172" t="s">
        <v>155</v>
      </c>
      <c r="AU412" s="172" t="s">
        <v>99</v>
      </c>
      <c r="AV412" s="10" t="s">
        <v>83</v>
      </c>
      <c r="AW412" s="10" t="s">
        <v>34</v>
      </c>
      <c r="AX412" s="10" t="s">
        <v>77</v>
      </c>
      <c r="AY412" s="172" t="s">
        <v>147</v>
      </c>
    </row>
    <row r="413" spans="2:65" s="11" customFormat="1" ht="16.5" customHeight="1">
      <c r="B413" s="173"/>
      <c r="C413" s="174"/>
      <c r="D413" s="174"/>
      <c r="E413" s="175" t="s">
        <v>5</v>
      </c>
      <c r="F413" s="262" t="s">
        <v>104</v>
      </c>
      <c r="G413" s="263"/>
      <c r="H413" s="263"/>
      <c r="I413" s="263"/>
      <c r="J413" s="174"/>
      <c r="K413" s="176">
        <v>237.89</v>
      </c>
      <c r="L413" s="174"/>
      <c r="M413" s="174"/>
      <c r="N413" s="174"/>
      <c r="O413" s="174"/>
      <c r="P413" s="174"/>
      <c r="Q413" s="174"/>
      <c r="R413" s="177"/>
      <c r="T413" s="178"/>
      <c r="U413" s="174"/>
      <c r="V413" s="174"/>
      <c r="W413" s="174"/>
      <c r="X413" s="174"/>
      <c r="Y413" s="174"/>
      <c r="Z413" s="174"/>
      <c r="AA413" s="179"/>
      <c r="AT413" s="180" t="s">
        <v>155</v>
      </c>
      <c r="AU413" s="180" t="s">
        <v>99</v>
      </c>
      <c r="AV413" s="11" t="s">
        <v>99</v>
      </c>
      <c r="AW413" s="11" t="s">
        <v>34</v>
      </c>
      <c r="AX413" s="11" t="s">
        <v>77</v>
      </c>
      <c r="AY413" s="180" t="s">
        <v>147</v>
      </c>
    </row>
    <row r="414" spans="2:65" s="12" customFormat="1" ht="16.5" customHeight="1">
      <c r="B414" s="181"/>
      <c r="C414" s="182"/>
      <c r="D414" s="182"/>
      <c r="E414" s="183" t="s">
        <v>5</v>
      </c>
      <c r="F414" s="266" t="s">
        <v>157</v>
      </c>
      <c r="G414" s="267"/>
      <c r="H414" s="267"/>
      <c r="I414" s="267"/>
      <c r="J414" s="182"/>
      <c r="K414" s="184">
        <v>237.89</v>
      </c>
      <c r="L414" s="182"/>
      <c r="M414" s="182"/>
      <c r="N414" s="182"/>
      <c r="O414" s="182"/>
      <c r="P414" s="182"/>
      <c r="Q414" s="182"/>
      <c r="R414" s="185"/>
      <c r="T414" s="186"/>
      <c r="U414" s="182"/>
      <c r="V414" s="182"/>
      <c r="W414" s="182"/>
      <c r="X414" s="182"/>
      <c r="Y414" s="182"/>
      <c r="Z414" s="182"/>
      <c r="AA414" s="187"/>
      <c r="AT414" s="188" t="s">
        <v>155</v>
      </c>
      <c r="AU414" s="188" t="s">
        <v>99</v>
      </c>
      <c r="AV414" s="12" t="s">
        <v>152</v>
      </c>
      <c r="AW414" s="12" t="s">
        <v>34</v>
      </c>
      <c r="AX414" s="12" t="s">
        <v>83</v>
      </c>
      <c r="AY414" s="188" t="s">
        <v>147</v>
      </c>
    </row>
    <row r="415" spans="2:65" s="1" customFormat="1" ht="16.5" customHeight="1">
      <c r="B415" s="131"/>
      <c r="C415" s="190" t="s">
        <v>533</v>
      </c>
      <c r="D415" s="190" t="s">
        <v>391</v>
      </c>
      <c r="E415" s="191" t="s">
        <v>534</v>
      </c>
      <c r="F415" s="269" t="s">
        <v>535</v>
      </c>
      <c r="G415" s="269"/>
      <c r="H415" s="269"/>
      <c r="I415" s="269"/>
      <c r="J415" s="192" t="s">
        <v>151</v>
      </c>
      <c r="K415" s="193">
        <v>1.9630000000000001</v>
      </c>
      <c r="L415" s="274">
        <v>0</v>
      </c>
      <c r="M415" s="274"/>
      <c r="N415" s="275">
        <f>ROUND(L415*K415,2)</f>
        <v>0</v>
      </c>
      <c r="O415" s="273"/>
      <c r="P415" s="273"/>
      <c r="Q415" s="273"/>
      <c r="R415" s="133"/>
      <c r="T415" s="163" t="s">
        <v>5</v>
      </c>
      <c r="U415" s="47" t="s">
        <v>43</v>
      </c>
      <c r="V415" s="39"/>
      <c r="W415" s="164">
        <f>V415*K415</f>
        <v>0</v>
      </c>
      <c r="X415" s="164">
        <v>0.55000000000000004</v>
      </c>
      <c r="Y415" s="164">
        <f>X415*K415</f>
        <v>1.0796500000000002</v>
      </c>
      <c r="Z415" s="164">
        <v>0</v>
      </c>
      <c r="AA415" s="165">
        <f>Z415*K415</f>
        <v>0</v>
      </c>
      <c r="AR415" s="22" t="s">
        <v>325</v>
      </c>
      <c r="AT415" s="22" t="s">
        <v>391</v>
      </c>
      <c r="AU415" s="22" t="s">
        <v>99</v>
      </c>
      <c r="AY415" s="22" t="s">
        <v>147</v>
      </c>
      <c r="BE415" s="104">
        <f>IF(U415="základní",N415,0)</f>
        <v>0</v>
      </c>
      <c r="BF415" s="104">
        <f>IF(U415="snížená",N415,0)</f>
        <v>0</v>
      </c>
      <c r="BG415" s="104">
        <f>IF(U415="zákl. přenesená",N415,0)</f>
        <v>0</v>
      </c>
      <c r="BH415" s="104">
        <f>IF(U415="sníž. přenesená",N415,0)</f>
        <v>0</v>
      </c>
      <c r="BI415" s="104">
        <f>IF(U415="nulová",N415,0)</f>
        <v>0</v>
      </c>
      <c r="BJ415" s="22" t="s">
        <v>83</v>
      </c>
      <c r="BK415" s="104">
        <f>ROUND(L415*K415,2)</f>
        <v>0</v>
      </c>
      <c r="BL415" s="22" t="s">
        <v>237</v>
      </c>
      <c r="BM415" s="22" t="s">
        <v>536</v>
      </c>
    </row>
    <row r="416" spans="2:65" s="10" customFormat="1" ht="16.5" customHeight="1">
      <c r="B416" s="166"/>
      <c r="C416" s="167"/>
      <c r="D416" s="167"/>
      <c r="E416" s="168" t="s">
        <v>5</v>
      </c>
      <c r="F416" s="260" t="s">
        <v>279</v>
      </c>
      <c r="G416" s="261"/>
      <c r="H416" s="261"/>
      <c r="I416" s="261"/>
      <c r="J416" s="167"/>
      <c r="K416" s="168" t="s">
        <v>5</v>
      </c>
      <c r="L416" s="167"/>
      <c r="M416" s="167"/>
      <c r="N416" s="167"/>
      <c r="O416" s="167"/>
      <c r="P416" s="167"/>
      <c r="Q416" s="167"/>
      <c r="R416" s="169"/>
      <c r="T416" s="170"/>
      <c r="U416" s="167"/>
      <c r="V416" s="167"/>
      <c r="W416" s="167"/>
      <c r="X416" s="167"/>
      <c r="Y416" s="167"/>
      <c r="Z416" s="167"/>
      <c r="AA416" s="171"/>
      <c r="AT416" s="172" t="s">
        <v>155</v>
      </c>
      <c r="AU416" s="172" t="s">
        <v>99</v>
      </c>
      <c r="AV416" s="10" t="s">
        <v>83</v>
      </c>
      <c r="AW416" s="10" t="s">
        <v>34</v>
      </c>
      <c r="AX416" s="10" t="s">
        <v>77</v>
      </c>
      <c r="AY416" s="172" t="s">
        <v>147</v>
      </c>
    </row>
    <row r="417" spans="2:65" s="10" customFormat="1" ht="16.5" customHeight="1">
      <c r="B417" s="166"/>
      <c r="C417" s="167"/>
      <c r="D417" s="167"/>
      <c r="E417" s="168" t="s">
        <v>5</v>
      </c>
      <c r="F417" s="264" t="s">
        <v>449</v>
      </c>
      <c r="G417" s="265"/>
      <c r="H417" s="265"/>
      <c r="I417" s="265"/>
      <c r="J417" s="167"/>
      <c r="K417" s="168" t="s">
        <v>5</v>
      </c>
      <c r="L417" s="167"/>
      <c r="M417" s="167"/>
      <c r="N417" s="167"/>
      <c r="O417" s="167"/>
      <c r="P417" s="167"/>
      <c r="Q417" s="167"/>
      <c r="R417" s="169"/>
      <c r="T417" s="170"/>
      <c r="U417" s="167"/>
      <c r="V417" s="167"/>
      <c r="W417" s="167"/>
      <c r="X417" s="167"/>
      <c r="Y417" s="167"/>
      <c r="Z417" s="167"/>
      <c r="AA417" s="171"/>
      <c r="AT417" s="172" t="s">
        <v>155</v>
      </c>
      <c r="AU417" s="172" t="s">
        <v>99</v>
      </c>
      <c r="AV417" s="10" t="s">
        <v>83</v>
      </c>
      <c r="AW417" s="10" t="s">
        <v>34</v>
      </c>
      <c r="AX417" s="10" t="s">
        <v>77</v>
      </c>
      <c r="AY417" s="172" t="s">
        <v>147</v>
      </c>
    </row>
    <row r="418" spans="2:65" s="11" customFormat="1" ht="16.5" customHeight="1">
      <c r="B418" s="173"/>
      <c r="C418" s="174"/>
      <c r="D418" s="174"/>
      <c r="E418" s="175" t="s">
        <v>5</v>
      </c>
      <c r="F418" s="262" t="s">
        <v>451</v>
      </c>
      <c r="G418" s="263"/>
      <c r="H418" s="263"/>
      <c r="I418" s="263"/>
      <c r="J418" s="174"/>
      <c r="K418" s="176">
        <v>1.9630000000000001</v>
      </c>
      <c r="L418" s="174"/>
      <c r="M418" s="174"/>
      <c r="N418" s="174"/>
      <c r="O418" s="174"/>
      <c r="P418" s="174"/>
      <c r="Q418" s="174"/>
      <c r="R418" s="177"/>
      <c r="T418" s="178"/>
      <c r="U418" s="174"/>
      <c r="V418" s="174"/>
      <c r="W418" s="174"/>
      <c r="X418" s="174"/>
      <c r="Y418" s="174"/>
      <c r="Z418" s="174"/>
      <c r="AA418" s="179"/>
      <c r="AT418" s="180" t="s">
        <v>155</v>
      </c>
      <c r="AU418" s="180" t="s">
        <v>99</v>
      </c>
      <c r="AV418" s="11" t="s">
        <v>99</v>
      </c>
      <c r="AW418" s="11" t="s">
        <v>34</v>
      </c>
      <c r="AX418" s="11" t="s">
        <v>77</v>
      </c>
      <c r="AY418" s="180" t="s">
        <v>147</v>
      </c>
    </row>
    <row r="419" spans="2:65" s="12" customFormat="1" ht="16.5" customHeight="1">
      <c r="B419" s="181"/>
      <c r="C419" s="182"/>
      <c r="D419" s="182"/>
      <c r="E419" s="183" t="s">
        <v>5</v>
      </c>
      <c r="F419" s="266" t="s">
        <v>157</v>
      </c>
      <c r="G419" s="267"/>
      <c r="H419" s="267"/>
      <c r="I419" s="267"/>
      <c r="J419" s="182"/>
      <c r="K419" s="184">
        <v>1.9630000000000001</v>
      </c>
      <c r="L419" s="182"/>
      <c r="M419" s="182"/>
      <c r="N419" s="182"/>
      <c r="O419" s="182"/>
      <c r="P419" s="182"/>
      <c r="Q419" s="182"/>
      <c r="R419" s="185"/>
      <c r="T419" s="186"/>
      <c r="U419" s="182"/>
      <c r="V419" s="182"/>
      <c r="W419" s="182"/>
      <c r="X419" s="182"/>
      <c r="Y419" s="182"/>
      <c r="Z419" s="182"/>
      <c r="AA419" s="187"/>
      <c r="AT419" s="188" t="s">
        <v>155</v>
      </c>
      <c r="AU419" s="188" t="s">
        <v>99</v>
      </c>
      <c r="AV419" s="12" t="s">
        <v>152</v>
      </c>
      <c r="AW419" s="12" t="s">
        <v>34</v>
      </c>
      <c r="AX419" s="12" t="s">
        <v>83</v>
      </c>
      <c r="AY419" s="188" t="s">
        <v>147</v>
      </c>
    </row>
    <row r="420" spans="2:65" s="1" customFormat="1" ht="25.5" customHeight="1">
      <c r="B420" s="131"/>
      <c r="C420" s="159" t="s">
        <v>537</v>
      </c>
      <c r="D420" s="159" t="s">
        <v>148</v>
      </c>
      <c r="E420" s="160" t="s">
        <v>538</v>
      </c>
      <c r="F420" s="268" t="s">
        <v>539</v>
      </c>
      <c r="G420" s="268"/>
      <c r="H420" s="268"/>
      <c r="I420" s="268"/>
      <c r="J420" s="161" t="s">
        <v>97</v>
      </c>
      <c r="K420" s="162">
        <v>237.89</v>
      </c>
      <c r="L420" s="272">
        <v>0</v>
      </c>
      <c r="M420" s="272"/>
      <c r="N420" s="273">
        <f>ROUND(L420*K420,2)</f>
        <v>0</v>
      </c>
      <c r="O420" s="273"/>
      <c r="P420" s="273"/>
      <c r="Q420" s="273"/>
      <c r="R420" s="133"/>
      <c r="T420" s="163" t="s">
        <v>5</v>
      </c>
      <c r="U420" s="47" t="s">
        <v>43</v>
      </c>
      <c r="V420" s="39"/>
      <c r="W420" s="164">
        <f>V420*K420</f>
        <v>0</v>
      </c>
      <c r="X420" s="164">
        <v>0</v>
      </c>
      <c r="Y420" s="164">
        <f>X420*K420</f>
        <v>0</v>
      </c>
      <c r="Z420" s="164">
        <v>7.0000000000000001E-3</v>
      </c>
      <c r="AA420" s="165">
        <f>Z420*K420</f>
        <v>1.66523</v>
      </c>
      <c r="AR420" s="22" t="s">
        <v>237</v>
      </c>
      <c r="AT420" s="22" t="s">
        <v>148</v>
      </c>
      <c r="AU420" s="22" t="s">
        <v>99</v>
      </c>
      <c r="AY420" s="22" t="s">
        <v>147</v>
      </c>
      <c r="BE420" s="104">
        <f>IF(U420="základní",N420,0)</f>
        <v>0</v>
      </c>
      <c r="BF420" s="104">
        <f>IF(U420="snížená",N420,0)</f>
        <v>0</v>
      </c>
      <c r="BG420" s="104">
        <f>IF(U420="zákl. přenesená",N420,0)</f>
        <v>0</v>
      </c>
      <c r="BH420" s="104">
        <f>IF(U420="sníž. přenesená",N420,0)</f>
        <v>0</v>
      </c>
      <c r="BI420" s="104">
        <f>IF(U420="nulová",N420,0)</f>
        <v>0</v>
      </c>
      <c r="BJ420" s="22" t="s">
        <v>83</v>
      </c>
      <c r="BK420" s="104">
        <f>ROUND(L420*K420,2)</f>
        <v>0</v>
      </c>
      <c r="BL420" s="22" t="s">
        <v>237</v>
      </c>
      <c r="BM420" s="22" t="s">
        <v>540</v>
      </c>
    </row>
    <row r="421" spans="2:65" s="10" customFormat="1" ht="16.5" customHeight="1">
      <c r="B421" s="166"/>
      <c r="C421" s="167"/>
      <c r="D421" s="167"/>
      <c r="E421" s="168" t="s">
        <v>5</v>
      </c>
      <c r="F421" s="260" t="s">
        <v>279</v>
      </c>
      <c r="G421" s="261"/>
      <c r="H421" s="261"/>
      <c r="I421" s="261"/>
      <c r="J421" s="167"/>
      <c r="K421" s="168" t="s">
        <v>5</v>
      </c>
      <c r="L421" s="167"/>
      <c r="M421" s="167"/>
      <c r="N421" s="167"/>
      <c r="O421" s="167"/>
      <c r="P421" s="167"/>
      <c r="Q421" s="167"/>
      <c r="R421" s="169"/>
      <c r="T421" s="170"/>
      <c r="U421" s="167"/>
      <c r="V421" s="167"/>
      <c r="W421" s="167"/>
      <c r="X421" s="167"/>
      <c r="Y421" s="167"/>
      <c r="Z421" s="167"/>
      <c r="AA421" s="171"/>
      <c r="AT421" s="172" t="s">
        <v>155</v>
      </c>
      <c r="AU421" s="172" t="s">
        <v>99</v>
      </c>
      <c r="AV421" s="10" t="s">
        <v>83</v>
      </c>
      <c r="AW421" s="10" t="s">
        <v>34</v>
      </c>
      <c r="AX421" s="10" t="s">
        <v>77</v>
      </c>
      <c r="AY421" s="172" t="s">
        <v>147</v>
      </c>
    </row>
    <row r="422" spans="2:65" s="10" customFormat="1" ht="16.5" customHeight="1">
      <c r="B422" s="166"/>
      <c r="C422" s="167"/>
      <c r="D422" s="167"/>
      <c r="E422" s="168" t="s">
        <v>5</v>
      </c>
      <c r="F422" s="264" t="s">
        <v>449</v>
      </c>
      <c r="G422" s="265"/>
      <c r="H422" s="265"/>
      <c r="I422" s="265"/>
      <c r="J422" s="167"/>
      <c r="K422" s="168" t="s">
        <v>5</v>
      </c>
      <c r="L422" s="167"/>
      <c r="M422" s="167"/>
      <c r="N422" s="167"/>
      <c r="O422" s="167"/>
      <c r="P422" s="167"/>
      <c r="Q422" s="167"/>
      <c r="R422" s="169"/>
      <c r="T422" s="170"/>
      <c r="U422" s="167"/>
      <c r="V422" s="167"/>
      <c r="W422" s="167"/>
      <c r="X422" s="167"/>
      <c r="Y422" s="167"/>
      <c r="Z422" s="167"/>
      <c r="AA422" s="171"/>
      <c r="AT422" s="172" t="s">
        <v>155</v>
      </c>
      <c r="AU422" s="172" t="s">
        <v>99</v>
      </c>
      <c r="AV422" s="10" t="s">
        <v>83</v>
      </c>
      <c r="AW422" s="10" t="s">
        <v>34</v>
      </c>
      <c r="AX422" s="10" t="s">
        <v>77</v>
      </c>
      <c r="AY422" s="172" t="s">
        <v>147</v>
      </c>
    </row>
    <row r="423" spans="2:65" s="11" customFormat="1" ht="16.5" customHeight="1">
      <c r="B423" s="173"/>
      <c r="C423" s="174"/>
      <c r="D423" s="174"/>
      <c r="E423" s="175" t="s">
        <v>5</v>
      </c>
      <c r="F423" s="262" t="s">
        <v>104</v>
      </c>
      <c r="G423" s="263"/>
      <c r="H423" s="263"/>
      <c r="I423" s="263"/>
      <c r="J423" s="174"/>
      <c r="K423" s="176">
        <v>237.89</v>
      </c>
      <c r="L423" s="174"/>
      <c r="M423" s="174"/>
      <c r="N423" s="174"/>
      <c r="O423" s="174"/>
      <c r="P423" s="174"/>
      <c r="Q423" s="174"/>
      <c r="R423" s="177"/>
      <c r="T423" s="178"/>
      <c r="U423" s="174"/>
      <c r="V423" s="174"/>
      <c r="W423" s="174"/>
      <c r="X423" s="174"/>
      <c r="Y423" s="174"/>
      <c r="Z423" s="174"/>
      <c r="AA423" s="179"/>
      <c r="AT423" s="180" t="s">
        <v>155</v>
      </c>
      <c r="AU423" s="180" t="s">
        <v>99</v>
      </c>
      <c r="AV423" s="11" t="s">
        <v>99</v>
      </c>
      <c r="AW423" s="11" t="s">
        <v>34</v>
      </c>
      <c r="AX423" s="11" t="s">
        <v>77</v>
      </c>
      <c r="AY423" s="180" t="s">
        <v>147</v>
      </c>
    </row>
    <row r="424" spans="2:65" s="12" customFormat="1" ht="16.5" customHeight="1">
      <c r="B424" s="181"/>
      <c r="C424" s="182"/>
      <c r="D424" s="182"/>
      <c r="E424" s="183" t="s">
        <v>5</v>
      </c>
      <c r="F424" s="266" t="s">
        <v>157</v>
      </c>
      <c r="G424" s="267"/>
      <c r="H424" s="267"/>
      <c r="I424" s="267"/>
      <c r="J424" s="182"/>
      <c r="K424" s="184">
        <v>237.89</v>
      </c>
      <c r="L424" s="182"/>
      <c r="M424" s="182"/>
      <c r="N424" s="182"/>
      <c r="O424" s="182"/>
      <c r="P424" s="182"/>
      <c r="Q424" s="182"/>
      <c r="R424" s="185"/>
      <c r="T424" s="186"/>
      <c r="U424" s="182"/>
      <c r="V424" s="182"/>
      <c r="W424" s="182"/>
      <c r="X424" s="182"/>
      <c r="Y424" s="182"/>
      <c r="Z424" s="182"/>
      <c r="AA424" s="187"/>
      <c r="AT424" s="188" t="s">
        <v>155</v>
      </c>
      <c r="AU424" s="188" t="s">
        <v>99</v>
      </c>
      <c r="AV424" s="12" t="s">
        <v>152</v>
      </c>
      <c r="AW424" s="12" t="s">
        <v>34</v>
      </c>
      <c r="AX424" s="12" t="s">
        <v>83</v>
      </c>
      <c r="AY424" s="188" t="s">
        <v>147</v>
      </c>
    </row>
    <row r="425" spans="2:65" s="1" customFormat="1" ht="25.5" customHeight="1">
      <c r="B425" s="131"/>
      <c r="C425" s="159" t="s">
        <v>541</v>
      </c>
      <c r="D425" s="159" t="s">
        <v>148</v>
      </c>
      <c r="E425" s="160" t="s">
        <v>542</v>
      </c>
      <c r="F425" s="268" t="s">
        <v>543</v>
      </c>
      <c r="G425" s="268"/>
      <c r="H425" s="268"/>
      <c r="I425" s="268"/>
      <c r="J425" s="161" t="s">
        <v>290</v>
      </c>
      <c r="K425" s="162">
        <v>21.35</v>
      </c>
      <c r="L425" s="272">
        <v>0</v>
      </c>
      <c r="M425" s="272"/>
      <c r="N425" s="273">
        <f>ROUND(L425*K425,2)</f>
        <v>0</v>
      </c>
      <c r="O425" s="273"/>
      <c r="P425" s="273"/>
      <c r="Q425" s="273"/>
      <c r="R425" s="133"/>
      <c r="T425" s="163" t="s">
        <v>5</v>
      </c>
      <c r="U425" s="47" t="s">
        <v>43</v>
      </c>
      <c r="V425" s="39"/>
      <c r="W425" s="164">
        <f>V425*K425</f>
        <v>0</v>
      </c>
      <c r="X425" s="164">
        <v>0</v>
      </c>
      <c r="Y425" s="164">
        <f>X425*K425</f>
        <v>0</v>
      </c>
      <c r="Z425" s="164">
        <v>0</v>
      </c>
      <c r="AA425" s="165">
        <f>Z425*K425</f>
        <v>0</v>
      </c>
      <c r="AR425" s="22" t="s">
        <v>237</v>
      </c>
      <c r="AT425" s="22" t="s">
        <v>148</v>
      </c>
      <c r="AU425" s="22" t="s">
        <v>99</v>
      </c>
      <c r="AY425" s="22" t="s">
        <v>147</v>
      </c>
      <c r="BE425" s="104">
        <f>IF(U425="základní",N425,0)</f>
        <v>0</v>
      </c>
      <c r="BF425" s="104">
        <f>IF(U425="snížená",N425,0)</f>
        <v>0</v>
      </c>
      <c r="BG425" s="104">
        <f>IF(U425="zákl. přenesená",N425,0)</f>
        <v>0</v>
      </c>
      <c r="BH425" s="104">
        <f>IF(U425="sníž. přenesená",N425,0)</f>
        <v>0</v>
      </c>
      <c r="BI425" s="104">
        <f>IF(U425="nulová",N425,0)</f>
        <v>0</v>
      </c>
      <c r="BJ425" s="22" t="s">
        <v>83</v>
      </c>
      <c r="BK425" s="104">
        <f>ROUND(L425*K425,2)</f>
        <v>0</v>
      </c>
      <c r="BL425" s="22" t="s">
        <v>237</v>
      </c>
      <c r="BM425" s="22" t="s">
        <v>544</v>
      </c>
    </row>
    <row r="426" spans="2:65" s="10" customFormat="1" ht="16.5" customHeight="1">
      <c r="B426" s="166"/>
      <c r="C426" s="167"/>
      <c r="D426" s="167"/>
      <c r="E426" s="168" t="s">
        <v>5</v>
      </c>
      <c r="F426" s="260" t="s">
        <v>545</v>
      </c>
      <c r="G426" s="261"/>
      <c r="H426" s="261"/>
      <c r="I426" s="261"/>
      <c r="J426" s="167"/>
      <c r="K426" s="168" t="s">
        <v>5</v>
      </c>
      <c r="L426" s="167"/>
      <c r="M426" s="167"/>
      <c r="N426" s="167"/>
      <c r="O426" s="167"/>
      <c r="P426" s="167"/>
      <c r="Q426" s="167"/>
      <c r="R426" s="169"/>
      <c r="T426" s="170"/>
      <c r="U426" s="167"/>
      <c r="V426" s="167"/>
      <c r="W426" s="167"/>
      <c r="X426" s="167"/>
      <c r="Y426" s="167"/>
      <c r="Z426" s="167"/>
      <c r="AA426" s="171"/>
      <c r="AT426" s="172" t="s">
        <v>155</v>
      </c>
      <c r="AU426" s="172" t="s">
        <v>99</v>
      </c>
      <c r="AV426" s="10" t="s">
        <v>83</v>
      </c>
      <c r="AW426" s="10" t="s">
        <v>34</v>
      </c>
      <c r="AX426" s="10" t="s">
        <v>77</v>
      </c>
      <c r="AY426" s="172" t="s">
        <v>147</v>
      </c>
    </row>
    <row r="427" spans="2:65" s="10" customFormat="1" ht="16.5" customHeight="1">
      <c r="B427" s="166"/>
      <c r="C427" s="167"/>
      <c r="D427" s="167"/>
      <c r="E427" s="168" t="s">
        <v>5</v>
      </c>
      <c r="F427" s="264" t="s">
        <v>546</v>
      </c>
      <c r="G427" s="265"/>
      <c r="H427" s="265"/>
      <c r="I427" s="265"/>
      <c r="J427" s="167"/>
      <c r="K427" s="168" t="s">
        <v>5</v>
      </c>
      <c r="L427" s="167"/>
      <c r="M427" s="167"/>
      <c r="N427" s="167"/>
      <c r="O427" s="167"/>
      <c r="P427" s="167"/>
      <c r="Q427" s="167"/>
      <c r="R427" s="169"/>
      <c r="T427" s="170"/>
      <c r="U427" s="167"/>
      <c r="V427" s="167"/>
      <c r="W427" s="167"/>
      <c r="X427" s="167"/>
      <c r="Y427" s="167"/>
      <c r="Z427" s="167"/>
      <c r="AA427" s="171"/>
      <c r="AT427" s="172" t="s">
        <v>155</v>
      </c>
      <c r="AU427" s="172" t="s">
        <v>99</v>
      </c>
      <c r="AV427" s="10" t="s">
        <v>83</v>
      </c>
      <c r="AW427" s="10" t="s">
        <v>34</v>
      </c>
      <c r="AX427" s="10" t="s">
        <v>77</v>
      </c>
      <c r="AY427" s="172" t="s">
        <v>147</v>
      </c>
    </row>
    <row r="428" spans="2:65" s="10" customFormat="1" ht="16.5" customHeight="1">
      <c r="B428" s="166"/>
      <c r="C428" s="167"/>
      <c r="D428" s="167"/>
      <c r="E428" s="168" t="s">
        <v>5</v>
      </c>
      <c r="F428" s="264" t="s">
        <v>261</v>
      </c>
      <c r="G428" s="265"/>
      <c r="H428" s="265"/>
      <c r="I428" s="265"/>
      <c r="J428" s="167"/>
      <c r="K428" s="168" t="s">
        <v>5</v>
      </c>
      <c r="L428" s="167"/>
      <c r="M428" s="167"/>
      <c r="N428" s="167"/>
      <c r="O428" s="167"/>
      <c r="P428" s="167"/>
      <c r="Q428" s="167"/>
      <c r="R428" s="169"/>
      <c r="T428" s="170"/>
      <c r="U428" s="167"/>
      <c r="V428" s="167"/>
      <c r="W428" s="167"/>
      <c r="X428" s="167"/>
      <c r="Y428" s="167"/>
      <c r="Z428" s="167"/>
      <c r="AA428" s="171"/>
      <c r="AT428" s="172" t="s">
        <v>155</v>
      </c>
      <c r="AU428" s="172" t="s">
        <v>99</v>
      </c>
      <c r="AV428" s="10" t="s">
        <v>83</v>
      </c>
      <c r="AW428" s="10" t="s">
        <v>34</v>
      </c>
      <c r="AX428" s="10" t="s">
        <v>77</v>
      </c>
      <c r="AY428" s="172" t="s">
        <v>147</v>
      </c>
    </row>
    <row r="429" spans="2:65" s="10" customFormat="1" ht="16.5" customHeight="1">
      <c r="B429" s="166"/>
      <c r="C429" s="167"/>
      <c r="D429" s="167"/>
      <c r="E429" s="168" t="s">
        <v>5</v>
      </c>
      <c r="F429" s="264" t="s">
        <v>547</v>
      </c>
      <c r="G429" s="265"/>
      <c r="H429" s="265"/>
      <c r="I429" s="265"/>
      <c r="J429" s="167"/>
      <c r="K429" s="168" t="s">
        <v>5</v>
      </c>
      <c r="L429" s="167"/>
      <c r="M429" s="167"/>
      <c r="N429" s="167"/>
      <c r="O429" s="167"/>
      <c r="P429" s="167"/>
      <c r="Q429" s="167"/>
      <c r="R429" s="169"/>
      <c r="T429" s="170"/>
      <c r="U429" s="167"/>
      <c r="V429" s="167"/>
      <c r="W429" s="167"/>
      <c r="X429" s="167"/>
      <c r="Y429" s="167"/>
      <c r="Z429" s="167"/>
      <c r="AA429" s="171"/>
      <c r="AT429" s="172" t="s">
        <v>155</v>
      </c>
      <c r="AU429" s="172" t="s">
        <v>99</v>
      </c>
      <c r="AV429" s="10" t="s">
        <v>83</v>
      </c>
      <c r="AW429" s="10" t="s">
        <v>34</v>
      </c>
      <c r="AX429" s="10" t="s">
        <v>77</v>
      </c>
      <c r="AY429" s="172" t="s">
        <v>147</v>
      </c>
    </row>
    <row r="430" spans="2:65" s="11" customFormat="1" ht="16.5" customHeight="1">
      <c r="B430" s="173"/>
      <c r="C430" s="174"/>
      <c r="D430" s="174"/>
      <c r="E430" s="175" t="s">
        <v>5</v>
      </c>
      <c r="F430" s="262" t="s">
        <v>548</v>
      </c>
      <c r="G430" s="263"/>
      <c r="H430" s="263"/>
      <c r="I430" s="263"/>
      <c r="J430" s="174"/>
      <c r="K430" s="176">
        <v>3.5</v>
      </c>
      <c r="L430" s="174"/>
      <c r="M430" s="174"/>
      <c r="N430" s="174"/>
      <c r="O430" s="174"/>
      <c r="P430" s="174"/>
      <c r="Q430" s="174"/>
      <c r="R430" s="177"/>
      <c r="T430" s="178"/>
      <c r="U430" s="174"/>
      <c r="V430" s="174"/>
      <c r="W430" s="174"/>
      <c r="X430" s="174"/>
      <c r="Y430" s="174"/>
      <c r="Z430" s="174"/>
      <c r="AA430" s="179"/>
      <c r="AT430" s="180" t="s">
        <v>155</v>
      </c>
      <c r="AU430" s="180" t="s">
        <v>99</v>
      </c>
      <c r="AV430" s="11" t="s">
        <v>99</v>
      </c>
      <c r="AW430" s="11" t="s">
        <v>34</v>
      </c>
      <c r="AX430" s="11" t="s">
        <v>77</v>
      </c>
      <c r="AY430" s="180" t="s">
        <v>147</v>
      </c>
    </row>
    <row r="431" spans="2:65" s="11" customFormat="1" ht="16.5" customHeight="1">
      <c r="B431" s="173"/>
      <c r="C431" s="174"/>
      <c r="D431" s="174"/>
      <c r="E431" s="175" t="s">
        <v>5</v>
      </c>
      <c r="F431" s="262" t="s">
        <v>549</v>
      </c>
      <c r="G431" s="263"/>
      <c r="H431" s="263"/>
      <c r="I431" s="263"/>
      <c r="J431" s="174"/>
      <c r="K431" s="176">
        <v>17.850000000000001</v>
      </c>
      <c r="L431" s="174"/>
      <c r="M431" s="174"/>
      <c r="N431" s="174"/>
      <c r="O431" s="174"/>
      <c r="P431" s="174"/>
      <c r="Q431" s="174"/>
      <c r="R431" s="177"/>
      <c r="T431" s="178"/>
      <c r="U431" s="174"/>
      <c r="V431" s="174"/>
      <c r="W431" s="174"/>
      <c r="X431" s="174"/>
      <c r="Y431" s="174"/>
      <c r="Z431" s="174"/>
      <c r="AA431" s="179"/>
      <c r="AT431" s="180" t="s">
        <v>155</v>
      </c>
      <c r="AU431" s="180" t="s">
        <v>99</v>
      </c>
      <c r="AV431" s="11" t="s">
        <v>99</v>
      </c>
      <c r="AW431" s="11" t="s">
        <v>34</v>
      </c>
      <c r="AX431" s="11" t="s">
        <v>77</v>
      </c>
      <c r="AY431" s="180" t="s">
        <v>147</v>
      </c>
    </row>
    <row r="432" spans="2:65" s="12" customFormat="1" ht="16.5" customHeight="1">
      <c r="B432" s="181"/>
      <c r="C432" s="182"/>
      <c r="D432" s="182"/>
      <c r="E432" s="183" t="s">
        <v>5</v>
      </c>
      <c r="F432" s="266" t="s">
        <v>157</v>
      </c>
      <c r="G432" s="267"/>
      <c r="H432" s="267"/>
      <c r="I432" s="267"/>
      <c r="J432" s="182"/>
      <c r="K432" s="184">
        <v>21.35</v>
      </c>
      <c r="L432" s="182"/>
      <c r="M432" s="182"/>
      <c r="N432" s="182"/>
      <c r="O432" s="182"/>
      <c r="P432" s="182"/>
      <c r="Q432" s="182"/>
      <c r="R432" s="185"/>
      <c r="T432" s="186"/>
      <c r="U432" s="182"/>
      <c r="V432" s="182"/>
      <c r="W432" s="182"/>
      <c r="X432" s="182"/>
      <c r="Y432" s="182"/>
      <c r="Z432" s="182"/>
      <c r="AA432" s="187"/>
      <c r="AT432" s="188" t="s">
        <v>155</v>
      </c>
      <c r="AU432" s="188" t="s">
        <v>99</v>
      </c>
      <c r="AV432" s="12" t="s">
        <v>152</v>
      </c>
      <c r="AW432" s="12" t="s">
        <v>34</v>
      </c>
      <c r="AX432" s="12" t="s">
        <v>83</v>
      </c>
      <c r="AY432" s="188" t="s">
        <v>147</v>
      </c>
    </row>
    <row r="433" spans="2:65" s="1" customFormat="1" ht="89.25" customHeight="1">
      <c r="B433" s="131"/>
      <c r="C433" s="159" t="s">
        <v>550</v>
      </c>
      <c r="D433" s="159" t="s">
        <v>148</v>
      </c>
      <c r="E433" s="160" t="s">
        <v>551</v>
      </c>
      <c r="F433" s="268" t="s">
        <v>552</v>
      </c>
      <c r="G433" s="268"/>
      <c r="H433" s="268"/>
      <c r="I433" s="268"/>
      <c r="J433" s="161" t="s">
        <v>290</v>
      </c>
      <c r="K433" s="162">
        <v>37.200000000000003</v>
      </c>
      <c r="L433" s="272">
        <v>0</v>
      </c>
      <c r="M433" s="272"/>
      <c r="N433" s="273">
        <f>ROUND(L433*K433,2)</f>
        <v>0</v>
      </c>
      <c r="O433" s="273"/>
      <c r="P433" s="273"/>
      <c r="Q433" s="273"/>
      <c r="R433" s="133"/>
      <c r="T433" s="163" t="s">
        <v>5</v>
      </c>
      <c r="U433" s="47" t="s">
        <v>43</v>
      </c>
      <c r="V433" s="39"/>
      <c r="W433" s="164">
        <f>V433*K433</f>
        <v>0</v>
      </c>
      <c r="X433" s="164">
        <v>0</v>
      </c>
      <c r="Y433" s="164">
        <f>X433*K433</f>
        <v>0</v>
      </c>
      <c r="Z433" s="164">
        <v>0</v>
      </c>
      <c r="AA433" s="165">
        <f>Z433*K433</f>
        <v>0</v>
      </c>
      <c r="AR433" s="22" t="s">
        <v>237</v>
      </c>
      <c r="AT433" s="22" t="s">
        <v>148</v>
      </c>
      <c r="AU433" s="22" t="s">
        <v>99</v>
      </c>
      <c r="AY433" s="22" t="s">
        <v>147</v>
      </c>
      <c r="BE433" s="104">
        <f>IF(U433="základní",N433,0)</f>
        <v>0</v>
      </c>
      <c r="BF433" s="104">
        <f>IF(U433="snížená",N433,0)</f>
        <v>0</v>
      </c>
      <c r="BG433" s="104">
        <f>IF(U433="zákl. přenesená",N433,0)</f>
        <v>0</v>
      </c>
      <c r="BH433" s="104">
        <f>IF(U433="sníž. přenesená",N433,0)</f>
        <v>0</v>
      </c>
      <c r="BI433" s="104">
        <f>IF(U433="nulová",N433,0)</f>
        <v>0</v>
      </c>
      <c r="BJ433" s="22" t="s">
        <v>83</v>
      </c>
      <c r="BK433" s="104">
        <f>ROUND(L433*K433,2)</f>
        <v>0</v>
      </c>
      <c r="BL433" s="22" t="s">
        <v>237</v>
      </c>
      <c r="BM433" s="22" t="s">
        <v>553</v>
      </c>
    </row>
    <row r="434" spans="2:65" s="10" customFormat="1" ht="16.5" customHeight="1">
      <c r="B434" s="166"/>
      <c r="C434" s="167"/>
      <c r="D434" s="167"/>
      <c r="E434" s="168" t="s">
        <v>5</v>
      </c>
      <c r="F434" s="260" t="s">
        <v>545</v>
      </c>
      <c r="G434" s="261"/>
      <c r="H434" s="261"/>
      <c r="I434" s="261"/>
      <c r="J434" s="167"/>
      <c r="K434" s="168" t="s">
        <v>5</v>
      </c>
      <c r="L434" s="167"/>
      <c r="M434" s="167"/>
      <c r="N434" s="167"/>
      <c r="O434" s="167"/>
      <c r="P434" s="167"/>
      <c r="Q434" s="167"/>
      <c r="R434" s="169"/>
      <c r="T434" s="170"/>
      <c r="U434" s="167"/>
      <c r="V434" s="167"/>
      <c r="W434" s="167"/>
      <c r="X434" s="167"/>
      <c r="Y434" s="167"/>
      <c r="Z434" s="167"/>
      <c r="AA434" s="171"/>
      <c r="AT434" s="172" t="s">
        <v>155</v>
      </c>
      <c r="AU434" s="172" t="s">
        <v>99</v>
      </c>
      <c r="AV434" s="10" t="s">
        <v>83</v>
      </c>
      <c r="AW434" s="10" t="s">
        <v>34</v>
      </c>
      <c r="AX434" s="10" t="s">
        <v>77</v>
      </c>
      <c r="AY434" s="172" t="s">
        <v>147</v>
      </c>
    </row>
    <row r="435" spans="2:65" s="10" customFormat="1" ht="16.5" customHeight="1">
      <c r="B435" s="166"/>
      <c r="C435" s="167"/>
      <c r="D435" s="167"/>
      <c r="E435" s="168" t="s">
        <v>5</v>
      </c>
      <c r="F435" s="264" t="s">
        <v>546</v>
      </c>
      <c r="G435" s="265"/>
      <c r="H435" s="265"/>
      <c r="I435" s="265"/>
      <c r="J435" s="167"/>
      <c r="K435" s="168" t="s">
        <v>5</v>
      </c>
      <c r="L435" s="167"/>
      <c r="M435" s="167"/>
      <c r="N435" s="167"/>
      <c r="O435" s="167"/>
      <c r="P435" s="167"/>
      <c r="Q435" s="167"/>
      <c r="R435" s="169"/>
      <c r="T435" s="170"/>
      <c r="U435" s="167"/>
      <c r="V435" s="167"/>
      <c r="W435" s="167"/>
      <c r="X435" s="167"/>
      <c r="Y435" s="167"/>
      <c r="Z435" s="167"/>
      <c r="AA435" s="171"/>
      <c r="AT435" s="172" t="s">
        <v>155</v>
      </c>
      <c r="AU435" s="172" t="s">
        <v>99</v>
      </c>
      <c r="AV435" s="10" t="s">
        <v>83</v>
      </c>
      <c r="AW435" s="10" t="s">
        <v>34</v>
      </c>
      <c r="AX435" s="10" t="s">
        <v>77</v>
      </c>
      <c r="AY435" s="172" t="s">
        <v>147</v>
      </c>
    </row>
    <row r="436" spans="2:65" s="11" customFormat="1" ht="16.5" customHeight="1">
      <c r="B436" s="173"/>
      <c r="C436" s="174"/>
      <c r="D436" s="174"/>
      <c r="E436" s="175" t="s">
        <v>5</v>
      </c>
      <c r="F436" s="262" t="s">
        <v>554</v>
      </c>
      <c r="G436" s="263"/>
      <c r="H436" s="263"/>
      <c r="I436" s="263"/>
      <c r="J436" s="174"/>
      <c r="K436" s="176">
        <v>37.200000000000003</v>
      </c>
      <c r="L436" s="174"/>
      <c r="M436" s="174"/>
      <c r="N436" s="174"/>
      <c r="O436" s="174"/>
      <c r="P436" s="174"/>
      <c r="Q436" s="174"/>
      <c r="R436" s="177"/>
      <c r="T436" s="178"/>
      <c r="U436" s="174"/>
      <c r="V436" s="174"/>
      <c r="W436" s="174"/>
      <c r="X436" s="174"/>
      <c r="Y436" s="174"/>
      <c r="Z436" s="174"/>
      <c r="AA436" s="179"/>
      <c r="AT436" s="180" t="s">
        <v>155</v>
      </c>
      <c r="AU436" s="180" t="s">
        <v>99</v>
      </c>
      <c r="AV436" s="11" t="s">
        <v>99</v>
      </c>
      <c r="AW436" s="11" t="s">
        <v>34</v>
      </c>
      <c r="AX436" s="11" t="s">
        <v>77</v>
      </c>
      <c r="AY436" s="180" t="s">
        <v>147</v>
      </c>
    </row>
    <row r="437" spans="2:65" s="12" customFormat="1" ht="16.5" customHeight="1">
      <c r="B437" s="181"/>
      <c r="C437" s="182"/>
      <c r="D437" s="182"/>
      <c r="E437" s="183" t="s">
        <v>5</v>
      </c>
      <c r="F437" s="266" t="s">
        <v>157</v>
      </c>
      <c r="G437" s="267"/>
      <c r="H437" s="267"/>
      <c r="I437" s="267"/>
      <c r="J437" s="182"/>
      <c r="K437" s="184">
        <v>37.200000000000003</v>
      </c>
      <c r="L437" s="182"/>
      <c r="M437" s="182"/>
      <c r="N437" s="182"/>
      <c r="O437" s="182"/>
      <c r="P437" s="182"/>
      <c r="Q437" s="182"/>
      <c r="R437" s="185"/>
      <c r="T437" s="186"/>
      <c r="U437" s="182"/>
      <c r="V437" s="182"/>
      <c r="W437" s="182"/>
      <c r="X437" s="182"/>
      <c r="Y437" s="182"/>
      <c r="Z437" s="182"/>
      <c r="AA437" s="187"/>
      <c r="AT437" s="188" t="s">
        <v>155</v>
      </c>
      <c r="AU437" s="188" t="s">
        <v>99</v>
      </c>
      <c r="AV437" s="12" t="s">
        <v>152</v>
      </c>
      <c r="AW437" s="12" t="s">
        <v>34</v>
      </c>
      <c r="AX437" s="12" t="s">
        <v>83</v>
      </c>
      <c r="AY437" s="188" t="s">
        <v>147</v>
      </c>
    </row>
    <row r="438" spans="2:65" s="1" customFormat="1" ht="25.5" customHeight="1">
      <c r="B438" s="131"/>
      <c r="C438" s="159" t="s">
        <v>555</v>
      </c>
      <c r="D438" s="159" t="s">
        <v>148</v>
      </c>
      <c r="E438" s="160" t="s">
        <v>556</v>
      </c>
      <c r="F438" s="268" t="s">
        <v>557</v>
      </c>
      <c r="G438" s="268"/>
      <c r="H438" s="268"/>
      <c r="I438" s="268"/>
      <c r="J438" s="161" t="s">
        <v>151</v>
      </c>
      <c r="K438" s="162">
        <v>16.465</v>
      </c>
      <c r="L438" s="272">
        <v>0</v>
      </c>
      <c r="M438" s="272"/>
      <c r="N438" s="273">
        <f>ROUND(L438*K438,2)</f>
        <v>0</v>
      </c>
      <c r="O438" s="273"/>
      <c r="P438" s="273"/>
      <c r="Q438" s="273"/>
      <c r="R438" s="133"/>
      <c r="T438" s="163" t="s">
        <v>5</v>
      </c>
      <c r="U438" s="47" t="s">
        <v>43</v>
      </c>
      <c r="V438" s="39"/>
      <c r="W438" s="164">
        <f>V438*K438</f>
        <v>0</v>
      </c>
      <c r="X438" s="164">
        <v>2.3369999999999998E-2</v>
      </c>
      <c r="Y438" s="164">
        <f>X438*K438</f>
        <v>0.38478704999999996</v>
      </c>
      <c r="Z438" s="164">
        <v>0</v>
      </c>
      <c r="AA438" s="165">
        <f>Z438*K438</f>
        <v>0</v>
      </c>
      <c r="AR438" s="22" t="s">
        <v>237</v>
      </c>
      <c r="AT438" s="22" t="s">
        <v>148</v>
      </c>
      <c r="AU438" s="22" t="s">
        <v>99</v>
      </c>
      <c r="AY438" s="22" t="s">
        <v>147</v>
      </c>
      <c r="BE438" s="104">
        <f>IF(U438="základní",N438,0)</f>
        <v>0</v>
      </c>
      <c r="BF438" s="104">
        <f>IF(U438="snížená",N438,0)</f>
        <v>0</v>
      </c>
      <c r="BG438" s="104">
        <f>IF(U438="zákl. přenesená",N438,0)</f>
        <v>0</v>
      </c>
      <c r="BH438" s="104">
        <f>IF(U438="sníž. přenesená",N438,0)</f>
        <v>0</v>
      </c>
      <c r="BI438" s="104">
        <f>IF(U438="nulová",N438,0)</f>
        <v>0</v>
      </c>
      <c r="BJ438" s="22" t="s">
        <v>83</v>
      </c>
      <c r="BK438" s="104">
        <f>ROUND(L438*K438,2)</f>
        <v>0</v>
      </c>
      <c r="BL438" s="22" t="s">
        <v>237</v>
      </c>
      <c r="BM438" s="22" t="s">
        <v>558</v>
      </c>
    </row>
    <row r="439" spans="2:65" s="1" customFormat="1" ht="25.5" customHeight="1">
      <c r="B439" s="131"/>
      <c r="C439" s="159" t="s">
        <v>559</v>
      </c>
      <c r="D439" s="159" t="s">
        <v>148</v>
      </c>
      <c r="E439" s="160" t="s">
        <v>560</v>
      </c>
      <c r="F439" s="268" t="s">
        <v>561</v>
      </c>
      <c r="G439" s="268"/>
      <c r="H439" s="268"/>
      <c r="I439" s="268"/>
      <c r="J439" s="161" t="s">
        <v>151</v>
      </c>
      <c r="K439" s="162">
        <v>9.06</v>
      </c>
      <c r="L439" s="272">
        <v>0</v>
      </c>
      <c r="M439" s="272"/>
      <c r="N439" s="273">
        <f>ROUND(L439*K439,2)</f>
        <v>0</v>
      </c>
      <c r="O439" s="273"/>
      <c r="P439" s="273"/>
      <c r="Q439" s="273"/>
      <c r="R439" s="133"/>
      <c r="T439" s="163" t="s">
        <v>5</v>
      </c>
      <c r="U439" s="47" t="s">
        <v>43</v>
      </c>
      <c r="V439" s="39"/>
      <c r="W439" s="164">
        <f>V439*K439</f>
        <v>0</v>
      </c>
      <c r="X439" s="164">
        <v>2.3369999999999998E-2</v>
      </c>
      <c r="Y439" s="164">
        <f>X439*K439</f>
        <v>0.21173220000000001</v>
      </c>
      <c r="Z439" s="164">
        <v>0</v>
      </c>
      <c r="AA439" s="165">
        <f>Z439*K439</f>
        <v>0</v>
      </c>
      <c r="AR439" s="22" t="s">
        <v>237</v>
      </c>
      <c r="AT439" s="22" t="s">
        <v>148</v>
      </c>
      <c r="AU439" s="22" t="s">
        <v>99</v>
      </c>
      <c r="AY439" s="22" t="s">
        <v>147</v>
      </c>
      <c r="BE439" s="104">
        <f>IF(U439="základní",N439,0)</f>
        <v>0</v>
      </c>
      <c r="BF439" s="104">
        <f>IF(U439="snížená",N439,0)</f>
        <v>0</v>
      </c>
      <c r="BG439" s="104">
        <f>IF(U439="zákl. přenesená",N439,0)</f>
        <v>0</v>
      </c>
      <c r="BH439" s="104">
        <f>IF(U439="sníž. přenesená",N439,0)</f>
        <v>0</v>
      </c>
      <c r="BI439" s="104">
        <f>IF(U439="nulová",N439,0)</f>
        <v>0</v>
      </c>
      <c r="BJ439" s="22" t="s">
        <v>83</v>
      </c>
      <c r="BK439" s="104">
        <f>ROUND(L439*K439,2)</f>
        <v>0</v>
      </c>
      <c r="BL439" s="22" t="s">
        <v>237</v>
      </c>
      <c r="BM439" s="22" t="s">
        <v>562</v>
      </c>
    </row>
    <row r="440" spans="2:65" s="10" customFormat="1" ht="16.5" customHeight="1">
      <c r="B440" s="166"/>
      <c r="C440" s="167"/>
      <c r="D440" s="167"/>
      <c r="E440" s="168" t="s">
        <v>5</v>
      </c>
      <c r="F440" s="260" t="s">
        <v>563</v>
      </c>
      <c r="G440" s="261"/>
      <c r="H440" s="261"/>
      <c r="I440" s="261"/>
      <c r="J440" s="167"/>
      <c r="K440" s="168" t="s">
        <v>5</v>
      </c>
      <c r="L440" s="167"/>
      <c r="M440" s="167"/>
      <c r="N440" s="167"/>
      <c r="O440" s="167"/>
      <c r="P440" s="167"/>
      <c r="Q440" s="167"/>
      <c r="R440" s="169"/>
      <c r="T440" s="170"/>
      <c r="U440" s="167"/>
      <c r="V440" s="167"/>
      <c r="W440" s="167"/>
      <c r="X440" s="167"/>
      <c r="Y440" s="167"/>
      <c r="Z440" s="167"/>
      <c r="AA440" s="171"/>
      <c r="AT440" s="172" t="s">
        <v>155</v>
      </c>
      <c r="AU440" s="172" t="s">
        <v>99</v>
      </c>
      <c r="AV440" s="10" t="s">
        <v>83</v>
      </c>
      <c r="AW440" s="10" t="s">
        <v>34</v>
      </c>
      <c r="AX440" s="10" t="s">
        <v>77</v>
      </c>
      <c r="AY440" s="172" t="s">
        <v>147</v>
      </c>
    </row>
    <row r="441" spans="2:65" s="10" customFormat="1" ht="16.5" customHeight="1">
      <c r="B441" s="166"/>
      <c r="C441" s="167"/>
      <c r="D441" s="167"/>
      <c r="E441" s="168" t="s">
        <v>5</v>
      </c>
      <c r="F441" s="264" t="s">
        <v>546</v>
      </c>
      <c r="G441" s="265"/>
      <c r="H441" s="265"/>
      <c r="I441" s="265"/>
      <c r="J441" s="167"/>
      <c r="K441" s="168" t="s">
        <v>5</v>
      </c>
      <c r="L441" s="167"/>
      <c r="M441" s="167"/>
      <c r="N441" s="167"/>
      <c r="O441" s="167"/>
      <c r="P441" s="167"/>
      <c r="Q441" s="167"/>
      <c r="R441" s="169"/>
      <c r="T441" s="170"/>
      <c r="U441" s="167"/>
      <c r="V441" s="167"/>
      <c r="W441" s="167"/>
      <c r="X441" s="167"/>
      <c r="Y441" s="167"/>
      <c r="Z441" s="167"/>
      <c r="AA441" s="171"/>
      <c r="AT441" s="172" t="s">
        <v>155</v>
      </c>
      <c r="AU441" s="172" t="s">
        <v>99</v>
      </c>
      <c r="AV441" s="10" t="s">
        <v>83</v>
      </c>
      <c r="AW441" s="10" t="s">
        <v>34</v>
      </c>
      <c r="AX441" s="10" t="s">
        <v>77</v>
      </c>
      <c r="AY441" s="172" t="s">
        <v>147</v>
      </c>
    </row>
    <row r="442" spans="2:65" s="10" customFormat="1" ht="16.5" customHeight="1">
      <c r="B442" s="166"/>
      <c r="C442" s="167"/>
      <c r="D442" s="167"/>
      <c r="E442" s="168" t="s">
        <v>5</v>
      </c>
      <c r="F442" s="264" t="s">
        <v>154</v>
      </c>
      <c r="G442" s="265"/>
      <c r="H442" s="265"/>
      <c r="I442" s="265"/>
      <c r="J442" s="167"/>
      <c r="K442" s="168" t="s">
        <v>5</v>
      </c>
      <c r="L442" s="167"/>
      <c r="M442" s="167"/>
      <c r="N442" s="167"/>
      <c r="O442" s="167"/>
      <c r="P442" s="167"/>
      <c r="Q442" s="167"/>
      <c r="R442" s="169"/>
      <c r="T442" s="170"/>
      <c r="U442" s="167"/>
      <c r="V442" s="167"/>
      <c r="W442" s="167"/>
      <c r="X442" s="167"/>
      <c r="Y442" s="167"/>
      <c r="Z442" s="167"/>
      <c r="AA442" s="171"/>
      <c r="AT442" s="172" t="s">
        <v>155</v>
      </c>
      <c r="AU442" s="172" t="s">
        <v>99</v>
      </c>
      <c r="AV442" s="10" t="s">
        <v>83</v>
      </c>
      <c r="AW442" s="10" t="s">
        <v>34</v>
      </c>
      <c r="AX442" s="10" t="s">
        <v>77</v>
      </c>
      <c r="AY442" s="172" t="s">
        <v>147</v>
      </c>
    </row>
    <row r="443" spans="2:65" s="11" customFormat="1" ht="16.5" customHeight="1">
      <c r="B443" s="173"/>
      <c r="C443" s="174"/>
      <c r="D443" s="174"/>
      <c r="E443" s="175" t="s">
        <v>5</v>
      </c>
      <c r="F443" s="262" t="s">
        <v>439</v>
      </c>
      <c r="G443" s="263"/>
      <c r="H443" s="263"/>
      <c r="I443" s="263"/>
      <c r="J443" s="174"/>
      <c r="K443" s="176">
        <v>9.06</v>
      </c>
      <c r="L443" s="174"/>
      <c r="M443" s="174"/>
      <c r="N443" s="174"/>
      <c r="O443" s="174"/>
      <c r="P443" s="174"/>
      <c r="Q443" s="174"/>
      <c r="R443" s="177"/>
      <c r="T443" s="178"/>
      <c r="U443" s="174"/>
      <c r="V443" s="174"/>
      <c r="W443" s="174"/>
      <c r="X443" s="174"/>
      <c r="Y443" s="174"/>
      <c r="Z443" s="174"/>
      <c r="AA443" s="179"/>
      <c r="AT443" s="180" t="s">
        <v>155</v>
      </c>
      <c r="AU443" s="180" t="s">
        <v>99</v>
      </c>
      <c r="AV443" s="11" t="s">
        <v>99</v>
      </c>
      <c r="AW443" s="11" t="s">
        <v>34</v>
      </c>
      <c r="AX443" s="11" t="s">
        <v>77</v>
      </c>
      <c r="AY443" s="180" t="s">
        <v>147</v>
      </c>
    </row>
    <row r="444" spans="2:65" s="12" customFormat="1" ht="16.5" customHeight="1">
      <c r="B444" s="181"/>
      <c r="C444" s="182"/>
      <c r="D444" s="182"/>
      <c r="E444" s="183" t="s">
        <v>5</v>
      </c>
      <c r="F444" s="266" t="s">
        <v>157</v>
      </c>
      <c r="G444" s="267"/>
      <c r="H444" s="267"/>
      <c r="I444" s="267"/>
      <c r="J444" s="182"/>
      <c r="K444" s="184">
        <v>9.06</v>
      </c>
      <c r="L444" s="182"/>
      <c r="M444" s="182"/>
      <c r="N444" s="182"/>
      <c r="O444" s="182"/>
      <c r="P444" s="182"/>
      <c r="Q444" s="182"/>
      <c r="R444" s="185"/>
      <c r="T444" s="186"/>
      <c r="U444" s="182"/>
      <c r="V444" s="182"/>
      <c r="W444" s="182"/>
      <c r="X444" s="182"/>
      <c r="Y444" s="182"/>
      <c r="Z444" s="182"/>
      <c r="AA444" s="187"/>
      <c r="AT444" s="188" t="s">
        <v>155</v>
      </c>
      <c r="AU444" s="188" t="s">
        <v>99</v>
      </c>
      <c r="AV444" s="12" t="s">
        <v>152</v>
      </c>
      <c r="AW444" s="12" t="s">
        <v>34</v>
      </c>
      <c r="AX444" s="12" t="s">
        <v>83</v>
      </c>
      <c r="AY444" s="188" t="s">
        <v>147</v>
      </c>
    </row>
    <row r="445" spans="2:65" s="1" customFormat="1" ht="25.5" customHeight="1">
      <c r="B445" s="131"/>
      <c r="C445" s="159" t="s">
        <v>564</v>
      </c>
      <c r="D445" s="159" t="s">
        <v>148</v>
      </c>
      <c r="E445" s="160" t="s">
        <v>565</v>
      </c>
      <c r="F445" s="268" t="s">
        <v>566</v>
      </c>
      <c r="G445" s="268"/>
      <c r="H445" s="268"/>
      <c r="I445" s="268"/>
      <c r="J445" s="161" t="s">
        <v>97</v>
      </c>
      <c r="K445" s="162">
        <v>164.92</v>
      </c>
      <c r="L445" s="272">
        <v>0</v>
      </c>
      <c r="M445" s="272"/>
      <c r="N445" s="273">
        <f>ROUND(L445*K445,2)</f>
        <v>0</v>
      </c>
      <c r="O445" s="273"/>
      <c r="P445" s="273"/>
      <c r="Q445" s="273"/>
      <c r="R445" s="133"/>
      <c r="T445" s="163" t="s">
        <v>5</v>
      </c>
      <c r="U445" s="47" t="s">
        <v>43</v>
      </c>
      <c r="V445" s="39"/>
      <c r="W445" s="164">
        <f>V445*K445</f>
        <v>0</v>
      </c>
      <c r="X445" s="164">
        <v>0</v>
      </c>
      <c r="Y445" s="164">
        <f>X445*K445</f>
        <v>0</v>
      </c>
      <c r="Z445" s="164">
        <v>0</v>
      </c>
      <c r="AA445" s="165">
        <f>Z445*K445</f>
        <v>0</v>
      </c>
      <c r="AR445" s="22" t="s">
        <v>237</v>
      </c>
      <c r="AT445" s="22" t="s">
        <v>148</v>
      </c>
      <c r="AU445" s="22" t="s">
        <v>99</v>
      </c>
      <c r="AY445" s="22" t="s">
        <v>147</v>
      </c>
      <c r="BE445" s="104">
        <f>IF(U445="základní",N445,0)</f>
        <v>0</v>
      </c>
      <c r="BF445" s="104">
        <f>IF(U445="snížená",N445,0)</f>
        <v>0</v>
      </c>
      <c r="BG445" s="104">
        <f>IF(U445="zákl. přenesená",N445,0)</f>
        <v>0</v>
      </c>
      <c r="BH445" s="104">
        <f>IF(U445="sníž. přenesená",N445,0)</f>
        <v>0</v>
      </c>
      <c r="BI445" s="104">
        <f>IF(U445="nulová",N445,0)</f>
        <v>0</v>
      </c>
      <c r="BJ445" s="22" t="s">
        <v>83</v>
      </c>
      <c r="BK445" s="104">
        <f>ROUND(L445*K445,2)</f>
        <v>0</v>
      </c>
      <c r="BL445" s="22" t="s">
        <v>237</v>
      </c>
      <c r="BM445" s="22" t="s">
        <v>567</v>
      </c>
    </row>
    <row r="446" spans="2:65" s="10" customFormat="1" ht="16.5" customHeight="1">
      <c r="B446" s="166"/>
      <c r="C446" s="167"/>
      <c r="D446" s="167"/>
      <c r="E446" s="168" t="s">
        <v>5</v>
      </c>
      <c r="F446" s="260" t="s">
        <v>279</v>
      </c>
      <c r="G446" s="261"/>
      <c r="H446" s="261"/>
      <c r="I446" s="261"/>
      <c r="J446" s="167"/>
      <c r="K446" s="168" t="s">
        <v>5</v>
      </c>
      <c r="L446" s="167"/>
      <c r="M446" s="167"/>
      <c r="N446" s="167"/>
      <c r="O446" s="167"/>
      <c r="P446" s="167"/>
      <c r="Q446" s="167"/>
      <c r="R446" s="169"/>
      <c r="T446" s="170"/>
      <c r="U446" s="167"/>
      <c r="V446" s="167"/>
      <c r="W446" s="167"/>
      <c r="X446" s="167"/>
      <c r="Y446" s="167"/>
      <c r="Z446" s="167"/>
      <c r="AA446" s="171"/>
      <c r="AT446" s="172" t="s">
        <v>155</v>
      </c>
      <c r="AU446" s="172" t="s">
        <v>99</v>
      </c>
      <c r="AV446" s="10" t="s">
        <v>83</v>
      </c>
      <c r="AW446" s="10" t="s">
        <v>34</v>
      </c>
      <c r="AX446" s="10" t="s">
        <v>77</v>
      </c>
      <c r="AY446" s="172" t="s">
        <v>147</v>
      </c>
    </row>
    <row r="447" spans="2:65" s="10" customFormat="1" ht="16.5" customHeight="1">
      <c r="B447" s="166"/>
      <c r="C447" s="167"/>
      <c r="D447" s="167"/>
      <c r="E447" s="168" t="s">
        <v>5</v>
      </c>
      <c r="F447" s="264" t="s">
        <v>280</v>
      </c>
      <c r="G447" s="265"/>
      <c r="H447" s="265"/>
      <c r="I447" s="265"/>
      <c r="J447" s="167"/>
      <c r="K447" s="168" t="s">
        <v>5</v>
      </c>
      <c r="L447" s="167"/>
      <c r="M447" s="167"/>
      <c r="N447" s="167"/>
      <c r="O447" s="167"/>
      <c r="P447" s="167"/>
      <c r="Q447" s="167"/>
      <c r="R447" s="169"/>
      <c r="T447" s="170"/>
      <c r="U447" s="167"/>
      <c r="V447" s="167"/>
      <c r="W447" s="167"/>
      <c r="X447" s="167"/>
      <c r="Y447" s="167"/>
      <c r="Z447" s="167"/>
      <c r="AA447" s="171"/>
      <c r="AT447" s="172" t="s">
        <v>155</v>
      </c>
      <c r="AU447" s="172" t="s">
        <v>99</v>
      </c>
      <c r="AV447" s="10" t="s">
        <v>83</v>
      </c>
      <c r="AW447" s="10" t="s">
        <v>34</v>
      </c>
      <c r="AX447" s="10" t="s">
        <v>77</v>
      </c>
      <c r="AY447" s="172" t="s">
        <v>147</v>
      </c>
    </row>
    <row r="448" spans="2:65" s="11" customFormat="1" ht="16.5" customHeight="1">
      <c r="B448" s="173"/>
      <c r="C448" s="174"/>
      <c r="D448" s="174"/>
      <c r="E448" s="175" t="s">
        <v>5</v>
      </c>
      <c r="F448" s="262" t="s">
        <v>95</v>
      </c>
      <c r="G448" s="263"/>
      <c r="H448" s="263"/>
      <c r="I448" s="263"/>
      <c r="J448" s="174"/>
      <c r="K448" s="176">
        <v>164.92</v>
      </c>
      <c r="L448" s="174"/>
      <c r="M448" s="174"/>
      <c r="N448" s="174"/>
      <c r="O448" s="174"/>
      <c r="P448" s="174"/>
      <c r="Q448" s="174"/>
      <c r="R448" s="177"/>
      <c r="T448" s="178"/>
      <c r="U448" s="174"/>
      <c r="V448" s="174"/>
      <c r="W448" s="174"/>
      <c r="X448" s="174"/>
      <c r="Y448" s="174"/>
      <c r="Z448" s="174"/>
      <c r="AA448" s="179"/>
      <c r="AT448" s="180" t="s">
        <v>155</v>
      </c>
      <c r="AU448" s="180" t="s">
        <v>99</v>
      </c>
      <c r="AV448" s="11" t="s">
        <v>99</v>
      </c>
      <c r="AW448" s="11" t="s">
        <v>34</v>
      </c>
      <c r="AX448" s="11" t="s">
        <v>77</v>
      </c>
      <c r="AY448" s="180" t="s">
        <v>147</v>
      </c>
    </row>
    <row r="449" spans="2:65" s="12" customFormat="1" ht="16.5" customHeight="1">
      <c r="B449" s="181"/>
      <c r="C449" s="182"/>
      <c r="D449" s="182"/>
      <c r="E449" s="183" t="s">
        <v>5</v>
      </c>
      <c r="F449" s="266" t="s">
        <v>157</v>
      </c>
      <c r="G449" s="267"/>
      <c r="H449" s="267"/>
      <c r="I449" s="267"/>
      <c r="J449" s="182"/>
      <c r="K449" s="184">
        <v>164.92</v>
      </c>
      <c r="L449" s="182"/>
      <c r="M449" s="182"/>
      <c r="N449" s="182"/>
      <c r="O449" s="182"/>
      <c r="P449" s="182"/>
      <c r="Q449" s="182"/>
      <c r="R449" s="185"/>
      <c r="T449" s="186"/>
      <c r="U449" s="182"/>
      <c r="V449" s="182"/>
      <c r="W449" s="182"/>
      <c r="X449" s="182"/>
      <c r="Y449" s="182"/>
      <c r="Z449" s="182"/>
      <c r="AA449" s="187"/>
      <c r="AT449" s="188" t="s">
        <v>155</v>
      </c>
      <c r="AU449" s="188" t="s">
        <v>99</v>
      </c>
      <c r="AV449" s="12" t="s">
        <v>152</v>
      </c>
      <c r="AW449" s="12" t="s">
        <v>34</v>
      </c>
      <c r="AX449" s="12" t="s">
        <v>83</v>
      </c>
      <c r="AY449" s="188" t="s">
        <v>147</v>
      </c>
    </row>
    <row r="450" spans="2:65" s="1" customFormat="1" ht="25.5" customHeight="1">
      <c r="B450" s="131"/>
      <c r="C450" s="190" t="s">
        <v>568</v>
      </c>
      <c r="D450" s="190" t="s">
        <v>391</v>
      </c>
      <c r="E450" s="191" t="s">
        <v>569</v>
      </c>
      <c r="F450" s="269" t="s">
        <v>570</v>
      </c>
      <c r="G450" s="269"/>
      <c r="H450" s="269"/>
      <c r="I450" s="269"/>
      <c r="J450" s="192" t="s">
        <v>151</v>
      </c>
      <c r="K450" s="193">
        <v>5.4429999999999996</v>
      </c>
      <c r="L450" s="274">
        <v>0</v>
      </c>
      <c r="M450" s="274"/>
      <c r="N450" s="275">
        <f>ROUND(L450*K450,2)</f>
        <v>0</v>
      </c>
      <c r="O450" s="273"/>
      <c r="P450" s="273"/>
      <c r="Q450" s="273"/>
      <c r="R450" s="133"/>
      <c r="T450" s="163" t="s">
        <v>5</v>
      </c>
      <c r="U450" s="47" t="s">
        <v>43</v>
      </c>
      <c r="V450" s="39"/>
      <c r="W450" s="164">
        <f>V450*K450</f>
        <v>0</v>
      </c>
      <c r="X450" s="164">
        <v>0.55000000000000004</v>
      </c>
      <c r="Y450" s="164">
        <f>X450*K450</f>
        <v>2.9936500000000001</v>
      </c>
      <c r="Z450" s="164">
        <v>0</v>
      </c>
      <c r="AA450" s="165">
        <f>Z450*K450</f>
        <v>0</v>
      </c>
      <c r="AR450" s="22" t="s">
        <v>325</v>
      </c>
      <c r="AT450" s="22" t="s">
        <v>391</v>
      </c>
      <c r="AU450" s="22" t="s">
        <v>99</v>
      </c>
      <c r="AY450" s="22" t="s">
        <v>147</v>
      </c>
      <c r="BE450" s="104">
        <f>IF(U450="základní",N450,0)</f>
        <v>0</v>
      </c>
      <c r="BF450" s="104">
        <f>IF(U450="snížená",N450,0)</f>
        <v>0</v>
      </c>
      <c r="BG450" s="104">
        <f>IF(U450="zákl. přenesená",N450,0)</f>
        <v>0</v>
      </c>
      <c r="BH450" s="104">
        <f>IF(U450="sníž. přenesená",N450,0)</f>
        <v>0</v>
      </c>
      <c r="BI450" s="104">
        <f>IF(U450="nulová",N450,0)</f>
        <v>0</v>
      </c>
      <c r="BJ450" s="22" t="s">
        <v>83</v>
      </c>
      <c r="BK450" s="104">
        <f>ROUND(L450*K450,2)</f>
        <v>0</v>
      </c>
      <c r="BL450" s="22" t="s">
        <v>237</v>
      </c>
      <c r="BM450" s="22" t="s">
        <v>571</v>
      </c>
    </row>
    <row r="451" spans="2:65" s="10" customFormat="1" ht="16.5" customHeight="1">
      <c r="B451" s="166"/>
      <c r="C451" s="167"/>
      <c r="D451" s="167"/>
      <c r="E451" s="168" t="s">
        <v>5</v>
      </c>
      <c r="F451" s="260" t="s">
        <v>279</v>
      </c>
      <c r="G451" s="261"/>
      <c r="H451" s="261"/>
      <c r="I451" s="261"/>
      <c r="J451" s="167"/>
      <c r="K451" s="168" t="s">
        <v>5</v>
      </c>
      <c r="L451" s="167"/>
      <c r="M451" s="167"/>
      <c r="N451" s="167"/>
      <c r="O451" s="167"/>
      <c r="P451" s="167"/>
      <c r="Q451" s="167"/>
      <c r="R451" s="169"/>
      <c r="T451" s="170"/>
      <c r="U451" s="167"/>
      <c r="V451" s="167"/>
      <c r="W451" s="167"/>
      <c r="X451" s="167"/>
      <c r="Y451" s="167"/>
      <c r="Z451" s="167"/>
      <c r="AA451" s="171"/>
      <c r="AT451" s="172" t="s">
        <v>155</v>
      </c>
      <c r="AU451" s="172" t="s">
        <v>99</v>
      </c>
      <c r="AV451" s="10" t="s">
        <v>83</v>
      </c>
      <c r="AW451" s="10" t="s">
        <v>34</v>
      </c>
      <c r="AX451" s="10" t="s">
        <v>77</v>
      </c>
      <c r="AY451" s="172" t="s">
        <v>147</v>
      </c>
    </row>
    <row r="452" spans="2:65" s="10" customFormat="1" ht="16.5" customHeight="1">
      <c r="B452" s="166"/>
      <c r="C452" s="167"/>
      <c r="D452" s="167"/>
      <c r="E452" s="168" t="s">
        <v>5</v>
      </c>
      <c r="F452" s="264" t="s">
        <v>280</v>
      </c>
      <c r="G452" s="265"/>
      <c r="H452" s="265"/>
      <c r="I452" s="265"/>
      <c r="J452" s="167"/>
      <c r="K452" s="168" t="s">
        <v>5</v>
      </c>
      <c r="L452" s="167"/>
      <c r="M452" s="167"/>
      <c r="N452" s="167"/>
      <c r="O452" s="167"/>
      <c r="P452" s="167"/>
      <c r="Q452" s="167"/>
      <c r="R452" s="169"/>
      <c r="T452" s="170"/>
      <c r="U452" s="167"/>
      <c r="V452" s="167"/>
      <c r="W452" s="167"/>
      <c r="X452" s="167"/>
      <c r="Y452" s="167"/>
      <c r="Z452" s="167"/>
      <c r="AA452" s="171"/>
      <c r="AT452" s="172" t="s">
        <v>155</v>
      </c>
      <c r="AU452" s="172" t="s">
        <v>99</v>
      </c>
      <c r="AV452" s="10" t="s">
        <v>83</v>
      </c>
      <c r="AW452" s="10" t="s">
        <v>34</v>
      </c>
      <c r="AX452" s="10" t="s">
        <v>77</v>
      </c>
      <c r="AY452" s="172" t="s">
        <v>147</v>
      </c>
    </row>
    <row r="453" spans="2:65" s="11" customFormat="1" ht="16.5" customHeight="1">
      <c r="B453" s="173"/>
      <c r="C453" s="174"/>
      <c r="D453" s="174"/>
      <c r="E453" s="175" t="s">
        <v>5</v>
      </c>
      <c r="F453" s="262" t="s">
        <v>268</v>
      </c>
      <c r="G453" s="263"/>
      <c r="H453" s="263"/>
      <c r="I453" s="263"/>
      <c r="J453" s="174"/>
      <c r="K453" s="176">
        <v>4.9480000000000004</v>
      </c>
      <c r="L453" s="174"/>
      <c r="M453" s="174"/>
      <c r="N453" s="174"/>
      <c r="O453" s="174"/>
      <c r="P453" s="174"/>
      <c r="Q453" s="174"/>
      <c r="R453" s="177"/>
      <c r="T453" s="178"/>
      <c r="U453" s="174"/>
      <c r="V453" s="174"/>
      <c r="W453" s="174"/>
      <c r="X453" s="174"/>
      <c r="Y453" s="174"/>
      <c r="Z453" s="174"/>
      <c r="AA453" s="179"/>
      <c r="AT453" s="180" t="s">
        <v>155</v>
      </c>
      <c r="AU453" s="180" t="s">
        <v>99</v>
      </c>
      <c r="AV453" s="11" t="s">
        <v>99</v>
      </c>
      <c r="AW453" s="11" t="s">
        <v>34</v>
      </c>
      <c r="AX453" s="11" t="s">
        <v>77</v>
      </c>
      <c r="AY453" s="180" t="s">
        <v>147</v>
      </c>
    </row>
    <row r="454" spans="2:65" s="12" customFormat="1" ht="16.5" customHeight="1">
      <c r="B454" s="181"/>
      <c r="C454" s="182"/>
      <c r="D454" s="182"/>
      <c r="E454" s="183" t="s">
        <v>5</v>
      </c>
      <c r="F454" s="266" t="s">
        <v>157</v>
      </c>
      <c r="G454" s="267"/>
      <c r="H454" s="267"/>
      <c r="I454" s="267"/>
      <c r="J454" s="182"/>
      <c r="K454" s="184">
        <v>4.9480000000000004</v>
      </c>
      <c r="L454" s="182"/>
      <c r="M454" s="182"/>
      <c r="N454" s="182"/>
      <c r="O454" s="182"/>
      <c r="P454" s="182"/>
      <c r="Q454" s="182"/>
      <c r="R454" s="185"/>
      <c r="T454" s="186"/>
      <c r="U454" s="182"/>
      <c r="V454" s="182"/>
      <c r="W454" s="182"/>
      <c r="X454" s="182"/>
      <c r="Y454" s="182"/>
      <c r="Z454" s="182"/>
      <c r="AA454" s="187"/>
      <c r="AT454" s="188" t="s">
        <v>155</v>
      </c>
      <c r="AU454" s="188" t="s">
        <v>99</v>
      </c>
      <c r="AV454" s="12" t="s">
        <v>152</v>
      </c>
      <c r="AW454" s="12" t="s">
        <v>34</v>
      </c>
      <c r="AX454" s="12" t="s">
        <v>83</v>
      </c>
      <c r="AY454" s="188" t="s">
        <v>147</v>
      </c>
    </row>
    <row r="455" spans="2:65" s="1" customFormat="1" ht="25.5" customHeight="1">
      <c r="B455" s="131"/>
      <c r="C455" s="159" t="s">
        <v>572</v>
      </c>
      <c r="D455" s="159" t="s">
        <v>148</v>
      </c>
      <c r="E455" s="160" t="s">
        <v>573</v>
      </c>
      <c r="F455" s="268" t="s">
        <v>574</v>
      </c>
      <c r="G455" s="268"/>
      <c r="H455" s="268"/>
      <c r="I455" s="268"/>
      <c r="J455" s="161" t="s">
        <v>97</v>
      </c>
      <c r="K455" s="162">
        <v>164.92</v>
      </c>
      <c r="L455" s="272">
        <v>0</v>
      </c>
      <c r="M455" s="272"/>
      <c r="N455" s="273">
        <f>ROUND(L455*K455,2)</f>
        <v>0</v>
      </c>
      <c r="O455" s="273"/>
      <c r="P455" s="273"/>
      <c r="Q455" s="273"/>
      <c r="R455" s="133"/>
      <c r="T455" s="163" t="s">
        <v>5</v>
      </c>
      <c r="U455" s="47" t="s">
        <v>43</v>
      </c>
      <c r="V455" s="39"/>
      <c r="W455" s="164">
        <f>V455*K455</f>
        <v>0</v>
      </c>
      <c r="X455" s="164">
        <v>0</v>
      </c>
      <c r="Y455" s="164">
        <f>X455*K455</f>
        <v>0</v>
      </c>
      <c r="Z455" s="164">
        <v>1.4E-2</v>
      </c>
      <c r="AA455" s="165">
        <f>Z455*K455</f>
        <v>2.3088799999999998</v>
      </c>
      <c r="AR455" s="22" t="s">
        <v>237</v>
      </c>
      <c r="AT455" s="22" t="s">
        <v>148</v>
      </c>
      <c r="AU455" s="22" t="s">
        <v>99</v>
      </c>
      <c r="AY455" s="22" t="s">
        <v>147</v>
      </c>
      <c r="BE455" s="104">
        <f>IF(U455="základní",N455,0)</f>
        <v>0</v>
      </c>
      <c r="BF455" s="104">
        <f>IF(U455="snížená",N455,0)</f>
        <v>0</v>
      </c>
      <c r="BG455" s="104">
        <f>IF(U455="zákl. přenesená",N455,0)</f>
        <v>0</v>
      </c>
      <c r="BH455" s="104">
        <f>IF(U455="sníž. přenesená",N455,0)</f>
        <v>0</v>
      </c>
      <c r="BI455" s="104">
        <f>IF(U455="nulová",N455,0)</f>
        <v>0</v>
      </c>
      <c r="BJ455" s="22" t="s">
        <v>83</v>
      </c>
      <c r="BK455" s="104">
        <f>ROUND(L455*K455,2)</f>
        <v>0</v>
      </c>
      <c r="BL455" s="22" t="s">
        <v>237</v>
      </c>
      <c r="BM455" s="22" t="s">
        <v>575</v>
      </c>
    </row>
    <row r="456" spans="2:65" s="10" customFormat="1" ht="16.5" customHeight="1">
      <c r="B456" s="166"/>
      <c r="C456" s="167"/>
      <c r="D456" s="167"/>
      <c r="E456" s="168" t="s">
        <v>5</v>
      </c>
      <c r="F456" s="260" t="s">
        <v>279</v>
      </c>
      <c r="G456" s="261"/>
      <c r="H456" s="261"/>
      <c r="I456" s="261"/>
      <c r="J456" s="167"/>
      <c r="K456" s="168" t="s">
        <v>5</v>
      </c>
      <c r="L456" s="167"/>
      <c r="M456" s="167"/>
      <c r="N456" s="167"/>
      <c r="O456" s="167"/>
      <c r="P456" s="167"/>
      <c r="Q456" s="167"/>
      <c r="R456" s="169"/>
      <c r="T456" s="170"/>
      <c r="U456" s="167"/>
      <c r="V456" s="167"/>
      <c r="W456" s="167"/>
      <c r="X456" s="167"/>
      <c r="Y456" s="167"/>
      <c r="Z456" s="167"/>
      <c r="AA456" s="171"/>
      <c r="AT456" s="172" t="s">
        <v>155</v>
      </c>
      <c r="AU456" s="172" t="s">
        <v>99</v>
      </c>
      <c r="AV456" s="10" t="s">
        <v>83</v>
      </c>
      <c r="AW456" s="10" t="s">
        <v>34</v>
      </c>
      <c r="AX456" s="10" t="s">
        <v>77</v>
      </c>
      <c r="AY456" s="172" t="s">
        <v>147</v>
      </c>
    </row>
    <row r="457" spans="2:65" s="10" customFormat="1" ht="16.5" customHeight="1">
      <c r="B457" s="166"/>
      <c r="C457" s="167"/>
      <c r="D457" s="167"/>
      <c r="E457" s="168" t="s">
        <v>5</v>
      </c>
      <c r="F457" s="264" t="s">
        <v>280</v>
      </c>
      <c r="G457" s="265"/>
      <c r="H457" s="265"/>
      <c r="I457" s="265"/>
      <c r="J457" s="167"/>
      <c r="K457" s="168" t="s">
        <v>5</v>
      </c>
      <c r="L457" s="167"/>
      <c r="M457" s="167"/>
      <c r="N457" s="167"/>
      <c r="O457" s="167"/>
      <c r="P457" s="167"/>
      <c r="Q457" s="167"/>
      <c r="R457" s="169"/>
      <c r="T457" s="170"/>
      <c r="U457" s="167"/>
      <c r="V457" s="167"/>
      <c r="W457" s="167"/>
      <c r="X457" s="167"/>
      <c r="Y457" s="167"/>
      <c r="Z457" s="167"/>
      <c r="AA457" s="171"/>
      <c r="AT457" s="172" t="s">
        <v>155</v>
      </c>
      <c r="AU457" s="172" t="s">
        <v>99</v>
      </c>
      <c r="AV457" s="10" t="s">
        <v>83</v>
      </c>
      <c r="AW457" s="10" t="s">
        <v>34</v>
      </c>
      <c r="AX457" s="10" t="s">
        <v>77</v>
      </c>
      <c r="AY457" s="172" t="s">
        <v>147</v>
      </c>
    </row>
    <row r="458" spans="2:65" s="11" customFormat="1" ht="16.5" customHeight="1">
      <c r="B458" s="173"/>
      <c r="C458" s="174"/>
      <c r="D458" s="174"/>
      <c r="E458" s="175" t="s">
        <v>5</v>
      </c>
      <c r="F458" s="262" t="s">
        <v>95</v>
      </c>
      <c r="G458" s="263"/>
      <c r="H458" s="263"/>
      <c r="I458" s="263"/>
      <c r="J458" s="174"/>
      <c r="K458" s="176">
        <v>164.92</v>
      </c>
      <c r="L458" s="174"/>
      <c r="M458" s="174"/>
      <c r="N458" s="174"/>
      <c r="O458" s="174"/>
      <c r="P458" s="174"/>
      <c r="Q458" s="174"/>
      <c r="R458" s="177"/>
      <c r="T458" s="178"/>
      <c r="U458" s="174"/>
      <c r="V458" s="174"/>
      <c r="W458" s="174"/>
      <c r="X458" s="174"/>
      <c r="Y458" s="174"/>
      <c r="Z458" s="174"/>
      <c r="AA458" s="179"/>
      <c r="AT458" s="180" t="s">
        <v>155</v>
      </c>
      <c r="AU458" s="180" t="s">
        <v>99</v>
      </c>
      <c r="AV458" s="11" t="s">
        <v>99</v>
      </c>
      <c r="AW458" s="11" t="s">
        <v>34</v>
      </c>
      <c r="AX458" s="11" t="s">
        <v>77</v>
      </c>
      <c r="AY458" s="180" t="s">
        <v>147</v>
      </c>
    </row>
    <row r="459" spans="2:65" s="12" customFormat="1" ht="16.5" customHeight="1">
      <c r="B459" s="181"/>
      <c r="C459" s="182"/>
      <c r="D459" s="182"/>
      <c r="E459" s="183" t="s">
        <v>5</v>
      </c>
      <c r="F459" s="266" t="s">
        <v>157</v>
      </c>
      <c r="G459" s="267"/>
      <c r="H459" s="267"/>
      <c r="I459" s="267"/>
      <c r="J459" s="182"/>
      <c r="K459" s="184">
        <v>164.92</v>
      </c>
      <c r="L459" s="182"/>
      <c r="M459" s="182"/>
      <c r="N459" s="182"/>
      <c r="O459" s="182"/>
      <c r="P459" s="182"/>
      <c r="Q459" s="182"/>
      <c r="R459" s="185"/>
      <c r="T459" s="186"/>
      <c r="U459" s="182"/>
      <c r="V459" s="182"/>
      <c r="W459" s="182"/>
      <c r="X459" s="182"/>
      <c r="Y459" s="182"/>
      <c r="Z459" s="182"/>
      <c r="AA459" s="187"/>
      <c r="AT459" s="188" t="s">
        <v>155</v>
      </c>
      <c r="AU459" s="188" t="s">
        <v>99</v>
      </c>
      <c r="AV459" s="12" t="s">
        <v>152</v>
      </c>
      <c r="AW459" s="12" t="s">
        <v>34</v>
      </c>
      <c r="AX459" s="12" t="s">
        <v>83</v>
      </c>
      <c r="AY459" s="188" t="s">
        <v>147</v>
      </c>
    </row>
    <row r="460" spans="2:65" s="1" customFormat="1" ht="25.5" customHeight="1">
      <c r="B460" s="131"/>
      <c r="C460" s="159" t="s">
        <v>576</v>
      </c>
      <c r="D460" s="159" t="s">
        <v>148</v>
      </c>
      <c r="E460" s="160" t="s">
        <v>577</v>
      </c>
      <c r="F460" s="268" t="s">
        <v>578</v>
      </c>
      <c r="G460" s="268"/>
      <c r="H460" s="268"/>
      <c r="I460" s="268"/>
      <c r="J460" s="161" t="s">
        <v>244</v>
      </c>
      <c r="K460" s="162">
        <v>8</v>
      </c>
      <c r="L460" s="272">
        <v>0</v>
      </c>
      <c r="M460" s="272"/>
      <c r="N460" s="273">
        <f>ROUND(L460*K460,2)</f>
        <v>0</v>
      </c>
      <c r="O460" s="273"/>
      <c r="P460" s="273"/>
      <c r="Q460" s="273"/>
      <c r="R460" s="133"/>
      <c r="T460" s="163" t="s">
        <v>5</v>
      </c>
      <c r="U460" s="47" t="s">
        <v>43</v>
      </c>
      <c r="V460" s="39"/>
      <c r="W460" s="164">
        <f>V460*K460</f>
        <v>0</v>
      </c>
      <c r="X460" s="164">
        <v>0</v>
      </c>
      <c r="Y460" s="164">
        <f>X460*K460</f>
        <v>0</v>
      </c>
      <c r="Z460" s="164">
        <v>1.7000000000000001E-2</v>
      </c>
      <c r="AA460" s="165">
        <f>Z460*K460</f>
        <v>0.13600000000000001</v>
      </c>
      <c r="AR460" s="22" t="s">
        <v>237</v>
      </c>
      <c r="AT460" s="22" t="s">
        <v>148</v>
      </c>
      <c r="AU460" s="22" t="s">
        <v>99</v>
      </c>
      <c r="AY460" s="22" t="s">
        <v>147</v>
      </c>
      <c r="BE460" s="104">
        <f>IF(U460="základní",N460,0)</f>
        <v>0</v>
      </c>
      <c r="BF460" s="104">
        <f>IF(U460="snížená",N460,0)</f>
        <v>0</v>
      </c>
      <c r="BG460" s="104">
        <f>IF(U460="zákl. přenesená",N460,0)</f>
        <v>0</v>
      </c>
      <c r="BH460" s="104">
        <f>IF(U460="sníž. přenesená",N460,0)</f>
        <v>0</v>
      </c>
      <c r="BI460" s="104">
        <f>IF(U460="nulová",N460,0)</f>
        <v>0</v>
      </c>
      <c r="BJ460" s="22" t="s">
        <v>83</v>
      </c>
      <c r="BK460" s="104">
        <f>ROUND(L460*K460,2)</f>
        <v>0</v>
      </c>
      <c r="BL460" s="22" t="s">
        <v>237</v>
      </c>
      <c r="BM460" s="22" t="s">
        <v>579</v>
      </c>
    </row>
    <row r="461" spans="2:65" s="10" customFormat="1" ht="16.5" customHeight="1">
      <c r="B461" s="166"/>
      <c r="C461" s="167"/>
      <c r="D461" s="167"/>
      <c r="E461" s="168" t="s">
        <v>5</v>
      </c>
      <c r="F461" s="260" t="s">
        <v>580</v>
      </c>
      <c r="G461" s="261"/>
      <c r="H461" s="261"/>
      <c r="I461" s="261"/>
      <c r="J461" s="167"/>
      <c r="K461" s="168" t="s">
        <v>5</v>
      </c>
      <c r="L461" s="167"/>
      <c r="M461" s="167"/>
      <c r="N461" s="167"/>
      <c r="O461" s="167"/>
      <c r="P461" s="167"/>
      <c r="Q461" s="167"/>
      <c r="R461" s="169"/>
      <c r="T461" s="170"/>
      <c r="U461" s="167"/>
      <c r="V461" s="167"/>
      <c r="W461" s="167"/>
      <c r="X461" s="167"/>
      <c r="Y461" s="167"/>
      <c r="Z461" s="167"/>
      <c r="AA461" s="171"/>
      <c r="AT461" s="172" t="s">
        <v>155</v>
      </c>
      <c r="AU461" s="172" t="s">
        <v>99</v>
      </c>
      <c r="AV461" s="10" t="s">
        <v>83</v>
      </c>
      <c r="AW461" s="10" t="s">
        <v>34</v>
      </c>
      <c r="AX461" s="10" t="s">
        <v>77</v>
      </c>
      <c r="AY461" s="172" t="s">
        <v>147</v>
      </c>
    </row>
    <row r="462" spans="2:65" s="10" customFormat="1" ht="16.5" customHeight="1">
      <c r="B462" s="166"/>
      <c r="C462" s="167"/>
      <c r="D462" s="167"/>
      <c r="E462" s="168" t="s">
        <v>5</v>
      </c>
      <c r="F462" s="264" t="s">
        <v>293</v>
      </c>
      <c r="G462" s="265"/>
      <c r="H462" s="265"/>
      <c r="I462" s="265"/>
      <c r="J462" s="167"/>
      <c r="K462" s="168" t="s">
        <v>5</v>
      </c>
      <c r="L462" s="167"/>
      <c r="M462" s="167"/>
      <c r="N462" s="167"/>
      <c r="O462" s="167"/>
      <c r="P462" s="167"/>
      <c r="Q462" s="167"/>
      <c r="R462" s="169"/>
      <c r="T462" s="170"/>
      <c r="U462" s="167"/>
      <c r="V462" s="167"/>
      <c r="W462" s="167"/>
      <c r="X462" s="167"/>
      <c r="Y462" s="167"/>
      <c r="Z462" s="167"/>
      <c r="AA462" s="171"/>
      <c r="AT462" s="172" t="s">
        <v>155</v>
      </c>
      <c r="AU462" s="172" t="s">
        <v>99</v>
      </c>
      <c r="AV462" s="10" t="s">
        <v>83</v>
      </c>
      <c r="AW462" s="10" t="s">
        <v>34</v>
      </c>
      <c r="AX462" s="10" t="s">
        <v>77</v>
      </c>
      <c r="AY462" s="172" t="s">
        <v>147</v>
      </c>
    </row>
    <row r="463" spans="2:65" s="11" customFormat="1" ht="16.5" customHeight="1">
      <c r="B463" s="173"/>
      <c r="C463" s="174"/>
      <c r="D463" s="174"/>
      <c r="E463" s="175" t="s">
        <v>5</v>
      </c>
      <c r="F463" s="262" t="s">
        <v>581</v>
      </c>
      <c r="G463" s="263"/>
      <c r="H463" s="263"/>
      <c r="I463" s="263"/>
      <c r="J463" s="174"/>
      <c r="K463" s="176">
        <v>8</v>
      </c>
      <c r="L463" s="174"/>
      <c r="M463" s="174"/>
      <c r="N463" s="174"/>
      <c r="O463" s="174"/>
      <c r="P463" s="174"/>
      <c r="Q463" s="174"/>
      <c r="R463" s="177"/>
      <c r="T463" s="178"/>
      <c r="U463" s="174"/>
      <c r="V463" s="174"/>
      <c r="W463" s="174"/>
      <c r="X463" s="174"/>
      <c r="Y463" s="174"/>
      <c r="Z463" s="174"/>
      <c r="AA463" s="179"/>
      <c r="AT463" s="180" t="s">
        <v>155</v>
      </c>
      <c r="AU463" s="180" t="s">
        <v>99</v>
      </c>
      <c r="AV463" s="11" t="s">
        <v>99</v>
      </c>
      <c r="AW463" s="11" t="s">
        <v>34</v>
      </c>
      <c r="AX463" s="11" t="s">
        <v>77</v>
      </c>
      <c r="AY463" s="180" t="s">
        <v>147</v>
      </c>
    </row>
    <row r="464" spans="2:65" s="12" customFormat="1" ht="16.5" customHeight="1">
      <c r="B464" s="181"/>
      <c r="C464" s="182"/>
      <c r="D464" s="182"/>
      <c r="E464" s="183" t="s">
        <v>5</v>
      </c>
      <c r="F464" s="266" t="s">
        <v>157</v>
      </c>
      <c r="G464" s="267"/>
      <c r="H464" s="267"/>
      <c r="I464" s="267"/>
      <c r="J464" s="182"/>
      <c r="K464" s="184">
        <v>8</v>
      </c>
      <c r="L464" s="182"/>
      <c r="M464" s="182"/>
      <c r="N464" s="182"/>
      <c r="O464" s="182"/>
      <c r="P464" s="182"/>
      <c r="Q464" s="182"/>
      <c r="R464" s="185"/>
      <c r="T464" s="186"/>
      <c r="U464" s="182"/>
      <c r="V464" s="182"/>
      <c r="W464" s="182"/>
      <c r="X464" s="182"/>
      <c r="Y464" s="182"/>
      <c r="Z464" s="182"/>
      <c r="AA464" s="187"/>
      <c r="AT464" s="188" t="s">
        <v>155</v>
      </c>
      <c r="AU464" s="188" t="s">
        <v>99</v>
      </c>
      <c r="AV464" s="12" t="s">
        <v>152</v>
      </c>
      <c r="AW464" s="12" t="s">
        <v>34</v>
      </c>
      <c r="AX464" s="12" t="s">
        <v>83</v>
      </c>
      <c r="AY464" s="188" t="s">
        <v>147</v>
      </c>
    </row>
    <row r="465" spans="2:65" s="1" customFormat="1" ht="38.25" customHeight="1">
      <c r="B465" s="131"/>
      <c r="C465" s="159" t="s">
        <v>582</v>
      </c>
      <c r="D465" s="159" t="s">
        <v>148</v>
      </c>
      <c r="E465" s="160" t="s">
        <v>583</v>
      </c>
      <c r="F465" s="268" t="s">
        <v>584</v>
      </c>
      <c r="G465" s="268"/>
      <c r="H465" s="268"/>
      <c r="I465" s="268"/>
      <c r="J465" s="161" t="s">
        <v>204</v>
      </c>
      <c r="K465" s="162">
        <v>1</v>
      </c>
      <c r="L465" s="272">
        <v>0</v>
      </c>
      <c r="M465" s="272"/>
      <c r="N465" s="273">
        <f>ROUND(L465*K465,2)</f>
        <v>0</v>
      </c>
      <c r="O465" s="273"/>
      <c r="P465" s="273"/>
      <c r="Q465" s="273"/>
      <c r="R465" s="133"/>
      <c r="T465" s="163" t="s">
        <v>5</v>
      </c>
      <c r="U465" s="47" t="s">
        <v>43</v>
      </c>
      <c r="V465" s="39"/>
      <c r="W465" s="164">
        <f>V465*K465</f>
        <v>0</v>
      </c>
      <c r="X465" s="164">
        <v>0</v>
      </c>
      <c r="Y465" s="164">
        <f>X465*K465</f>
        <v>0</v>
      </c>
      <c r="Z465" s="164">
        <v>0</v>
      </c>
      <c r="AA465" s="165">
        <f>Z465*K465</f>
        <v>0</v>
      </c>
      <c r="AR465" s="22" t="s">
        <v>237</v>
      </c>
      <c r="AT465" s="22" t="s">
        <v>148</v>
      </c>
      <c r="AU465" s="22" t="s">
        <v>99</v>
      </c>
      <c r="AY465" s="22" t="s">
        <v>147</v>
      </c>
      <c r="BE465" s="104">
        <f>IF(U465="základní",N465,0)</f>
        <v>0</v>
      </c>
      <c r="BF465" s="104">
        <f>IF(U465="snížená",N465,0)</f>
        <v>0</v>
      </c>
      <c r="BG465" s="104">
        <f>IF(U465="zákl. přenesená",N465,0)</f>
        <v>0</v>
      </c>
      <c r="BH465" s="104">
        <f>IF(U465="sníž. přenesená",N465,0)</f>
        <v>0</v>
      </c>
      <c r="BI465" s="104">
        <f>IF(U465="nulová",N465,0)</f>
        <v>0</v>
      </c>
      <c r="BJ465" s="22" t="s">
        <v>83</v>
      </c>
      <c r="BK465" s="104">
        <f>ROUND(L465*K465,2)</f>
        <v>0</v>
      </c>
      <c r="BL465" s="22" t="s">
        <v>237</v>
      </c>
      <c r="BM465" s="22" t="s">
        <v>585</v>
      </c>
    </row>
    <row r="466" spans="2:65" s="10" customFormat="1" ht="16.5" customHeight="1">
      <c r="B466" s="166"/>
      <c r="C466" s="167"/>
      <c r="D466" s="167"/>
      <c r="E466" s="168" t="s">
        <v>5</v>
      </c>
      <c r="F466" s="260" t="s">
        <v>586</v>
      </c>
      <c r="G466" s="261"/>
      <c r="H466" s="261"/>
      <c r="I466" s="261"/>
      <c r="J466" s="167"/>
      <c r="K466" s="168" t="s">
        <v>5</v>
      </c>
      <c r="L466" s="167"/>
      <c r="M466" s="167"/>
      <c r="N466" s="167"/>
      <c r="O466" s="167"/>
      <c r="P466" s="167"/>
      <c r="Q466" s="167"/>
      <c r="R466" s="169"/>
      <c r="T466" s="170"/>
      <c r="U466" s="167"/>
      <c r="V466" s="167"/>
      <c r="W466" s="167"/>
      <c r="X466" s="167"/>
      <c r="Y466" s="167"/>
      <c r="Z466" s="167"/>
      <c r="AA466" s="171"/>
      <c r="AT466" s="172" t="s">
        <v>155</v>
      </c>
      <c r="AU466" s="172" t="s">
        <v>99</v>
      </c>
      <c r="AV466" s="10" t="s">
        <v>83</v>
      </c>
      <c r="AW466" s="10" t="s">
        <v>34</v>
      </c>
      <c r="AX466" s="10" t="s">
        <v>77</v>
      </c>
      <c r="AY466" s="172" t="s">
        <v>147</v>
      </c>
    </row>
    <row r="467" spans="2:65" s="10" customFormat="1" ht="16.5" customHeight="1">
      <c r="B467" s="166"/>
      <c r="C467" s="167"/>
      <c r="D467" s="167"/>
      <c r="E467" s="168" t="s">
        <v>5</v>
      </c>
      <c r="F467" s="264" t="s">
        <v>162</v>
      </c>
      <c r="G467" s="265"/>
      <c r="H467" s="265"/>
      <c r="I467" s="265"/>
      <c r="J467" s="167"/>
      <c r="K467" s="168" t="s">
        <v>5</v>
      </c>
      <c r="L467" s="167"/>
      <c r="M467" s="167"/>
      <c r="N467" s="167"/>
      <c r="O467" s="167"/>
      <c r="P467" s="167"/>
      <c r="Q467" s="167"/>
      <c r="R467" s="169"/>
      <c r="T467" s="170"/>
      <c r="U467" s="167"/>
      <c r="V467" s="167"/>
      <c r="W467" s="167"/>
      <c r="X467" s="167"/>
      <c r="Y467" s="167"/>
      <c r="Z467" s="167"/>
      <c r="AA467" s="171"/>
      <c r="AT467" s="172" t="s">
        <v>155</v>
      </c>
      <c r="AU467" s="172" t="s">
        <v>99</v>
      </c>
      <c r="AV467" s="10" t="s">
        <v>83</v>
      </c>
      <c r="AW467" s="10" t="s">
        <v>34</v>
      </c>
      <c r="AX467" s="10" t="s">
        <v>77</v>
      </c>
      <c r="AY467" s="172" t="s">
        <v>147</v>
      </c>
    </row>
    <row r="468" spans="2:65" s="10" customFormat="1" ht="16.5" customHeight="1">
      <c r="B468" s="166"/>
      <c r="C468" s="167"/>
      <c r="D468" s="167"/>
      <c r="E468" s="168" t="s">
        <v>5</v>
      </c>
      <c r="F468" s="264" t="s">
        <v>587</v>
      </c>
      <c r="G468" s="265"/>
      <c r="H468" s="265"/>
      <c r="I468" s="265"/>
      <c r="J468" s="167"/>
      <c r="K468" s="168" t="s">
        <v>5</v>
      </c>
      <c r="L468" s="167"/>
      <c r="M468" s="167"/>
      <c r="N468" s="167"/>
      <c r="O468" s="167"/>
      <c r="P468" s="167"/>
      <c r="Q468" s="167"/>
      <c r="R468" s="169"/>
      <c r="T468" s="170"/>
      <c r="U468" s="167"/>
      <c r="V468" s="167"/>
      <c r="W468" s="167"/>
      <c r="X468" s="167"/>
      <c r="Y468" s="167"/>
      <c r="Z468" s="167"/>
      <c r="AA468" s="171"/>
      <c r="AT468" s="172" t="s">
        <v>155</v>
      </c>
      <c r="AU468" s="172" t="s">
        <v>99</v>
      </c>
      <c r="AV468" s="10" t="s">
        <v>83</v>
      </c>
      <c r="AW468" s="10" t="s">
        <v>34</v>
      </c>
      <c r="AX468" s="10" t="s">
        <v>77</v>
      </c>
      <c r="AY468" s="172" t="s">
        <v>147</v>
      </c>
    </row>
    <row r="469" spans="2:65" s="10" customFormat="1" ht="16.5" customHeight="1">
      <c r="B469" s="166"/>
      <c r="C469" s="167"/>
      <c r="D469" s="167"/>
      <c r="E469" s="168" t="s">
        <v>5</v>
      </c>
      <c r="F469" s="264" t="s">
        <v>588</v>
      </c>
      <c r="G469" s="265"/>
      <c r="H469" s="265"/>
      <c r="I469" s="265"/>
      <c r="J469" s="167"/>
      <c r="K469" s="168" t="s">
        <v>5</v>
      </c>
      <c r="L469" s="167"/>
      <c r="M469" s="167"/>
      <c r="N469" s="167"/>
      <c r="O469" s="167"/>
      <c r="P469" s="167"/>
      <c r="Q469" s="167"/>
      <c r="R469" s="169"/>
      <c r="T469" s="170"/>
      <c r="U469" s="167"/>
      <c r="V469" s="167"/>
      <c r="W469" s="167"/>
      <c r="X469" s="167"/>
      <c r="Y469" s="167"/>
      <c r="Z469" s="167"/>
      <c r="AA469" s="171"/>
      <c r="AT469" s="172" t="s">
        <v>155</v>
      </c>
      <c r="AU469" s="172" t="s">
        <v>99</v>
      </c>
      <c r="AV469" s="10" t="s">
        <v>83</v>
      </c>
      <c r="AW469" s="10" t="s">
        <v>34</v>
      </c>
      <c r="AX469" s="10" t="s">
        <v>77</v>
      </c>
      <c r="AY469" s="172" t="s">
        <v>147</v>
      </c>
    </row>
    <row r="470" spans="2:65" s="10" customFormat="1" ht="16.5" customHeight="1">
      <c r="B470" s="166"/>
      <c r="C470" s="167"/>
      <c r="D470" s="167"/>
      <c r="E470" s="168" t="s">
        <v>5</v>
      </c>
      <c r="F470" s="264" t="s">
        <v>589</v>
      </c>
      <c r="G470" s="265"/>
      <c r="H470" s="265"/>
      <c r="I470" s="265"/>
      <c r="J470" s="167"/>
      <c r="K470" s="168" t="s">
        <v>5</v>
      </c>
      <c r="L470" s="167"/>
      <c r="M470" s="167"/>
      <c r="N470" s="167"/>
      <c r="O470" s="167"/>
      <c r="P470" s="167"/>
      <c r="Q470" s="167"/>
      <c r="R470" s="169"/>
      <c r="T470" s="170"/>
      <c r="U470" s="167"/>
      <c r="V470" s="167"/>
      <c r="W470" s="167"/>
      <c r="X470" s="167"/>
      <c r="Y470" s="167"/>
      <c r="Z470" s="167"/>
      <c r="AA470" s="171"/>
      <c r="AT470" s="172" t="s">
        <v>155</v>
      </c>
      <c r="AU470" s="172" t="s">
        <v>99</v>
      </c>
      <c r="AV470" s="10" t="s">
        <v>83</v>
      </c>
      <c r="AW470" s="10" t="s">
        <v>34</v>
      </c>
      <c r="AX470" s="10" t="s">
        <v>77</v>
      </c>
      <c r="AY470" s="172" t="s">
        <v>147</v>
      </c>
    </row>
    <row r="471" spans="2:65" s="11" customFormat="1" ht="16.5" customHeight="1">
      <c r="B471" s="173"/>
      <c r="C471" s="174"/>
      <c r="D471" s="174"/>
      <c r="E471" s="175" t="s">
        <v>5</v>
      </c>
      <c r="F471" s="262" t="s">
        <v>83</v>
      </c>
      <c r="G471" s="263"/>
      <c r="H471" s="263"/>
      <c r="I471" s="263"/>
      <c r="J471" s="174"/>
      <c r="K471" s="176">
        <v>1</v>
      </c>
      <c r="L471" s="174"/>
      <c r="M471" s="174"/>
      <c r="N471" s="174"/>
      <c r="O471" s="174"/>
      <c r="P471" s="174"/>
      <c r="Q471" s="174"/>
      <c r="R471" s="177"/>
      <c r="T471" s="178"/>
      <c r="U471" s="174"/>
      <c r="V471" s="174"/>
      <c r="W471" s="174"/>
      <c r="X471" s="174"/>
      <c r="Y471" s="174"/>
      <c r="Z471" s="174"/>
      <c r="AA471" s="179"/>
      <c r="AT471" s="180" t="s">
        <v>155</v>
      </c>
      <c r="AU471" s="180" t="s">
        <v>99</v>
      </c>
      <c r="AV471" s="11" t="s">
        <v>99</v>
      </c>
      <c r="AW471" s="11" t="s">
        <v>34</v>
      </c>
      <c r="AX471" s="11" t="s">
        <v>77</v>
      </c>
      <c r="AY471" s="180" t="s">
        <v>147</v>
      </c>
    </row>
    <row r="472" spans="2:65" s="12" customFormat="1" ht="16.5" customHeight="1">
      <c r="B472" s="181"/>
      <c r="C472" s="182"/>
      <c r="D472" s="182"/>
      <c r="E472" s="183" t="s">
        <v>5</v>
      </c>
      <c r="F472" s="266" t="s">
        <v>157</v>
      </c>
      <c r="G472" s="267"/>
      <c r="H472" s="267"/>
      <c r="I472" s="267"/>
      <c r="J472" s="182"/>
      <c r="K472" s="184">
        <v>1</v>
      </c>
      <c r="L472" s="182"/>
      <c r="M472" s="182"/>
      <c r="N472" s="182"/>
      <c r="O472" s="182"/>
      <c r="P472" s="182"/>
      <c r="Q472" s="182"/>
      <c r="R472" s="185"/>
      <c r="T472" s="186"/>
      <c r="U472" s="182"/>
      <c r="V472" s="182"/>
      <c r="W472" s="182"/>
      <c r="X472" s="182"/>
      <c r="Y472" s="182"/>
      <c r="Z472" s="182"/>
      <c r="AA472" s="187"/>
      <c r="AT472" s="188" t="s">
        <v>155</v>
      </c>
      <c r="AU472" s="188" t="s">
        <v>99</v>
      </c>
      <c r="AV472" s="12" t="s">
        <v>152</v>
      </c>
      <c r="AW472" s="12" t="s">
        <v>34</v>
      </c>
      <c r="AX472" s="12" t="s">
        <v>83</v>
      </c>
      <c r="AY472" s="188" t="s">
        <v>147</v>
      </c>
    </row>
    <row r="473" spans="2:65" s="1" customFormat="1" ht="38.25" customHeight="1">
      <c r="B473" s="131"/>
      <c r="C473" s="159" t="s">
        <v>590</v>
      </c>
      <c r="D473" s="159" t="s">
        <v>148</v>
      </c>
      <c r="E473" s="160" t="s">
        <v>591</v>
      </c>
      <c r="F473" s="268" t="s">
        <v>592</v>
      </c>
      <c r="G473" s="268"/>
      <c r="H473" s="268"/>
      <c r="I473" s="268"/>
      <c r="J473" s="161" t="s">
        <v>97</v>
      </c>
      <c r="K473" s="162">
        <v>145.03</v>
      </c>
      <c r="L473" s="272">
        <v>0</v>
      </c>
      <c r="M473" s="272"/>
      <c r="N473" s="273">
        <f>ROUND(L473*K473,2)</f>
        <v>0</v>
      </c>
      <c r="O473" s="273"/>
      <c r="P473" s="273"/>
      <c r="Q473" s="273"/>
      <c r="R473" s="133"/>
      <c r="T473" s="163" t="s">
        <v>5</v>
      </c>
      <c r="U473" s="47" t="s">
        <v>43</v>
      </c>
      <c r="V473" s="39"/>
      <c r="W473" s="164">
        <f>V473*K473</f>
        <v>0</v>
      </c>
      <c r="X473" s="164">
        <v>0</v>
      </c>
      <c r="Y473" s="164">
        <f>X473*K473</f>
        <v>0</v>
      </c>
      <c r="Z473" s="164">
        <v>0.04</v>
      </c>
      <c r="AA473" s="165">
        <f>Z473*K473</f>
        <v>5.8012000000000006</v>
      </c>
      <c r="AR473" s="22" t="s">
        <v>237</v>
      </c>
      <c r="AT473" s="22" t="s">
        <v>148</v>
      </c>
      <c r="AU473" s="22" t="s">
        <v>99</v>
      </c>
      <c r="AY473" s="22" t="s">
        <v>147</v>
      </c>
      <c r="BE473" s="104">
        <f>IF(U473="základní",N473,0)</f>
        <v>0</v>
      </c>
      <c r="BF473" s="104">
        <f>IF(U473="snížená",N473,0)</f>
        <v>0</v>
      </c>
      <c r="BG473" s="104">
        <f>IF(U473="zákl. přenesená",N473,0)</f>
        <v>0</v>
      </c>
      <c r="BH473" s="104">
        <f>IF(U473="sníž. přenesená",N473,0)</f>
        <v>0</v>
      </c>
      <c r="BI473" s="104">
        <f>IF(U473="nulová",N473,0)</f>
        <v>0</v>
      </c>
      <c r="BJ473" s="22" t="s">
        <v>83</v>
      </c>
      <c r="BK473" s="104">
        <f>ROUND(L473*K473,2)</f>
        <v>0</v>
      </c>
      <c r="BL473" s="22" t="s">
        <v>237</v>
      </c>
      <c r="BM473" s="22" t="s">
        <v>593</v>
      </c>
    </row>
    <row r="474" spans="2:65" s="10" customFormat="1" ht="16.5" customHeight="1">
      <c r="B474" s="166"/>
      <c r="C474" s="167"/>
      <c r="D474" s="167"/>
      <c r="E474" s="168" t="s">
        <v>5</v>
      </c>
      <c r="F474" s="260" t="s">
        <v>279</v>
      </c>
      <c r="G474" s="261"/>
      <c r="H474" s="261"/>
      <c r="I474" s="261"/>
      <c r="J474" s="167"/>
      <c r="K474" s="168" t="s">
        <v>5</v>
      </c>
      <c r="L474" s="167"/>
      <c r="M474" s="167"/>
      <c r="N474" s="167"/>
      <c r="O474" s="167"/>
      <c r="P474" s="167"/>
      <c r="Q474" s="167"/>
      <c r="R474" s="169"/>
      <c r="T474" s="170"/>
      <c r="U474" s="167"/>
      <c r="V474" s="167"/>
      <c r="W474" s="167"/>
      <c r="X474" s="167"/>
      <c r="Y474" s="167"/>
      <c r="Z474" s="167"/>
      <c r="AA474" s="171"/>
      <c r="AT474" s="172" t="s">
        <v>155</v>
      </c>
      <c r="AU474" s="172" t="s">
        <v>99</v>
      </c>
      <c r="AV474" s="10" t="s">
        <v>83</v>
      </c>
      <c r="AW474" s="10" t="s">
        <v>34</v>
      </c>
      <c r="AX474" s="10" t="s">
        <v>77</v>
      </c>
      <c r="AY474" s="172" t="s">
        <v>147</v>
      </c>
    </row>
    <row r="475" spans="2:65" s="10" customFormat="1" ht="16.5" customHeight="1">
      <c r="B475" s="166"/>
      <c r="C475" s="167"/>
      <c r="D475" s="167"/>
      <c r="E475" s="168" t="s">
        <v>5</v>
      </c>
      <c r="F475" s="264" t="s">
        <v>280</v>
      </c>
      <c r="G475" s="265"/>
      <c r="H475" s="265"/>
      <c r="I475" s="265"/>
      <c r="J475" s="167"/>
      <c r="K475" s="168" t="s">
        <v>5</v>
      </c>
      <c r="L475" s="167"/>
      <c r="M475" s="167"/>
      <c r="N475" s="167"/>
      <c r="O475" s="167"/>
      <c r="P475" s="167"/>
      <c r="Q475" s="167"/>
      <c r="R475" s="169"/>
      <c r="T475" s="170"/>
      <c r="U475" s="167"/>
      <c r="V475" s="167"/>
      <c r="W475" s="167"/>
      <c r="X475" s="167"/>
      <c r="Y475" s="167"/>
      <c r="Z475" s="167"/>
      <c r="AA475" s="171"/>
      <c r="AT475" s="172" t="s">
        <v>155</v>
      </c>
      <c r="AU475" s="172" t="s">
        <v>99</v>
      </c>
      <c r="AV475" s="10" t="s">
        <v>83</v>
      </c>
      <c r="AW475" s="10" t="s">
        <v>34</v>
      </c>
      <c r="AX475" s="10" t="s">
        <v>77</v>
      </c>
      <c r="AY475" s="172" t="s">
        <v>147</v>
      </c>
    </row>
    <row r="476" spans="2:65" s="11" customFormat="1" ht="16.5" customHeight="1">
      <c r="B476" s="173"/>
      <c r="C476" s="174"/>
      <c r="D476" s="174"/>
      <c r="E476" s="175" t="s">
        <v>5</v>
      </c>
      <c r="F476" s="262" t="s">
        <v>594</v>
      </c>
      <c r="G476" s="263"/>
      <c r="H476" s="263"/>
      <c r="I476" s="263"/>
      <c r="J476" s="174"/>
      <c r="K476" s="176">
        <v>145.03</v>
      </c>
      <c r="L476" s="174"/>
      <c r="M476" s="174"/>
      <c r="N476" s="174"/>
      <c r="O476" s="174"/>
      <c r="P476" s="174"/>
      <c r="Q476" s="174"/>
      <c r="R476" s="177"/>
      <c r="T476" s="178"/>
      <c r="U476" s="174"/>
      <c r="V476" s="174"/>
      <c r="W476" s="174"/>
      <c r="X476" s="174"/>
      <c r="Y476" s="174"/>
      <c r="Z476" s="174"/>
      <c r="AA476" s="179"/>
      <c r="AT476" s="180" t="s">
        <v>155</v>
      </c>
      <c r="AU476" s="180" t="s">
        <v>99</v>
      </c>
      <c r="AV476" s="11" t="s">
        <v>99</v>
      </c>
      <c r="AW476" s="11" t="s">
        <v>34</v>
      </c>
      <c r="AX476" s="11" t="s">
        <v>77</v>
      </c>
      <c r="AY476" s="180" t="s">
        <v>147</v>
      </c>
    </row>
    <row r="477" spans="2:65" s="12" customFormat="1" ht="16.5" customHeight="1">
      <c r="B477" s="181"/>
      <c r="C477" s="182"/>
      <c r="D477" s="182"/>
      <c r="E477" s="183" t="s">
        <v>5</v>
      </c>
      <c r="F477" s="266" t="s">
        <v>157</v>
      </c>
      <c r="G477" s="267"/>
      <c r="H477" s="267"/>
      <c r="I477" s="267"/>
      <c r="J477" s="182"/>
      <c r="K477" s="184">
        <v>145.03</v>
      </c>
      <c r="L477" s="182"/>
      <c r="M477" s="182"/>
      <c r="N477" s="182"/>
      <c r="O477" s="182"/>
      <c r="P477" s="182"/>
      <c r="Q477" s="182"/>
      <c r="R477" s="185"/>
      <c r="T477" s="186"/>
      <c r="U477" s="182"/>
      <c r="V477" s="182"/>
      <c r="W477" s="182"/>
      <c r="X477" s="182"/>
      <c r="Y477" s="182"/>
      <c r="Z477" s="182"/>
      <c r="AA477" s="187"/>
      <c r="AT477" s="188" t="s">
        <v>155</v>
      </c>
      <c r="AU477" s="188" t="s">
        <v>99</v>
      </c>
      <c r="AV477" s="12" t="s">
        <v>152</v>
      </c>
      <c r="AW477" s="12" t="s">
        <v>34</v>
      </c>
      <c r="AX477" s="12" t="s">
        <v>83</v>
      </c>
      <c r="AY477" s="188" t="s">
        <v>147</v>
      </c>
    </row>
    <row r="478" spans="2:65" s="1" customFormat="1" ht="25.5" customHeight="1">
      <c r="B478" s="131"/>
      <c r="C478" s="159" t="s">
        <v>595</v>
      </c>
      <c r="D478" s="159" t="s">
        <v>148</v>
      </c>
      <c r="E478" s="160" t="s">
        <v>596</v>
      </c>
      <c r="F478" s="268" t="s">
        <v>597</v>
      </c>
      <c r="G478" s="268"/>
      <c r="H478" s="268"/>
      <c r="I478" s="268"/>
      <c r="J478" s="161" t="s">
        <v>363</v>
      </c>
      <c r="K478" s="189">
        <v>0</v>
      </c>
      <c r="L478" s="272">
        <v>0</v>
      </c>
      <c r="M478" s="272"/>
      <c r="N478" s="273">
        <f>ROUND(L478*K478,2)</f>
        <v>0</v>
      </c>
      <c r="O478" s="273"/>
      <c r="P478" s="273"/>
      <c r="Q478" s="273"/>
      <c r="R478" s="133"/>
      <c r="T478" s="163" t="s">
        <v>5</v>
      </c>
      <c r="U478" s="47" t="s">
        <v>43</v>
      </c>
      <c r="V478" s="39"/>
      <c r="W478" s="164">
        <f>V478*K478</f>
        <v>0</v>
      </c>
      <c r="X478" s="164">
        <v>0</v>
      </c>
      <c r="Y478" s="164">
        <f>X478*K478</f>
        <v>0</v>
      </c>
      <c r="Z478" s="164">
        <v>0</v>
      </c>
      <c r="AA478" s="165">
        <f>Z478*K478</f>
        <v>0</v>
      </c>
      <c r="AR478" s="22" t="s">
        <v>237</v>
      </c>
      <c r="AT478" s="22" t="s">
        <v>148</v>
      </c>
      <c r="AU478" s="22" t="s">
        <v>99</v>
      </c>
      <c r="AY478" s="22" t="s">
        <v>147</v>
      </c>
      <c r="BE478" s="104">
        <f>IF(U478="základní",N478,0)</f>
        <v>0</v>
      </c>
      <c r="BF478" s="104">
        <f>IF(U478="snížená",N478,0)</f>
        <v>0</v>
      </c>
      <c r="BG478" s="104">
        <f>IF(U478="zákl. přenesená",N478,0)</f>
        <v>0</v>
      </c>
      <c r="BH478" s="104">
        <f>IF(U478="sníž. přenesená",N478,0)</f>
        <v>0</v>
      </c>
      <c r="BI478" s="104">
        <f>IF(U478="nulová",N478,0)</f>
        <v>0</v>
      </c>
      <c r="BJ478" s="22" t="s">
        <v>83</v>
      </c>
      <c r="BK478" s="104">
        <f>ROUND(L478*K478,2)</f>
        <v>0</v>
      </c>
      <c r="BL478" s="22" t="s">
        <v>237</v>
      </c>
      <c r="BM478" s="22" t="s">
        <v>598</v>
      </c>
    </row>
    <row r="479" spans="2:65" s="9" customFormat="1" ht="29.85" customHeight="1">
      <c r="B479" s="148"/>
      <c r="C479" s="149"/>
      <c r="D479" s="158" t="s">
        <v>122</v>
      </c>
      <c r="E479" s="158"/>
      <c r="F479" s="158"/>
      <c r="G479" s="158"/>
      <c r="H479" s="158"/>
      <c r="I479" s="158"/>
      <c r="J479" s="158"/>
      <c r="K479" s="158"/>
      <c r="L479" s="158"/>
      <c r="M479" s="158"/>
      <c r="N479" s="276">
        <f>BK479</f>
        <v>0</v>
      </c>
      <c r="O479" s="277"/>
      <c r="P479" s="277"/>
      <c r="Q479" s="277"/>
      <c r="R479" s="151"/>
      <c r="T479" s="152"/>
      <c r="U479" s="149"/>
      <c r="V479" s="149"/>
      <c r="W479" s="153">
        <f>SUM(W480:W526)</f>
        <v>0</v>
      </c>
      <c r="X479" s="149"/>
      <c r="Y479" s="153">
        <f>SUM(Y480:Y526)</f>
        <v>0.1094</v>
      </c>
      <c r="Z479" s="149"/>
      <c r="AA479" s="154">
        <f>SUM(AA480:AA526)</f>
        <v>8.1171999999999994E-2</v>
      </c>
      <c r="AR479" s="155" t="s">
        <v>99</v>
      </c>
      <c r="AT479" s="156" t="s">
        <v>76</v>
      </c>
      <c r="AU479" s="156" t="s">
        <v>83</v>
      </c>
      <c r="AY479" s="155" t="s">
        <v>147</v>
      </c>
      <c r="BK479" s="157">
        <f>SUM(BK480:BK526)</f>
        <v>0</v>
      </c>
    </row>
    <row r="480" spans="2:65" s="1" customFormat="1" ht="16.5" customHeight="1">
      <c r="B480" s="131"/>
      <c r="C480" s="159" t="s">
        <v>599</v>
      </c>
      <c r="D480" s="159" t="s">
        <v>148</v>
      </c>
      <c r="E480" s="160" t="s">
        <v>600</v>
      </c>
      <c r="F480" s="268" t="s">
        <v>601</v>
      </c>
      <c r="G480" s="268"/>
      <c r="H480" s="268"/>
      <c r="I480" s="268"/>
      <c r="J480" s="161" t="s">
        <v>244</v>
      </c>
      <c r="K480" s="162">
        <v>7.8</v>
      </c>
      <c r="L480" s="272">
        <v>0</v>
      </c>
      <c r="M480" s="272"/>
      <c r="N480" s="273">
        <f>ROUND(L480*K480,2)</f>
        <v>0</v>
      </c>
      <c r="O480" s="273"/>
      <c r="P480" s="273"/>
      <c r="Q480" s="273"/>
      <c r="R480" s="133"/>
      <c r="T480" s="163" t="s">
        <v>5</v>
      </c>
      <c r="U480" s="47" t="s">
        <v>43</v>
      </c>
      <c r="V480" s="39"/>
      <c r="W480" s="164">
        <f>V480*K480</f>
        <v>0</v>
      </c>
      <c r="X480" s="164">
        <v>0</v>
      </c>
      <c r="Y480" s="164">
        <f>X480*K480</f>
        <v>0</v>
      </c>
      <c r="Z480" s="164">
        <v>3.48E-3</v>
      </c>
      <c r="AA480" s="165">
        <f>Z480*K480</f>
        <v>2.7143999999999998E-2</v>
      </c>
      <c r="AR480" s="22" t="s">
        <v>237</v>
      </c>
      <c r="AT480" s="22" t="s">
        <v>148</v>
      </c>
      <c r="AU480" s="22" t="s">
        <v>99</v>
      </c>
      <c r="AY480" s="22" t="s">
        <v>147</v>
      </c>
      <c r="BE480" s="104">
        <f>IF(U480="základní",N480,0)</f>
        <v>0</v>
      </c>
      <c r="BF480" s="104">
        <f>IF(U480="snížená",N480,0)</f>
        <v>0</v>
      </c>
      <c r="BG480" s="104">
        <f>IF(U480="zákl. přenesená",N480,0)</f>
        <v>0</v>
      </c>
      <c r="BH480" s="104">
        <f>IF(U480="sníž. přenesená",N480,0)</f>
        <v>0</v>
      </c>
      <c r="BI480" s="104">
        <f>IF(U480="nulová",N480,0)</f>
        <v>0</v>
      </c>
      <c r="BJ480" s="22" t="s">
        <v>83</v>
      </c>
      <c r="BK480" s="104">
        <f>ROUND(L480*K480,2)</f>
        <v>0</v>
      </c>
      <c r="BL480" s="22" t="s">
        <v>237</v>
      </c>
      <c r="BM480" s="22" t="s">
        <v>602</v>
      </c>
    </row>
    <row r="481" spans="2:65" s="10" customFormat="1" ht="16.5" customHeight="1">
      <c r="B481" s="166"/>
      <c r="C481" s="167"/>
      <c r="D481" s="167"/>
      <c r="E481" s="168" t="s">
        <v>5</v>
      </c>
      <c r="F481" s="260" t="s">
        <v>603</v>
      </c>
      <c r="G481" s="261"/>
      <c r="H481" s="261"/>
      <c r="I481" s="261"/>
      <c r="J481" s="167"/>
      <c r="K481" s="168" t="s">
        <v>5</v>
      </c>
      <c r="L481" s="167"/>
      <c r="M481" s="167"/>
      <c r="N481" s="167"/>
      <c r="O481" s="167"/>
      <c r="P481" s="167"/>
      <c r="Q481" s="167"/>
      <c r="R481" s="169"/>
      <c r="T481" s="170"/>
      <c r="U481" s="167"/>
      <c r="V481" s="167"/>
      <c r="W481" s="167"/>
      <c r="X481" s="167"/>
      <c r="Y481" s="167"/>
      <c r="Z481" s="167"/>
      <c r="AA481" s="171"/>
      <c r="AT481" s="172" t="s">
        <v>155</v>
      </c>
      <c r="AU481" s="172" t="s">
        <v>99</v>
      </c>
      <c r="AV481" s="10" t="s">
        <v>83</v>
      </c>
      <c r="AW481" s="10" t="s">
        <v>34</v>
      </c>
      <c r="AX481" s="10" t="s">
        <v>77</v>
      </c>
      <c r="AY481" s="172" t="s">
        <v>147</v>
      </c>
    </row>
    <row r="482" spans="2:65" s="11" customFormat="1" ht="16.5" customHeight="1">
      <c r="B482" s="173"/>
      <c r="C482" s="174"/>
      <c r="D482" s="174"/>
      <c r="E482" s="175" t="s">
        <v>5</v>
      </c>
      <c r="F482" s="262" t="s">
        <v>604</v>
      </c>
      <c r="G482" s="263"/>
      <c r="H482" s="263"/>
      <c r="I482" s="263"/>
      <c r="J482" s="174"/>
      <c r="K482" s="176">
        <v>4.8</v>
      </c>
      <c r="L482" s="174"/>
      <c r="M482" s="174"/>
      <c r="N482" s="174"/>
      <c r="O482" s="174"/>
      <c r="P482" s="174"/>
      <c r="Q482" s="174"/>
      <c r="R482" s="177"/>
      <c r="T482" s="178"/>
      <c r="U482" s="174"/>
      <c r="V482" s="174"/>
      <c r="W482" s="174"/>
      <c r="X482" s="174"/>
      <c r="Y482" s="174"/>
      <c r="Z482" s="174"/>
      <c r="AA482" s="179"/>
      <c r="AT482" s="180" t="s">
        <v>155</v>
      </c>
      <c r="AU482" s="180" t="s">
        <v>99</v>
      </c>
      <c r="AV482" s="11" t="s">
        <v>99</v>
      </c>
      <c r="AW482" s="11" t="s">
        <v>34</v>
      </c>
      <c r="AX482" s="11" t="s">
        <v>77</v>
      </c>
      <c r="AY482" s="180" t="s">
        <v>147</v>
      </c>
    </row>
    <row r="483" spans="2:65" s="11" customFormat="1" ht="16.5" customHeight="1">
      <c r="B483" s="173"/>
      <c r="C483" s="174"/>
      <c r="D483" s="174"/>
      <c r="E483" s="175" t="s">
        <v>5</v>
      </c>
      <c r="F483" s="262" t="s">
        <v>605</v>
      </c>
      <c r="G483" s="263"/>
      <c r="H483" s="263"/>
      <c r="I483" s="263"/>
      <c r="J483" s="174"/>
      <c r="K483" s="176">
        <v>3</v>
      </c>
      <c r="L483" s="174"/>
      <c r="M483" s="174"/>
      <c r="N483" s="174"/>
      <c r="O483" s="174"/>
      <c r="P483" s="174"/>
      <c r="Q483" s="174"/>
      <c r="R483" s="177"/>
      <c r="T483" s="178"/>
      <c r="U483" s="174"/>
      <c r="V483" s="174"/>
      <c r="W483" s="174"/>
      <c r="X483" s="174"/>
      <c r="Y483" s="174"/>
      <c r="Z483" s="174"/>
      <c r="AA483" s="179"/>
      <c r="AT483" s="180" t="s">
        <v>155</v>
      </c>
      <c r="AU483" s="180" t="s">
        <v>99</v>
      </c>
      <c r="AV483" s="11" t="s">
        <v>99</v>
      </c>
      <c r="AW483" s="11" t="s">
        <v>34</v>
      </c>
      <c r="AX483" s="11" t="s">
        <v>77</v>
      </c>
      <c r="AY483" s="180" t="s">
        <v>147</v>
      </c>
    </row>
    <row r="484" spans="2:65" s="12" customFormat="1" ht="16.5" customHeight="1">
      <c r="B484" s="181"/>
      <c r="C484" s="182"/>
      <c r="D484" s="182"/>
      <c r="E484" s="183" t="s">
        <v>5</v>
      </c>
      <c r="F484" s="266" t="s">
        <v>157</v>
      </c>
      <c r="G484" s="267"/>
      <c r="H484" s="267"/>
      <c r="I484" s="267"/>
      <c r="J484" s="182"/>
      <c r="K484" s="184">
        <v>7.8</v>
      </c>
      <c r="L484" s="182"/>
      <c r="M484" s="182"/>
      <c r="N484" s="182"/>
      <c r="O484" s="182"/>
      <c r="P484" s="182"/>
      <c r="Q484" s="182"/>
      <c r="R484" s="185"/>
      <c r="T484" s="186"/>
      <c r="U484" s="182"/>
      <c r="V484" s="182"/>
      <c r="W484" s="182"/>
      <c r="X484" s="182"/>
      <c r="Y484" s="182"/>
      <c r="Z484" s="182"/>
      <c r="AA484" s="187"/>
      <c r="AT484" s="188" t="s">
        <v>155</v>
      </c>
      <c r="AU484" s="188" t="s">
        <v>99</v>
      </c>
      <c r="AV484" s="12" t="s">
        <v>152</v>
      </c>
      <c r="AW484" s="12" t="s">
        <v>34</v>
      </c>
      <c r="AX484" s="12" t="s">
        <v>83</v>
      </c>
      <c r="AY484" s="188" t="s">
        <v>147</v>
      </c>
    </row>
    <row r="485" spans="2:65" s="1" customFormat="1" ht="16.5" customHeight="1">
      <c r="B485" s="131"/>
      <c r="C485" s="159" t="s">
        <v>606</v>
      </c>
      <c r="D485" s="159" t="s">
        <v>148</v>
      </c>
      <c r="E485" s="160" t="s">
        <v>607</v>
      </c>
      <c r="F485" s="268" t="s">
        <v>608</v>
      </c>
      <c r="G485" s="268"/>
      <c r="H485" s="268"/>
      <c r="I485" s="268"/>
      <c r="J485" s="161" t="s">
        <v>174</v>
      </c>
      <c r="K485" s="162">
        <v>2</v>
      </c>
      <c r="L485" s="272">
        <v>0</v>
      </c>
      <c r="M485" s="272"/>
      <c r="N485" s="273">
        <f>ROUND(L485*K485,2)</f>
        <v>0</v>
      </c>
      <c r="O485" s="273"/>
      <c r="P485" s="273"/>
      <c r="Q485" s="273"/>
      <c r="R485" s="133"/>
      <c r="T485" s="163" t="s">
        <v>5</v>
      </c>
      <c r="U485" s="47" t="s">
        <v>43</v>
      </c>
      <c r="V485" s="39"/>
      <c r="W485" s="164">
        <f>V485*K485</f>
        <v>0</v>
      </c>
      <c r="X485" s="164">
        <v>0</v>
      </c>
      <c r="Y485" s="164">
        <f>X485*K485</f>
        <v>0</v>
      </c>
      <c r="Z485" s="164">
        <v>9.0600000000000003E-3</v>
      </c>
      <c r="AA485" s="165">
        <f>Z485*K485</f>
        <v>1.8120000000000001E-2</v>
      </c>
      <c r="AR485" s="22" t="s">
        <v>237</v>
      </c>
      <c r="AT485" s="22" t="s">
        <v>148</v>
      </c>
      <c r="AU485" s="22" t="s">
        <v>99</v>
      </c>
      <c r="AY485" s="22" t="s">
        <v>147</v>
      </c>
      <c r="BE485" s="104">
        <f>IF(U485="základní",N485,0)</f>
        <v>0</v>
      </c>
      <c r="BF485" s="104">
        <f>IF(U485="snížená",N485,0)</f>
        <v>0</v>
      </c>
      <c r="BG485" s="104">
        <f>IF(U485="zákl. přenesená",N485,0)</f>
        <v>0</v>
      </c>
      <c r="BH485" s="104">
        <f>IF(U485="sníž. přenesená",N485,0)</f>
        <v>0</v>
      </c>
      <c r="BI485" s="104">
        <f>IF(U485="nulová",N485,0)</f>
        <v>0</v>
      </c>
      <c r="BJ485" s="22" t="s">
        <v>83</v>
      </c>
      <c r="BK485" s="104">
        <f>ROUND(L485*K485,2)</f>
        <v>0</v>
      </c>
      <c r="BL485" s="22" t="s">
        <v>237</v>
      </c>
      <c r="BM485" s="22" t="s">
        <v>609</v>
      </c>
    </row>
    <row r="486" spans="2:65" s="10" customFormat="1" ht="16.5" customHeight="1">
      <c r="B486" s="166"/>
      <c r="C486" s="167"/>
      <c r="D486" s="167"/>
      <c r="E486" s="168" t="s">
        <v>5</v>
      </c>
      <c r="F486" s="260" t="s">
        <v>180</v>
      </c>
      <c r="G486" s="261"/>
      <c r="H486" s="261"/>
      <c r="I486" s="261"/>
      <c r="J486" s="167"/>
      <c r="K486" s="168" t="s">
        <v>5</v>
      </c>
      <c r="L486" s="167"/>
      <c r="M486" s="167"/>
      <c r="N486" s="167"/>
      <c r="O486" s="167"/>
      <c r="P486" s="167"/>
      <c r="Q486" s="167"/>
      <c r="R486" s="169"/>
      <c r="T486" s="170"/>
      <c r="U486" s="167"/>
      <c r="V486" s="167"/>
      <c r="W486" s="167"/>
      <c r="X486" s="167"/>
      <c r="Y486" s="167"/>
      <c r="Z486" s="167"/>
      <c r="AA486" s="171"/>
      <c r="AT486" s="172" t="s">
        <v>155</v>
      </c>
      <c r="AU486" s="172" t="s">
        <v>99</v>
      </c>
      <c r="AV486" s="10" t="s">
        <v>83</v>
      </c>
      <c r="AW486" s="10" t="s">
        <v>34</v>
      </c>
      <c r="AX486" s="10" t="s">
        <v>77</v>
      </c>
      <c r="AY486" s="172" t="s">
        <v>147</v>
      </c>
    </row>
    <row r="487" spans="2:65" s="10" customFormat="1" ht="16.5" customHeight="1">
      <c r="B487" s="166"/>
      <c r="C487" s="167"/>
      <c r="D487" s="167"/>
      <c r="E487" s="168" t="s">
        <v>5</v>
      </c>
      <c r="F487" s="264" t="s">
        <v>293</v>
      </c>
      <c r="G487" s="265"/>
      <c r="H487" s="265"/>
      <c r="I487" s="265"/>
      <c r="J487" s="167"/>
      <c r="K487" s="168" t="s">
        <v>5</v>
      </c>
      <c r="L487" s="167"/>
      <c r="M487" s="167"/>
      <c r="N487" s="167"/>
      <c r="O487" s="167"/>
      <c r="P487" s="167"/>
      <c r="Q487" s="167"/>
      <c r="R487" s="169"/>
      <c r="T487" s="170"/>
      <c r="U487" s="167"/>
      <c r="V487" s="167"/>
      <c r="W487" s="167"/>
      <c r="X487" s="167"/>
      <c r="Y487" s="167"/>
      <c r="Z487" s="167"/>
      <c r="AA487" s="171"/>
      <c r="AT487" s="172" t="s">
        <v>155</v>
      </c>
      <c r="AU487" s="172" t="s">
        <v>99</v>
      </c>
      <c r="AV487" s="10" t="s">
        <v>83</v>
      </c>
      <c r="AW487" s="10" t="s">
        <v>34</v>
      </c>
      <c r="AX487" s="10" t="s">
        <v>77</v>
      </c>
      <c r="AY487" s="172" t="s">
        <v>147</v>
      </c>
    </row>
    <row r="488" spans="2:65" s="11" customFormat="1" ht="16.5" customHeight="1">
      <c r="B488" s="173"/>
      <c r="C488" s="174"/>
      <c r="D488" s="174"/>
      <c r="E488" s="175" t="s">
        <v>5</v>
      </c>
      <c r="F488" s="262" t="s">
        <v>99</v>
      </c>
      <c r="G488" s="263"/>
      <c r="H488" s="263"/>
      <c r="I488" s="263"/>
      <c r="J488" s="174"/>
      <c r="K488" s="176">
        <v>2</v>
      </c>
      <c r="L488" s="174"/>
      <c r="M488" s="174"/>
      <c r="N488" s="174"/>
      <c r="O488" s="174"/>
      <c r="P488" s="174"/>
      <c r="Q488" s="174"/>
      <c r="R488" s="177"/>
      <c r="T488" s="178"/>
      <c r="U488" s="174"/>
      <c r="V488" s="174"/>
      <c r="W488" s="174"/>
      <c r="X488" s="174"/>
      <c r="Y488" s="174"/>
      <c r="Z488" s="174"/>
      <c r="AA488" s="179"/>
      <c r="AT488" s="180" t="s">
        <v>155</v>
      </c>
      <c r="AU488" s="180" t="s">
        <v>99</v>
      </c>
      <c r="AV488" s="11" t="s">
        <v>99</v>
      </c>
      <c r="AW488" s="11" t="s">
        <v>34</v>
      </c>
      <c r="AX488" s="11" t="s">
        <v>77</v>
      </c>
      <c r="AY488" s="180" t="s">
        <v>147</v>
      </c>
    </row>
    <row r="489" spans="2:65" s="12" customFormat="1" ht="16.5" customHeight="1">
      <c r="B489" s="181"/>
      <c r="C489" s="182"/>
      <c r="D489" s="182"/>
      <c r="E489" s="183" t="s">
        <v>5</v>
      </c>
      <c r="F489" s="266" t="s">
        <v>157</v>
      </c>
      <c r="G489" s="267"/>
      <c r="H489" s="267"/>
      <c r="I489" s="267"/>
      <c r="J489" s="182"/>
      <c r="K489" s="184">
        <v>2</v>
      </c>
      <c r="L489" s="182"/>
      <c r="M489" s="182"/>
      <c r="N489" s="182"/>
      <c r="O489" s="182"/>
      <c r="P489" s="182"/>
      <c r="Q489" s="182"/>
      <c r="R489" s="185"/>
      <c r="T489" s="186"/>
      <c r="U489" s="182"/>
      <c r="V489" s="182"/>
      <c r="W489" s="182"/>
      <c r="X489" s="182"/>
      <c r="Y489" s="182"/>
      <c r="Z489" s="182"/>
      <c r="AA489" s="187"/>
      <c r="AT489" s="188" t="s">
        <v>155</v>
      </c>
      <c r="AU489" s="188" t="s">
        <v>99</v>
      </c>
      <c r="AV489" s="12" t="s">
        <v>152</v>
      </c>
      <c r="AW489" s="12" t="s">
        <v>34</v>
      </c>
      <c r="AX489" s="12" t="s">
        <v>83</v>
      </c>
      <c r="AY489" s="188" t="s">
        <v>147</v>
      </c>
    </row>
    <row r="490" spans="2:65" s="1" customFormat="1" ht="25.5" customHeight="1">
      <c r="B490" s="131"/>
      <c r="C490" s="159" t="s">
        <v>610</v>
      </c>
      <c r="D490" s="159" t="s">
        <v>148</v>
      </c>
      <c r="E490" s="160" t="s">
        <v>611</v>
      </c>
      <c r="F490" s="268" t="s">
        <v>612</v>
      </c>
      <c r="G490" s="268"/>
      <c r="H490" s="268"/>
      <c r="I490" s="268"/>
      <c r="J490" s="161" t="s">
        <v>244</v>
      </c>
      <c r="K490" s="162">
        <v>6.8</v>
      </c>
      <c r="L490" s="272">
        <v>0</v>
      </c>
      <c r="M490" s="272"/>
      <c r="N490" s="273">
        <f>ROUND(L490*K490,2)</f>
        <v>0</v>
      </c>
      <c r="O490" s="273"/>
      <c r="P490" s="273"/>
      <c r="Q490" s="273"/>
      <c r="R490" s="133"/>
      <c r="T490" s="163" t="s">
        <v>5</v>
      </c>
      <c r="U490" s="47" t="s">
        <v>43</v>
      </c>
      <c r="V490" s="39"/>
      <c r="W490" s="164">
        <f>V490*K490</f>
        <v>0</v>
      </c>
      <c r="X490" s="164">
        <v>0</v>
      </c>
      <c r="Y490" s="164">
        <f>X490*K490</f>
        <v>0</v>
      </c>
      <c r="Z490" s="164">
        <v>1.91E-3</v>
      </c>
      <c r="AA490" s="165">
        <f>Z490*K490</f>
        <v>1.2988E-2</v>
      </c>
      <c r="AR490" s="22" t="s">
        <v>237</v>
      </c>
      <c r="AT490" s="22" t="s">
        <v>148</v>
      </c>
      <c r="AU490" s="22" t="s">
        <v>99</v>
      </c>
      <c r="AY490" s="22" t="s">
        <v>147</v>
      </c>
      <c r="BE490" s="104">
        <f>IF(U490="základní",N490,0)</f>
        <v>0</v>
      </c>
      <c r="BF490" s="104">
        <f>IF(U490="snížená",N490,0)</f>
        <v>0</v>
      </c>
      <c r="BG490" s="104">
        <f>IF(U490="zákl. přenesená",N490,0)</f>
        <v>0</v>
      </c>
      <c r="BH490" s="104">
        <f>IF(U490="sníž. přenesená",N490,0)</f>
        <v>0</v>
      </c>
      <c r="BI490" s="104">
        <f>IF(U490="nulová",N490,0)</f>
        <v>0</v>
      </c>
      <c r="BJ490" s="22" t="s">
        <v>83</v>
      </c>
      <c r="BK490" s="104">
        <f>ROUND(L490*K490,2)</f>
        <v>0</v>
      </c>
      <c r="BL490" s="22" t="s">
        <v>237</v>
      </c>
      <c r="BM490" s="22" t="s">
        <v>613</v>
      </c>
    </row>
    <row r="491" spans="2:65" s="10" customFormat="1" ht="16.5" customHeight="1">
      <c r="B491" s="166"/>
      <c r="C491" s="167"/>
      <c r="D491" s="167"/>
      <c r="E491" s="168" t="s">
        <v>5</v>
      </c>
      <c r="F491" s="260" t="s">
        <v>603</v>
      </c>
      <c r="G491" s="261"/>
      <c r="H491" s="261"/>
      <c r="I491" s="261"/>
      <c r="J491" s="167"/>
      <c r="K491" s="168" t="s">
        <v>5</v>
      </c>
      <c r="L491" s="167"/>
      <c r="M491" s="167"/>
      <c r="N491" s="167"/>
      <c r="O491" s="167"/>
      <c r="P491" s="167"/>
      <c r="Q491" s="167"/>
      <c r="R491" s="169"/>
      <c r="T491" s="170"/>
      <c r="U491" s="167"/>
      <c r="V491" s="167"/>
      <c r="W491" s="167"/>
      <c r="X491" s="167"/>
      <c r="Y491" s="167"/>
      <c r="Z491" s="167"/>
      <c r="AA491" s="171"/>
      <c r="AT491" s="172" t="s">
        <v>155</v>
      </c>
      <c r="AU491" s="172" t="s">
        <v>99</v>
      </c>
      <c r="AV491" s="10" t="s">
        <v>83</v>
      </c>
      <c r="AW491" s="10" t="s">
        <v>34</v>
      </c>
      <c r="AX491" s="10" t="s">
        <v>77</v>
      </c>
      <c r="AY491" s="172" t="s">
        <v>147</v>
      </c>
    </row>
    <row r="492" spans="2:65" s="11" customFormat="1" ht="16.5" customHeight="1">
      <c r="B492" s="173"/>
      <c r="C492" s="174"/>
      <c r="D492" s="174"/>
      <c r="E492" s="175" t="s">
        <v>5</v>
      </c>
      <c r="F492" s="262" t="s">
        <v>614</v>
      </c>
      <c r="G492" s="263"/>
      <c r="H492" s="263"/>
      <c r="I492" s="263"/>
      <c r="J492" s="174"/>
      <c r="K492" s="176">
        <v>6.8</v>
      </c>
      <c r="L492" s="174"/>
      <c r="M492" s="174"/>
      <c r="N492" s="174"/>
      <c r="O492" s="174"/>
      <c r="P492" s="174"/>
      <c r="Q492" s="174"/>
      <c r="R492" s="177"/>
      <c r="T492" s="178"/>
      <c r="U492" s="174"/>
      <c r="V492" s="174"/>
      <c r="W492" s="174"/>
      <c r="X492" s="174"/>
      <c r="Y492" s="174"/>
      <c r="Z492" s="174"/>
      <c r="AA492" s="179"/>
      <c r="AT492" s="180" t="s">
        <v>155</v>
      </c>
      <c r="AU492" s="180" t="s">
        <v>99</v>
      </c>
      <c r="AV492" s="11" t="s">
        <v>99</v>
      </c>
      <c r="AW492" s="11" t="s">
        <v>34</v>
      </c>
      <c r="AX492" s="11" t="s">
        <v>77</v>
      </c>
      <c r="AY492" s="180" t="s">
        <v>147</v>
      </c>
    </row>
    <row r="493" spans="2:65" s="12" customFormat="1" ht="16.5" customHeight="1">
      <c r="B493" s="181"/>
      <c r="C493" s="182"/>
      <c r="D493" s="182"/>
      <c r="E493" s="183" t="s">
        <v>5</v>
      </c>
      <c r="F493" s="266" t="s">
        <v>157</v>
      </c>
      <c r="G493" s="267"/>
      <c r="H493" s="267"/>
      <c r="I493" s="267"/>
      <c r="J493" s="182"/>
      <c r="K493" s="184">
        <v>6.8</v>
      </c>
      <c r="L493" s="182"/>
      <c r="M493" s="182"/>
      <c r="N493" s="182"/>
      <c r="O493" s="182"/>
      <c r="P493" s="182"/>
      <c r="Q493" s="182"/>
      <c r="R493" s="185"/>
      <c r="T493" s="186"/>
      <c r="U493" s="182"/>
      <c r="V493" s="182"/>
      <c r="W493" s="182"/>
      <c r="X493" s="182"/>
      <c r="Y493" s="182"/>
      <c r="Z493" s="182"/>
      <c r="AA493" s="187"/>
      <c r="AT493" s="188" t="s">
        <v>155</v>
      </c>
      <c r="AU493" s="188" t="s">
        <v>99</v>
      </c>
      <c r="AV493" s="12" t="s">
        <v>152</v>
      </c>
      <c r="AW493" s="12" t="s">
        <v>34</v>
      </c>
      <c r="AX493" s="12" t="s">
        <v>83</v>
      </c>
      <c r="AY493" s="188" t="s">
        <v>147</v>
      </c>
    </row>
    <row r="494" spans="2:65" s="1" customFormat="1" ht="25.5" customHeight="1">
      <c r="B494" s="131"/>
      <c r="C494" s="159" t="s">
        <v>615</v>
      </c>
      <c r="D494" s="159" t="s">
        <v>148</v>
      </c>
      <c r="E494" s="160" t="s">
        <v>616</v>
      </c>
      <c r="F494" s="268" t="s">
        <v>617</v>
      </c>
      <c r="G494" s="268"/>
      <c r="H494" s="268"/>
      <c r="I494" s="268"/>
      <c r="J494" s="161" t="s">
        <v>244</v>
      </c>
      <c r="K494" s="162">
        <v>12</v>
      </c>
      <c r="L494" s="272">
        <v>0</v>
      </c>
      <c r="M494" s="272"/>
      <c r="N494" s="273">
        <f>ROUND(L494*K494,2)</f>
        <v>0</v>
      </c>
      <c r="O494" s="273"/>
      <c r="P494" s="273"/>
      <c r="Q494" s="273"/>
      <c r="R494" s="133"/>
      <c r="T494" s="163" t="s">
        <v>5</v>
      </c>
      <c r="U494" s="47" t="s">
        <v>43</v>
      </c>
      <c r="V494" s="39"/>
      <c r="W494" s="164">
        <f>V494*K494</f>
        <v>0</v>
      </c>
      <c r="X494" s="164">
        <v>0</v>
      </c>
      <c r="Y494" s="164">
        <f>X494*K494</f>
        <v>0</v>
      </c>
      <c r="Z494" s="164">
        <v>1.91E-3</v>
      </c>
      <c r="AA494" s="165">
        <f>Z494*K494</f>
        <v>2.2919999999999999E-2</v>
      </c>
      <c r="AR494" s="22" t="s">
        <v>237</v>
      </c>
      <c r="AT494" s="22" t="s">
        <v>148</v>
      </c>
      <c r="AU494" s="22" t="s">
        <v>99</v>
      </c>
      <c r="AY494" s="22" t="s">
        <v>147</v>
      </c>
      <c r="BE494" s="104">
        <f>IF(U494="základní",N494,0)</f>
        <v>0</v>
      </c>
      <c r="BF494" s="104">
        <f>IF(U494="snížená",N494,0)</f>
        <v>0</v>
      </c>
      <c r="BG494" s="104">
        <f>IF(U494="zákl. přenesená",N494,0)</f>
        <v>0</v>
      </c>
      <c r="BH494" s="104">
        <f>IF(U494="sníž. přenesená",N494,0)</f>
        <v>0</v>
      </c>
      <c r="BI494" s="104">
        <f>IF(U494="nulová",N494,0)</f>
        <v>0</v>
      </c>
      <c r="BJ494" s="22" t="s">
        <v>83</v>
      </c>
      <c r="BK494" s="104">
        <f>ROUND(L494*K494,2)</f>
        <v>0</v>
      </c>
      <c r="BL494" s="22" t="s">
        <v>237</v>
      </c>
      <c r="BM494" s="22" t="s">
        <v>618</v>
      </c>
    </row>
    <row r="495" spans="2:65" s="10" customFormat="1" ht="16.5" customHeight="1">
      <c r="B495" s="166"/>
      <c r="C495" s="167"/>
      <c r="D495" s="167"/>
      <c r="E495" s="168" t="s">
        <v>5</v>
      </c>
      <c r="F495" s="260" t="s">
        <v>603</v>
      </c>
      <c r="G495" s="261"/>
      <c r="H495" s="261"/>
      <c r="I495" s="261"/>
      <c r="J495" s="167"/>
      <c r="K495" s="168" t="s">
        <v>5</v>
      </c>
      <c r="L495" s="167"/>
      <c r="M495" s="167"/>
      <c r="N495" s="167"/>
      <c r="O495" s="167"/>
      <c r="P495" s="167"/>
      <c r="Q495" s="167"/>
      <c r="R495" s="169"/>
      <c r="T495" s="170"/>
      <c r="U495" s="167"/>
      <c r="V495" s="167"/>
      <c r="W495" s="167"/>
      <c r="X495" s="167"/>
      <c r="Y495" s="167"/>
      <c r="Z495" s="167"/>
      <c r="AA495" s="171"/>
      <c r="AT495" s="172" t="s">
        <v>155</v>
      </c>
      <c r="AU495" s="172" t="s">
        <v>99</v>
      </c>
      <c r="AV495" s="10" t="s">
        <v>83</v>
      </c>
      <c r="AW495" s="10" t="s">
        <v>34</v>
      </c>
      <c r="AX495" s="10" t="s">
        <v>77</v>
      </c>
      <c r="AY495" s="172" t="s">
        <v>147</v>
      </c>
    </row>
    <row r="496" spans="2:65" s="11" customFormat="1" ht="16.5" customHeight="1">
      <c r="B496" s="173"/>
      <c r="C496" s="174"/>
      <c r="D496" s="174"/>
      <c r="E496" s="175" t="s">
        <v>5</v>
      </c>
      <c r="F496" s="262" t="s">
        <v>619</v>
      </c>
      <c r="G496" s="263"/>
      <c r="H496" s="263"/>
      <c r="I496" s="263"/>
      <c r="J496" s="174"/>
      <c r="K496" s="176">
        <v>12</v>
      </c>
      <c r="L496" s="174"/>
      <c r="M496" s="174"/>
      <c r="N496" s="174"/>
      <c r="O496" s="174"/>
      <c r="P496" s="174"/>
      <c r="Q496" s="174"/>
      <c r="R496" s="177"/>
      <c r="T496" s="178"/>
      <c r="U496" s="174"/>
      <c r="V496" s="174"/>
      <c r="W496" s="174"/>
      <c r="X496" s="174"/>
      <c r="Y496" s="174"/>
      <c r="Z496" s="174"/>
      <c r="AA496" s="179"/>
      <c r="AT496" s="180" t="s">
        <v>155</v>
      </c>
      <c r="AU496" s="180" t="s">
        <v>99</v>
      </c>
      <c r="AV496" s="11" t="s">
        <v>99</v>
      </c>
      <c r="AW496" s="11" t="s">
        <v>34</v>
      </c>
      <c r="AX496" s="11" t="s">
        <v>77</v>
      </c>
      <c r="AY496" s="180" t="s">
        <v>147</v>
      </c>
    </row>
    <row r="497" spans="2:65" s="12" customFormat="1" ht="16.5" customHeight="1">
      <c r="B497" s="181"/>
      <c r="C497" s="182"/>
      <c r="D497" s="182"/>
      <c r="E497" s="183" t="s">
        <v>5</v>
      </c>
      <c r="F497" s="266" t="s">
        <v>157</v>
      </c>
      <c r="G497" s="267"/>
      <c r="H497" s="267"/>
      <c r="I497" s="267"/>
      <c r="J497" s="182"/>
      <c r="K497" s="184">
        <v>12</v>
      </c>
      <c r="L497" s="182"/>
      <c r="M497" s="182"/>
      <c r="N497" s="182"/>
      <c r="O497" s="182"/>
      <c r="P497" s="182"/>
      <c r="Q497" s="182"/>
      <c r="R497" s="185"/>
      <c r="T497" s="186"/>
      <c r="U497" s="182"/>
      <c r="V497" s="182"/>
      <c r="W497" s="182"/>
      <c r="X497" s="182"/>
      <c r="Y497" s="182"/>
      <c r="Z497" s="182"/>
      <c r="AA497" s="187"/>
      <c r="AT497" s="188" t="s">
        <v>155</v>
      </c>
      <c r="AU497" s="188" t="s">
        <v>99</v>
      </c>
      <c r="AV497" s="12" t="s">
        <v>152</v>
      </c>
      <c r="AW497" s="12" t="s">
        <v>34</v>
      </c>
      <c r="AX497" s="12" t="s">
        <v>83</v>
      </c>
      <c r="AY497" s="188" t="s">
        <v>147</v>
      </c>
    </row>
    <row r="498" spans="2:65" s="1" customFormat="1" ht="25.5" customHeight="1">
      <c r="B498" s="131"/>
      <c r="C498" s="159" t="s">
        <v>620</v>
      </c>
      <c r="D498" s="159" t="s">
        <v>148</v>
      </c>
      <c r="E498" s="160" t="s">
        <v>621</v>
      </c>
      <c r="F498" s="268" t="s">
        <v>622</v>
      </c>
      <c r="G498" s="268"/>
      <c r="H498" s="268"/>
      <c r="I498" s="268"/>
      <c r="J498" s="161" t="s">
        <v>174</v>
      </c>
      <c r="K498" s="162">
        <v>2</v>
      </c>
      <c r="L498" s="272">
        <v>0</v>
      </c>
      <c r="M498" s="272"/>
      <c r="N498" s="273">
        <f>ROUND(L498*K498,2)</f>
        <v>0</v>
      </c>
      <c r="O498" s="273"/>
      <c r="P498" s="273"/>
      <c r="Q498" s="273"/>
      <c r="R498" s="133"/>
      <c r="T498" s="163" t="s">
        <v>5</v>
      </c>
      <c r="U498" s="47" t="s">
        <v>43</v>
      </c>
      <c r="V498" s="39"/>
      <c r="W498" s="164">
        <f>V498*K498</f>
        <v>0</v>
      </c>
      <c r="X498" s="164">
        <v>0</v>
      </c>
      <c r="Y498" s="164">
        <f>X498*K498</f>
        <v>0</v>
      </c>
      <c r="Z498" s="164">
        <v>0</v>
      </c>
      <c r="AA498" s="165">
        <f>Z498*K498</f>
        <v>0</v>
      </c>
      <c r="AR498" s="22" t="s">
        <v>237</v>
      </c>
      <c r="AT498" s="22" t="s">
        <v>148</v>
      </c>
      <c r="AU498" s="22" t="s">
        <v>99</v>
      </c>
      <c r="AY498" s="22" t="s">
        <v>147</v>
      </c>
      <c r="BE498" s="104">
        <f>IF(U498="základní",N498,0)</f>
        <v>0</v>
      </c>
      <c r="BF498" s="104">
        <f>IF(U498="snížená",N498,0)</f>
        <v>0</v>
      </c>
      <c r="BG498" s="104">
        <f>IF(U498="zákl. přenesená",N498,0)</f>
        <v>0</v>
      </c>
      <c r="BH498" s="104">
        <f>IF(U498="sníž. přenesená",N498,0)</f>
        <v>0</v>
      </c>
      <c r="BI498" s="104">
        <f>IF(U498="nulová",N498,0)</f>
        <v>0</v>
      </c>
      <c r="BJ498" s="22" t="s">
        <v>83</v>
      </c>
      <c r="BK498" s="104">
        <f>ROUND(L498*K498,2)</f>
        <v>0</v>
      </c>
      <c r="BL498" s="22" t="s">
        <v>237</v>
      </c>
      <c r="BM498" s="22" t="s">
        <v>623</v>
      </c>
    </row>
    <row r="499" spans="2:65" s="10" customFormat="1" ht="16.5" customHeight="1">
      <c r="B499" s="166"/>
      <c r="C499" s="167"/>
      <c r="D499" s="167"/>
      <c r="E499" s="168" t="s">
        <v>5</v>
      </c>
      <c r="F499" s="260" t="s">
        <v>603</v>
      </c>
      <c r="G499" s="261"/>
      <c r="H499" s="261"/>
      <c r="I499" s="261"/>
      <c r="J499" s="167"/>
      <c r="K499" s="168" t="s">
        <v>5</v>
      </c>
      <c r="L499" s="167"/>
      <c r="M499" s="167"/>
      <c r="N499" s="167"/>
      <c r="O499" s="167"/>
      <c r="P499" s="167"/>
      <c r="Q499" s="167"/>
      <c r="R499" s="169"/>
      <c r="T499" s="170"/>
      <c r="U499" s="167"/>
      <c r="V499" s="167"/>
      <c r="W499" s="167"/>
      <c r="X499" s="167"/>
      <c r="Y499" s="167"/>
      <c r="Z499" s="167"/>
      <c r="AA499" s="171"/>
      <c r="AT499" s="172" t="s">
        <v>155</v>
      </c>
      <c r="AU499" s="172" t="s">
        <v>99</v>
      </c>
      <c r="AV499" s="10" t="s">
        <v>83</v>
      </c>
      <c r="AW499" s="10" t="s">
        <v>34</v>
      </c>
      <c r="AX499" s="10" t="s">
        <v>77</v>
      </c>
      <c r="AY499" s="172" t="s">
        <v>147</v>
      </c>
    </row>
    <row r="500" spans="2:65" s="11" customFormat="1" ht="16.5" customHeight="1">
      <c r="B500" s="173"/>
      <c r="C500" s="174"/>
      <c r="D500" s="174"/>
      <c r="E500" s="175" t="s">
        <v>5</v>
      </c>
      <c r="F500" s="262" t="s">
        <v>624</v>
      </c>
      <c r="G500" s="263"/>
      <c r="H500" s="263"/>
      <c r="I500" s="263"/>
      <c r="J500" s="174"/>
      <c r="K500" s="176">
        <v>2</v>
      </c>
      <c r="L500" s="174"/>
      <c r="M500" s="174"/>
      <c r="N500" s="174"/>
      <c r="O500" s="174"/>
      <c r="P500" s="174"/>
      <c r="Q500" s="174"/>
      <c r="R500" s="177"/>
      <c r="T500" s="178"/>
      <c r="U500" s="174"/>
      <c r="V500" s="174"/>
      <c r="W500" s="174"/>
      <c r="X500" s="174"/>
      <c r="Y500" s="174"/>
      <c r="Z500" s="174"/>
      <c r="AA500" s="179"/>
      <c r="AT500" s="180" t="s">
        <v>155</v>
      </c>
      <c r="AU500" s="180" t="s">
        <v>99</v>
      </c>
      <c r="AV500" s="11" t="s">
        <v>99</v>
      </c>
      <c r="AW500" s="11" t="s">
        <v>34</v>
      </c>
      <c r="AX500" s="11" t="s">
        <v>77</v>
      </c>
      <c r="AY500" s="180" t="s">
        <v>147</v>
      </c>
    </row>
    <row r="501" spans="2:65" s="12" customFormat="1" ht="16.5" customHeight="1">
      <c r="B501" s="181"/>
      <c r="C501" s="182"/>
      <c r="D501" s="182"/>
      <c r="E501" s="183" t="s">
        <v>5</v>
      </c>
      <c r="F501" s="266" t="s">
        <v>157</v>
      </c>
      <c r="G501" s="267"/>
      <c r="H501" s="267"/>
      <c r="I501" s="267"/>
      <c r="J501" s="182"/>
      <c r="K501" s="184">
        <v>2</v>
      </c>
      <c r="L501" s="182"/>
      <c r="M501" s="182"/>
      <c r="N501" s="182"/>
      <c r="O501" s="182"/>
      <c r="P501" s="182"/>
      <c r="Q501" s="182"/>
      <c r="R501" s="185"/>
      <c r="T501" s="186"/>
      <c r="U501" s="182"/>
      <c r="V501" s="182"/>
      <c r="W501" s="182"/>
      <c r="X501" s="182"/>
      <c r="Y501" s="182"/>
      <c r="Z501" s="182"/>
      <c r="AA501" s="187"/>
      <c r="AT501" s="188" t="s">
        <v>155</v>
      </c>
      <c r="AU501" s="188" t="s">
        <v>99</v>
      </c>
      <c r="AV501" s="12" t="s">
        <v>152</v>
      </c>
      <c r="AW501" s="12" t="s">
        <v>34</v>
      </c>
      <c r="AX501" s="12" t="s">
        <v>83</v>
      </c>
      <c r="AY501" s="188" t="s">
        <v>147</v>
      </c>
    </row>
    <row r="502" spans="2:65" s="1" customFormat="1" ht="38.25" customHeight="1">
      <c r="B502" s="131"/>
      <c r="C502" s="190" t="s">
        <v>625</v>
      </c>
      <c r="D502" s="190" t="s">
        <v>391</v>
      </c>
      <c r="E502" s="191" t="s">
        <v>626</v>
      </c>
      <c r="F502" s="269" t="s">
        <v>627</v>
      </c>
      <c r="G502" s="269"/>
      <c r="H502" s="269"/>
      <c r="I502" s="269"/>
      <c r="J502" s="192" t="s">
        <v>174</v>
      </c>
      <c r="K502" s="193">
        <v>2</v>
      </c>
      <c r="L502" s="274">
        <v>0</v>
      </c>
      <c r="M502" s="274"/>
      <c r="N502" s="275">
        <f>ROUND(L502*K502,2)</f>
        <v>0</v>
      </c>
      <c r="O502" s="273"/>
      <c r="P502" s="273"/>
      <c r="Q502" s="273"/>
      <c r="R502" s="133"/>
      <c r="T502" s="163" t="s">
        <v>5</v>
      </c>
      <c r="U502" s="47" t="s">
        <v>43</v>
      </c>
      <c r="V502" s="39"/>
      <c r="W502" s="164">
        <f>V502*K502</f>
        <v>0</v>
      </c>
      <c r="X502" s="164">
        <v>8.9999999999999993E-3</v>
      </c>
      <c r="Y502" s="164">
        <f>X502*K502</f>
        <v>1.7999999999999999E-2</v>
      </c>
      <c r="Z502" s="164">
        <v>0</v>
      </c>
      <c r="AA502" s="165">
        <f>Z502*K502</f>
        <v>0</v>
      </c>
      <c r="AR502" s="22" t="s">
        <v>325</v>
      </c>
      <c r="AT502" s="22" t="s">
        <v>391</v>
      </c>
      <c r="AU502" s="22" t="s">
        <v>99</v>
      </c>
      <c r="AY502" s="22" t="s">
        <v>147</v>
      </c>
      <c r="BE502" s="104">
        <f>IF(U502="základní",N502,0)</f>
        <v>0</v>
      </c>
      <c r="BF502" s="104">
        <f>IF(U502="snížená",N502,0)</f>
        <v>0</v>
      </c>
      <c r="BG502" s="104">
        <f>IF(U502="zákl. přenesená",N502,0)</f>
        <v>0</v>
      </c>
      <c r="BH502" s="104">
        <f>IF(U502="sníž. přenesená",N502,0)</f>
        <v>0</v>
      </c>
      <c r="BI502" s="104">
        <f>IF(U502="nulová",N502,0)</f>
        <v>0</v>
      </c>
      <c r="BJ502" s="22" t="s">
        <v>83</v>
      </c>
      <c r="BK502" s="104">
        <f>ROUND(L502*K502,2)</f>
        <v>0</v>
      </c>
      <c r="BL502" s="22" t="s">
        <v>237</v>
      </c>
      <c r="BM502" s="22" t="s">
        <v>628</v>
      </c>
    </row>
    <row r="503" spans="2:65" s="10" customFormat="1" ht="16.5" customHeight="1">
      <c r="B503" s="166"/>
      <c r="C503" s="167"/>
      <c r="D503" s="167"/>
      <c r="E503" s="168" t="s">
        <v>5</v>
      </c>
      <c r="F503" s="260" t="s">
        <v>603</v>
      </c>
      <c r="G503" s="261"/>
      <c r="H503" s="261"/>
      <c r="I503" s="261"/>
      <c r="J503" s="167"/>
      <c r="K503" s="168" t="s">
        <v>5</v>
      </c>
      <c r="L503" s="167"/>
      <c r="M503" s="167"/>
      <c r="N503" s="167"/>
      <c r="O503" s="167"/>
      <c r="P503" s="167"/>
      <c r="Q503" s="167"/>
      <c r="R503" s="169"/>
      <c r="T503" s="170"/>
      <c r="U503" s="167"/>
      <c r="V503" s="167"/>
      <c r="W503" s="167"/>
      <c r="X503" s="167"/>
      <c r="Y503" s="167"/>
      <c r="Z503" s="167"/>
      <c r="AA503" s="171"/>
      <c r="AT503" s="172" t="s">
        <v>155</v>
      </c>
      <c r="AU503" s="172" t="s">
        <v>99</v>
      </c>
      <c r="AV503" s="10" t="s">
        <v>83</v>
      </c>
      <c r="AW503" s="10" t="s">
        <v>34</v>
      </c>
      <c r="AX503" s="10" t="s">
        <v>77</v>
      </c>
      <c r="AY503" s="172" t="s">
        <v>147</v>
      </c>
    </row>
    <row r="504" spans="2:65" s="11" customFormat="1" ht="16.5" customHeight="1">
      <c r="B504" s="173"/>
      <c r="C504" s="174"/>
      <c r="D504" s="174"/>
      <c r="E504" s="175" t="s">
        <v>5</v>
      </c>
      <c r="F504" s="262" t="s">
        <v>624</v>
      </c>
      <c r="G504" s="263"/>
      <c r="H504" s="263"/>
      <c r="I504" s="263"/>
      <c r="J504" s="174"/>
      <c r="K504" s="176">
        <v>2</v>
      </c>
      <c r="L504" s="174"/>
      <c r="M504" s="174"/>
      <c r="N504" s="174"/>
      <c r="O504" s="174"/>
      <c r="P504" s="174"/>
      <c r="Q504" s="174"/>
      <c r="R504" s="177"/>
      <c r="T504" s="178"/>
      <c r="U504" s="174"/>
      <c r="V504" s="174"/>
      <c r="W504" s="174"/>
      <c r="X504" s="174"/>
      <c r="Y504" s="174"/>
      <c r="Z504" s="174"/>
      <c r="AA504" s="179"/>
      <c r="AT504" s="180" t="s">
        <v>155</v>
      </c>
      <c r="AU504" s="180" t="s">
        <v>99</v>
      </c>
      <c r="AV504" s="11" t="s">
        <v>99</v>
      </c>
      <c r="AW504" s="11" t="s">
        <v>34</v>
      </c>
      <c r="AX504" s="11" t="s">
        <v>77</v>
      </c>
      <c r="AY504" s="180" t="s">
        <v>147</v>
      </c>
    </row>
    <row r="505" spans="2:65" s="12" customFormat="1" ht="16.5" customHeight="1">
      <c r="B505" s="181"/>
      <c r="C505" s="182"/>
      <c r="D505" s="182"/>
      <c r="E505" s="183" t="s">
        <v>5</v>
      </c>
      <c r="F505" s="266" t="s">
        <v>157</v>
      </c>
      <c r="G505" s="267"/>
      <c r="H505" s="267"/>
      <c r="I505" s="267"/>
      <c r="J505" s="182"/>
      <c r="K505" s="184">
        <v>2</v>
      </c>
      <c r="L505" s="182"/>
      <c r="M505" s="182"/>
      <c r="N505" s="182"/>
      <c r="O505" s="182"/>
      <c r="P505" s="182"/>
      <c r="Q505" s="182"/>
      <c r="R505" s="185"/>
      <c r="T505" s="186"/>
      <c r="U505" s="182"/>
      <c r="V505" s="182"/>
      <c r="W505" s="182"/>
      <c r="X505" s="182"/>
      <c r="Y505" s="182"/>
      <c r="Z505" s="182"/>
      <c r="AA505" s="187"/>
      <c r="AT505" s="188" t="s">
        <v>155</v>
      </c>
      <c r="AU505" s="188" t="s">
        <v>99</v>
      </c>
      <c r="AV505" s="12" t="s">
        <v>152</v>
      </c>
      <c r="AW505" s="12" t="s">
        <v>34</v>
      </c>
      <c r="AX505" s="12" t="s">
        <v>83</v>
      </c>
      <c r="AY505" s="188" t="s">
        <v>147</v>
      </c>
    </row>
    <row r="506" spans="2:65" s="1" customFormat="1" ht="38.25" customHeight="1">
      <c r="B506" s="131"/>
      <c r="C506" s="159" t="s">
        <v>629</v>
      </c>
      <c r="D506" s="159" t="s">
        <v>148</v>
      </c>
      <c r="E506" s="160" t="s">
        <v>630</v>
      </c>
      <c r="F506" s="268" t="s">
        <v>631</v>
      </c>
      <c r="G506" s="268"/>
      <c r="H506" s="268"/>
      <c r="I506" s="268"/>
      <c r="J506" s="161" t="s">
        <v>244</v>
      </c>
      <c r="K506" s="162">
        <v>4.8</v>
      </c>
      <c r="L506" s="272">
        <v>0</v>
      </c>
      <c r="M506" s="272"/>
      <c r="N506" s="273">
        <f>ROUND(L506*K506,2)</f>
        <v>0</v>
      </c>
      <c r="O506" s="273"/>
      <c r="P506" s="273"/>
      <c r="Q506" s="273"/>
      <c r="R506" s="133"/>
      <c r="T506" s="163" t="s">
        <v>5</v>
      </c>
      <c r="U506" s="47" t="s">
        <v>43</v>
      </c>
      <c r="V506" s="39"/>
      <c r="W506" s="164">
        <f>V506*K506</f>
        <v>0</v>
      </c>
      <c r="X506" s="164">
        <v>2.82E-3</v>
      </c>
      <c r="Y506" s="164">
        <f>X506*K506</f>
        <v>1.3535999999999999E-2</v>
      </c>
      <c r="Z506" s="164">
        <v>0</v>
      </c>
      <c r="AA506" s="165">
        <f>Z506*K506</f>
        <v>0</v>
      </c>
      <c r="AR506" s="22" t="s">
        <v>237</v>
      </c>
      <c r="AT506" s="22" t="s">
        <v>148</v>
      </c>
      <c r="AU506" s="22" t="s">
        <v>99</v>
      </c>
      <c r="AY506" s="22" t="s">
        <v>147</v>
      </c>
      <c r="BE506" s="104">
        <f>IF(U506="základní",N506,0)</f>
        <v>0</v>
      </c>
      <c r="BF506" s="104">
        <f>IF(U506="snížená",N506,0)</f>
        <v>0</v>
      </c>
      <c r="BG506" s="104">
        <f>IF(U506="zákl. přenesená",N506,0)</f>
        <v>0</v>
      </c>
      <c r="BH506" s="104">
        <f>IF(U506="sníž. přenesená",N506,0)</f>
        <v>0</v>
      </c>
      <c r="BI506" s="104">
        <f>IF(U506="nulová",N506,0)</f>
        <v>0</v>
      </c>
      <c r="BJ506" s="22" t="s">
        <v>83</v>
      </c>
      <c r="BK506" s="104">
        <f>ROUND(L506*K506,2)</f>
        <v>0</v>
      </c>
      <c r="BL506" s="22" t="s">
        <v>237</v>
      </c>
      <c r="BM506" s="22" t="s">
        <v>632</v>
      </c>
    </row>
    <row r="507" spans="2:65" s="10" customFormat="1" ht="16.5" customHeight="1">
      <c r="B507" s="166"/>
      <c r="C507" s="167"/>
      <c r="D507" s="167"/>
      <c r="E507" s="168" t="s">
        <v>5</v>
      </c>
      <c r="F507" s="260" t="s">
        <v>603</v>
      </c>
      <c r="G507" s="261"/>
      <c r="H507" s="261"/>
      <c r="I507" s="261"/>
      <c r="J507" s="167"/>
      <c r="K507" s="168" t="s">
        <v>5</v>
      </c>
      <c r="L507" s="167"/>
      <c r="M507" s="167"/>
      <c r="N507" s="167"/>
      <c r="O507" s="167"/>
      <c r="P507" s="167"/>
      <c r="Q507" s="167"/>
      <c r="R507" s="169"/>
      <c r="T507" s="170"/>
      <c r="U507" s="167"/>
      <c r="V507" s="167"/>
      <c r="W507" s="167"/>
      <c r="X507" s="167"/>
      <c r="Y507" s="167"/>
      <c r="Z507" s="167"/>
      <c r="AA507" s="171"/>
      <c r="AT507" s="172" t="s">
        <v>155</v>
      </c>
      <c r="AU507" s="172" t="s">
        <v>99</v>
      </c>
      <c r="AV507" s="10" t="s">
        <v>83</v>
      </c>
      <c r="AW507" s="10" t="s">
        <v>34</v>
      </c>
      <c r="AX507" s="10" t="s">
        <v>77</v>
      </c>
      <c r="AY507" s="172" t="s">
        <v>147</v>
      </c>
    </row>
    <row r="508" spans="2:65" s="11" customFormat="1" ht="16.5" customHeight="1">
      <c r="B508" s="173"/>
      <c r="C508" s="174"/>
      <c r="D508" s="174"/>
      <c r="E508" s="175" t="s">
        <v>5</v>
      </c>
      <c r="F508" s="262" t="s">
        <v>604</v>
      </c>
      <c r="G508" s="263"/>
      <c r="H508" s="263"/>
      <c r="I508" s="263"/>
      <c r="J508" s="174"/>
      <c r="K508" s="176">
        <v>4.8</v>
      </c>
      <c r="L508" s="174"/>
      <c r="M508" s="174"/>
      <c r="N508" s="174"/>
      <c r="O508" s="174"/>
      <c r="P508" s="174"/>
      <c r="Q508" s="174"/>
      <c r="R508" s="177"/>
      <c r="T508" s="178"/>
      <c r="U508" s="174"/>
      <c r="V508" s="174"/>
      <c r="W508" s="174"/>
      <c r="X508" s="174"/>
      <c r="Y508" s="174"/>
      <c r="Z508" s="174"/>
      <c r="AA508" s="179"/>
      <c r="AT508" s="180" t="s">
        <v>155</v>
      </c>
      <c r="AU508" s="180" t="s">
        <v>99</v>
      </c>
      <c r="AV508" s="11" t="s">
        <v>99</v>
      </c>
      <c r="AW508" s="11" t="s">
        <v>34</v>
      </c>
      <c r="AX508" s="11" t="s">
        <v>77</v>
      </c>
      <c r="AY508" s="180" t="s">
        <v>147</v>
      </c>
    </row>
    <row r="509" spans="2:65" s="12" customFormat="1" ht="16.5" customHeight="1">
      <c r="B509" s="181"/>
      <c r="C509" s="182"/>
      <c r="D509" s="182"/>
      <c r="E509" s="183" t="s">
        <v>5</v>
      </c>
      <c r="F509" s="266" t="s">
        <v>157</v>
      </c>
      <c r="G509" s="267"/>
      <c r="H509" s="267"/>
      <c r="I509" s="267"/>
      <c r="J509" s="182"/>
      <c r="K509" s="184">
        <v>4.8</v>
      </c>
      <c r="L509" s="182"/>
      <c r="M509" s="182"/>
      <c r="N509" s="182"/>
      <c r="O509" s="182"/>
      <c r="P509" s="182"/>
      <c r="Q509" s="182"/>
      <c r="R509" s="185"/>
      <c r="T509" s="186"/>
      <c r="U509" s="182"/>
      <c r="V509" s="182"/>
      <c r="W509" s="182"/>
      <c r="X509" s="182"/>
      <c r="Y509" s="182"/>
      <c r="Z509" s="182"/>
      <c r="AA509" s="187"/>
      <c r="AT509" s="188" t="s">
        <v>155</v>
      </c>
      <c r="AU509" s="188" t="s">
        <v>99</v>
      </c>
      <c r="AV509" s="12" t="s">
        <v>152</v>
      </c>
      <c r="AW509" s="12" t="s">
        <v>34</v>
      </c>
      <c r="AX509" s="12" t="s">
        <v>83</v>
      </c>
      <c r="AY509" s="188" t="s">
        <v>147</v>
      </c>
    </row>
    <row r="510" spans="2:65" s="1" customFormat="1" ht="38.25" customHeight="1">
      <c r="B510" s="131"/>
      <c r="C510" s="159" t="s">
        <v>633</v>
      </c>
      <c r="D510" s="159" t="s">
        <v>148</v>
      </c>
      <c r="E510" s="160" t="s">
        <v>634</v>
      </c>
      <c r="F510" s="268" t="s">
        <v>635</v>
      </c>
      <c r="G510" s="268"/>
      <c r="H510" s="268"/>
      <c r="I510" s="268"/>
      <c r="J510" s="161" t="s">
        <v>244</v>
      </c>
      <c r="K510" s="162">
        <v>3</v>
      </c>
      <c r="L510" s="272">
        <v>0</v>
      </c>
      <c r="M510" s="272"/>
      <c r="N510" s="273">
        <f>ROUND(L510*K510,2)</f>
        <v>0</v>
      </c>
      <c r="O510" s="273"/>
      <c r="P510" s="273"/>
      <c r="Q510" s="273"/>
      <c r="R510" s="133"/>
      <c r="T510" s="163" t="s">
        <v>5</v>
      </c>
      <c r="U510" s="47" t="s">
        <v>43</v>
      </c>
      <c r="V510" s="39"/>
      <c r="W510" s="164">
        <f>V510*K510</f>
        <v>0</v>
      </c>
      <c r="X510" s="164">
        <v>2.82E-3</v>
      </c>
      <c r="Y510" s="164">
        <f>X510*K510</f>
        <v>8.4600000000000005E-3</v>
      </c>
      <c r="Z510" s="164">
        <v>0</v>
      </c>
      <c r="AA510" s="165">
        <f>Z510*K510</f>
        <v>0</v>
      </c>
      <c r="AR510" s="22" t="s">
        <v>237</v>
      </c>
      <c r="AT510" s="22" t="s">
        <v>148</v>
      </c>
      <c r="AU510" s="22" t="s">
        <v>99</v>
      </c>
      <c r="AY510" s="22" t="s">
        <v>147</v>
      </c>
      <c r="BE510" s="104">
        <f>IF(U510="základní",N510,0)</f>
        <v>0</v>
      </c>
      <c r="BF510" s="104">
        <f>IF(U510="snížená",N510,0)</f>
        <v>0</v>
      </c>
      <c r="BG510" s="104">
        <f>IF(U510="zákl. přenesená",N510,0)</f>
        <v>0</v>
      </c>
      <c r="BH510" s="104">
        <f>IF(U510="sníž. přenesená",N510,0)</f>
        <v>0</v>
      </c>
      <c r="BI510" s="104">
        <f>IF(U510="nulová",N510,0)</f>
        <v>0</v>
      </c>
      <c r="BJ510" s="22" t="s">
        <v>83</v>
      </c>
      <c r="BK510" s="104">
        <f>ROUND(L510*K510,2)</f>
        <v>0</v>
      </c>
      <c r="BL510" s="22" t="s">
        <v>237</v>
      </c>
      <c r="BM510" s="22" t="s">
        <v>636</v>
      </c>
    </row>
    <row r="511" spans="2:65" s="10" customFormat="1" ht="16.5" customHeight="1">
      <c r="B511" s="166"/>
      <c r="C511" s="167"/>
      <c r="D511" s="167"/>
      <c r="E511" s="168" t="s">
        <v>5</v>
      </c>
      <c r="F511" s="260" t="s">
        <v>603</v>
      </c>
      <c r="G511" s="261"/>
      <c r="H511" s="261"/>
      <c r="I511" s="261"/>
      <c r="J511" s="167"/>
      <c r="K511" s="168" t="s">
        <v>5</v>
      </c>
      <c r="L511" s="167"/>
      <c r="M511" s="167"/>
      <c r="N511" s="167"/>
      <c r="O511" s="167"/>
      <c r="P511" s="167"/>
      <c r="Q511" s="167"/>
      <c r="R511" s="169"/>
      <c r="T511" s="170"/>
      <c r="U511" s="167"/>
      <c r="V511" s="167"/>
      <c r="W511" s="167"/>
      <c r="X511" s="167"/>
      <c r="Y511" s="167"/>
      <c r="Z511" s="167"/>
      <c r="AA511" s="171"/>
      <c r="AT511" s="172" t="s">
        <v>155</v>
      </c>
      <c r="AU511" s="172" t="s">
        <v>99</v>
      </c>
      <c r="AV511" s="10" t="s">
        <v>83</v>
      </c>
      <c r="AW511" s="10" t="s">
        <v>34</v>
      </c>
      <c r="AX511" s="10" t="s">
        <v>77</v>
      </c>
      <c r="AY511" s="172" t="s">
        <v>147</v>
      </c>
    </row>
    <row r="512" spans="2:65" s="11" customFormat="1" ht="16.5" customHeight="1">
      <c r="B512" s="173"/>
      <c r="C512" s="174"/>
      <c r="D512" s="174"/>
      <c r="E512" s="175" t="s">
        <v>5</v>
      </c>
      <c r="F512" s="262" t="s">
        <v>605</v>
      </c>
      <c r="G512" s="263"/>
      <c r="H512" s="263"/>
      <c r="I512" s="263"/>
      <c r="J512" s="174"/>
      <c r="K512" s="176">
        <v>3</v>
      </c>
      <c r="L512" s="174"/>
      <c r="M512" s="174"/>
      <c r="N512" s="174"/>
      <c r="O512" s="174"/>
      <c r="P512" s="174"/>
      <c r="Q512" s="174"/>
      <c r="R512" s="177"/>
      <c r="T512" s="178"/>
      <c r="U512" s="174"/>
      <c r="V512" s="174"/>
      <c r="W512" s="174"/>
      <c r="X512" s="174"/>
      <c r="Y512" s="174"/>
      <c r="Z512" s="174"/>
      <c r="AA512" s="179"/>
      <c r="AT512" s="180" t="s">
        <v>155</v>
      </c>
      <c r="AU512" s="180" t="s">
        <v>99</v>
      </c>
      <c r="AV512" s="11" t="s">
        <v>99</v>
      </c>
      <c r="AW512" s="11" t="s">
        <v>34</v>
      </c>
      <c r="AX512" s="11" t="s">
        <v>77</v>
      </c>
      <c r="AY512" s="180" t="s">
        <v>147</v>
      </c>
    </row>
    <row r="513" spans="2:65" s="12" customFormat="1" ht="16.5" customHeight="1">
      <c r="B513" s="181"/>
      <c r="C513" s="182"/>
      <c r="D513" s="182"/>
      <c r="E513" s="183" t="s">
        <v>5</v>
      </c>
      <c r="F513" s="266" t="s">
        <v>157</v>
      </c>
      <c r="G513" s="267"/>
      <c r="H513" s="267"/>
      <c r="I513" s="267"/>
      <c r="J513" s="182"/>
      <c r="K513" s="184">
        <v>3</v>
      </c>
      <c r="L513" s="182"/>
      <c r="M513" s="182"/>
      <c r="N513" s="182"/>
      <c r="O513" s="182"/>
      <c r="P513" s="182"/>
      <c r="Q513" s="182"/>
      <c r="R513" s="185"/>
      <c r="T513" s="186"/>
      <c r="U513" s="182"/>
      <c r="V513" s="182"/>
      <c r="W513" s="182"/>
      <c r="X513" s="182"/>
      <c r="Y513" s="182"/>
      <c r="Z513" s="182"/>
      <c r="AA513" s="187"/>
      <c r="AT513" s="188" t="s">
        <v>155</v>
      </c>
      <c r="AU513" s="188" t="s">
        <v>99</v>
      </c>
      <c r="AV513" s="12" t="s">
        <v>152</v>
      </c>
      <c r="AW513" s="12" t="s">
        <v>34</v>
      </c>
      <c r="AX513" s="12" t="s">
        <v>83</v>
      </c>
      <c r="AY513" s="188" t="s">
        <v>147</v>
      </c>
    </row>
    <row r="514" spans="2:65" s="1" customFormat="1" ht="51" customHeight="1">
      <c r="B514" s="131"/>
      <c r="C514" s="159" t="s">
        <v>637</v>
      </c>
      <c r="D514" s="159" t="s">
        <v>148</v>
      </c>
      <c r="E514" s="160" t="s">
        <v>638</v>
      </c>
      <c r="F514" s="268" t="s">
        <v>639</v>
      </c>
      <c r="G514" s="268"/>
      <c r="H514" s="268"/>
      <c r="I514" s="268"/>
      <c r="J514" s="161" t="s">
        <v>244</v>
      </c>
      <c r="K514" s="162">
        <v>6.8</v>
      </c>
      <c r="L514" s="272">
        <v>0</v>
      </c>
      <c r="M514" s="272"/>
      <c r="N514" s="273">
        <f>ROUND(L514*K514,2)</f>
        <v>0</v>
      </c>
      <c r="O514" s="273"/>
      <c r="P514" s="273"/>
      <c r="Q514" s="273"/>
      <c r="R514" s="133"/>
      <c r="T514" s="163" t="s">
        <v>5</v>
      </c>
      <c r="U514" s="47" t="s">
        <v>43</v>
      </c>
      <c r="V514" s="39"/>
      <c r="W514" s="164">
        <f>V514*K514</f>
        <v>0</v>
      </c>
      <c r="X514" s="164">
        <v>2.2300000000000002E-3</v>
      </c>
      <c r="Y514" s="164">
        <f>X514*K514</f>
        <v>1.5164E-2</v>
      </c>
      <c r="Z514" s="164">
        <v>0</v>
      </c>
      <c r="AA514" s="165">
        <f>Z514*K514</f>
        <v>0</v>
      </c>
      <c r="AR514" s="22" t="s">
        <v>237</v>
      </c>
      <c r="AT514" s="22" t="s">
        <v>148</v>
      </c>
      <c r="AU514" s="22" t="s">
        <v>99</v>
      </c>
      <c r="AY514" s="22" t="s">
        <v>147</v>
      </c>
      <c r="BE514" s="104">
        <f>IF(U514="základní",N514,0)</f>
        <v>0</v>
      </c>
      <c r="BF514" s="104">
        <f>IF(U514="snížená",N514,0)</f>
        <v>0</v>
      </c>
      <c r="BG514" s="104">
        <f>IF(U514="zákl. přenesená",N514,0)</f>
        <v>0</v>
      </c>
      <c r="BH514" s="104">
        <f>IF(U514="sníž. přenesená",N514,0)</f>
        <v>0</v>
      </c>
      <c r="BI514" s="104">
        <f>IF(U514="nulová",N514,0)</f>
        <v>0</v>
      </c>
      <c r="BJ514" s="22" t="s">
        <v>83</v>
      </c>
      <c r="BK514" s="104">
        <f>ROUND(L514*K514,2)</f>
        <v>0</v>
      </c>
      <c r="BL514" s="22" t="s">
        <v>237</v>
      </c>
      <c r="BM514" s="22" t="s">
        <v>640</v>
      </c>
    </row>
    <row r="515" spans="2:65" s="10" customFormat="1" ht="16.5" customHeight="1">
      <c r="B515" s="166"/>
      <c r="C515" s="167"/>
      <c r="D515" s="167"/>
      <c r="E515" s="168" t="s">
        <v>5</v>
      </c>
      <c r="F515" s="260" t="s">
        <v>603</v>
      </c>
      <c r="G515" s="261"/>
      <c r="H515" s="261"/>
      <c r="I515" s="261"/>
      <c r="J515" s="167"/>
      <c r="K515" s="168" t="s">
        <v>5</v>
      </c>
      <c r="L515" s="167"/>
      <c r="M515" s="167"/>
      <c r="N515" s="167"/>
      <c r="O515" s="167"/>
      <c r="P515" s="167"/>
      <c r="Q515" s="167"/>
      <c r="R515" s="169"/>
      <c r="T515" s="170"/>
      <c r="U515" s="167"/>
      <c r="V515" s="167"/>
      <c r="W515" s="167"/>
      <c r="X515" s="167"/>
      <c r="Y515" s="167"/>
      <c r="Z515" s="167"/>
      <c r="AA515" s="171"/>
      <c r="AT515" s="172" t="s">
        <v>155</v>
      </c>
      <c r="AU515" s="172" t="s">
        <v>99</v>
      </c>
      <c r="AV515" s="10" t="s">
        <v>83</v>
      </c>
      <c r="AW515" s="10" t="s">
        <v>34</v>
      </c>
      <c r="AX515" s="10" t="s">
        <v>77</v>
      </c>
      <c r="AY515" s="172" t="s">
        <v>147</v>
      </c>
    </row>
    <row r="516" spans="2:65" s="11" customFormat="1" ht="16.5" customHeight="1">
      <c r="B516" s="173"/>
      <c r="C516" s="174"/>
      <c r="D516" s="174"/>
      <c r="E516" s="175" t="s">
        <v>5</v>
      </c>
      <c r="F516" s="262" t="s">
        <v>614</v>
      </c>
      <c r="G516" s="263"/>
      <c r="H516" s="263"/>
      <c r="I516" s="263"/>
      <c r="J516" s="174"/>
      <c r="K516" s="176">
        <v>6.8</v>
      </c>
      <c r="L516" s="174"/>
      <c r="M516" s="174"/>
      <c r="N516" s="174"/>
      <c r="O516" s="174"/>
      <c r="P516" s="174"/>
      <c r="Q516" s="174"/>
      <c r="R516" s="177"/>
      <c r="T516" s="178"/>
      <c r="U516" s="174"/>
      <c r="V516" s="174"/>
      <c r="W516" s="174"/>
      <c r="X516" s="174"/>
      <c r="Y516" s="174"/>
      <c r="Z516" s="174"/>
      <c r="AA516" s="179"/>
      <c r="AT516" s="180" t="s">
        <v>155</v>
      </c>
      <c r="AU516" s="180" t="s">
        <v>99</v>
      </c>
      <c r="AV516" s="11" t="s">
        <v>99</v>
      </c>
      <c r="AW516" s="11" t="s">
        <v>34</v>
      </c>
      <c r="AX516" s="11" t="s">
        <v>77</v>
      </c>
      <c r="AY516" s="180" t="s">
        <v>147</v>
      </c>
    </row>
    <row r="517" spans="2:65" s="12" customFormat="1" ht="16.5" customHeight="1">
      <c r="B517" s="181"/>
      <c r="C517" s="182"/>
      <c r="D517" s="182"/>
      <c r="E517" s="183" t="s">
        <v>5</v>
      </c>
      <c r="F517" s="266" t="s">
        <v>157</v>
      </c>
      <c r="G517" s="267"/>
      <c r="H517" s="267"/>
      <c r="I517" s="267"/>
      <c r="J517" s="182"/>
      <c r="K517" s="184">
        <v>6.8</v>
      </c>
      <c r="L517" s="182"/>
      <c r="M517" s="182"/>
      <c r="N517" s="182"/>
      <c r="O517" s="182"/>
      <c r="P517" s="182"/>
      <c r="Q517" s="182"/>
      <c r="R517" s="185"/>
      <c r="T517" s="186"/>
      <c r="U517" s="182"/>
      <c r="V517" s="182"/>
      <c r="W517" s="182"/>
      <c r="X517" s="182"/>
      <c r="Y517" s="182"/>
      <c r="Z517" s="182"/>
      <c r="AA517" s="187"/>
      <c r="AT517" s="188" t="s">
        <v>155</v>
      </c>
      <c r="AU517" s="188" t="s">
        <v>99</v>
      </c>
      <c r="AV517" s="12" t="s">
        <v>152</v>
      </c>
      <c r="AW517" s="12" t="s">
        <v>34</v>
      </c>
      <c r="AX517" s="12" t="s">
        <v>83</v>
      </c>
      <c r="AY517" s="188" t="s">
        <v>147</v>
      </c>
    </row>
    <row r="518" spans="2:65" s="1" customFormat="1" ht="38.25" customHeight="1">
      <c r="B518" s="131"/>
      <c r="C518" s="159" t="s">
        <v>641</v>
      </c>
      <c r="D518" s="159" t="s">
        <v>148</v>
      </c>
      <c r="E518" s="160" t="s">
        <v>642</v>
      </c>
      <c r="F518" s="268" t="s">
        <v>643</v>
      </c>
      <c r="G518" s="268"/>
      <c r="H518" s="268"/>
      <c r="I518" s="268"/>
      <c r="J518" s="161" t="s">
        <v>244</v>
      </c>
      <c r="K518" s="162">
        <v>12</v>
      </c>
      <c r="L518" s="272">
        <v>0</v>
      </c>
      <c r="M518" s="272"/>
      <c r="N518" s="273">
        <f>ROUND(L518*K518,2)</f>
        <v>0</v>
      </c>
      <c r="O518" s="273"/>
      <c r="P518" s="273"/>
      <c r="Q518" s="273"/>
      <c r="R518" s="133"/>
      <c r="T518" s="163" t="s">
        <v>5</v>
      </c>
      <c r="U518" s="47" t="s">
        <v>43</v>
      </c>
      <c r="V518" s="39"/>
      <c r="W518" s="164">
        <f>V518*K518</f>
        <v>0</v>
      </c>
      <c r="X518" s="164">
        <v>4.5199999999999997E-3</v>
      </c>
      <c r="Y518" s="164">
        <f>X518*K518</f>
        <v>5.4239999999999997E-2</v>
      </c>
      <c r="Z518" s="164">
        <v>0</v>
      </c>
      <c r="AA518" s="165">
        <f>Z518*K518</f>
        <v>0</v>
      </c>
      <c r="AR518" s="22" t="s">
        <v>237</v>
      </c>
      <c r="AT518" s="22" t="s">
        <v>148</v>
      </c>
      <c r="AU518" s="22" t="s">
        <v>99</v>
      </c>
      <c r="AY518" s="22" t="s">
        <v>147</v>
      </c>
      <c r="BE518" s="104">
        <f>IF(U518="základní",N518,0)</f>
        <v>0</v>
      </c>
      <c r="BF518" s="104">
        <f>IF(U518="snížená",N518,0)</f>
        <v>0</v>
      </c>
      <c r="BG518" s="104">
        <f>IF(U518="zákl. přenesená",N518,0)</f>
        <v>0</v>
      </c>
      <c r="BH518" s="104">
        <f>IF(U518="sníž. přenesená",N518,0)</f>
        <v>0</v>
      </c>
      <c r="BI518" s="104">
        <f>IF(U518="nulová",N518,0)</f>
        <v>0</v>
      </c>
      <c r="BJ518" s="22" t="s">
        <v>83</v>
      </c>
      <c r="BK518" s="104">
        <f>ROUND(L518*K518,2)</f>
        <v>0</v>
      </c>
      <c r="BL518" s="22" t="s">
        <v>237</v>
      </c>
      <c r="BM518" s="22" t="s">
        <v>644</v>
      </c>
    </row>
    <row r="519" spans="2:65" s="10" customFormat="1" ht="16.5" customHeight="1">
      <c r="B519" s="166"/>
      <c r="C519" s="167"/>
      <c r="D519" s="167"/>
      <c r="E519" s="168" t="s">
        <v>5</v>
      </c>
      <c r="F519" s="260" t="s">
        <v>603</v>
      </c>
      <c r="G519" s="261"/>
      <c r="H519" s="261"/>
      <c r="I519" s="261"/>
      <c r="J519" s="167"/>
      <c r="K519" s="168" t="s">
        <v>5</v>
      </c>
      <c r="L519" s="167"/>
      <c r="M519" s="167"/>
      <c r="N519" s="167"/>
      <c r="O519" s="167"/>
      <c r="P519" s="167"/>
      <c r="Q519" s="167"/>
      <c r="R519" s="169"/>
      <c r="T519" s="170"/>
      <c r="U519" s="167"/>
      <c r="V519" s="167"/>
      <c r="W519" s="167"/>
      <c r="X519" s="167"/>
      <c r="Y519" s="167"/>
      <c r="Z519" s="167"/>
      <c r="AA519" s="171"/>
      <c r="AT519" s="172" t="s">
        <v>155</v>
      </c>
      <c r="AU519" s="172" t="s">
        <v>99</v>
      </c>
      <c r="AV519" s="10" t="s">
        <v>83</v>
      </c>
      <c r="AW519" s="10" t="s">
        <v>34</v>
      </c>
      <c r="AX519" s="10" t="s">
        <v>77</v>
      </c>
      <c r="AY519" s="172" t="s">
        <v>147</v>
      </c>
    </row>
    <row r="520" spans="2:65" s="11" customFormat="1" ht="16.5" customHeight="1">
      <c r="B520" s="173"/>
      <c r="C520" s="174"/>
      <c r="D520" s="174"/>
      <c r="E520" s="175" t="s">
        <v>5</v>
      </c>
      <c r="F520" s="262" t="s">
        <v>619</v>
      </c>
      <c r="G520" s="263"/>
      <c r="H520" s="263"/>
      <c r="I520" s="263"/>
      <c r="J520" s="174"/>
      <c r="K520" s="176">
        <v>12</v>
      </c>
      <c r="L520" s="174"/>
      <c r="M520" s="174"/>
      <c r="N520" s="174"/>
      <c r="O520" s="174"/>
      <c r="P520" s="174"/>
      <c r="Q520" s="174"/>
      <c r="R520" s="177"/>
      <c r="T520" s="178"/>
      <c r="U520" s="174"/>
      <c r="V520" s="174"/>
      <c r="W520" s="174"/>
      <c r="X520" s="174"/>
      <c r="Y520" s="174"/>
      <c r="Z520" s="174"/>
      <c r="AA520" s="179"/>
      <c r="AT520" s="180" t="s">
        <v>155</v>
      </c>
      <c r="AU520" s="180" t="s">
        <v>99</v>
      </c>
      <c r="AV520" s="11" t="s">
        <v>99</v>
      </c>
      <c r="AW520" s="11" t="s">
        <v>34</v>
      </c>
      <c r="AX520" s="11" t="s">
        <v>77</v>
      </c>
      <c r="AY520" s="180" t="s">
        <v>147</v>
      </c>
    </row>
    <row r="521" spans="2:65" s="12" customFormat="1" ht="16.5" customHeight="1">
      <c r="B521" s="181"/>
      <c r="C521" s="182"/>
      <c r="D521" s="182"/>
      <c r="E521" s="183" t="s">
        <v>5</v>
      </c>
      <c r="F521" s="266" t="s">
        <v>157</v>
      </c>
      <c r="G521" s="267"/>
      <c r="H521" s="267"/>
      <c r="I521" s="267"/>
      <c r="J521" s="182"/>
      <c r="K521" s="184">
        <v>12</v>
      </c>
      <c r="L521" s="182"/>
      <c r="M521" s="182"/>
      <c r="N521" s="182"/>
      <c r="O521" s="182"/>
      <c r="P521" s="182"/>
      <c r="Q521" s="182"/>
      <c r="R521" s="185"/>
      <c r="T521" s="186"/>
      <c r="U521" s="182"/>
      <c r="V521" s="182"/>
      <c r="W521" s="182"/>
      <c r="X521" s="182"/>
      <c r="Y521" s="182"/>
      <c r="Z521" s="182"/>
      <c r="AA521" s="187"/>
      <c r="AT521" s="188" t="s">
        <v>155</v>
      </c>
      <c r="AU521" s="188" t="s">
        <v>99</v>
      </c>
      <c r="AV521" s="12" t="s">
        <v>152</v>
      </c>
      <c r="AW521" s="12" t="s">
        <v>34</v>
      </c>
      <c r="AX521" s="12" t="s">
        <v>83</v>
      </c>
      <c r="AY521" s="188" t="s">
        <v>147</v>
      </c>
    </row>
    <row r="522" spans="2:65" s="1" customFormat="1" ht="63.75" customHeight="1">
      <c r="B522" s="131"/>
      <c r="C522" s="159" t="s">
        <v>645</v>
      </c>
      <c r="D522" s="159" t="s">
        <v>148</v>
      </c>
      <c r="E522" s="160" t="s">
        <v>646</v>
      </c>
      <c r="F522" s="268" t="s">
        <v>647</v>
      </c>
      <c r="G522" s="268"/>
      <c r="H522" s="268"/>
      <c r="I522" s="268"/>
      <c r="J522" s="161" t="s">
        <v>204</v>
      </c>
      <c r="K522" s="162">
        <v>1</v>
      </c>
      <c r="L522" s="272">
        <v>0</v>
      </c>
      <c r="M522" s="272"/>
      <c r="N522" s="273">
        <f>ROUND(L522*K522,2)</f>
        <v>0</v>
      </c>
      <c r="O522" s="273"/>
      <c r="P522" s="273"/>
      <c r="Q522" s="273"/>
      <c r="R522" s="133"/>
      <c r="T522" s="163" t="s">
        <v>5</v>
      </c>
      <c r="U522" s="47" t="s">
        <v>43</v>
      </c>
      <c r="V522" s="39"/>
      <c r="W522" s="164">
        <f>V522*K522</f>
        <v>0</v>
      </c>
      <c r="X522" s="164">
        <v>0</v>
      </c>
      <c r="Y522" s="164">
        <f>X522*K522</f>
        <v>0</v>
      </c>
      <c r="Z522" s="164">
        <v>0</v>
      </c>
      <c r="AA522" s="165">
        <f>Z522*K522</f>
        <v>0</v>
      </c>
      <c r="AR522" s="22" t="s">
        <v>237</v>
      </c>
      <c r="AT522" s="22" t="s">
        <v>148</v>
      </c>
      <c r="AU522" s="22" t="s">
        <v>99</v>
      </c>
      <c r="AY522" s="22" t="s">
        <v>147</v>
      </c>
      <c r="BE522" s="104">
        <f>IF(U522="základní",N522,0)</f>
        <v>0</v>
      </c>
      <c r="BF522" s="104">
        <f>IF(U522="snížená",N522,0)</f>
        <v>0</v>
      </c>
      <c r="BG522" s="104">
        <f>IF(U522="zákl. přenesená",N522,0)</f>
        <v>0</v>
      </c>
      <c r="BH522" s="104">
        <f>IF(U522="sníž. přenesená",N522,0)</f>
        <v>0</v>
      </c>
      <c r="BI522" s="104">
        <f>IF(U522="nulová",N522,0)</f>
        <v>0</v>
      </c>
      <c r="BJ522" s="22" t="s">
        <v>83</v>
      </c>
      <c r="BK522" s="104">
        <f>ROUND(L522*K522,2)</f>
        <v>0</v>
      </c>
      <c r="BL522" s="22" t="s">
        <v>237</v>
      </c>
      <c r="BM522" s="22" t="s">
        <v>648</v>
      </c>
    </row>
    <row r="523" spans="2:65" s="10" customFormat="1" ht="16.5" customHeight="1">
      <c r="B523" s="166"/>
      <c r="C523" s="167"/>
      <c r="D523" s="167"/>
      <c r="E523" s="168" t="s">
        <v>5</v>
      </c>
      <c r="F523" s="260" t="s">
        <v>183</v>
      </c>
      <c r="G523" s="261"/>
      <c r="H523" s="261"/>
      <c r="I523" s="261"/>
      <c r="J523" s="167"/>
      <c r="K523" s="168" t="s">
        <v>5</v>
      </c>
      <c r="L523" s="167"/>
      <c r="M523" s="167"/>
      <c r="N523" s="167"/>
      <c r="O523" s="167"/>
      <c r="P523" s="167"/>
      <c r="Q523" s="167"/>
      <c r="R523" s="169"/>
      <c r="T523" s="170"/>
      <c r="U523" s="167"/>
      <c r="V523" s="167"/>
      <c r="W523" s="167"/>
      <c r="X523" s="167"/>
      <c r="Y523" s="167"/>
      <c r="Z523" s="167"/>
      <c r="AA523" s="171"/>
      <c r="AT523" s="172" t="s">
        <v>155</v>
      </c>
      <c r="AU523" s="172" t="s">
        <v>99</v>
      </c>
      <c r="AV523" s="10" t="s">
        <v>83</v>
      </c>
      <c r="AW523" s="10" t="s">
        <v>34</v>
      </c>
      <c r="AX523" s="10" t="s">
        <v>77</v>
      </c>
      <c r="AY523" s="172" t="s">
        <v>147</v>
      </c>
    </row>
    <row r="524" spans="2:65" s="11" customFormat="1" ht="16.5" customHeight="1">
      <c r="B524" s="173"/>
      <c r="C524" s="174"/>
      <c r="D524" s="174"/>
      <c r="E524" s="175" t="s">
        <v>5</v>
      </c>
      <c r="F524" s="262" t="s">
        <v>83</v>
      </c>
      <c r="G524" s="263"/>
      <c r="H524" s="263"/>
      <c r="I524" s="263"/>
      <c r="J524" s="174"/>
      <c r="K524" s="176">
        <v>1</v>
      </c>
      <c r="L524" s="174"/>
      <c r="M524" s="174"/>
      <c r="N524" s="174"/>
      <c r="O524" s="174"/>
      <c r="P524" s="174"/>
      <c r="Q524" s="174"/>
      <c r="R524" s="177"/>
      <c r="T524" s="178"/>
      <c r="U524" s="174"/>
      <c r="V524" s="174"/>
      <c r="W524" s="174"/>
      <c r="X524" s="174"/>
      <c r="Y524" s="174"/>
      <c r="Z524" s="174"/>
      <c r="AA524" s="179"/>
      <c r="AT524" s="180" t="s">
        <v>155</v>
      </c>
      <c r="AU524" s="180" t="s">
        <v>99</v>
      </c>
      <c r="AV524" s="11" t="s">
        <v>99</v>
      </c>
      <c r="AW524" s="11" t="s">
        <v>34</v>
      </c>
      <c r="AX524" s="11" t="s">
        <v>77</v>
      </c>
      <c r="AY524" s="180" t="s">
        <v>147</v>
      </c>
    </row>
    <row r="525" spans="2:65" s="12" customFormat="1" ht="16.5" customHeight="1">
      <c r="B525" s="181"/>
      <c r="C525" s="182"/>
      <c r="D525" s="182"/>
      <c r="E525" s="183" t="s">
        <v>5</v>
      </c>
      <c r="F525" s="266" t="s">
        <v>157</v>
      </c>
      <c r="G525" s="267"/>
      <c r="H525" s="267"/>
      <c r="I525" s="267"/>
      <c r="J525" s="182"/>
      <c r="K525" s="184">
        <v>1</v>
      </c>
      <c r="L525" s="182"/>
      <c r="M525" s="182"/>
      <c r="N525" s="182"/>
      <c r="O525" s="182"/>
      <c r="P525" s="182"/>
      <c r="Q525" s="182"/>
      <c r="R525" s="185"/>
      <c r="T525" s="186"/>
      <c r="U525" s="182"/>
      <c r="V525" s="182"/>
      <c r="W525" s="182"/>
      <c r="X525" s="182"/>
      <c r="Y525" s="182"/>
      <c r="Z525" s="182"/>
      <c r="AA525" s="187"/>
      <c r="AT525" s="188" t="s">
        <v>155</v>
      </c>
      <c r="AU525" s="188" t="s">
        <v>99</v>
      </c>
      <c r="AV525" s="12" t="s">
        <v>152</v>
      </c>
      <c r="AW525" s="12" t="s">
        <v>34</v>
      </c>
      <c r="AX525" s="12" t="s">
        <v>83</v>
      </c>
      <c r="AY525" s="188" t="s">
        <v>147</v>
      </c>
    </row>
    <row r="526" spans="2:65" s="1" customFormat="1" ht="25.5" customHeight="1">
      <c r="B526" s="131"/>
      <c r="C526" s="159" t="s">
        <v>649</v>
      </c>
      <c r="D526" s="159" t="s">
        <v>148</v>
      </c>
      <c r="E526" s="160" t="s">
        <v>650</v>
      </c>
      <c r="F526" s="268" t="s">
        <v>651</v>
      </c>
      <c r="G526" s="268"/>
      <c r="H526" s="268"/>
      <c r="I526" s="268"/>
      <c r="J526" s="161" t="s">
        <v>363</v>
      </c>
      <c r="K526" s="189">
        <v>0</v>
      </c>
      <c r="L526" s="272">
        <v>0</v>
      </c>
      <c r="M526" s="272"/>
      <c r="N526" s="273">
        <f>ROUND(L526*K526,2)</f>
        <v>0</v>
      </c>
      <c r="O526" s="273"/>
      <c r="P526" s="273"/>
      <c r="Q526" s="273"/>
      <c r="R526" s="133"/>
      <c r="T526" s="163" t="s">
        <v>5</v>
      </c>
      <c r="U526" s="47" t="s">
        <v>43</v>
      </c>
      <c r="V526" s="39"/>
      <c r="W526" s="164">
        <f>V526*K526</f>
        <v>0</v>
      </c>
      <c r="X526" s="164">
        <v>0</v>
      </c>
      <c r="Y526" s="164">
        <f>X526*K526</f>
        <v>0</v>
      </c>
      <c r="Z526" s="164">
        <v>0</v>
      </c>
      <c r="AA526" s="165">
        <f>Z526*K526</f>
        <v>0</v>
      </c>
      <c r="AR526" s="22" t="s">
        <v>237</v>
      </c>
      <c r="AT526" s="22" t="s">
        <v>148</v>
      </c>
      <c r="AU526" s="22" t="s">
        <v>99</v>
      </c>
      <c r="AY526" s="22" t="s">
        <v>147</v>
      </c>
      <c r="BE526" s="104">
        <f>IF(U526="základní",N526,0)</f>
        <v>0</v>
      </c>
      <c r="BF526" s="104">
        <f>IF(U526="snížená",N526,0)</f>
        <v>0</v>
      </c>
      <c r="BG526" s="104">
        <f>IF(U526="zákl. přenesená",N526,0)</f>
        <v>0</v>
      </c>
      <c r="BH526" s="104">
        <f>IF(U526="sníž. přenesená",N526,0)</f>
        <v>0</v>
      </c>
      <c r="BI526" s="104">
        <f>IF(U526="nulová",N526,0)</f>
        <v>0</v>
      </c>
      <c r="BJ526" s="22" t="s">
        <v>83</v>
      </c>
      <c r="BK526" s="104">
        <f>ROUND(L526*K526,2)</f>
        <v>0</v>
      </c>
      <c r="BL526" s="22" t="s">
        <v>237</v>
      </c>
      <c r="BM526" s="22" t="s">
        <v>652</v>
      </c>
    </row>
    <row r="527" spans="2:65" s="9" customFormat="1" ht="29.85" customHeight="1">
      <c r="B527" s="148"/>
      <c r="C527" s="149"/>
      <c r="D527" s="158" t="s">
        <v>123</v>
      </c>
      <c r="E527" s="158"/>
      <c r="F527" s="158"/>
      <c r="G527" s="158"/>
      <c r="H527" s="158"/>
      <c r="I527" s="158"/>
      <c r="J527" s="158"/>
      <c r="K527" s="158"/>
      <c r="L527" s="158"/>
      <c r="M527" s="158"/>
      <c r="N527" s="276">
        <f>BK527</f>
        <v>0</v>
      </c>
      <c r="O527" s="277"/>
      <c r="P527" s="277"/>
      <c r="Q527" s="277"/>
      <c r="R527" s="151"/>
      <c r="T527" s="152"/>
      <c r="U527" s="149"/>
      <c r="V527" s="149"/>
      <c r="W527" s="153">
        <f>SUM(W528:W584)</f>
        <v>0</v>
      </c>
      <c r="X527" s="149"/>
      <c r="Y527" s="153">
        <f>SUM(Y528:Y584)</f>
        <v>8.1523911999999985</v>
      </c>
      <c r="Z527" s="149"/>
      <c r="AA527" s="154">
        <f>SUM(AA528:AA584)</f>
        <v>16.146834699999999</v>
      </c>
      <c r="AR527" s="155" t="s">
        <v>99</v>
      </c>
      <c r="AT527" s="156" t="s">
        <v>76</v>
      </c>
      <c r="AU527" s="156" t="s">
        <v>83</v>
      </c>
      <c r="AY527" s="155" t="s">
        <v>147</v>
      </c>
      <c r="BK527" s="157">
        <f>SUM(BK528:BK584)</f>
        <v>0</v>
      </c>
    </row>
    <row r="528" spans="2:65" s="1" customFormat="1" ht="51" customHeight="1">
      <c r="B528" s="131"/>
      <c r="C528" s="159" t="s">
        <v>653</v>
      </c>
      <c r="D528" s="159" t="s">
        <v>148</v>
      </c>
      <c r="E528" s="160" t="s">
        <v>654</v>
      </c>
      <c r="F528" s="268" t="s">
        <v>655</v>
      </c>
      <c r="G528" s="268"/>
      <c r="H528" s="268"/>
      <c r="I528" s="268"/>
      <c r="J528" s="161" t="s">
        <v>204</v>
      </c>
      <c r="K528" s="162">
        <v>1</v>
      </c>
      <c r="L528" s="272">
        <v>0</v>
      </c>
      <c r="M528" s="272"/>
      <c r="N528" s="273">
        <f>ROUND(L528*K528,2)</f>
        <v>0</v>
      </c>
      <c r="O528" s="273"/>
      <c r="P528" s="273"/>
      <c r="Q528" s="273"/>
      <c r="R528" s="133"/>
      <c r="T528" s="163" t="s">
        <v>5</v>
      </c>
      <c r="U528" s="47" t="s">
        <v>43</v>
      </c>
      <c r="V528" s="39"/>
      <c r="W528" s="164">
        <f>V528*K528</f>
        <v>0</v>
      </c>
      <c r="X528" s="164">
        <v>0</v>
      </c>
      <c r="Y528" s="164">
        <f>X528*K528</f>
        <v>0</v>
      </c>
      <c r="Z528" s="164">
        <v>0</v>
      </c>
      <c r="AA528" s="165">
        <f>Z528*K528</f>
        <v>0</v>
      </c>
      <c r="AR528" s="22" t="s">
        <v>237</v>
      </c>
      <c r="AT528" s="22" t="s">
        <v>148</v>
      </c>
      <c r="AU528" s="22" t="s">
        <v>99</v>
      </c>
      <c r="AY528" s="22" t="s">
        <v>147</v>
      </c>
      <c r="BE528" s="104">
        <f>IF(U528="základní",N528,0)</f>
        <v>0</v>
      </c>
      <c r="BF528" s="104">
        <f>IF(U528="snížená",N528,0)</f>
        <v>0</v>
      </c>
      <c r="BG528" s="104">
        <f>IF(U528="zákl. přenesená",N528,0)</f>
        <v>0</v>
      </c>
      <c r="BH528" s="104">
        <f>IF(U528="sníž. přenesená",N528,0)</f>
        <v>0</v>
      </c>
      <c r="BI528" s="104">
        <f>IF(U528="nulová",N528,0)</f>
        <v>0</v>
      </c>
      <c r="BJ528" s="22" t="s">
        <v>83</v>
      </c>
      <c r="BK528" s="104">
        <f>ROUND(L528*K528,2)</f>
        <v>0</v>
      </c>
      <c r="BL528" s="22" t="s">
        <v>237</v>
      </c>
      <c r="BM528" s="22" t="s">
        <v>656</v>
      </c>
    </row>
    <row r="529" spans="2:65" s="1" customFormat="1" ht="38.25" customHeight="1">
      <c r="B529" s="131"/>
      <c r="C529" s="159" t="s">
        <v>657</v>
      </c>
      <c r="D529" s="159" t="s">
        <v>148</v>
      </c>
      <c r="E529" s="160" t="s">
        <v>658</v>
      </c>
      <c r="F529" s="268" t="s">
        <v>659</v>
      </c>
      <c r="G529" s="268"/>
      <c r="H529" s="268"/>
      <c r="I529" s="268"/>
      <c r="J529" s="161" t="s">
        <v>97</v>
      </c>
      <c r="K529" s="162">
        <v>118.94499999999999</v>
      </c>
      <c r="L529" s="272">
        <v>0</v>
      </c>
      <c r="M529" s="272"/>
      <c r="N529" s="273">
        <f>ROUND(L529*K529,2)</f>
        <v>0</v>
      </c>
      <c r="O529" s="273"/>
      <c r="P529" s="273"/>
      <c r="Q529" s="273"/>
      <c r="R529" s="133"/>
      <c r="T529" s="163" t="s">
        <v>5</v>
      </c>
      <c r="U529" s="47" t="s">
        <v>43</v>
      </c>
      <c r="V529" s="39"/>
      <c r="W529" s="164">
        <f>V529*K529</f>
        <v>0</v>
      </c>
      <c r="X529" s="164">
        <v>0</v>
      </c>
      <c r="Y529" s="164">
        <f>X529*K529</f>
        <v>0</v>
      </c>
      <c r="Z529" s="164">
        <v>0</v>
      </c>
      <c r="AA529" s="165">
        <f>Z529*K529</f>
        <v>0</v>
      </c>
      <c r="AR529" s="22" t="s">
        <v>237</v>
      </c>
      <c r="AT529" s="22" t="s">
        <v>148</v>
      </c>
      <c r="AU529" s="22" t="s">
        <v>99</v>
      </c>
      <c r="AY529" s="22" t="s">
        <v>147</v>
      </c>
      <c r="BE529" s="104">
        <f>IF(U529="základní",N529,0)</f>
        <v>0</v>
      </c>
      <c r="BF529" s="104">
        <f>IF(U529="snížená",N529,0)</f>
        <v>0</v>
      </c>
      <c r="BG529" s="104">
        <f>IF(U529="zákl. přenesená",N529,0)</f>
        <v>0</v>
      </c>
      <c r="BH529" s="104">
        <f>IF(U529="sníž. přenesená",N529,0)</f>
        <v>0</v>
      </c>
      <c r="BI529" s="104">
        <f>IF(U529="nulová",N529,0)</f>
        <v>0</v>
      </c>
      <c r="BJ529" s="22" t="s">
        <v>83</v>
      </c>
      <c r="BK529" s="104">
        <f>ROUND(L529*K529,2)</f>
        <v>0</v>
      </c>
      <c r="BL529" s="22" t="s">
        <v>237</v>
      </c>
      <c r="BM529" s="22" t="s">
        <v>660</v>
      </c>
    </row>
    <row r="530" spans="2:65" s="10" customFormat="1" ht="16.5" customHeight="1">
      <c r="B530" s="166"/>
      <c r="C530" s="167"/>
      <c r="D530" s="167"/>
      <c r="E530" s="168" t="s">
        <v>5</v>
      </c>
      <c r="F530" s="260" t="s">
        <v>183</v>
      </c>
      <c r="G530" s="261"/>
      <c r="H530" s="261"/>
      <c r="I530" s="261"/>
      <c r="J530" s="167"/>
      <c r="K530" s="168" t="s">
        <v>5</v>
      </c>
      <c r="L530" s="167"/>
      <c r="M530" s="167"/>
      <c r="N530" s="167"/>
      <c r="O530" s="167"/>
      <c r="P530" s="167"/>
      <c r="Q530" s="167"/>
      <c r="R530" s="169"/>
      <c r="T530" s="170"/>
      <c r="U530" s="167"/>
      <c r="V530" s="167"/>
      <c r="W530" s="167"/>
      <c r="X530" s="167"/>
      <c r="Y530" s="167"/>
      <c r="Z530" s="167"/>
      <c r="AA530" s="171"/>
      <c r="AT530" s="172" t="s">
        <v>155</v>
      </c>
      <c r="AU530" s="172" t="s">
        <v>99</v>
      </c>
      <c r="AV530" s="10" t="s">
        <v>83</v>
      </c>
      <c r="AW530" s="10" t="s">
        <v>34</v>
      </c>
      <c r="AX530" s="10" t="s">
        <v>77</v>
      </c>
      <c r="AY530" s="172" t="s">
        <v>147</v>
      </c>
    </row>
    <row r="531" spans="2:65" s="10" customFormat="1" ht="16.5" customHeight="1">
      <c r="B531" s="166"/>
      <c r="C531" s="167"/>
      <c r="D531" s="167"/>
      <c r="E531" s="168" t="s">
        <v>5</v>
      </c>
      <c r="F531" s="264" t="s">
        <v>661</v>
      </c>
      <c r="G531" s="265"/>
      <c r="H531" s="265"/>
      <c r="I531" s="265"/>
      <c r="J531" s="167"/>
      <c r="K531" s="168" t="s">
        <v>5</v>
      </c>
      <c r="L531" s="167"/>
      <c r="M531" s="167"/>
      <c r="N531" s="167"/>
      <c r="O531" s="167"/>
      <c r="P531" s="167"/>
      <c r="Q531" s="167"/>
      <c r="R531" s="169"/>
      <c r="T531" s="170"/>
      <c r="U531" s="167"/>
      <c r="V531" s="167"/>
      <c r="W531" s="167"/>
      <c r="X531" s="167"/>
      <c r="Y531" s="167"/>
      <c r="Z531" s="167"/>
      <c r="AA531" s="171"/>
      <c r="AT531" s="172" t="s">
        <v>155</v>
      </c>
      <c r="AU531" s="172" t="s">
        <v>99</v>
      </c>
      <c r="AV531" s="10" t="s">
        <v>83</v>
      </c>
      <c r="AW531" s="10" t="s">
        <v>34</v>
      </c>
      <c r="AX531" s="10" t="s">
        <v>77</v>
      </c>
      <c r="AY531" s="172" t="s">
        <v>147</v>
      </c>
    </row>
    <row r="532" spans="2:65" s="10" customFormat="1" ht="16.5" customHeight="1">
      <c r="B532" s="166"/>
      <c r="C532" s="167"/>
      <c r="D532" s="167"/>
      <c r="E532" s="168" t="s">
        <v>5</v>
      </c>
      <c r="F532" s="264" t="s">
        <v>662</v>
      </c>
      <c r="G532" s="265"/>
      <c r="H532" s="265"/>
      <c r="I532" s="265"/>
      <c r="J532" s="167"/>
      <c r="K532" s="168" t="s">
        <v>5</v>
      </c>
      <c r="L532" s="167"/>
      <c r="M532" s="167"/>
      <c r="N532" s="167"/>
      <c r="O532" s="167"/>
      <c r="P532" s="167"/>
      <c r="Q532" s="167"/>
      <c r="R532" s="169"/>
      <c r="T532" s="170"/>
      <c r="U532" s="167"/>
      <c r="V532" s="167"/>
      <c r="W532" s="167"/>
      <c r="X532" s="167"/>
      <c r="Y532" s="167"/>
      <c r="Z532" s="167"/>
      <c r="AA532" s="171"/>
      <c r="AT532" s="172" t="s">
        <v>155</v>
      </c>
      <c r="AU532" s="172" t="s">
        <v>99</v>
      </c>
      <c r="AV532" s="10" t="s">
        <v>83</v>
      </c>
      <c r="AW532" s="10" t="s">
        <v>34</v>
      </c>
      <c r="AX532" s="10" t="s">
        <v>77</v>
      </c>
      <c r="AY532" s="172" t="s">
        <v>147</v>
      </c>
    </row>
    <row r="533" spans="2:65" s="11" customFormat="1" ht="16.5" customHeight="1">
      <c r="B533" s="173"/>
      <c r="C533" s="174"/>
      <c r="D533" s="174"/>
      <c r="E533" s="175" t="s">
        <v>5</v>
      </c>
      <c r="F533" s="262" t="s">
        <v>663</v>
      </c>
      <c r="G533" s="263"/>
      <c r="H533" s="263"/>
      <c r="I533" s="263"/>
      <c r="J533" s="174"/>
      <c r="K533" s="176">
        <v>118.94499999999999</v>
      </c>
      <c r="L533" s="174"/>
      <c r="M533" s="174"/>
      <c r="N533" s="174"/>
      <c r="O533" s="174"/>
      <c r="P533" s="174"/>
      <c r="Q533" s="174"/>
      <c r="R533" s="177"/>
      <c r="T533" s="178"/>
      <c r="U533" s="174"/>
      <c r="V533" s="174"/>
      <c r="W533" s="174"/>
      <c r="X533" s="174"/>
      <c r="Y533" s="174"/>
      <c r="Z533" s="174"/>
      <c r="AA533" s="179"/>
      <c r="AT533" s="180" t="s">
        <v>155</v>
      </c>
      <c r="AU533" s="180" t="s">
        <v>99</v>
      </c>
      <c r="AV533" s="11" t="s">
        <v>99</v>
      </c>
      <c r="AW533" s="11" t="s">
        <v>34</v>
      </c>
      <c r="AX533" s="11" t="s">
        <v>77</v>
      </c>
      <c r="AY533" s="180" t="s">
        <v>147</v>
      </c>
    </row>
    <row r="534" spans="2:65" s="12" customFormat="1" ht="16.5" customHeight="1">
      <c r="B534" s="181"/>
      <c r="C534" s="182"/>
      <c r="D534" s="182"/>
      <c r="E534" s="183" t="s">
        <v>5</v>
      </c>
      <c r="F534" s="266" t="s">
        <v>157</v>
      </c>
      <c r="G534" s="267"/>
      <c r="H534" s="267"/>
      <c r="I534" s="267"/>
      <c r="J534" s="182"/>
      <c r="K534" s="184">
        <v>118.94499999999999</v>
      </c>
      <c r="L534" s="182"/>
      <c r="M534" s="182"/>
      <c r="N534" s="182"/>
      <c r="O534" s="182"/>
      <c r="P534" s="182"/>
      <c r="Q534" s="182"/>
      <c r="R534" s="185"/>
      <c r="T534" s="186"/>
      <c r="U534" s="182"/>
      <c r="V534" s="182"/>
      <c r="W534" s="182"/>
      <c r="X534" s="182"/>
      <c r="Y534" s="182"/>
      <c r="Z534" s="182"/>
      <c r="AA534" s="187"/>
      <c r="AT534" s="188" t="s">
        <v>155</v>
      </c>
      <c r="AU534" s="188" t="s">
        <v>99</v>
      </c>
      <c r="AV534" s="12" t="s">
        <v>152</v>
      </c>
      <c r="AW534" s="12" t="s">
        <v>34</v>
      </c>
      <c r="AX534" s="12" t="s">
        <v>83</v>
      </c>
      <c r="AY534" s="188" t="s">
        <v>147</v>
      </c>
    </row>
    <row r="535" spans="2:65" s="1" customFormat="1" ht="25.5" customHeight="1">
      <c r="B535" s="131"/>
      <c r="C535" s="159" t="s">
        <v>664</v>
      </c>
      <c r="D535" s="159" t="s">
        <v>148</v>
      </c>
      <c r="E535" s="160" t="s">
        <v>665</v>
      </c>
      <c r="F535" s="268" t="s">
        <v>666</v>
      </c>
      <c r="G535" s="268"/>
      <c r="H535" s="268"/>
      <c r="I535" s="268"/>
      <c r="J535" s="161" t="s">
        <v>97</v>
      </c>
      <c r="K535" s="162">
        <v>237.89</v>
      </c>
      <c r="L535" s="272">
        <v>0</v>
      </c>
      <c r="M535" s="272"/>
      <c r="N535" s="273">
        <f>ROUND(L535*K535,2)</f>
        <v>0</v>
      </c>
      <c r="O535" s="273"/>
      <c r="P535" s="273"/>
      <c r="Q535" s="273"/>
      <c r="R535" s="133"/>
      <c r="T535" s="163" t="s">
        <v>5</v>
      </c>
      <c r="U535" s="47" t="s">
        <v>43</v>
      </c>
      <c r="V535" s="39"/>
      <c r="W535" s="164">
        <f>V535*K535</f>
        <v>0</v>
      </c>
      <c r="X535" s="164">
        <v>0</v>
      </c>
      <c r="Y535" s="164">
        <f>X535*K535</f>
        <v>0</v>
      </c>
      <c r="Z535" s="164">
        <v>6.6400000000000001E-2</v>
      </c>
      <c r="AA535" s="165">
        <f>Z535*K535</f>
        <v>15.795895999999999</v>
      </c>
      <c r="AR535" s="22" t="s">
        <v>237</v>
      </c>
      <c r="AT535" s="22" t="s">
        <v>148</v>
      </c>
      <c r="AU535" s="22" t="s">
        <v>99</v>
      </c>
      <c r="AY535" s="22" t="s">
        <v>147</v>
      </c>
      <c r="BE535" s="104">
        <f>IF(U535="základní",N535,0)</f>
        <v>0</v>
      </c>
      <c r="BF535" s="104">
        <f>IF(U535="snížená",N535,0)</f>
        <v>0</v>
      </c>
      <c r="BG535" s="104">
        <f>IF(U535="zákl. přenesená",N535,0)</f>
        <v>0</v>
      </c>
      <c r="BH535" s="104">
        <f>IF(U535="sníž. přenesená",N535,0)</f>
        <v>0</v>
      </c>
      <c r="BI535" s="104">
        <f>IF(U535="nulová",N535,0)</f>
        <v>0</v>
      </c>
      <c r="BJ535" s="22" t="s">
        <v>83</v>
      </c>
      <c r="BK535" s="104">
        <f>ROUND(L535*K535,2)</f>
        <v>0</v>
      </c>
      <c r="BL535" s="22" t="s">
        <v>237</v>
      </c>
      <c r="BM535" s="22" t="s">
        <v>667</v>
      </c>
    </row>
    <row r="536" spans="2:65" s="10" customFormat="1" ht="16.5" customHeight="1">
      <c r="B536" s="166"/>
      <c r="C536" s="167"/>
      <c r="D536" s="167"/>
      <c r="E536" s="168" t="s">
        <v>5</v>
      </c>
      <c r="F536" s="260" t="s">
        <v>183</v>
      </c>
      <c r="G536" s="261"/>
      <c r="H536" s="261"/>
      <c r="I536" s="261"/>
      <c r="J536" s="167"/>
      <c r="K536" s="168" t="s">
        <v>5</v>
      </c>
      <c r="L536" s="167"/>
      <c r="M536" s="167"/>
      <c r="N536" s="167"/>
      <c r="O536" s="167"/>
      <c r="P536" s="167"/>
      <c r="Q536" s="167"/>
      <c r="R536" s="169"/>
      <c r="T536" s="170"/>
      <c r="U536" s="167"/>
      <c r="V536" s="167"/>
      <c r="W536" s="167"/>
      <c r="X536" s="167"/>
      <c r="Y536" s="167"/>
      <c r="Z536" s="167"/>
      <c r="AA536" s="171"/>
      <c r="AT536" s="172" t="s">
        <v>155</v>
      </c>
      <c r="AU536" s="172" t="s">
        <v>99</v>
      </c>
      <c r="AV536" s="10" t="s">
        <v>83</v>
      </c>
      <c r="AW536" s="10" t="s">
        <v>34</v>
      </c>
      <c r="AX536" s="10" t="s">
        <v>77</v>
      </c>
      <c r="AY536" s="172" t="s">
        <v>147</v>
      </c>
    </row>
    <row r="537" spans="2:65" s="11" customFormat="1" ht="16.5" customHeight="1">
      <c r="B537" s="173"/>
      <c r="C537" s="174"/>
      <c r="D537" s="174"/>
      <c r="E537" s="175" t="s">
        <v>5</v>
      </c>
      <c r="F537" s="262" t="s">
        <v>668</v>
      </c>
      <c r="G537" s="263"/>
      <c r="H537" s="263"/>
      <c r="I537" s="263"/>
      <c r="J537" s="174"/>
      <c r="K537" s="176">
        <v>226.68</v>
      </c>
      <c r="L537" s="174"/>
      <c r="M537" s="174"/>
      <c r="N537" s="174"/>
      <c r="O537" s="174"/>
      <c r="P537" s="174"/>
      <c r="Q537" s="174"/>
      <c r="R537" s="177"/>
      <c r="T537" s="178"/>
      <c r="U537" s="174"/>
      <c r="V537" s="174"/>
      <c r="W537" s="174"/>
      <c r="X537" s="174"/>
      <c r="Y537" s="174"/>
      <c r="Z537" s="174"/>
      <c r="AA537" s="179"/>
      <c r="AT537" s="180" t="s">
        <v>155</v>
      </c>
      <c r="AU537" s="180" t="s">
        <v>99</v>
      </c>
      <c r="AV537" s="11" t="s">
        <v>99</v>
      </c>
      <c r="AW537" s="11" t="s">
        <v>34</v>
      </c>
      <c r="AX537" s="11" t="s">
        <v>77</v>
      </c>
      <c r="AY537" s="180" t="s">
        <v>147</v>
      </c>
    </row>
    <row r="538" spans="2:65" s="11" customFormat="1" ht="16.5" customHeight="1">
      <c r="B538" s="173"/>
      <c r="C538" s="174"/>
      <c r="D538" s="174"/>
      <c r="E538" s="175" t="s">
        <v>5</v>
      </c>
      <c r="F538" s="262" t="s">
        <v>669</v>
      </c>
      <c r="G538" s="263"/>
      <c r="H538" s="263"/>
      <c r="I538" s="263"/>
      <c r="J538" s="174"/>
      <c r="K538" s="176">
        <v>11.21</v>
      </c>
      <c r="L538" s="174"/>
      <c r="M538" s="174"/>
      <c r="N538" s="174"/>
      <c r="O538" s="174"/>
      <c r="P538" s="174"/>
      <c r="Q538" s="174"/>
      <c r="R538" s="177"/>
      <c r="T538" s="178"/>
      <c r="U538" s="174"/>
      <c r="V538" s="174"/>
      <c r="W538" s="174"/>
      <c r="X538" s="174"/>
      <c r="Y538" s="174"/>
      <c r="Z538" s="174"/>
      <c r="AA538" s="179"/>
      <c r="AT538" s="180" t="s">
        <v>155</v>
      </c>
      <c r="AU538" s="180" t="s">
        <v>99</v>
      </c>
      <c r="AV538" s="11" t="s">
        <v>99</v>
      </c>
      <c r="AW538" s="11" t="s">
        <v>34</v>
      </c>
      <c r="AX538" s="11" t="s">
        <v>77</v>
      </c>
      <c r="AY538" s="180" t="s">
        <v>147</v>
      </c>
    </row>
    <row r="539" spans="2:65" s="12" customFormat="1" ht="16.5" customHeight="1">
      <c r="B539" s="181"/>
      <c r="C539" s="182"/>
      <c r="D539" s="182"/>
      <c r="E539" s="183" t="s">
        <v>104</v>
      </c>
      <c r="F539" s="266" t="s">
        <v>157</v>
      </c>
      <c r="G539" s="267"/>
      <c r="H539" s="267"/>
      <c r="I539" s="267"/>
      <c r="J539" s="182"/>
      <c r="K539" s="184">
        <v>237.89</v>
      </c>
      <c r="L539" s="182"/>
      <c r="M539" s="182"/>
      <c r="N539" s="182"/>
      <c r="O539" s="182"/>
      <c r="P539" s="182"/>
      <c r="Q539" s="182"/>
      <c r="R539" s="185"/>
      <c r="T539" s="186"/>
      <c r="U539" s="182"/>
      <c r="V539" s="182"/>
      <c r="W539" s="182"/>
      <c r="X539" s="182"/>
      <c r="Y539" s="182"/>
      <c r="Z539" s="182"/>
      <c r="AA539" s="187"/>
      <c r="AT539" s="188" t="s">
        <v>155</v>
      </c>
      <c r="AU539" s="188" t="s">
        <v>99</v>
      </c>
      <c r="AV539" s="12" t="s">
        <v>152</v>
      </c>
      <c r="AW539" s="12" t="s">
        <v>34</v>
      </c>
      <c r="AX539" s="12" t="s">
        <v>83</v>
      </c>
      <c r="AY539" s="188" t="s">
        <v>147</v>
      </c>
    </row>
    <row r="540" spans="2:65" s="1" customFormat="1" ht="38.25" customHeight="1">
      <c r="B540" s="131"/>
      <c r="C540" s="159" t="s">
        <v>670</v>
      </c>
      <c r="D540" s="159" t="s">
        <v>148</v>
      </c>
      <c r="E540" s="160" t="s">
        <v>671</v>
      </c>
      <c r="F540" s="268" t="s">
        <v>672</v>
      </c>
      <c r="G540" s="268"/>
      <c r="H540" s="268"/>
      <c r="I540" s="268"/>
      <c r="J540" s="161" t="s">
        <v>97</v>
      </c>
      <c r="K540" s="162">
        <v>237.89</v>
      </c>
      <c r="L540" s="272">
        <v>0</v>
      </c>
      <c r="M540" s="272"/>
      <c r="N540" s="273">
        <f>ROUND(L540*K540,2)</f>
        <v>0</v>
      </c>
      <c r="O540" s="273"/>
      <c r="P540" s="273"/>
      <c r="Q540" s="273"/>
      <c r="R540" s="133"/>
      <c r="T540" s="163" t="s">
        <v>5</v>
      </c>
      <c r="U540" s="47" t="s">
        <v>43</v>
      </c>
      <c r="V540" s="39"/>
      <c r="W540" s="164">
        <f>V540*K540</f>
        <v>0</v>
      </c>
      <c r="X540" s="164">
        <v>0</v>
      </c>
      <c r="Y540" s="164">
        <f>X540*K540</f>
        <v>0</v>
      </c>
      <c r="Z540" s="164">
        <v>0</v>
      </c>
      <c r="AA540" s="165">
        <f>Z540*K540</f>
        <v>0</v>
      </c>
      <c r="AR540" s="22" t="s">
        <v>237</v>
      </c>
      <c r="AT540" s="22" t="s">
        <v>148</v>
      </c>
      <c r="AU540" s="22" t="s">
        <v>99</v>
      </c>
      <c r="AY540" s="22" t="s">
        <v>147</v>
      </c>
      <c r="BE540" s="104">
        <f>IF(U540="základní",N540,0)</f>
        <v>0</v>
      </c>
      <c r="BF540" s="104">
        <f>IF(U540="snížená",N540,0)</f>
        <v>0</v>
      </c>
      <c r="BG540" s="104">
        <f>IF(U540="zákl. přenesená",N540,0)</f>
        <v>0</v>
      </c>
      <c r="BH540" s="104">
        <f>IF(U540="sníž. přenesená",N540,0)</f>
        <v>0</v>
      </c>
      <c r="BI540" s="104">
        <f>IF(U540="nulová",N540,0)</f>
        <v>0</v>
      </c>
      <c r="BJ540" s="22" t="s">
        <v>83</v>
      </c>
      <c r="BK540" s="104">
        <f>ROUND(L540*K540,2)</f>
        <v>0</v>
      </c>
      <c r="BL540" s="22" t="s">
        <v>237</v>
      </c>
      <c r="BM540" s="22" t="s">
        <v>673</v>
      </c>
    </row>
    <row r="541" spans="2:65" s="11" customFormat="1" ht="16.5" customHeight="1">
      <c r="B541" s="173"/>
      <c r="C541" s="174"/>
      <c r="D541" s="174"/>
      <c r="E541" s="175" t="s">
        <v>5</v>
      </c>
      <c r="F541" s="270" t="s">
        <v>104</v>
      </c>
      <c r="G541" s="271"/>
      <c r="H541" s="271"/>
      <c r="I541" s="271"/>
      <c r="J541" s="174"/>
      <c r="K541" s="176">
        <v>237.89</v>
      </c>
      <c r="L541" s="174"/>
      <c r="M541" s="174"/>
      <c r="N541" s="174"/>
      <c r="O541" s="174"/>
      <c r="P541" s="174"/>
      <c r="Q541" s="174"/>
      <c r="R541" s="177"/>
      <c r="T541" s="178"/>
      <c r="U541" s="174"/>
      <c r="V541" s="174"/>
      <c r="W541" s="174"/>
      <c r="X541" s="174"/>
      <c r="Y541" s="174"/>
      <c r="Z541" s="174"/>
      <c r="AA541" s="179"/>
      <c r="AT541" s="180" t="s">
        <v>155</v>
      </c>
      <c r="AU541" s="180" t="s">
        <v>99</v>
      </c>
      <c r="AV541" s="11" t="s">
        <v>99</v>
      </c>
      <c r="AW541" s="11" t="s">
        <v>34</v>
      </c>
      <c r="AX541" s="11" t="s">
        <v>77</v>
      </c>
      <c r="AY541" s="180" t="s">
        <v>147</v>
      </c>
    </row>
    <row r="542" spans="2:65" s="12" customFormat="1" ht="16.5" customHeight="1">
      <c r="B542" s="181"/>
      <c r="C542" s="182"/>
      <c r="D542" s="182"/>
      <c r="E542" s="183" t="s">
        <v>5</v>
      </c>
      <c r="F542" s="266" t="s">
        <v>157</v>
      </c>
      <c r="G542" s="267"/>
      <c r="H542" s="267"/>
      <c r="I542" s="267"/>
      <c r="J542" s="182"/>
      <c r="K542" s="184">
        <v>237.89</v>
      </c>
      <c r="L542" s="182"/>
      <c r="M542" s="182"/>
      <c r="N542" s="182"/>
      <c r="O542" s="182"/>
      <c r="P542" s="182"/>
      <c r="Q542" s="182"/>
      <c r="R542" s="185"/>
      <c r="T542" s="186"/>
      <c r="U542" s="182"/>
      <c r="V542" s="182"/>
      <c r="W542" s="182"/>
      <c r="X542" s="182"/>
      <c r="Y542" s="182"/>
      <c r="Z542" s="182"/>
      <c r="AA542" s="187"/>
      <c r="AT542" s="188" t="s">
        <v>155</v>
      </c>
      <c r="AU542" s="188" t="s">
        <v>99</v>
      </c>
      <c r="AV542" s="12" t="s">
        <v>152</v>
      </c>
      <c r="AW542" s="12" t="s">
        <v>34</v>
      </c>
      <c r="AX542" s="12" t="s">
        <v>83</v>
      </c>
      <c r="AY542" s="188" t="s">
        <v>147</v>
      </c>
    </row>
    <row r="543" spans="2:65" s="1" customFormat="1" ht="25.5" customHeight="1">
      <c r="B543" s="131"/>
      <c r="C543" s="159" t="s">
        <v>674</v>
      </c>
      <c r="D543" s="159" t="s">
        <v>148</v>
      </c>
      <c r="E543" s="160" t="s">
        <v>675</v>
      </c>
      <c r="F543" s="268" t="s">
        <v>676</v>
      </c>
      <c r="G543" s="268"/>
      <c r="H543" s="268"/>
      <c r="I543" s="268"/>
      <c r="J543" s="161" t="s">
        <v>244</v>
      </c>
      <c r="K543" s="162">
        <v>27.9</v>
      </c>
      <c r="L543" s="272">
        <v>0</v>
      </c>
      <c r="M543" s="272"/>
      <c r="N543" s="273">
        <f>ROUND(L543*K543,2)</f>
        <v>0</v>
      </c>
      <c r="O543" s="273"/>
      <c r="P543" s="273"/>
      <c r="Q543" s="273"/>
      <c r="R543" s="133"/>
      <c r="T543" s="163" t="s">
        <v>5</v>
      </c>
      <c r="U543" s="47" t="s">
        <v>43</v>
      </c>
      <c r="V543" s="39"/>
      <c r="W543" s="164">
        <f>V543*K543</f>
        <v>0</v>
      </c>
      <c r="X543" s="164">
        <v>0</v>
      </c>
      <c r="Y543" s="164">
        <f>X543*K543</f>
        <v>0</v>
      </c>
      <c r="Z543" s="164">
        <v>1.1469999999999999E-2</v>
      </c>
      <c r="AA543" s="165">
        <f>Z543*K543</f>
        <v>0.32001299999999994</v>
      </c>
      <c r="AR543" s="22" t="s">
        <v>237</v>
      </c>
      <c r="AT543" s="22" t="s">
        <v>148</v>
      </c>
      <c r="AU543" s="22" t="s">
        <v>99</v>
      </c>
      <c r="AY543" s="22" t="s">
        <v>147</v>
      </c>
      <c r="BE543" s="104">
        <f>IF(U543="základní",N543,0)</f>
        <v>0</v>
      </c>
      <c r="BF543" s="104">
        <f>IF(U543="snížená",N543,0)</f>
        <v>0</v>
      </c>
      <c r="BG543" s="104">
        <f>IF(U543="zákl. přenesená",N543,0)</f>
        <v>0</v>
      </c>
      <c r="BH543" s="104">
        <f>IF(U543="sníž. přenesená",N543,0)</f>
        <v>0</v>
      </c>
      <c r="BI543" s="104">
        <f>IF(U543="nulová",N543,0)</f>
        <v>0</v>
      </c>
      <c r="BJ543" s="22" t="s">
        <v>83</v>
      </c>
      <c r="BK543" s="104">
        <f>ROUND(L543*K543,2)</f>
        <v>0</v>
      </c>
      <c r="BL543" s="22" t="s">
        <v>237</v>
      </c>
      <c r="BM543" s="22" t="s">
        <v>677</v>
      </c>
    </row>
    <row r="544" spans="2:65" s="10" customFormat="1" ht="16.5" customHeight="1">
      <c r="B544" s="166"/>
      <c r="C544" s="167"/>
      <c r="D544" s="167"/>
      <c r="E544" s="168" t="s">
        <v>5</v>
      </c>
      <c r="F544" s="260" t="s">
        <v>161</v>
      </c>
      <c r="G544" s="261"/>
      <c r="H544" s="261"/>
      <c r="I544" s="261"/>
      <c r="J544" s="167"/>
      <c r="K544" s="168" t="s">
        <v>5</v>
      </c>
      <c r="L544" s="167"/>
      <c r="M544" s="167"/>
      <c r="N544" s="167"/>
      <c r="O544" s="167"/>
      <c r="P544" s="167"/>
      <c r="Q544" s="167"/>
      <c r="R544" s="169"/>
      <c r="T544" s="170"/>
      <c r="U544" s="167"/>
      <c r="V544" s="167"/>
      <c r="W544" s="167"/>
      <c r="X544" s="167"/>
      <c r="Y544" s="167"/>
      <c r="Z544" s="167"/>
      <c r="AA544" s="171"/>
      <c r="AT544" s="172" t="s">
        <v>155</v>
      </c>
      <c r="AU544" s="172" t="s">
        <v>99</v>
      </c>
      <c r="AV544" s="10" t="s">
        <v>83</v>
      </c>
      <c r="AW544" s="10" t="s">
        <v>34</v>
      </c>
      <c r="AX544" s="10" t="s">
        <v>77</v>
      </c>
      <c r="AY544" s="172" t="s">
        <v>147</v>
      </c>
    </row>
    <row r="545" spans="2:65" s="10" customFormat="1" ht="16.5" customHeight="1">
      <c r="B545" s="166"/>
      <c r="C545" s="167"/>
      <c r="D545" s="167"/>
      <c r="E545" s="168" t="s">
        <v>5</v>
      </c>
      <c r="F545" s="264" t="s">
        <v>678</v>
      </c>
      <c r="G545" s="265"/>
      <c r="H545" s="265"/>
      <c r="I545" s="265"/>
      <c r="J545" s="167"/>
      <c r="K545" s="168" t="s">
        <v>5</v>
      </c>
      <c r="L545" s="167"/>
      <c r="M545" s="167"/>
      <c r="N545" s="167"/>
      <c r="O545" s="167"/>
      <c r="P545" s="167"/>
      <c r="Q545" s="167"/>
      <c r="R545" s="169"/>
      <c r="T545" s="170"/>
      <c r="U545" s="167"/>
      <c r="V545" s="167"/>
      <c r="W545" s="167"/>
      <c r="X545" s="167"/>
      <c r="Y545" s="167"/>
      <c r="Z545" s="167"/>
      <c r="AA545" s="171"/>
      <c r="AT545" s="172" t="s">
        <v>155</v>
      </c>
      <c r="AU545" s="172" t="s">
        <v>99</v>
      </c>
      <c r="AV545" s="10" t="s">
        <v>83</v>
      </c>
      <c r="AW545" s="10" t="s">
        <v>34</v>
      </c>
      <c r="AX545" s="10" t="s">
        <v>77</v>
      </c>
      <c r="AY545" s="172" t="s">
        <v>147</v>
      </c>
    </row>
    <row r="546" spans="2:65" s="10" customFormat="1" ht="16.5" customHeight="1">
      <c r="B546" s="166"/>
      <c r="C546" s="167"/>
      <c r="D546" s="167"/>
      <c r="E546" s="168" t="s">
        <v>5</v>
      </c>
      <c r="F546" s="264" t="s">
        <v>603</v>
      </c>
      <c r="G546" s="265"/>
      <c r="H546" s="265"/>
      <c r="I546" s="265"/>
      <c r="J546" s="167"/>
      <c r="K546" s="168" t="s">
        <v>5</v>
      </c>
      <c r="L546" s="167"/>
      <c r="M546" s="167"/>
      <c r="N546" s="167"/>
      <c r="O546" s="167"/>
      <c r="P546" s="167"/>
      <c r="Q546" s="167"/>
      <c r="R546" s="169"/>
      <c r="T546" s="170"/>
      <c r="U546" s="167"/>
      <c r="V546" s="167"/>
      <c r="W546" s="167"/>
      <c r="X546" s="167"/>
      <c r="Y546" s="167"/>
      <c r="Z546" s="167"/>
      <c r="AA546" s="171"/>
      <c r="AT546" s="172" t="s">
        <v>155</v>
      </c>
      <c r="AU546" s="172" t="s">
        <v>99</v>
      </c>
      <c r="AV546" s="10" t="s">
        <v>83</v>
      </c>
      <c r="AW546" s="10" t="s">
        <v>34</v>
      </c>
      <c r="AX546" s="10" t="s">
        <v>77</v>
      </c>
      <c r="AY546" s="172" t="s">
        <v>147</v>
      </c>
    </row>
    <row r="547" spans="2:65" s="11" customFormat="1" ht="16.5" customHeight="1">
      <c r="B547" s="173"/>
      <c r="C547" s="174"/>
      <c r="D547" s="174"/>
      <c r="E547" s="175" t="s">
        <v>5</v>
      </c>
      <c r="F547" s="262" t="s">
        <v>679</v>
      </c>
      <c r="G547" s="263"/>
      <c r="H547" s="263"/>
      <c r="I547" s="263"/>
      <c r="J547" s="174"/>
      <c r="K547" s="176">
        <v>27.9</v>
      </c>
      <c r="L547" s="174"/>
      <c r="M547" s="174"/>
      <c r="N547" s="174"/>
      <c r="O547" s="174"/>
      <c r="P547" s="174"/>
      <c r="Q547" s="174"/>
      <c r="R547" s="177"/>
      <c r="T547" s="178"/>
      <c r="U547" s="174"/>
      <c r="V547" s="174"/>
      <c r="W547" s="174"/>
      <c r="X547" s="174"/>
      <c r="Y547" s="174"/>
      <c r="Z547" s="174"/>
      <c r="AA547" s="179"/>
      <c r="AT547" s="180" t="s">
        <v>155</v>
      </c>
      <c r="AU547" s="180" t="s">
        <v>99</v>
      </c>
      <c r="AV547" s="11" t="s">
        <v>99</v>
      </c>
      <c r="AW547" s="11" t="s">
        <v>34</v>
      </c>
      <c r="AX547" s="11" t="s">
        <v>77</v>
      </c>
      <c r="AY547" s="180" t="s">
        <v>147</v>
      </c>
    </row>
    <row r="548" spans="2:65" s="12" customFormat="1" ht="16.5" customHeight="1">
      <c r="B548" s="181"/>
      <c r="C548" s="182"/>
      <c r="D548" s="182"/>
      <c r="E548" s="183" t="s">
        <v>5</v>
      </c>
      <c r="F548" s="266" t="s">
        <v>157</v>
      </c>
      <c r="G548" s="267"/>
      <c r="H548" s="267"/>
      <c r="I548" s="267"/>
      <c r="J548" s="182"/>
      <c r="K548" s="184">
        <v>27.9</v>
      </c>
      <c r="L548" s="182"/>
      <c r="M548" s="182"/>
      <c r="N548" s="182"/>
      <c r="O548" s="182"/>
      <c r="P548" s="182"/>
      <c r="Q548" s="182"/>
      <c r="R548" s="185"/>
      <c r="T548" s="186"/>
      <c r="U548" s="182"/>
      <c r="V548" s="182"/>
      <c r="W548" s="182"/>
      <c r="X548" s="182"/>
      <c r="Y548" s="182"/>
      <c r="Z548" s="182"/>
      <c r="AA548" s="187"/>
      <c r="AT548" s="188" t="s">
        <v>155</v>
      </c>
      <c r="AU548" s="188" t="s">
        <v>99</v>
      </c>
      <c r="AV548" s="12" t="s">
        <v>152</v>
      </c>
      <c r="AW548" s="12" t="s">
        <v>34</v>
      </c>
      <c r="AX548" s="12" t="s">
        <v>83</v>
      </c>
      <c r="AY548" s="188" t="s">
        <v>147</v>
      </c>
    </row>
    <row r="549" spans="2:65" s="1" customFormat="1" ht="38.25" customHeight="1">
      <c r="B549" s="131"/>
      <c r="C549" s="159" t="s">
        <v>680</v>
      </c>
      <c r="D549" s="159" t="s">
        <v>148</v>
      </c>
      <c r="E549" s="160" t="s">
        <v>681</v>
      </c>
      <c r="F549" s="268" t="s">
        <v>682</v>
      </c>
      <c r="G549" s="268"/>
      <c r="H549" s="268"/>
      <c r="I549" s="268"/>
      <c r="J549" s="161" t="s">
        <v>244</v>
      </c>
      <c r="K549" s="162">
        <v>27.9</v>
      </c>
      <c r="L549" s="272">
        <v>0</v>
      </c>
      <c r="M549" s="272"/>
      <c r="N549" s="273">
        <f>ROUND(L549*K549,2)</f>
        <v>0</v>
      </c>
      <c r="O549" s="273"/>
      <c r="P549" s="273"/>
      <c r="Q549" s="273"/>
      <c r="R549" s="133"/>
      <c r="T549" s="163" t="s">
        <v>5</v>
      </c>
      <c r="U549" s="47" t="s">
        <v>43</v>
      </c>
      <c r="V549" s="39"/>
      <c r="W549" s="164">
        <f>V549*K549</f>
        <v>0</v>
      </c>
      <c r="X549" s="164">
        <v>0</v>
      </c>
      <c r="Y549" s="164">
        <f>X549*K549</f>
        <v>0</v>
      </c>
      <c r="Z549" s="164">
        <v>0</v>
      </c>
      <c r="AA549" s="165">
        <f>Z549*K549</f>
        <v>0</v>
      </c>
      <c r="AR549" s="22" t="s">
        <v>237</v>
      </c>
      <c r="AT549" s="22" t="s">
        <v>148</v>
      </c>
      <c r="AU549" s="22" t="s">
        <v>99</v>
      </c>
      <c r="AY549" s="22" t="s">
        <v>147</v>
      </c>
      <c r="BE549" s="104">
        <f>IF(U549="základní",N549,0)</f>
        <v>0</v>
      </c>
      <c r="BF549" s="104">
        <f>IF(U549="snížená",N549,0)</f>
        <v>0</v>
      </c>
      <c r="BG549" s="104">
        <f>IF(U549="zákl. přenesená",N549,0)</f>
        <v>0</v>
      </c>
      <c r="BH549" s="104">
        <f>IF(U549="sníž. přenesená",N549,0)</f>
        <v>0</v>
      </c>
      <c r="BI549" s="104">
        <f>IF(U549="nulová",N549,0)</f>
        <v>0</v>
      </c>
      <c r="BJ549" s="22" t="s">
        <v>83</v>
      </c>
      <c r="BK549" s="104">
        <f>ROUND(L549*K549,2)</f>
        <v>0</v>
      </c>
      <c r="BL549" s="22" t="s">
        <v>237</v>
      </c>
      <c r="BM549" s="22" t="s">
        <v>683</v>
      </c>
    </row>
    <row r="550" spans="2:65" s="10" customFormat="1" ht="16.5" customHeight="1">
      <c r="B550" s="166"/>
      <c r="C550" s="167"/>
      <c r="D550" s="167"/>
      <c r="E550" s="168" t="s">
        <v>5</v>
      </c>
      <c r="F550" s="260" t="s">
        <v>161</v>
      </c>
      <c r="G550" s="261"/>
      <c r="H550" s="261"/>
      <c r="I550" s="261"/>
      <c r="J550" s="167"/>
      <c r="K550" s="168" t="s">
        <v>5</v>
      </c>
      <c r="L550" s="167"/>
      <c r="M550" s="167"/>
      <c r="N550" s="167"/>
      <c r="O550" s="167"/>
      <c r="P550" s="167"/>
      <c r="Q550" s="167"/>
      <c r="R550" s="169"/>
      <c r="T550" s="170"/>
      <c r="U550" s="167"/>
      <c r="V550" s="167"/>
      <c r="W550" s="167"/>
      <c r="X550" s="167"/>
      <c r="Y550" s="167"/>
      <c r="Z550" s="167"/>
      <c r="AA550" s="171"/>
      <c r="AT550" s="172" t="s">
        <v>155</v>
      </c>
      <c r="AU550" s="172" t="s">
        <v>99</v>
      </c>
      <c r="AV550" s="10" t="s">
        <v>83</v>
      </c>
      <c r="AW550" s="10" t="s">
        <v>34</v>
      </c>
      <c r="AX550" s="10" t="s">
        <v>77</v>
      </c>
      <c r="AY550" s="172" t="s">
        <v>147</v>
      </c>
    </row>
    <row r="551" spans="2:65" s="10" customFormat="1" ht="16.5" customHeight="1">
      <c r="B551" s="166"/>
      <c r="C551" s="167"/>
      <c r="D551" s="167"/>
      <c r="E551" s="168" t="s">
        <v>5</v>
      </c>
      <c r="F551" s="264" t="s">
        <v>678</v>
      </c>
      <c r="G551" s="265"/>
      <c r="H551" s="265"/>
      <c r="I551" s="265"/>
      <c r="J551" s="167"/>
      <c r="K551" s="168" t="s">
        <v>5</v>
      </c>
      <c r="L551" s="167"/>
      <c r="M551" s="167"/>
      <c r="N551" s="167"/>
      <c r="O551" s="167"/>
      <c r="P551" s="167"/>
      <c r="Q551" s="167"/>
      <c r="R551" s="169"/>
      <c r="T551" s="170"/>
      <c r="U551" s="167"/>
      <c r="V551" s="167"/>
      <c r="W551" s="167"/>
      <c r="X551" s="167"/>
      <c r="Y551" s="167"/>
      <c r="Z551" s="167"/>
      <c r="AA551" s="171"/>
      <c r="AT551" s="172" t="s">
        <v>155</v>
      </c>
      <c r="AU551" s="172" t="s">
        <v>99</v>
      </c>
      <c r="AV551" s="10" t="s">
        <v>83</v>
      </c>
      <c r="AW551" s="10" t="s">
        <v>34</v>
      </c>
      <c r="AX551" s="10" t="s">
        <v>77</v>
      </c>
      <c r="AY551" s="172" t="s">
        <v>147</v>
      </c>
    </row>
    <row r="552" spans="2:65" s="10" customFormat="1" ht="16.5" customHeight="1">
      <c r="B552" s="166"/>
      <c r="C552" s="167"/>
      <c r="D552" s="167"/>
      <c r="E552" s="168" t="s">
        <v>5</v>
      </c>
      <c r="F552" s="264" t="s">
        <v>603</v>
      </c>
      <c r="G552" s="265"/>
      <c r="H552" s="265"/>
      <c r="I552" s="265"/>
      <c r="J552" s="167"/>
      <c r="K552" s="168" t="s">
        <v>5</v>
      </c>
      <c r="L552" s="167"/>
      <c r="M552" s="167"/>
      <c r="N552" s="167"/>
      <c r="O552" s="167"/>
      <c r="P552" s="167"/>
      <c r="Q552" s="167"/>
      <c r="R552" s="169"/>
      <c r="T552" s="170"/>
      <c r="U552" s="167"/>
      <c r="V552" s="167"/>
      <c r="W552" s="167"/>
      <c r="X552" s="167"/>
      <c r="Y552" s="167"/>
      <c r="Z552" s="167"/>
      <c r="AA552" s="171"/>
      <c r="AT552" s="172" t="s">
        <v>155</v>
      </c>
      <c r="AU552" s="172" t="s">
        <v>99</v>
      </c>
      <c r="AV552" s="10" t="s">
        <v>83</v>
      </c>
      <c r="AW552" s="10" t="s">
        <v>34</v>
      </c>
      <c r="AX552" s="10" t="s">
        <v>77</v>
      </c>
      <c r="AY552" s="172" t="s">
        <v>147</v>
      </c>
    </row>
    <row r="553" spans="2:65" s="11" customFormat="1" ht="16.5" customHeight="1">
      <c r="B553" s="173"/>
      <c r="C553" s="174"/>
      <c r="D553" s="174"/>
      <c r="E553" s="175" t="s">
        <v>5</v>
      </c>
      <c r="F553" s="262" t="s">
        <v>679</v>
      </c>
      <c r="G553" s="263"/>
      <c r="H553" s="263"/>
      <c r="I553" s="263"/>
      <c r="J553" s="174"/>
      <c r="K553" s="176">
        <v>27.9</v>
      </c>
      <c r="L553" s="174"/>
      <c r="M553" s="174"/>
      <c r="N553" s="174"/>
      <c r="O553" s="174"/>
      <c r="P553" s="174"/>
      <c r="Q553" s="174"/>
      <c r="R553" s="177"/>
      <c r="T553" s="178"/>
      <c r="U553" s="174"/>
      <c r="V553" s="174"/>
      <c r="W553" s="174"/>
      <c r="X553" s="174"/>
      <c r="Y553" s="174"/>
      <c r="Z553" s="174"/>
      <c r="AA553" s="179"/>
      <c r="AT553" s="180" t="s">
        <v>155</v>
      </c>
      <c r="AU553" s="180" t="s">
        <v>99</v>
      </c>
      <c r="AV553" s="11" t="s">
        <v>99</v>
      </c>
      <c r="AW553" s="11" t="s">
        <v>34</v>
      </c>
      <c r="AX553" s="11" t="s">
        <v>77</v>
      </c>
      <c r="AY553" s="180" t="s">
        <v>147</v>
      </c>
    </row>
    <row r="554" spans="2:65" s="12" customFormat="1" ht="16.5" customHeight="1">
      <c r="B554" s="181"/>
      <c r="C554" s="182"/>
      <c r="D554" s="182"/>
      <c r="E554" s="183" t="s">
        <v>5</v>
      </c>
      <c r="F554" s="266" t="s">
        <v>157</v>
      </c>
      <c r="G554" s="267"/>
      <c r="H554" s="267"/>
      <c r="I554" s="267"/>
      <c r="J554" s="182"/>
      <c r="K554" s="184">
        <v>27.9</v>
      </c>
      <c r="L554" s="182"/>
      <c r="M554" s="182"/>
      <c r="N554" s="182"/>
      <c r="O554" s="182"/>
      <c r="P554" s="182"/>
      <c r="Q554" s="182"/>
      <c r="R554" s="185"/>
      <c r="T554" s="186"/>
      <c r="U554" s="182"/>
      <c r="V554" s="182"/>
      <c r="W554" s="182"/>
      <c r="X554" s="182"/>
      <c r="Y554" s="182"/>
      <c r="Z554" s="182"/>
      <c r="AA554" s="187"/>
      <c r="AT554" s="188" t="s">
        <v>155</v>
      </c>
      <c r="AU554" s="188" t="s">
        <v>99</v>
      </c>
      <c r="AV554" s="12" t="s">
        <v>152</v>
      </c>
      <c r="AW554" s="12" t="s">
        <v>34</v>
      </c>
      <c r="AX554" s="12" t="s">
        <v>83</v>
      </c>
      <c r="AY554" s="188" t="s">
        <v>147</v>
      </c>
    </row>
    <row r="555" spans="2:65" s="1" customFormat="1" ht="25.5" customHeight="1">
      <c r="B555" s="131"/>
      <c r="C555" s="159" t="s">
        <v>684</v>
      </c>
      <c r="D555" s="159" t="s">
        <v>148</v>
      </c>
      <c r="E555" s="160" t="s">
        <v>685</v>
      </c>
      <c r="F555" s="268" t="s">
        <v>686</v>
      </c>
      <c r="G555" s="268"/>
      <c r="H555" s="268"/>
      <c r="I555" s="268"/>
      <c r="J555" s="161" t="s">
        <v>97</v>
      </c>
      <c r="K555" s="162">
        <v>237.89</v>
      </c>
      <c r="L555" s="272">
        <v>0</v>
      </c>
      <c r="M555" s="272"/>
      <c r="N555" s="273">
        <f>ROUND(L555*K555,2)</f>
        <v>0</v>
      </c>
      <c r="O555" s="273"/>
      <c r="P555" s="273"/>
      <c r="Q555" s="273"/>
      <c r="R555" s="133"/>
      <c r="T555" s="163" t="s">
        <v>5</v>
      </c>
      <c r="U555" s="47" t="s">
        <v>43</v>
      </c>
      <c r="V555" s="39"/>
      <c r="W555" s="164">
        <f>V555*K555</f>
        <v>0</v>
      </c>
      <c r="X555" s="164">
        <v>4.0000000000000003E-5</v>
      </c>
      <c r="Y555" s="164">
        <f>X555*K555</f>
        <v>9.5156000000000008E-3</v>
      </c>
      <c r="Z555" s="164">
        <v>0</v>
      </c>
      <c r="AA555" s="165">
        <f>Z555*K555</f>
        <v>0</v>
      </c>
      <c r="AR555" s="22" t="s">
        <v>237</v>
      </c>
      <c r="AT555" s="22" t="s">
        <v>148</v>
      </c>
      <c r="AU555" s="22" t="s">
        <v>99</v>
      </c>
      <c r="AY555" s="22" t="s">
        <v>147</v>
      </c>
      <c r="BE555" s="104">
        <f>IF(U555="základní",N555,0)</f>
        <v>0</v>
      </c>
      <c r="BF555" s="104">
        <f>IF(U555="snížená",N555,0)</f>
        <v>0</v>
      </c>
      <c r="BG555" s="104">
        <f>IF(U555="zákl. přenesená",N555,0)</f>
        <v>0</v>
      </c>
      <c r="BH555" s="104">
        <f>IF(U555="sníž. přenesená",N555,0)</f>
        <v>0</v>
      </c>
      <c r="BI555" s="104">
        <f>IF(U555="nulová",N555,0)</f>
        <v>0</v>
      </c>
      <c r="BJ555" s="22" t="s">
        <v>83</v>
      </c>
      <c r="BK555" s="104">
        <f>ROUND(L555*K555,2)</f>
        <v>0</v>
      </c>
      <c r="BL555" s="22" t="s">
        <v>237</v>
      </c>
      <c r="BM555" s="22" t="s">
        <v>687</v>
      </c>
    </row>
    <row r="556" spans="2:65" s="10" customFormat="1" ht="16.5" customHeight="1">
      <c r="B556" s="166"/>
      <c r="C556" s="167"/>
      <c r="D556" s="167"/>
      <c r="E556" s="168" t="s">
        <v>5</v>
      </c>
      <c r="F556" s="260" t="s">
        <v>183</v>
      </c>
      <c r="G556" s="261"/>
      <c r="H556" s="261"/>
      <c r="I556" s="261"/>
      <c r="J556" s="167"/>
      <c r="K556" s="168" t="s">
        <v>5</v>
      </c>
      <c r="L556" s="167"/>
      <c r="M556" s="167"/>
      <c r="N556" s="167"/>
      <c r="O556" s="167"/>
      <c r="P556" s="167"/>
      <c r="Q556" s="167"/>
      <c r="R556" s="169"/>
      <c r="T556" s="170"/>
      <c r="U556" s="167"/>
      <c r="V556" s="167"/>
      <c r="W556" s="167"/>
      <c r="X556" s="167"/>
      <c r="Y556" s="167"/>
      <c r="Z556" s="167"/>
      <c r="AA556" s="171"/>
      <c r="AT556" s="172" t="s">
        <v>155</v>
      </c>
      <c r="AU556" s="172" t="s">
        <v>99</v>
      </c>
      <c r="AV556" s="10" t="s">
        <v>83</v>
      </c>
      <c r="AW556" s="10" t="s">
        <v>34</v>
      </c>
      <c r="AX556" s="10" t="s">
        <v>77</v>
      </c>
      <c r="AY556" s="172" t="s">
        <v>147</v>
      </c>
    </row>
    <row r="557" spans="2:65" s="10" customFormat="1" ht="16.5" customHeight="1">
      <c r="B557" s="166"/>
      <c r="C557" s="167"/>
      <c r="D557" s="167"/>
      <c r="E557" s="168" t="s">
        <v>5</v>
      </c>
      <c r="F557" s="264" t="s">
        <v>661</v>
      </c>
      <c r="G557" s="265"/>
      <c r="H557" s="265"/>
      <c r="I557" s="265"/>
      <c r="J557" s="167"/>
      <c r="K557" s="168" t="s">
        <v>5</v>
      </c>
      <c r="L557" s="167"/>
      <c r="M557" s="167"/>
      <c r="N557" s="167"/>
      <c r="O557" s="167"/>
      <c r="P557" s="167"/>
      <c r="Q557" s="167"/>
      <c r="R557" s="169"/>
      <c r="T557" s="170"/>
      <c r="U557" s="167"/>
      <c r="V557" s="167"/>
      <c r="W557" s="167"/>
      <c r="X557" s="167"/>
      <c r="Y557" s="167"/>
      <c r="Z557" s="167"/>
      <c r="AA557" s="171"/>
      <c r="AT557" s="172" t="s">
        <v>155</v>
      </c>
      <c r="AU557" s="172" t="s">
        <v>99</v>
      </c>
      <c r="AV557" s="10" t="s">
        <v>83</v>
      </c>
      <c r="AW557" s="10" t="s">
        <v>34</v>
      </c>
      <c r="AX557" s="10" t="s">
        <v>77</v>
      </c>
      <c r="AY557" s="172" t="s">
        <v>147</v>
      </c>
    </row>
    <row r="558" spans="2:65" s="11" customFormat="1" ht="16.5" customHeight="1">
      <c r="B558" s="173"/>
      <c r="C558" s="174"/>
      <c r="D558" s="174"/>
      <c r="E558" s="175" t="s">
        <v>5</v>
      </c>
      <c r="F558" s="262" t="s">
        <v>104</v>
      </c>
      <c r="G558" s="263"/>
      <c r="H558" s="263"/>
      <c r="I558" s="263"/>
      <c r="J558" s="174"/>
      <c r="K558" s="176">
        <v>237.89</v>
      </c>
      <c r="L558" s="174"/>
      <c r="M558" s="174"/>
      <c r="N558" s="174"/>
      <c r="O558" s="174"/>
      <c r="P558" s="174"/>
      <c r="Q558" s="174"/>
      <c r="R558" s="177"/>
      <c r="T558" s="178"/>
      <c r="U558" s="174"/>
      <c r="V558" s="174"/>
      <c r="W558" s="174"/>
      <c r="X558" s="174"/>
      <c r="Y558" s="174"/>
      <c r="Z558" s="174"/>
      <c r="AA558" s="179"/>
      <c r="AT558" s="180" t="s">
        <v>155</v>
      </c>
      <c r="AU558" s="180" t="s">
        <v>99</v>
      </c>
      <c r="AV558" s="11" t="s">
        <v>99</v>
      </c>
      <c r="AW558" s="11" t="s">
        <v>34</v>
      </c>
      <c r="AX558" s="11" t="s">
        <v>77</v>
      </c>
      <c r="AY558" s="180" t="s">
        <v>147</v>
      </c>
    </row>
    <row r="559" spans="2:65" s="12" customFormat="1" ht="16.5" customHeight="1">
      <c r="B559" s="181"/>
      <c r="C559" s="182"/>
      <c r="D559" s="182"/>
      <c r="E559" s="183" t="s">
        <v>5</v>
      </c>
      <c r="F559" s="266" t="s">
        <v>157</v>
      </c>
      <c r="G559" s="267"/>
      <c r="H559" s="267"/>
      <c r="I559" s="267"/>
      <c r="J559" s="182"/>
      <c r="K559" s="184">
        <v>237.89</v>
      </c>
      <c r="L559" s="182"/>
      <c r="M559" s="182"/>
      <c r="N559" s="182"/>
      <c r="O559" s="182"/>
      <c r="P559" s="182"/>
      <c r="Q559" s="182"/>
      <c r="R559" s="185"/>
      <c r="T559" s="186"/>
      <c r="U559" s="182"/>
      <c r="V559" s="182"/>
      <c r="W559" s="182"/>
      <c r="X559" s="182"/>
      <c r="Y559" s="182"/>
      <c r="Z559" s="182"/>
      <c r="AA559" s="187"/>
      <c r="AT559" s="188" t="s">
        <v>155</v>
      </c>
      <c r="AU559" s="188" t="s">
        <v>99</v>
      </c>
      <c r="AV559" s="12" t="s">
        <v>152</v>
      </c>
      <c r="AW559" s="12" t="s">
        <v>34</v>
      </c>
      <c r="AX559" s="12" t="s">
        <v>83</v>
      </c>
      <c r="AY559" s="188" t="s">
        <v>147</v>
      </c>
    </row>
    <row r="560" spans="2:65" s="1" customFormat="1" ht="25.5" customHeight="1">
      <c r="B560" s="131"/>
      <c r="C560" s="159" t="s">
        <v>688</v>
      </c>
      <c r="D560" s="159" t="s">
        <v>148</v>
      </c>
      <c r="E560" s="160" t="s">
        <v>689</v>
      </c>
      <c r="F560" s="268" t="s">
        <v>690</v>
      </c>
      <c r="G560" s="268"/>
      <c r="H560" s="268"/>
      <c r="I560" s="268"/>
      <c r="J560" s="161" t="s">
        <v>97</v>
      </c>
      <c r="K560" s="162">
        <v>118.94499999999999</v>
      </c>
      <c r="L560" s="272">
        <v>0</v>
      </c>
      <c r="M560" s="272"/>
      <c r="N560" s="273">
        <f>ROUND(L560*K560,2)</f>
        <v>0</v>
      </c>
      <c r="O560" s="273"/>
      <c r="P560" s="273"/>
      <c r="Q560" s="273"/>
      <c r="R560" s="133"/>
      <c r="T560" s="163" t="s">
        <v>5</v>
      </c>
      <c r="U560" s="47" t="s">
        <v>43</v>
      </c>
      <c r="V560" s="39"/>
      <c r="W560" s="164">
        <f>V560*K560</f>
        <v>0</v>
      </c>
      <c r="X560" s="164">
        <v>6.6400000000000001E-2</v>
      </c>
      <c r="Y560" s="164">
        <f>X560*K560</f>
        <v>7.8979479999999995</v>
      </c>
      <c r="Z560" s="164">
        <v>0</v>
      </c>
      <c r="AA560" s="165">
        <f>Z560*K560</f>
        <v>0</v>
      </c>
      <c r="AR560" s="22" t="s">
        <v>237</v>
      </c>
      <c r="AT560" s="22" t="s">
        <v>148</v>
      </c>
      <c r="AU560" s="22" t="s">
        <v>99</v>
      </c>
      <c r="AY560" s="22" t="s">
        <v>147</v>
      </c>
      <c r="BE560" s="104">
        <f>IF(U560="základní",N560,0)</f>
        <v>0</v>
      </c>
      <c r="BF560" s="104">
        <f>IF(U560="snížená",N560,0)</f>
        <v>0</v>
      </c>
      <c r="BG560" s="104">
        <f>IF(U560="zákl. přenesená",N560,0)</f>
        <v>0</v>
      </c>
      <c r="BH560" s="104">
        <f>IF(U560="sníž. přenesená",N560,0)</f>
        <v>0</v>
      </c>
      <c r="BI560" s="104">
        <f>IF(U560="nulová",N560,0)</f>
        <v>0</v>
      </c>
      <c r="BJ560" s="22" t="s">
        <v>83</v>
      </c>
      <c r="BK560" s="104">
        <f>ROUND(L560*K560,2)</f>
        <v>0</v>
      </c>
      <c r="BL560" s="22" t="s">
        <v>237</v>
      </c>
      <c r="BM560" s="22" t="s">
        <v>691</v>
      </c>
    </row>
    <row r="561" spans="2:65" s="10" customFormat="1" ht="16.5" customHeight="1">
      <c r="B561" s="166"/>
      <c r="C561" s="167"/>
      <c r="D561" s="167"/>
      <c r="E561" s="168" t="s">
        <v>5</v>
      </c>
      <c r="F561" s="260" t="s">
        <v>183</v>
      </c>
      <c r="G561" s="261"/>
      <c r="H561" s="261"/>
      <c r="I561" s="261"/>
      <c r="J561" s="167"/>
      <c r="K561" s="168" t="s">
        <v>5</v>
      </c>
      <c r="L561" s="167"/>
      <c r="M561" s="167"/>
      <c r="N561" s="167"/>
      <c r="O561" s="167"/>
      <c r="P561" s="167"/>
      <c r="Q561" s="167"/>
      <c r="R561" s="169"/>
      <c r="T561" s="170"/>
      <c r="U561" s="167"/>
      <c r="V561" s="167"/>
      <c r="W561" s="167"/>
      <c r="X561" s="167"/>
      <c r="Y561" s="167"/>
      <c r="Z561" s="167"/>
      <c r="AA561" s="171"/>
      <c r="AT561" s="172" t="s">
        <v>155</v>
      </c>
      <c r="AU561" s="172" t="s">
        <v>99</v>
      </c>
      <c r="AV561" s="10" t="s">
        <v>83</v>
      </c>
      <c r="AW561" s="10" t="s">
        <v>34</v>
      </c>
      <c r="AX561" s="10" t="s">
        <v>77</v>
      </c>
      <c r="AY561" s="172" t="s">
        <v>147</v>
      </c>
    </row>
    <row r="562" spans="2:65" s="10" customFormat="1" ht="16.5" customHeight="1">
      <c r="B562" s="166"/>
      <c r="C562" s="167"/>
      <c r="D562" s="167"/>
      <c r="E562" s="168" t="s">
        <v>5</v>
      </c>
      <c r="F562" s="264" t="s">
        <v>661</v>
      </c>
      <c r="G562" s="265"/>
      <c r="H562" s="265"/>
      <c r="I562" s="265"/>
      <c r="J562" s="167"/>
      <c r="K562" s="168" t="s">
        <v>5</v>
      </c>
      <c r="L562" s="167"/>
      <c r="M562" s="167"/>
      <c r="N562" s="167"/>
      <c r="O562" s="167"/>
      <c r="P562" s="167"/>
      <c r="Q562" s="167"/>
      <c r="R562" s="169"/>
      <c r="T562" s="170"/>
      <c r="U562" s="167"/>
      <c r="V562" s="167"/>
      <c r="W562" s="167"/>
      <c r="X562" s="167"/>
      <c r="Y562" s="167"/>
      <c r="Z562" s="167"/>
      <c r="AA562" s="171"/>
      <c r="AT562" s="172" t="s">
        <v>155</v>
      </c>
      <c r="AU562" s="172" t="s">
        <v>99</v>
      </c>
      <c r="AV562" s="10" t="s">
        <v>83</v>
      </c>
      <c r="AW562" s="10" t="s">
        <v>34</v>
      </c>
      <c r="AX562" s="10" t="s">
        <v>77</v>
      </c>
      <c r="AY562" s="172" t="s">
        <v>147</v>
      </c>
    </row>
    <row r="563" spans="2:65" s="10" customFormat="1" ht="16.5" customHeight="1">
      <c r="B563" s="166"/>
      <c r="C563" s="167"/>
      <c r="D563" s="167"/>
      <c r="E563" s="168" t="s">
        <v>5</v>
      </c>
      <c r="F563" s="264" t="s">
        <v>692</v>
      </c>
      <c r="G563" s="265"/>
      <c r="H563" s="265"/>
      <c r="I563" s="265"/>
      <c r="J563" s="167"/>
      <c r="K563" s="168" t="s">
        <v>5</v>
      </c>
      <c r="L563" s="167"/>
      <c r="M563" s="167"/>
      <c r="N563" s="167"/>
      <c r="O563" s="167"/>
      <c r="P563" s="167"/>
      <c r="Q563" s="167"/>
      <c r="R563" s="169"/>
      <c r="T563" s="170"/>
      <c r="U563" s="167"/>
      <c r="V563" s="167"/>
      <c r="W563" s="167"/>
      <c r="X563" s="167"/>
      <c r="Y563" s="167"/>
      <c r="Z563" s="167"/>
      <c r="AA563" s="171"/>
      <c r="AT563" s="172" t="s">
        <v>155</v>
      </c>
      <c r="AU563" s="172" t="s">
        <v>99</v>
      </c>
      <c r="AV563" s="10" t="s">
        <v>83</v>
      </c>
      <c r="AW563" s="10" t="s">
        <v>34</v>
      </c>
      <c r="AX563" s="10" t="s">
        <v>77</v>
      </c>
      <c r="AY563" s="172" t="s">
        <v>147</v>
      </c>
    </row>
    <row r="564" spans="2:65" s="11" customFormat="1" ht="16.5" customHeight="1">
      <c r="B564" s="173"/>
      <c r="C564" s="174"/>
      <c r="D564" s="174"/>
      <c r="E564" s="175" t="s">
        <v>5</v>
      </c>
      <c r="F564" s="262" t="s">
        <v>663</v>
      </c>
      <c r="G564" s="263"/>
      <c r="H564" s="263"/>
      <c r="I564" s="263"/>
      <c r="J564" s="174"/>
      <c r="K564" s="176">
        <v>118.94499999999999</v>
      </c>
      <c r="L564" s="174"/>
      <c r="M564" s="174"/>
      <c r="N564" s="174"/>
      <c r="O564" s="174"/>
      <c r="P564" s="174"/>
      <c r="Q564" s="174"/>
      <c r="R564" s="177"/>
      <c r="T564" s="178"/>
      <c r="U564" s="174"/>
      <c r="V564" s="174"/>
      <c r="W564" s="174"/>
      <c r="X564" s="174"/>
      <c r="Y564" s="174"/>
      <c r="Z564" s="174"/>
      <c r="AA564" s="179"/>
      <c r="AT564" s="180" t="s">
        <v>155</v>
      </c>
      <c r="AU564" s="180" t="s">
        <v>99</v>
      </c>
      <c r="AV564" s="11" t="s">
        <v>99</v>
      </c>
      <c r="AW564" s="11" t="s">
        <v>34</v>
      </c>
      <c r="AX564" s="11" t="s">
        <v>77</v>
      </c>
      <c r="AY564" s="180" t="s">
        <v>147</v>
      </c>
    </row>
    <row r="565" spans="2:65" s="12" customFormat="1" ht="16.5" customHeight="1">
      <c r="B565" s="181"/>
      <c r="C565" s="182"/>
      <c r="D565" s="182"/>
      <c r="E565" s="183" t="s">
        <v>5</v>
      </c>
      <c r="F565" s="266" t="s">
        <v>157</v>
      </c>
      <c r="G565" s="267"/>
      <c r="H565" s="267"/>
      <c r="I565" s="267"/>
      <c r="J565" s="182"/>
      <c r="K565" s="184">
        <v>118.94499999999999</v>
      </c>
      <c r="L565" s="182"/>
      <c r="M565" s="182"/>
      <c r="N565" s="182"/>
      <c r="O565" s="182"/>
      <c r="P565" s="182"/>
      <c r="Q565" s="182"/>
      <c r="R565" s="185"/>
      <c r="T565" s="186"/>
      <c r="U565" s="182"/>
      <c r="V565" s="182"/>
      <c r="W565" s="182"/>
      <c r="X565" s="182"/>
      <c r="Y565" s="182"/>
      <c r="Z565" s="182"/>
      <c r="AA565" s="187"/>
      <c r="AT565" s="188" t="s">
        <v>155</v>
      </c>
      <c r="AU565" s="188" t="s">
        <v>99</v>
      </c>
      <c r="AV565" s="12" t="s">
        <v>152</v>
      </c>
      <c r="AW565" s="12" t="s">
        <v>34</v>
      </c>
      <c r="AX565" s="12" t="s">
        <v>83</v>
      </c>
      <c r="AY565" s="188" t="s">
        <v>147</v>
      </c>
    </row>
    <row r="566" spans="2:65" s="1" customFormat="1" ht="38.25" customHeight="1">
      <c r="B566" s="131"/>
      <c r="C566" s="159" t="s">
        <v>693</v>
      </c>
      <c r="D566" s="159" t="s">
        <v>148</v>
      </c>
      <c r="E566" s="160" t="s">
        <v>694</v>
      </c>
      <c r="F566" s="268" t="s">
        <v>695</v>
      </c>
      <c r="G566" s="268"/>
      <c r="H566" s="268"/>
      <c r="I566" s="268"/>
      <c r="J566" s="161" t="s">
        <v>244</v>
      </c>
      <c r="K566" s="162">
        <v>27.9</v>
      </c>
      <c r="L566" s="272">
        <v>0</v>
      </c>
      <c r="M566" s="272"/>
      <c r="N566" s="273">
        <f>ROUND(L566*K566,2)</f>
        <v>0</v>
      </c>
      <c r="O566" s="273"/>
      <c r="P566" s="273"/>
      <c r="Q566" s="273"/>
      <c r="R566" s="133"/>
      <c r="T566" s="163" t="s">
        <v>5</v>
      </c>
      <c r="U566" s="47" t="s">
        <v>43</v>
      </c>
      <c r="V566" s="39"/>
      <c r="W566" s="164">
        <f>V566*K566</f>
        <v>0</v>
      </c>
      <c r="X566" s="164">
        <v>7.3699999999999998E-3</v>
      </c>
      <c r="Y566" s="164">
        <f>X566*K566</f>
        <v>0.20562299999999997</v>
      </c>
      <c r="Z566" s="164">
        <v>0</v>
      </c>
      <c r="AA566" s="165">
        <f>Z566*K566</f>
        <v>0</v>
      </c>
      <c r="AR566" s="22" t="s">
        <v>237</v>
      </c>
      <c r="AT566" s="22" t="s">
        <v>148</v>
      </c>
      <c r="AU566" s="22" t="s">
        <v>99</v>
      </c>
      <c r="AY566" s="22" t="s">
        <v>147</v>
      </c>
      <c r="BE566" s="104">
        <f>IF(U566="základní",N566,0)</f>
        <v>0</v>
      </c>
      <c r="BF566" s="104">
        <f>IF(U566="snížená",N566,0)</f>
        <v>0</v>
      </c>
      <c r="BG566" s="104">
        <f>IF(U566="zákl. přenesená",N566,0)</f>
        <v>0</v>
      </c>
      <c r="BH566" s="104">
        <f>IF(U566="sníž. přenesená",N566,0)</f>
        <v>0</v>
      </c>
      <c r="BI566" s="104">
        <f>IF(U566="nulová",N566,0)</f>
        <v>0</v>
      </c>
      <c r="BJ566" s="22" t="s">
        <v>83</v>
      </c>
      <c r="BK566" s="104">
        <f>ROUND(L566*K566,2)</f>
        <v>0</v>
      </c>
      <c r="BL566" s="22" t="s">
        <v>237</v>
      </c>
      <c r="BM566" s="22" t="s">
        <v>696</v>
      </c>
    </row>
    <row r="567" spans="2:65" s="10" customFormat="1" ht="16.5" customHeight="1">
      <c r="B567" s="166"/>
      <c r="C567" s="167"/>
      <c r="D567" s="167"/>
      <c r="E567" s="168" t="s">
        <v>5</v>
      </c>
      <c r="F567" s="260" t="s">
        <v>161</v>
      </c>
      <c r="G567" s="261"/>
      <c r="H567" s="261"/>
      <c r="I567" s="261"/>
      <c r="J567" s="167"/>
      <c r="K567" s="168" t="s">
        <v>5</v>
      </c>
      <c r="L567" s="167"/>
      <c r="M567" s="167"/>
      <c r="N567" s="167"/>
      <c r="O567" s="167"/>
      <c r="P567" s="167"/>
      <c r="Q567" s="167"/>
      <c r="R567" s="169"/>
      <c r="T567" s="170"/>
      <c r="U567" s="167"/>
      <c r="V567" s="167"/>
      <c r="W567" s="167"/>
      <c r="X567" s="167"/>
      <c r="Y567" s="167"/>
      <c r="Z567" s="167"/>
      <c r="AA567" s="171"/>
      <c r="AT567" s="172" t="s">
        <v>155</v>
      </c>
      <c r="AU567" s="172" t="s">
        <v>99</v>
      </c>
      <c r="AV567" s="10" t="s">
        <v>83</v>
      </c>
      <c r="AW567" s="10" t="s">
        <v>34</v>
      </c>
      <c r="AX567" s="10" t="s">
        <v>77</v>
      </c>
      <c r="AY567" s="172" t="s">
        <v>147</v>
      </c>
    </row>
    <row r="568" spans="2:65" s="10" customFormat="1" ht="16.5" customHeight="1">
      <c r="B568" s="166"/>
      <c r="C568" s="167"/>
      <c r="D568" s="167"/>
      <c r="E568" s="168" t="s">
        <v>5</v>
      </c>
      <c r="F568" s="264" t="s">
        <v>678</v>
      </c>
      <c r="G568" s="265"/>
      <c r="H568" s="265"/>
      <c r="I568" s="265"/>
      <c r="J568" s="167"/>
      <c r="K568" s="168" t="s">
        <v>5</v>
      </c>
      <c r="L568" s="167"/>
      <c r="M568" s="167"/>
      <c r="N568" s="167"/>
      <c r="O568" s="167"/>
      <c r="P568" s="167"/>
      <c r="Q568" s="167"/>
      <c r="R568" s="169"/>
      <c r="T568" s="170"/>
      <c r="U568" s="167"/>
      <c r="V568" s="167"/>
      <c r="W568" s="167"/>
      <c r="X568" s="167"/>
      <c r="Y568" s="167"/>
      <c r="Z568" s="167"/>
      <c r="AA568" s="171"/>
      <c r="AT568" s="172" t="s">
        <v>155</v>
      </c>
      <c r="AU568" s="172" t="s">
        <v>99</v>
      </c>
      <c r="AV568" s="10" t="s">
        <v>83</v>
      </c>
      <c r="AW568" s="10" t="s">
        <v>34</v>
      </c>
      <c r="AX568" s="10" t="s">
        <v>77</v>
      </c>
      <c r="AY568" s="172" t="s">
        <v>147</v>
      </c>
    </row>
    <row r="569" spans="2:65" s="10" customFormat="1" ht="16.5" customHeight="1">
      <c r="B569" s="166"/>
      <c r="C569" s="167"/>
      <c r="D569" s="167"/>
      <c r="E569" s="168" t="s">
        <v>5</v>
      </c>
      <c r="F569" s="264" t="s">
        <v>603</v>
      </c>
      <c r="G569" s="265"/>
      <c r="H569" s="265"/>
      <c r="I569" s="265"/>
      <c r="J569" s="167"/>
      <c r="K569" s="168" t="s">
        <v>5</v>
      </c>
      <c r="L569" s="167"/>
      <c r="M569" s="167"/>
      <c r="N569" s="167"/>
      <c r="O569" s="167"/>
      <c r="P569" s="167"/>
      <c r="Q569" s="167"/>
      <c r="R569" s="169"/>
      <c r="T569" s="170"/>
      <c r="U569" s="167"/>
      <c r="V569" s="167"/>
      <c r="W569" s="167"/>
      <c r="X569" s="167"/>
      <c r="Y569" s="167"/>
      <c r="Z569" s="167"/>
      <c r="AA569" s="171"/>
      <c r="AT569" s="172" t="s">
        <v>155</v>
      </c>
      <c r="AU569" s="172" t="s">
        <v>99</v>
      </c>
      <c r="AV569" s="10" t="s">
        <v>83</v>
      </c>
      <c r="AW569" s="10" t="s">
        <v>34</v>
      </c>
      <c r="AX569" s="10" t="s">
        <v>77</v>
      </c>
      <c r="AY569" s="172" t="s">
        <v>147</v>
      </c>
    </row>
    <row r="570" spans="2:65" s="11" customFormat="1" ht="16.5" customHeight="1">
      <c r="B570" s="173"/>
      <c r="C570" s="174"/>
      <c r="D570" s="174"/>
      <c r="E570" s="175" t="s">
        <v>5</v>
      </c>
      <c r="F570" s="262" t="s">
        <v>679</v>
      </c>
      <c r="G570" s="263"/>
      <c r="H570" s="263"/>
      <c r="I570" s="263"/>
      <c r="J570" s="174"/>
      <c r="K570" s="176">
        <v>27.9</v>
      </c>
      <c r="L570" s="174"/>
      <c r="M570" s="174"/>
      <c r="N570" s="174"/>
      <c r="O570" s="174"/>
      <c r="P570" s="174"/>
      <c r="Q570" s="174"/>
      <c r="R570" s="177"/>
      <c r="T570" s="178"/>
      <c r="U570" s="174"/>
      <c r="V570" s="174"/>
      <c r="W570" s="174"/>
      <c r="X570" s="174"/>
      <c r="Y570" s="174"/>
      <c r="Z570" s="174"/>
      <c r="AA570" s="179"/>
      <c r="AT570" s="180" t="s">
        <v>155</v>
      </c>
      <c r="AU570" s="180" t="s">
        <v>99</v>
      </c>
      <c r="AV570" s="11" t="s">
        <v>99</v>
      </c>
      <c r="AW570" s="11" t="s">
        <v>34</v>
      </c>
      <c r="AX570" s="11" t="s">
        <v>77</v>
      </c>
      <c r="AY570" s="180" t="s">
        <v>147</v>
      </c>
    </row>
    <row r="571" spans="2:65" s="12" customFormat="1" ht="16.5" customHeight="1">
      <c r="B571" s="181"/>
      <c r="C571" s="182"/>
      <c r="D571" s="182"/>
      <c r="E571" s="183" t="s">
        <v>5</v>
      </c>
      <c r="F571" s="266" t="s">
        <v>157</v>
      </c>
      <c r="G571" s="267"/>
      <c r="H571" s="267"/>
      <c r="I571" s="267"/>
      <c r="J571" s="182"/>
      <c r="K571" s="184">
        <v>27.9</v>
      </c>
      <c r="L571" s="182"/>
      <c r="M571" s="182"/>
      <c r="N571" s="182"/>
      <c r="O571" s="182"/>
      <c r="P571" s="182"/>
      <c r="Q571" s="182"/>
      <c r="R571" s="185"/>
      <c r="T571" s="186"/>
      <c r="U571" s="182"/>
      <c r="V571" s="182"/>
      <c r="W571" s="182"/>
      <c r="X571" s="182"/>
      <c r="Y571" s="182"/>
      <c r="Z571" s="182"/>
      <c r="AA571" s="187"/>
      <c r="AT571" s="188" t="s">
        <v>155</v>
      </c>
      <c r="AU571" s="188" t="s">
        <v>99</v>
      </c>
      <c r="AV571" s="12" t="s">
        <v>152</v>
      </c>
      <c r="AW571" s="12" t="s">
        <v>34</v>
      </c>
      <c r="AX571" s="12" t="s">
        <v>83</v>
      </c>
      <c r="AY571" s="188" t="s">
        <v>147</v>
      </c>
    </row>
    <row r="572" spans="2:65" s="1" customFormat="1" ht="25.5" customHeight="1">
      <c r="B572" s="131"/>
      <c r="C572" s="159" t="s">
        <v>697</v>
      </c>
      <c r="D572" s="159" t="s">
        <v>148</v>
      </c>
      <c r="E572" s="160" t="s">
        <v>698</v>
      </c>
      <c r="F572" s="268" t="s">
        <v>699</v>
      </c>
      <c r="G572" s="268"/>
      <c r="H572" s="268"/>
      <c r="I572" s="268"/>
      <c r="J572" s="161" t="s">
        <v>174</v>
      </c>
      <c r="K572" s="162">
        <v>10</v>
      </c>
      <c r="L572" s="272">
        <v>0</v>
      </c>
      <c r="M572" s="272"/>
      <c r="N572" s="273">
        <f>ROUND(L572*K572,2)</f>
        <v>0</v>
      </c>
      <c r="O572" s="273"/>
      <c r="P572" s="273"/>
      <c r="Q572" s="273"/>
      <c r="R572" s="133"/>
      <c r="T572" s="163" t="s">
        <v>5</v>
      </c>
      <c r="U572" s="47" t="s">
        <v>43</v>
      </c>
      <c r="V572" s="39"/>
      <c r="W572" s="164">
        <f>V572*K572</f>
        <v>0</v>
      </c>
      <c r="X572" s="164">
        <v>0</v>
      </c>
      <c r="Y572" s="164">
        <f>X572*K572</f>
        <v>0</v>
      </c>
      <c r="Z572" s="164">
        <v>0</v>
      </c>
      <c r="AA572" s="165">
        <f>Z572*K572</f>
        <v>0</v>
      </c>
      <c r="AR572" s="22" t="s">
        <v>237</v>
      </c>
      <c r="AT572" s="22" t="s">
        <v>148</v>
      </c>
      <c r="AU572" s="22" t="s">
        <v>99</v>
      </c>
      <c r="AY572" s="22" t="s">
        <v>147</v>
      </c>
      <c r="BE572" s="104">
        <f>IF(U572="základní",N572,0)</f>
        <v>0</v>
      </c>
      <c r="BF572" s="104">
        <f>IF(U572="snížená",N572,0)</f>
        <v>0</v>
      </c>
      <c r="BG572" s="104">
        <f>IF(U572="zákl. přenesená",N572,0)</f>
        <v>0</v>
      </c>
      <c r="BH572" s="104">
        <f>IF(U572="sníž. přenesená",N572,0)</f>
        <v>0</v>
      </c>
      <c r="BI572" s="104">
        <f>IF(U572="nulová",N572,0)</f>
        <v>0</v>
      </c>
      <c r="BJ572" s="22" t="s">
        <v>83</v>
      </c>
      <c r="BK572" s="104">
        <f>ROUND(L572*K572,2)</f>
        <v>0</v>
      </c>
      <c r="BL572" s="22" t="s">
        <v>237</v>
      </c>
      <c r="BM572" s="22" t="s">
        <v>700</v>
      </c>
    </row>
    <row r="573" spans="2:65" s="10" customFormat="1" ht="16.5" customHeight="1">
      <c r="B573" s="166"/>
      <c r="C573" s="167"/>
      <c r="D573" s="167"/>
      <c r="E573" s="168" t="s">
        <v>5</v>
      </c>
      <c r="F573" s="260" t="s">
        <v>183</v>
      </c>
      <c r="G573" s="261"/>
      <c r="H573" s="261"/>
      <c r="I573" s="261"/>
      <c r="J573" s="167"/>
      <c r="K573" s="168" t="s">
        <v>5</v>
      </c>
      <c r="L573" s="167"/>
      <c r="M573" s="167"/>
      <c r="N573" s="167"/>
      <c r="O573" s="167"/>
      <c r="P573" s="167"/>
      <c r="Q573" s="167"/>
      <c r="R573" s="169"/>
      <c r="T573" s="170"/>
      <c r="U573" s="167"/>
      <c r="V573" s="167"/>
      <c r="W573" s="167"/>
      <c r="X573" s="167"/>
      <c r="Y573" s="167"/>
      <c r="Z573" s="167"/>
      <c r="AA573" s="171"/>
      <c r="AT573" s="172" t="s">
        <v>155</v>
      </c>
      <c r="AU573" s="172" t="s">
        <v>99</v>
      </c>
      <c r="AV573" s="10" t="s">
        <v>83</v>
      </c>
      <c r="AW573" s="10" t="s">
        <v>34</v>
      </c>
      <c r="AX573" s="10" t="s">
        <v>77</v>
      </c>
      <c r="AY573" s="172" t="s">
        <v>147</v>
      </c>
    </row>
    <row r="574" spans="2:65" s="10" customFormat="1" ht="16.5" customHeight="1">
      <c r="B574" s="166"/>
      <c r="C574" s="167"/>
      <c r="D574" s="167"/>
      <c r="E574" s="168" t="s">
        <v>5</v>
      </c>
      <c r="F574" s="264" t="s">
        <v>701</v>
      </c>
      <c r="G574" s="265"/>
      <c r="H574" s="265"/>
      <c r="I574" s="265"/>
      <c r="J574" s="167"/>
      <c r="K574" s="168" t="s">
        <v>5</v>
      </c>
      <c r="L574" s="167"/>
      <c r="M574" s="167"/>
      <c r="N574" s="167"/>
      <c r="O574" s="167"/>
      <c r="P574" s="167"/>
      <c r="Q574" s="167"/>
      <c r="R574" s="169"/>
      <c r="T574" s="170"/>
      <c r="U574" s="167"/>
      <c r="V574" s="167"/>
      <c r="W574" s="167"/>
      <c r="X574" s="167"/>
      <c r="Y574" s="167"/>
      <c r="Z574" s="167"/>
      <c r="AA574" s="171"/>
      <c r="AT574" s="172" t="s">
        <v>155</v>
      </c>
      <c r="AU574" s="172" t="s">
        <v>99</v>
      </c>
      <c r="AV574" s="10" t="s">
        <v>83</v>
      </c>
      <c r="AW574" s="10" t="s">
        <v>34</v>
      </c>
      <c r="AX574" s="10" t="s">
        <v>77</v>
      </c>
      <c r="AY574" s="172" t="s">
        <v>147</v>
      </c>
    </row>
    <row r="575" spans="2:65" s="11" customFormat="1" ht="16.5" customHeight="1">
      <c r="B575" s="173"/>
      <c r="C575" s="174"/>
      <c r="D575" s="174"/>
      <c r="E575" s="175" t="s">
        <v>5</v>
      </c>
      <c r="F575" s="262" t="s">
        <v>211</v>
      </c>
      <c r="G575" s="263"/>
      <c r="H575" s="263"/>
      <c r="I575" s="263"/>
      <c r="J575" s="174"/>
      <c r="K575" s="176">
        <v>10</v>
      </c>
      <c r="L575" s="174"/>
      <c r="M575" s="174"/>
      <c r="N575" s="174"/>
      <c r="O575" s="174"/>
      <c r="P575" s="174"/>
      <c r="Q575" s="174"/>
      <c r="R575" s="177"/>
      <c r="T575" s="178"/>
      <c r="U575" s="174"/>
      <c r="V575" s="174"/>
      <c r="W575" s="174"/>
      <c r="X575" s="174"/>
      <c r="Y575" s="174"/>
      <c r="Z575" s="174"/>
      <c r="AA575" s="179"/>
      <c r="AT575" s="180" t="s">
        <v>155</v>
      </c>
      <c r="AU575" s="180" t="s">
        <v>99</v>
      </c>
      <c r="AV575" s="11" t="s">
        <v>99</v>
      </c>
      <c r="AW575" s="11" t="s">
        <v>34</v>
      </c>
      <c r="AX575" s="11" t="s">
        <v>77</v>
      </c>
      <c r="AY575" s="180" t="s">
        <v>147</v>
      </c>
    </row>
    <row r="576" spans="2:65" s="12" customFormat="1" ht="16.5" customHeight="1">
      <c r="B576" s="181"/>
      <c r="C576" s="182"/>
      <c r="D576" s="182"/>
      <c r="E576" s="183" t="s">
        <v>5</v>
      </c>
      <c r="F576" s="266" t="s">
        <v>157</v>
      </c>
      <c r="G576" s="267"/>
      <c r="H576" s="267"/>
      <c r="I576" s="267"/>
      <c r="J576" s="182"/>
      <c r="K576" s="184">
        <v>10</v>
      </c>
      <c r="L576" s="182"/>
      <c r="M576" s="182"/>
      <c r="N576" s="182"/>
      <c r="O576" s="182"/>
      <c r="P576" s="182"/>
      <c r="Q576" s="182"/>
      <c r="R576" s="185"/>
      <c r="T576" s="186"/>
      <c r="U576" s="182"/>
      <c r="V576" s="182"/>
      <c r="W576" s="182"/>
      <c r="X576" s="182"/>
      <c r="Y576" s="182"/>
      <c r="Z576" s="182"/>
      <c r="AA576" s="187"/>
      <c r="AT576" s="188" t="s">
        <v>155</v>
      </c>
      <c r="AU576" s="188" t="s">
        <v>99</v>
      </c>
      <c r="AV576" s="12" t="s">
        <v>152</v>
      </c>
      <c r="AW576" s="12" t="s">
        <v>34</v>
      </c>
      <c r="AX576" s="12" t="s">
        <v>83</v>
      </c>
      <c r="AY576" s="188" t="s">
        <v>147</v>
      </c>
    </row>
    <row r="577" spans="2:65" s="1" customFormat="1" ht="16.5" customHeight="1">
      <c r="B577" s="131"/>
      <c r="C577" s="190" t="s">
        <v>702</v>
      </c>
      <c r="D577" s="190" t="s">
        <v>391</v>
      </c>
      <c r="E577" s="191" t="s">
        <v>703</v>
      </c>
      <c r="F577" s="269" t="s">
        <v>704</v>
      </c>
      <c r="G577" s="269"/>
      <c r="H577" s="269"/>
      <c r="I577" s="269"/>
      <c r="J577" s="192" t="s">
        <v>705</v>
      </c>
      <c r="K577" s="193">
        <v>10</v>
      </c>
      <c r="L577" s="274">
        <v>0</v>
      </c>
      <c r="M577" s="274"/>
      <c r="N577" s="275">
        <f>ROUND(L577*K577,2)</f>
        <v>0</v>
      </c>
      <c r="O577" s="273"/>
      <c r="P577" s="273"/>
      <c r="Q577" s="273"/>
      <c r="R577" s="133"/>
      <c r="T577" s="163" t="s">
        <v>5</v>
      </c>
      <c r="U577" s="47" t="s">
        <v>43</v>
      </c>
      <c r="V577" s="39"/>
      <c r="W577" s="164">
        <f>V577*K577</f>
        <v>0</v>
      </c>
      <c r="X577" s="164">
        <v>5.9999999999999995E-4</v>
      </c>
      <c r="Y577" s="164">
        <f>X577*K577</f>
        <v>5.9999999999999993E-3</v>
      </c>
      <c r="Z577" s="164">
        <v>0</v>
      </c>
      <c r="AA577" s="165">
        <f>Z577*K577</f>
        <v>0</v>
      </c>
      <c r="AR577" s="22" t="s">
        <v>325</v>
      </c>
      <c r="AT577" s="22" t="s">
        <v>391</v>
      </c>
      <c r="AU577" s="22" t="s">
        <v>99</v>
      </c>
      <c r="AY577" s="22" t="s">
        <v>147</v>
      </c>
      <c r="BE577" s="104">
        <f>IF(U577="základní",N577,0)</f>
        <v>0</v>
      </c>
      <c r="BF577" s="104">
        <f>IF(U577="snížená",N577,0)</f>
        <v>0</v>
      </c>
      <c r="BG577" s="104">
        <f>IF(U577="zákl. přenesená",N577,0)</f>
        <v>0</v>
      </c>
      <c r="BH577" s="104">
        <f>IF(U577="sníž. přenesená",N577,0)</f>
        <v>0</v>
      </c>
      <c r="BI577" s="104">
        <f>IF(U577="nulová",N577,0)</f>
        <v>0</v>
      </c>
      <c r="BJ577" s="22" t="s">
        <v>83</v>
      </c>
      <c r="BK577" s="104">
        <f>ROUND(L577*K577,2)</f>
        <v>0</v>
      </c>
      <c r="BL577" s="22" t="s">
        <v>237</v>
      </c>
      <c r="BM577" s="22" t="s">
        <v>706</v>
      </c>
    </row>
    <row r="578" spans="2:65" s="1" customFormat="1" ht="25.5" customHeight="1">
      <c r="B578" s="131"/>
      <c r="C578" s="159" t="s">
        <v>707</v>
      </c>
      <c r="D578" s="159" t="s">
        <v>148</v>
      </c>
      <c r="E578" s="160" t="s">
        <v>708</v>
      </c>
      <c r="F578" s="268" t="s">
        <v>709</v>
      </c>
      <c r="G578" s="268"/>
      <c r="H578" s="268"/>
      <c r="I578" s="268"/>
      <c r="J578" s="161" t="s">
        <v>97</v>
      </c>
      <c r="K578" s="162">
        <v>237.89</v>
      </c>
      <c r="L578" s="272">
        <v>0</v>
      </c>
      <c r="M578" s="272"/>
      <c r="N578" s="273">
        <f>ROUND(L578*K578,2)</f>
        <v>0</v>
      </c>
      <c r="O578" s="273"/>
      <c r="P578" s="273"/>
      <c r="Q578" s="273"/>
      <c r="R578" s="133"/>
      <c r="T578" s="163" t="s">
        <v>5</v>
      </c>
      <c r="U578" s="47" t="s">
        <v>43</v>
      </c>
      <c r="V578" s="39"/>
      <c r="W578" s="164">
        <f>V578*K578</f>
        <v>0</v>
      </c>
      <c r="X578" s="164">
        <v>0</v>
      </c>
      <c r="Y578" s="164">
        <f>X578*K578</f>
        <v>0</v>
      </c>
      <c r="Z578" s="164">
        <v>1.2999999999999999E-4</v>
      </c>
      <c r="AA578" s="165">
        <f>Z578*K578</f>
        <v>3.0925699999999997E-2</v>
      </c>
      <c r="AR578" s="22" t="s">
        <v>237</v>
      </c>
      <c r="AT578" s="22" t="s">
        <v>148</v>
      </c>
      <c r="AU578" s="22" t="s">
        <v>99</v>
      </c>
      <c r="AY578" s="22" t="s">
        <v>147</v>
      </c>
      <c r="BE578" s="104">
        <f>IF(U578="základní",N578,0)</f>
        <v>0</v>
      </c>
      <c r="BF578" s="104">
        <f>IF(U578="snížená",N578,0)</f>
        <v>0</v>
      </c>
      <c r="BG578" s="104">
        <f>IF(U578="zákl. přenesená",N578,0)</f>
        <v>0</v>
      </c>
      <c r="BH578" s="104">
        <f>IF(U578="sníž. přenesená",N578,0)</f>
        <v>0</v>
      </c>
      <c r="BI578" s="104">
        <f>IF(U578="nulová",N578,0)</f>
        <v>0</v>
      </c>
      <c r="BJ578" s="22" t="s">
        <v>83</v>
      </c>
      <c r="BK578" s="104">
        <f>ROUND(L578*K578,2)</f>
        <v>0</v>
      </c>
      <c r="BL578" s="22" t="s">
        <v>237</v>
      </c>
      <c r="BM578" s="22" t="s">
        <v>710</v>
      </c>
    </row>
    <row r="579" spans="2:65" s="11" customFormat="1" ht="16.5" customHeight="1">
      <c r="B579" s="173"/>
      <c r="C579" s="174"/>
      <c r="D579" s="174"/>
      <c r="E579" s="175" t="s">
        <v>5</v>
      </c>
      <c r="F579" s="270" t="s">
        <v>104</v>
      </c>
      <c r="G579" s="271"/>
      <c r="H579" s="271"/>
      <c r="I579" s="271"/>
      <c r="J579" s="174"/>
      <c r="K579" s="176">
        <v>237.89</v>
      </c>
      <c r="L579" s="174"/>
      <c r="M579" s="174"/>
      <c r="N579" s="174"/>
      <c r="O579" s="174"/>
      <c r="P579" s="174"/>
      <c r="Q579" s="174"/>
      <c r="R579" s="177"/>
      <c r="T579" s="178"/>
      <c r="U579" s="174"/>
      <c r="V579" s="174"/>
      <c r="W579" s="174"/>
      <c r="X579" s="174"/>
      <c r="Y579" s="174"/>
      <c r="Z579" s="174"/>
      <c r="AA579" s="179"/>
      <c r="AT579" s="180" t="s">
        <v>155</v>
      </c>
      <c r="AU579" s="180" t="s">
        <v>99</v>
      </c>
      <c r="AV579" s="11" t="s">
        <v>99</v>
      </c>
      <c r="AW579" s="11" t="s">
        <v>34</v>
      </c>
      <c r="AX579" s="11" t="s">
        <v>77</v>
      </c>
      <c r="AY579" s="180" t="s">
        <v>147</v>
      </c>
    </row>
    <row r="580" spans="2:65" s="12" customFormat="1" ht="16.5" customHeight="1">
      <c r="B580" s="181"/>
      <c r="C580" s="182"/>
      <c r="D580" s="182"/>
      <c r="E580" s="183" t="s">
        <v>5</v>
      </c>
      <c r="F580" s="266" t="s">
        <v>157</v>
      </c>
      <c r="G580" s="267"/>
      <c r="H580" s="267"/>
      <c r="I580" s="267"/>
      <c r="J580" s="182"/>
      <c r="K580" s="184">
        <v>237.89</v>
      </c>
      <c r="L580" s="182"/>
      <c r="M580" s="182"/>
      <c r="N580" s="182"/>
      <c r="O580" s="182"/>
      <c r="P580" s="182"/>
      <c r="Q580" s="182"/>
      <c r="R580" s="185"/>
      <c r="T580" s="186"/>
      <c r="U580" s="182"/>
      <c r="V580" s="182"/>
      <c r="W580" s="182"/>
      <c r="X580" s="182"/>
      <c r="Y580" s="182"/>
      <c r="Z580" s="182"/>
      <c r="AA580" s="187"/>
      <c r="AT580" s="188" t="s">
        <v>155</v>
      </c>
      <c r="AU580" s="188" t="s">
        <v>99</v>
      </c>
      <c r="AV580" s="12" t="s">
        <v>152</v>
      </c>
      <c r="AW580" s="12" t="s">
        <v>34</v>
      </c>
      <c r="AX580" s="12" t="s">
        <v>83</v>
      </c>
      <c r="AY580" s="188" t="s">
        <v>147</v>
      </c>
    </row>
    <row r="581" spans="2:65" s="1" customFormat="1" ht="25.5" customHeight="1">
      <c r="B581" s="131"/>
      <c r="C581" s="159" t="s">
        <v>711</v>
      </c>
      <c r="D581" s="159" t="s">
        <v>148</v>
      </c>
      <c r="E581" s="160" t="s">
        <v>712</v>
      </c>
      <c r="F581" s="268" t="s">
        <v>713</v>
      </c>
      <c r="G581" s="268"/>
      <c r="H581" s="268"/>
      <c r="I581" s="268"/>
      <c r="J581" s="161" t="s">
        <v>97</v>
      </c>
      <c r="K581" s="162">
        <v>237.89</v>
      </c>
      <c r="L581" s="272">
        <v>0</v>
      </c>
      <c r="M581" s="272"/>
      <c r="N581" s="273">
        <f>ROUND(L581*K581,2)</f>
        <v>0</v>
      </c>
      <c r="O581" s="273"/>
      <c r="P581" s="273"/>
      <c r="Q581" s="273"/>
      <c r="R581" s="133"/>
      <c r="T581" s="163" t="s">
        <v>5</v>
      </c>
      <c r="U581" s="47" t="s">
        <v>43</v>
      </c>
      <c r="V581" s="39"/>
      <c r="W581" s="164">
        <f>V581*K581</f>
        <v>0</v>
      </c>
      <c r="X581" s="164">
        <v>1.3999999999999999E-4</v>
      </c>
      <c r="Y581" s="164">
        <f>X581*K581</f>
        <v>3.3304599999999997E-2</v>
      </c>
      <c r="Z581" s="164">
        <v>0</v>
      </c>
      <c r="AA581" s="165">
        <f>Z581*K581</f>
        <v>0</v>
      </c>
      <c r="AR581" s="22" t="s">
        <v>237</v>
      </c>
      <c r="AT581" s="22" t="s">
        <v>148</v>
      </c>
      <c r="AU581" s="22" t="s">
        <v>99</v>
      </c>
      <c r="AY581" s="22" t="s">
        <v>147</v>
      </c>
      <c r="BE581" s="104">
        <f>IF(U581="základní",N581,0)</f>
        <v>0</v>
      </c>
      <c r="BF581" s="104">
        <f>IF(U581="snížená",N581,0)</f>
        <v>0</v>
      </c>
      <c r="BG581" s="104">
        <f>IF(U581="zákl. přenesená",N581,0)</f>
        <v>0</v>
      </c>
      <c r="BH581" s="104">
        <f>IF(U581="sníž. přenesená",N581,0)</f>
        <v>0</v>
      </c>
      <c r="BI581" s="104">
        <f>IF(U581="nulová",N581,0)</f>
        <v>0</v>
      </c>
      <c r="BJ581" s="22" t="s">
        <v>83</v>
      </c>
      <c r="BK581" s="104">
        <f>ROUND(L581*K581,2)</f>
        <v>0</v>
      </c>
      <c r="BL581" s="22" t="s">
        <v>237</v>
      </c>
      <c r="BM581" s="22" t="s">
        <v>714</v>
      </c>
    </row>
    <row r="582" spans="2:65" s="11" customFormat="1" ht="16.5" customHeight="1">
      <c r="B582" s="173"/>
      <c r="C582" s="174"/>
      <c r="D582" s="174"/>
      <c r="E582" s="175" t="s">
        <v>5</v>
      </c>
      <c r="F582" s="270" t="s">
        <v>104</v>
      </c>
      <c r="G582" s="271"/>
      <c r="H582" s="271"/>
      <c r="I582" s="271"/>
      <c r="J582" s="174"/>
      <c r="K582" s="176">
        <v>237.89</v>
      </c>
      <c r="L582" s="174"/>
      <c r="M582" s="174"/>
      <c r="N582" s="174"/>
      <c r="O582" s="174"/>
      <c r="P582" s="174"/>
      <c r="Q582" s="174"/>
      <c r="R582" s="177"/>
      <c r="T582" s="178"/>
      <c r="U582" s="174"/>
      <c r="V582" s="174"/>
      <c r="W582" s="174"/>
      <c r="X582" s="174"/>
      <c r="Y582" s="174"/>
      <c r="Z582" s="174"/>
      <c r="AA582" s="179"/>
      <c r="AT582" s="180" t="s">
        <v>155</v>
      </c>
      <c r="AU582" s="180" t="s">
        <v>99</v>
      </c>
      <c r="AV582" s="11" t="s">
        <v>99</v>
      </c>
      <c r="AW582" s="11" t="s">
        <v>34</v>
      </c>
      <c r="AX582" s="11" t="s">
        <v>77</v>
      </c>
      <c r="AY582" s="180" t="s">
        <v>147</v>
      </c>
    </row>
    <row r="583" spans="2:65" s="12" customFormat="1" ht="16.5" customHeight="1">
      <c r="B583" s="181"/>
      <c r="C583" s="182"/>
      <c r="D583" s="182"/>
      <c r="E583" s="183" t="s">
        <v>5</v>
      </c>
      <c r="F583" s="266" t="s">
        <v>157</v>
      </c>
      <c r="G583" s="267"/>
      <c r="H583" s="267"/>
      <c r="I583" s="267"/>
      <c r="J583" s="182"/>
      <c r="K583" s="184">
        <v>237.89</v>
      </c>
      <c r="L583" s="182"/>
      <c r="M583" s="182"/>
      <c r="N583" s="182"/>
      <c r="O583" s="182"/>
      <c r="P583" s="182"/>
      <c r="Q583" s="182"/>
      <c r="R583" s="185"/>
      <c r="T583" s="186"/>
      <c r="U583" s="182"/>
      <c r="V583" s="182"/>
      <c r="W583" s="182"/>
      <c r="X583" s="182"/>
      <c r="Y583" s="182"/>
      <c r="Z583" s="182"/>
      <c r="AA583" s="187"/>
      <c r="AT583" s="188" t="s">
        <v>155</v>
      </c>
      <c r="AU583" s="188" t="s">
        <v>99</v>
      </c>
      <c r="AV583" s="12" t="s">
        <v>152</v>
      </c>
      <c r="AW583" s="12" t="s">
        <v>34</v>
      </c>
      <c r="AX583" s="12" t="s">
        <v>83</v>
      </c>
      <c r="AY583" s="188" t="s">
        <v>147</v>
      </c>
    </row>
    <row r="584" spans="2:65" s="1" customFormat="1" ht="25.5" customHeight="1">
      <c r="B584" s="131"/>
      <c r="C584" s="159" t="s">
        <v>715</v>
      </c>
      <c r="D584" s="159" t="s">
        <v>148</v>
      </c>
      <c r="E584" s="160" t="s">
        <v>716</v>
      </c>
      <c r="F584" s="268" t="s">
        <v>717</v>
      </c>
      <c r="G584" s="268"/>
      <c r="H584" s="268"/>
      <c r="I584" s="268"/>
      <c r="J584" s="161" t="s">
        <v>363</v>
      </c>
      <c r="K584" s="189">
        <v>0</v>
      </c>
      <c r="L584" s="272">
        <v>0</v>
      </c>
      <c r="M584" s="272"/>
      <c r="N584" s="273">
        <f>ROUND(L584*K584,2)</f>
        <v>0</v>
      </c>
      <c r="O584" s="273"/>
      <c r="P584" s="273"/>
      <c r="Q584" s="273"/>
      <c r="R584" s="133"/>
      <c r="T584" s="163" t="s">
        <v>5</v>
      </c>
      <c r="U584" s="47" t="s">
        <v>43</v>
      </c>
      <c r="V584" s="39"/>
      <c r="W584" s="164">
        <f>V584*K584</f>
        <v>0</v>
      </c>
      <c r="X584" s="164">
        <v>0</v>
      </c>
      <c r="Y584" s="164">
        <f>X584*K584</f>
        <v>0</v>
      </c>
      <c r="Z584" s="164">
        <v>0</v>
      </c>
      <c r="AA584" s="165">
        <f>Z584*K584</f>
        <v>0</v>
      </c>
      <c r="AR584" s="22" t="s">
        <v>237</v>
      </c>
      <c r="AT584" s="22" t="s">
        <v>148</v>
      </c>
      <c r="AU584" s="22" t="s">
        <v>99</v>
      </c>
      <c r="AY584" s="22" t="s">
        <v>147</v>
      </c>
      <c r="BE584" s="104">
        <f>IF(U584="základní",N584,0)</f>
        <v>0</v>
      </c>
      <c r="BF584" s="104">
        <f>IF(U584="snížená",N584,0)</f>
        <v>0</v>
      </c>
      <c r="BG584" s="104">
        <f>IF(U584="zákl. přenesená",N584,0)</f>
        <v>0</v>
      </c>
      <c r="BH584" s="104">
        <f>IF(U584="sníž. přenesená",N584,0)</f>
        <v>0</v>
      </c>
      <c r="BI584" s="104">
        <f>IF(U584="nulová",N584,0)</f>
        <v>0</v>
      </c>
      <c r="BJ584" s="22" t="s">
        <v>83</v>
      </c>
      <c r="BK584" s="104">
        <f>ROUND(L584*K584,2)</f>
        <v>0</v>
      </c>
      <c r="BL584" s="22" t="s">
        <v>237</v>
      </c>
      <c r="BM584" s="22" t="s">
        <v>718</v>
      </c>
    </row>
    <row r="585" spans="2:65" s="9" customFormat="1" ht="29.85" customHeight="1">
      <c r="B585" s="148"/>
      <c r="C585" s="149"/>
      <c r="D585" s="158" t="s">
        <v>124</v>
      </c>
      <c r="E585" s="158"/>
      <c r="F585" s="158"/>
      <c r="G585" s="158"/>
      <c r="H585" s="158"/>
      <c r="I585" s="158"/>
      <c r="J585" s="158"/>
      <c r="K585" s="158"/>
      <c r="L585" s="158"/>
      <c r="M585" s="158"/>
      <c r="N585" s="276">
        <f>BK585</f>
        <v>0</v>
      </c>
      <c r="O585" s="277"/>
      <c r="P585" s="277"/>
      <c r="Q585" s="277"/>
      <c r="R585" s="151"/>
      <c r="T585" s="152"/>
      <c r="U585" s="149"/>
      <c r="V585" s="149"/>
      <c r="W585" s="153">
        <f>SUM(W586:W597)</f>
        <v>0</v>
      </c>
      <c r="X585" s="149"/>
      <c r="Y585" s="153">
        <f>SUM(Y586:Y597)</f>
        <v>1.2649000000000001E-2</v>
      </c>
      <c r="Z585" s="149"/>
      <c r="AA585" s="154">
        <f>SUM(AA586:AA597)</f>
        <v>0</v>
      </c>
      <c r="AR585" s="155" t="s">
        <v>99</v>
      </c>
      <c r="AT585" s="156" t="s">
        <v>76</v>
      </c>
      <c r="AU585" s="156" t="s">
        <v>83</v>
      </c>
      <c r="AY585" s="155" t="s">
        <v>147</v>
      </c>
      <c r="BK585" s="157">
        <f>SUM(BK586:BK597)</f>
        <v>0</v>
      </c>
    </row>
    <row r="586" spans="2:65" s="1" customFormat="1" ht="25.5" customHeight="1">
      <c r="B586" s="131"/>
      <c r="C586" s="159" t="s">
        <v>719</v>
      </c>
      <c r="D586" s="159" t="s">
        <v>148</v>
      </c>
      <c r="E586" s="160" t="s">
        <v>720</v>
      </c>
      <c r="F586" s="268" t="s">
        <v>721</v>
      </c>
      <c r="G586" s="268"/>
      <c r="H586" s="268"/>
      <c r="I586" s="268"/>
      <c r="J586" s="161" t="s">
        <v>97</v>
      </c>
      <c r="K586" s="162">
        <v>27.8</v>
      </c>
      <c r="L586" s="272">
        <v>0</v>
      </c>
      <c r="M586" s="272"/>
      <c r="N586" s="273">
        <f>ROUND(L586*K586,2)</f>
        <v>0</v>
      </c>
      <c r="O586" s="273"/>
      <c r="P586" s="273"/>
      <c r="Q586" s="273"/>
      <c r="R586" s="133"/>
      <c r="T586" s="163" t="s">
        <v>5</v>
      </c>
      <c r="U586" s="47" t="s">
        <v>43</v>
      </c>
      <c r="V586" s="39"/>
      <c r="W586" s="164">
        <f>V586*K586</f>
        <v>0</v>
      </c>
      <c r="X586" s="164">
        <v>3.5E-4</v>
      </c>
      <c r="Y586" s="164">
        <f>X586*K586</f>
        <v>9.7300000000000008E-3</v>
      </c>
      <c r="Z586" s="164">
        <v>0</v>
      </c>
      <c r="AA586" s="165">
        <f>Z586*K586</f>
        <v>0</v>
      </c>
      <c r="AR586" s="22" t="s">
        <v>237</v>
      </c>
      <c r="AT586" s="22" t="s">
        <v>148</v>
      </c>
      <c r="AU586" s="22" t="s">
        <v>99</v>
      </c>
      <c r="AY586" s="22" t="s">
        <v>147</v>
      </c>
      <c r="BE586" s="104">
        <f>IF(U586="základní",N586,0)</f>
        <v>0</v>
      </c>
      <c r="BF586" s="104">
        <f>IF(U586="snížená",N586,0)</f>
        <v>0</v>
      </c>
      <c r="BG586" s="104">
        <f>IF(U586="zákl. přenesená",N586,0)</f>
        <v>0</v>
      </c>
      <c r="BH586" s="104">
        <f>IF(U586="sníž. přenesená",N586,0)</f>
        <v>0</v>
      </c>
      <c r="BI586" s="104">
        <f>IF(U586="nulová",N586,0)</f>
        <v>0</v>
      </c>
      <c r="BJ586" s="22" t="s">
        <v>83</v>
      </c>
      <c r="BK586" s="104">
        <f>ROUND(L586*K586,2)</f>
        <v>0</v>
      </c>
      <c r="BL586" s="22" t="s">
        <v>237</v>
      </c>
      <c r="BM586" s="22" t="s">
        <v>722</v>
      </c>
    </row>
    <row r="587" spans="2:65" s="10" customFormat="1" ht="16.5" customHeight="1">
      <c r="B587" s="166"/>
      <c r="C587" s="167"/>
      <c r="D587" s="167"/>
      <c r="E587" s="168" t="s">
        <v>5</v>
      </c>
      <c r="F587" s="260" t="s">
        <v>723</v>
      </c>
      <c r="G587" s="261"/>
      <c r="H587" s="261"/>
      <c r="I587" s="261"/>
      <c r="J587" s="167"/>
      <c r="K587" s="168" t="s">
        <v>5</v>
      </c>
      <c r="L587" s="167"/>
      <c r="M587" s="167"/>
      <c r="N587" s="167"/>
      <c r="O587" s="167"/>
      <c r="P587" s="167"/>
      <c r="Q587" s="167"/>
      <c r="R587" s="169"/>
      <c r="T587" s="170"/>
      <c r="U587" s="167"/>
      <c r="V587" s="167"/>
      <c r="W587" s="167"/>
      <c r="X587" s="167"/>
      <c r="Y587" s="167"/>
      <c r="Z587" s="167"/>
      <c r="AA587" s="171"/>
      <c r="AT587" s="172" t="s">
        <v>155</v>
      </c>
      <c r="AU587" s="172" t="s">
        <v>99</v>
      </c>
      <c r="AV587" s="10" t="s">
        <v>83</v>
      </c>
      <c r="AW587" s="10" t="s">
        <v>34</v>
      </c>
      <c r="AX587" s="10" t="s">
        <v>77</v>
      </c>
      <c r="AY587" s="172" t="s">
        <v>147</v>
      </c>
    </row>
    <row r="588" spans="2:65" s="10" customFormat="1" ht="16.5" customHeight="1">
      <c r="B588" s="166"/>
      <c r="C588" s="167"/>
      <c r="D588" s="167"/>
      <c r="E588" s="168" t="s">
        <v>5</v>
      </c>
      <c r="F588" s="264" t="s">
        <v>162</v>
      </c>
      <c r="G588" s="265"/>
      <c r="H588" s="265"/>
      <c r="I588" s="265"/>
      <c r="J588" s="167"/>
      <c r="K588" s="168" t="s">
        <v>5</v>
      </c>
      <c r="L588" s="167"/>
      <c r="M588" s="167"/>
      <c r="N588" s="167"/>
      <c r="O588" s="167"/>
      <c r="P588" s="167"/>
      <c r="Q588" s="167"/>
      <c r="R588" s="169"/>
      <c r="T588" s="170"/>
      <c r="U588" s="167"/>
      <c r="V588" s="167"/>
      <c r="W588" s="167"/>
      <c r="X588" s="167"/>
      <c r="Y588" s="167"/>
      <c r="Z588" s="167"/>
      <c r="AA588" s="171"/>
      <c r="AT588" s="172" t="s">
        <v>155</v>
      </c>
      <c r="AU588" s="172" t="s">
        <v>99</v>
      </c>
      <c r="AV588" s="10" t="s">
        <v>83</v>
      </c>
      <c r="AW588" s="10" t="s">
        <v>34</v>
      </c>
      <c r="AX588" s="10" t="s">
        <v>77</v>
      </c>
      <c r="AY588" s="172" t="s">
        <v>147</v>
      </c>
    </row>
    <row r="589" spans="2:65" s="10" customFormat="1" ht="16.5" customHeight="1">
      <c r="B589" s="166"/>
      <c r="C589" s="167"/>
      <c r="D589" s="167"/>
      <c r="E589" s="168" t="s">
        <v>5</v>
      </c>
      <c r="F589" s="264" t="s">
        <v>724</v>
      </c>
      <c r="G589" s="265"/>
      <c r="H589" s="265"/>
      <c r="I589" s="265"/>
      <c r="J589" s="167"/>
      <c r="K589" s="168" t="s">
        <v>5</v>
      </c>
      <c r="L589" s="167"/>
      <c r="M589" s="167"/>
      <c r="N589" s="167"/>
      <c r="O589" s="167"/>
      <c r="P589" s="167"/>
      <c r="Q589" s="167"/>
      <c r="R589" s="169"/>
      <c r="T589" s="170"/>
      <c r="U589" s="167"/>
      <c r="V589" s="167"/>
      <c r="W589" s="167"/>
      <c r="X589" s="167"/>
      <c r="Y589" s="167"/>
      <c r="Z589" s="167"/>
      <c r="AA589" s="171"/>
      <c r="AT589" s="172" t="s">
        <v>155</v>
      </c>
      <c r="AU589" s="172" t="s">
        <v>99</v>
      </c>
      <c r="AV589" s="10" t="s">
        <v>83</v>
      </c>
      <c r="AW589" s="10" t="s">
        <v>34</v>
      </c>
      <c r="AX589" s="10" t="s">
        <v>77</v>
      </c>
      <c r="AY589" s="172" t="s">
        <v>147</v>
      </c>
    </row>
    <row r="590" spans="2:65" s="11" customFormat="1" ht="16.5" customHeight="1">
      <c r="B590" s="173"/>
      <c r="C590" s="174"/>
      <c r="D590" s="174"/>
      <c r="E590" s="175" t="s">
        <v>5</v>
      </c>
      <c r="F590" s="262" t="s">
        <v>725</v>
      </c>
      <c r="G590" s="263"/>
      <c r="H590" s="263"/>
      <c r="I590" s="263"/>
      <c r="J590" s="174"/>
      <c r="K590" s="176">
        <v>27.8</v>
      </c>
      <c r="L590" s="174"/>
      <c r="M590" s="174"/>
      <c r="N590" s="174"/>
      <c r="O590" s="174"/>
      <c r="P590" s="174"/>
      <c r="Q590" s="174"/>
      <c r="R590" s="177"/>
      <c r="T590" s="178"/>
      <c r="U590" s="174"/>
      <c r="V590" s="174"/>
      <c r="W590" s="174"/>
      <c r="X590" s="174"/>
      <c r="Y590" s="174"/>
      <c r="Z590" s="174"/>
      <c r="AA590" s="179"/>
      <c r="AT590" s="180" t="s">
        <v>155</v>
      </c>
      <c r="AU590" s="180" t="s">
        <v>99</v>
      </c>
      <c r="AV590" s="11" t="s">
        <v>99</v>
      </c>
      <c r="AW590" s="11" t="s">
        <v>34</v>
      </c>
      <c r="AX590" s="11" t="s">
        <v>77</v>
      </c>
      <c r="AY590" s="180" t="s">
        <v>147</v>
      </c>
    </row>
    <row r="591" spans="2:65" s="12" customFormat="1" ht="16.5" customHeight="1">
      <c r="B591" s="181"/>
      <c r="C591" s="182"/>
      <c r="D591" s="182"/>
      <c r="E591" s="183" t="s">
        <v>5</v>
      </c>
      <c r="F591" s="266" t="s">
        <v>157</v>
      </c>
      <c r="G591" s="267"/>
      <c r="H591" s="267"/>
      <c r="I591" s="267"/>
      <c r="J591" s="182"/>
      <c r="K591" s="184">
        <v>27.8</v>
      </c>
      <c r="L591" s="182"/>
      <c r="M591" s="182"/>
      <c r="N591" s="182"/>
      <c r="O591" s="182"/>
      <c r="P591" s="182"/>
      <c r="Q591" s="182"/>
      <c r="R591" s="185"/>
      <c r="T591" s="186"/>
      <c r="U591" s="182"/>
      <c r="V591" s="182"/>
      <c r="W591" s="182"/>
      <c r="X591" s="182"/>
      <c r="Y591" s="182"/>
      <c r="Z591" s="182"/>
      <c r="AA591" s="187"/>
      <c r="AT591" s="188" t="s">
        <v>155</v>
      </c>
      <c r="AU591" s="188" t="s">
        <v>99</v>
      </c>
      <c r="AV591" s="12" t="s">
        <v>152</v>
      </c>
      <c r="AW591" s="12" t="s">
        <v>34</v>
      </c>
      <c r="AX591" s="12" t="s">
        <v>83</v>
      </c>
      <c r="AY591" s="188" t="s">
        <v>147</v>
      </c>
    </row>
    <row r="592" spans="2:65" s="1" customFormat="1" ht="16.5" customHeight="1">
      <c r="B592" s="131"/>
      <c r="C592" s="159" t="s">
        <v>726</v>
      </c>
      <c r="D592" s="159" t="s">
        <v>148</v>
      </c>
      <c r="E592" s="160" t="s">
        <v>727</v>
      </c>
      <c r="F592" s="268" t="s">
        <v>728</v>
      </c>
      <c r="G592" s="268"/>
      <c r="H592" s="268"/>
      <c r="I592" s="268"/>
      <c r="J592" s="161" t="s">
        <v>97</v>
      </c>
      <c r="K592" s="162">
        <v>8.34</v>
      </c>
      <c r="L592" s="272">
        <v>0</v>
      </c>
      <c r="M592" s="272"/>
      <c r="N592" s="273">
        <f>ROUND(L592*K592,2)</f>
        <v>0</v>
      </c>
      <c r="O592" s="273"/>
      <c r="P592" s="273"/>
      <c r="Q592" s="273"/>
      <c r="R592" s="133"/>
      <c r="T592" s="163" t="s">
        <v>5</v>
      </c>
      <c r="U592" s="47" t="s">
        <v>43</v>
      </c>
      <c r="V592" s="39"/>
      <c r="W592" s="164">
        <f>V592*K592</f>
        <v>0</v>
      </c>
      <c r="X592" s="164">
        <v>3.5E-4</v>
      </c>
      <c r="Y592" s="164">
        <f>X592*K592</f>
        <v>2.9189999999999997E-3</v>
      </c>
      <c r="Z592" s="164">
        <v>0</v>
      </c>
      <c r="AA592" s="165">
        <f>Z592*K592</f>
        <v>0</v>
      </c>
      <c r="AR592" s="22" t="s">
        <v>237</v>
      </c>
      <c r="AT592" s="22" t="s">
        <v>148</v>
      </c>
      <c r="AU592" s="22" t="s">
        <v>99</v>
      </c>
      <c r="AY592" s="22" t="s">
        <v>147</v>
      </c>
      <c r="BE592" s="104">
        <f>IF(U592="základní",N592,0)</f>
        <v>0</v>
      </c>
      <c r="BF592" s="104">
        <f>IF(U592="snížená",N592,0)</f>
        <v>0</v>
      </c>
      <c r="BG592" s="104">
        <f>IF(U592="zákl. přenesená",N592,0)</f>
        <v>0</v>
      </c>
      <c r="BH592" s="104">
        <f>IF(U592="sníž. přenesená",N592,0)</f>
        <v>0</v>
      </c>
      <c r="BI592" s="104">
        <f>IF(U592="nulová",N592,0)</f>
        <v>0</v>
      </c>
      <c r="BJ592" s="22" t="s">
        <v>83</v>
      </c>
      <c r="BK592" s="104">
        <f>ROUND(L592*K592,2)</f>
        <v>0</v>
      </c>
      <c r="BL592" s="22" t="s">
        <v>237</v>
      </c>
      <c r="BM592" s="22" t="s">
        <v>729</v>
      </c>
    </row>
    <row r="593" spans="2:65" s="10" customFormat="1" ht="16.5" customHeight="1">
      <c r="B593" s="166"/>
      <c r="C593" s="167"/>
      <c r="D593" s="167"/>
      <c r="E593" s="168" t="s">
        <v>5</v>
      </c>
      <c r="F593" s="260" t="s">
        <v>723</v>
      </c>
      <c r="G593" s="261"/>
      <c r="H593" s="261"/>
      <c r="I593" s="261"/>
      <c r="J593" s="167"/>
      <c r="K593" s="168" t="s">
        <v>5</v>
      </c>
      <c r="L593" s="167"/>
      <c r="M593" s="167"/>
      <c r="N593" s="167"/>
      <c r="O593" s="167"/>
      <c r="P593" s="167"/>
      <c r="Q593" s="167"/>
      <c r="R593" s="169"/>
      <c r="T593" s="170"/>
      <c r="U593" s="167"/>
      <c r="V593" s="167"/>
      <c r="W593" s="167"/>
      <c r="X593" s="167"/>
      <c r="Y593" s="167"/>
      <c r="Z593" s="167"/>
      <c r="AA593" s="171"/>
      <c r="AT593" s="172" t="s">
        <v>155</v>
      </c>
      <c r="AU593" s="172" t="s">
        <v>99</v>
      </c>
      <c r="AV593" s="10" t="s">
        <v>83</v>
      </c>
      <c r="AW593" s="10" t="s">
        <v>34</v>
      </c>
      <c r="AX593" s="10" t="s">
        <v>77</v>
      </c>
      <c r="AY593" s="172" t="s">
        <v>147</v>
      </c>
    </row>
    <row r="594" spans="2:65" s="10" customFormat="1" ht="16.5" customHeight="1">
      <c r="B594" s="166"/>
      <c r="C594" s="167"/>
      <c r="D594" s="167"/>
      <c r="E594" s="168" t="s">
        <v>5</v>
      </c>
      <c r="F594" s="264" t="s">
        <v>162</v>
      </c>
      <c r="G594" s="265"/>
      <c r="H594" s="265"/>
      <c r="I594" s="265"/>
      <c r="J594" s="167"/>
      <c r="K594" s="168" t="s">
        <v>5</v>
      </c>
      <c r="L594" s="167"/>
      <c r="M594" s="167"/>
      <c r="N594" s="167"/>
      <c r="O594" s="167"/>
      <c r="P594" s="167"/>
      <c r="Q594" s="167"/>
      <c r="R594" s="169"/>
      <c r="T594" s="170"/>
      <c r="U594" s="167"/>
      <c r="V594" s="167"/>
      <c r="W594" s="167"/>
      <c r="X594" s="167"/>
      <c r="Y594" s="167"/>
      <c r="Z594" s="167"/>
      <c r="AA594" s="171"/>
      <c r="AT594" s="172" t="s">
        <v>155</v>
      </c>
      <c r="AU594" s="172" t="s">
        <v>99</v>
      </c>
      <c r="AV594" s="10" t="s">
        <v>83</v>
      </c>
      <c r="AW594" s="10" t="s">
        <v>34</v>
      </c>
      <c r="AX594" s="10" t="s">
        <v>77</v>
      </c>
      <c r="AY594" s="172" t="s">
        <v>147</v>
      </c>
    </row>
    <row r="595" spans="2:65" s="10" customFormat="1" ht="16.5" customHeight="1">
      <c r="B595" s="166"/>
      <c r="C595" s="167"/>
      <c r="D595" s="167"/>
      <c r="E595" s="168" t="s">
        <v>5</v>
      </c>
      <c r="F595" s="264" t="s">
        <v>730</v>
      </c>
      <c r="G595" s="265"/>
      <c r="H595" s="265"/>
      <c r="I595" s="265"/>
      <c r="J595" s="167"/>
      <c r="K595" s="168" t="s">
        <v>5</v>
      </c>
      <c r="L595" s="167"/>
      <c r="M595" s="167"/>
      <c r="N595" s="167"/>
      <c r="O595" s="167"/>
      <c r="P595" s="167"/>
      <c r="Q595" s="167"/>
      <c r="R595" s="169"/>
      <c r="T595" s="170"/>
      <c r="U595" s="167"/>
      <c r="V595" s="167"/>
      <c r="W595" s="167"/>
      <c r="X595" s="167"/>
      <c r="Y595" s="167"/>
      <c r="Z595" s="167"/>
      <c r="AA595" s="171"/>
      <c r="AT595" s="172" t="s">
        <v>155</v>
      </c>
      <c r="AU595" s="172" t="s">
        <v>99</v>
      </c>
      <c r="AV595" s="10" t="s">
        <v>83</v>
      </c>
      <c r="AW595" s="10" t="s">
        <v>34</v>
      </c>
      <c r="AX595" s="10" t="s">
        <v>77</v>
      </c>
      <c r="AY595" s="172" t="s">
        <v>147</v>
      </c>
    </row>
    <row r="596" spans="2:65" s="11" customFormat="1" ht="16.5" customHeight="1">
      <c r="B596" s="173"/>
      <c r="C596" s="174"/>
      <c r="D596" s="174"/>
      <c r="E596" s="175" t="s">
        <v>5</v>
      </c>
      <c r="F596" s="262" t="s">
        <v>731</v>
      </c>
      <c r="G596" s="263"/>
      <c r="H596" s="263"/>
      <c r="I596" s="263"/>
      <c r="J596" s="174"/>
      <c r="K596" s="176">
        <v>8.34</v>
      </c>
      <c r="L596" s="174"/>
      <c r="M596" s="174"/>
      <c r="N596" s="174"/>
      <c r="O596" s="174"/>
      <c r="P596" s="174"/>
      <c r="Q596" s="174"/>
      <c r="R596" s="177"/>
      <c r="T596" s="178"/>
      <c r="U596" s="174"/>
      <c r="V596" s="174"/>
      <c r="W596" s="174"/>
      <c r="X596" s="174"/>
      <c r="Y596" s="174"/>
      <c r="Z596" s="174"/>
      <c r="AA596" s="179"/>
      <c r="AT596" s="180" t="s">
        <v>155</v>
      </c>
      <c r="AU596" s="180" t="s">
        <v>99</v>
      </c>
      <c r="AV596" s="11" t="s">
        <v>99</v>
      </c>
      <c r="AW596" s="11" t="s">
        <v>34</v>
      </c>
      <c r="AX596" s="11" t="s">
        <v>77</v>
      </c>
      <c r="AY596" s="180" t="s">
        <v>147</v>
      </c>
    </row>
    <row r="597" spans="2:65" s="12" customFormat="1" ht="16.5" customHeight="1">
      <c r="B597" s="181"/>
      <c r="C597" s="182"/>
      <c r="D597" s="182"/>
      <c r="E597" s="183" t="s">
        <v>5</v>
      </c>
      <c r="F597" s="266" t="s">
        <v>157</v>
      </c>
      <c r="G597" s="267"/>
      <c r="H597" s="267"/>
      <c r="I597" s="267"/>
      <c r="J597" s="182"/>
      <c r="K597" s="184">
        <v>8.34</v>
      </c>
      <c r="L597" s="182"/>
      <c r="M597" s="182"/>
      <c r="N597" s="182"/>
      <c r="O597" s="182"/>
      <c r="P597" s="182"/>
      <c r="Q597" s="182"/>
      <c r="R597" s="185"/>
      <c r="T597" s="186"/>
      <c r="U597" s="182"/>
      <c r="V597" s="182"/>
      <c r="W597" s="182"/>
      <c r="X597" s="182"/>
      <c r="Y597" s="182"/>
      <c r="Z597" s="182"/>
      <c r="AA597" s="187"/>
      <c r="AT597" s="188" t="s">
        <v>155</v>
      </c>
      <c r="AU597" s="188" t="s">
        <v>99</v>
      </c>
      <c r="AV597" s="12" t="s">
        <v>152</v>
      </c>
      <c r="AW597" s="12" t="s">
        <v>34</v>
      </c>
      <c r="AX597" s="12" t="s">
        <v>83</v>
      </c>
      <c r="AY597" s="188" t="s">
        <v>147</v>
      </c>
    </row>
    <row r="598" spans="2:65" s="9" customFormat="1" ht="37.35" customHeight="1">
      <c r="B598" s="148"/>
      <c r="C598" s="149"/>
      <c r="D598" s="150" t="s">
        <v>125</v>
      </c>
      <c r="E598" s="150"/>
      <c r="F598" s="150"/>
      <c r="G598" s="150"/>
      <c r="H598" s="150"/>
      <c r="I598" s="150"/>
      <c r="J598" s="150"/>
      <c r="K598" s="150"/>
      <c r="L598" s="150"/>
      <c r="M598" s="150"/>
      <c r="N598" s="282">
        <f>BK598</f>
        <v>0</v>
      </c>
      <c r="O598" s="283"/>
      <c r="P598" s="283"/>
      <c r="Q598" s="283"/>
      <c r="R598" s="151"/>
      <c r="T598" s="152"/>
      <c r="U598" s="149"/>
      <c r="V598" s="149"/>
      <c r="W598" s="153">
        <f>W599+W601+W603+W607+W609</f>
        <v>0</v>
      </c>
      <c r="X598" s="149"/>
      <c r="Y598" s="153">
        <f>Y599+Y601+Y603+Y607+Y609</f>
        <v>0</v>
      </c>
      <c r="Z598" s="149"/>
      <c r="AA598" s="154">
        <f>AA599+AA601+AA603+AA607+AA609</f>
        <v>0</v>
      </c>
      <c r="AR598" s="155" t="s">
        <v>176</v>
      </c>
      <c r="AT598" s="156" t="s">
        <v>76</v>
      </c>
      <c r="AU598" s="156" t="s">
        <v>77</v>
      </c>
      <c r="AY598" s="155" t="s">
        <v>147</v>
      </c>
      <c r="BK598" s="157">
        <f>BK599+BK601+BK603+BK607+BK609</f>
        <v>0</v>
      </c>
    </row>
    <row r="599" spans="2:65" s="9" customFormat="1" ht="19.899999999999999" customHeight="1">
      <c r="B599" s="148"/>
      <c r="C599" s="149"/>
      <c r="D599" s="158" t="s">
        <v>126</v>
      </c>
      <c r="E599" s="158"/>
      <c r="F599" s="158"/>
      <c r="G599" s="158"/>
      <c r="H599" s="158"/>
      <c r="I599" s="158"/>
      <c r="J599" s="158"/>
      <c r="K599" s="158"/>
      <c r="L599" s="158"/>
      <c r="M599" s="158"/>
      <c r="N599" s="284">
        <f>BK599</f>
        <v>0</v>
      </c>
      <c r="O599" s="285"/>
      <c r="P599" s="285"/>
      <c r="Q599" s="285"/>
      <c r="R599" s="151"/>
      <c r="T599" s="152"/>
      <c r="U599" s="149"/>
      <c r="V599" s="149"/>
      <c r="W599" s="153">
        <f>W600</f>
        <v>0</v>
      </c>
      <c r="X599" s="149"/>
      <c r="Y599" s="153">
        <f>Y600</f>
        <v>0</v>
      </c>
      <c r="Z599" s="149"/>
      <c r="AA599" s="154">
        <f>AA600</f>
        <v>0</v>
      </c>
      <c r="AR599" s="155" t="s">
        <v>176</v>
      </c>
      <c r="AT599" s="156" t="s">
        <v>76</v>
      </c>
      <c r="AU599" s="156" t="s">
        <v>83</v>
      </c>
      <c r="AY599" s="155" t="s">
        <v>147</v>
      </c>
      <c r="BK599" s="157">
        <f>BK600</f>
        <v>0</v>
      </c>
    </row>
    <row r="600" spans="2:65" s="1" customFormat="1" ht="16.5" customHeight="1">
      <c r="B600" s="131"/>
      <c r="C600" s="159" t="s">
        <v>732</v>
      </c>
      <c r="D600" s="159" t="s">
        <v>148</v>
      </c>
      <c r="E600" s="160" t="s">
        <v>733</v>
      </c>
      <c r="F600" s="268" t="s">
        <v>734</v>
      </c>
      <c r="G600" s="268"/>
      <c r="H600" s="268"/>
      <c r="I600" s="268"/>
      <c r="J600" s="161" t="s">
        <v>735</v>
      </c>
      <c r="K600" s="162">
        <v>1</v>
      </c>
      <c r="L600" s="272">
        <v>0</v>
      </c>
      <c r="M600" s="272"/>
      <c r="N600" s="273">
        <f>ROUND(L600*K600,2)</f>
        <v>0</v>
      </c>
      <c r="O600" s="273"/>
      <c r="P600" s="273"/>
      <c r="Q600" s="273"/>
      <c r="R600" s="133"/>
      <c r="T600" s="163" t="s">
        <v>5</v>
      </c>
      <c r="U600" s="47" t="s">
        <v>43</v>
      </c>
      <c r="V600" s="39"/>
      <c r="W600" s="164">
        <f>V600*K600</f>
        <v>0</v>
      </c>
      <c r="X600" s="164">
        <v>0</v>
      </c>
      <c r="Y600" s="164">
        <f>X600*K600</f>
        <v>0</v>
      </c>
      <c r="Z600" s="164">
        <v>0</v>
      </c>
      <c r="AA600" s="165">
        <f>Z600*K600</f>
        <v>0</v>
      </c>
      <c r="AR600" s="22" t="s">
        <v>736</v>
      </c>
      <c r="AT600" s="22" t="s">
        <v>148</v>
      </c>
      <c r="AU600" s="22" t="s">
        <v>99</v>
      </c>
      <c r="AY600" s="22" t="s">
        <v>147</v>
      </c>
      <c r="BE600" s="104">
        <f>IF(U600="základní",N600,0)</f>
        <v>0</v>
      </c>
      <c r="BF600" s="104">
        <f>IF(U600="snížená",N600,0)</f>
        <v>0</v>
      </c>
      <c r="BG600" s="104">
        <f>IF(U600="zákl. přenesená",N600,0)</f>
        <v>0</v>
      </c>
      <c r="BH600" s="104">
        <f>IF(U600="sníž. přenesená",N600,0)</f>
        <v>0</v>
      </c>
      <c r="BI600" s="104">
        <f>IF(U600="nulová",N600,0)</f>
        <v>0</v>
      </c>
      <c r="BJ600" s="22" t="s">
        <v>83</v>
      </c>
      <c r="BK600" s="104">
        <f>ROUND(L600*K600,2)</f>
        <v>0</v>
      </c>
      <c r="BL600" s="22" t="s">
        <v>736</v>
      </c>
      <c r="BM600" s="22" t="s">
        <v>737</v>
      </c>
    </row>
    <row r="601" spans="2:65" s="9" customFormat="1" ht="29.85" customHeight="1">
      <c r="B601" s="148"/>
      <c r="C601" s="149"/>
      <c r="D601" s="158" t="s">
        <v>127</v>
      </c>
      <c r="E601" s="158"/>
      <c r="F601" s="158"/>
      <c r="G601" s="158"/>
      <c r="H601" s="158"/>
      <c r="I601" s="158"/>
      <c r="J601" s="158"/>
      <c r="K601" s="158"/>
      <c r="L601" s="158"/>
      <c r="M601" s="158"/>
      <c r="N601" s="276">
        <f>BK601</f>
        <v>0</v>
      </c>
      <c r="O601" s="277"/>
      <c r="P601" s="277"/>
      <c r="Q601" s="277"/>
      <c r="R601" s="151"/>
      <c r="T601" s="152"/>
      <c r="U601" s="149"/>
      <c r="V601" s="149"/>
      <c r="W601" s="153">
        <f>W602</f>
        <v>0</v>
      </c>
      <c r="X601" s="149"/>
      <c r="Y601" s="153">
        <f>Y602</f>
        <v>0</v>
      </c>
      <c r="Z601" s="149"/>
      <c r="AA601" s="154">
        <f>AA602</f>
        <v>0</v>
      </c>
      <c r="AR601" s="155" t="s">
        <v>176</v>
      </c>
      <c r="AT601" s="156" t="s">
        <v>76</v>
      </c>
      <c r="AU601" s="156" t="s">
        <v>83</v>
      </c>
      <c r="AY601" s="155" t="s">
        <v>147</v>
      </c>
      <c r="BK601" s="157">
        <f>BK602</f>
        <v>0</v>
      </c>
    </row>
    <row r="602" spans="2:65" s="1" customFormat="1" ht="16.5" customHeight="1">
      <c r="B602" s="131"/>
      <c r="C602" s="159" t="s">
        <v>738</v>
      </c>
      <c r="D602" s="159" t="s">
        <v>148</v>
      </c>
      <c r="E602" s="160" t="s">
        <v>739</v>
      </c>
      <c r="F602" s="268" t="s">
        <v>130</v>
      </c>
      <c r="G602" s="268"/>
      <c r="H602" s="268"/>
      <c r="I602" s="268"/>
      <c r="J602" s="161" t="s">
        <v>735</v>
      </c>
      <c r="K602" s="162">
        <v>1</v>
      </c>
      <c r="L602" s="272">
        <v>0</v>
      </c>
      <c r="M602" s="272"/>
      <c r="N602" s="273">
        <f>ROUND(L602*K602,2)</f>
        <v>0</v>
      </c>
      <c r="O602" s="273"/>
      <c r="P602" s="273"/>
      <c r="Q602" s="273"/>
      <c r="R602" s="133"/>
      <c r="T602" s="163" t="s">
        <v>5</v>
      </c>
      <c r="U602" s="47" t="s">
        <v>43</v>
      </c>
      <c r="V602" s="39"/>
      <c r="W602" s="164">
        <f>V602*K602</f>
        <v>0</v>
      </c>
      <c r="X602" s="164">
        <v>0</v>
      </c>
      <c r="Y602" s="164">
        <f>X602*K602</f>
        <v>0</v>
      </c>
      <c r="Z602" s="164">
        <v>0</v>
      </c>
      <c r="AA602" s="165">
        <f>Z602*K602</f>
        <v>0</v>
      </c>
      <c r="AR602" s="22" t="s">
        <v>736</v>
      </c>
      <c r="AT602" s="22" t="s">
        <v>148</v>
      </c>
      <c r="AU602" s="22" t="s">
        <v>99</v>
      </c>
      <c r="AY602" s="22" t="s">
        <v>147</v>
      </c>
      <c r="BE602" s="104">
        <f>IF(U602="základní",N602,0)</f>
        <v>0</v>
      </c>
      <c r="BF602" s="104">
        <f>IF(U602="snížená",N602,0)</f>
        <v>0</v>
      </c>
      <c r="BG602" s="104">
        <f>IF(U602="zákl. přenesená",N602,0)</f>
        <v>0</v>
      </c>
      <c r="BH602" s="104">
        <f>IF(U602="sníž. přenesená",N602,0)</f>
        <v>0</v>
      </c>
      <c r="BI602" s="104">
        <f>IF(U602="nulová",N602,0)</f>
        <v>0</v>
      </c>
      <c r="BJ602" s="22" t="s">
        <v>83</v>
      </c>
      <c r="BK602" s="104">
        <f>ROUND(L602*K602,2)</f>
        <v>0</v>
      </c>
      <c r="BL602" s="22" t="s">
        <v>736</v>
      </c>
      <c r="BM602" s="22" t="s">
        <v>740</v>
      </c>
    </row>
    <row r="603" spans="2:65" s="9" customFormat="1" ht="29.85" customHeight="1">
      <c r="B603" s="148"/>
      <c r="C603" s="149"/>
      <c r="D603" s="158" t="s">
        <v>128</v>
      </c>
      <c r="E603" s="158"/>
      <c r="F603" s="158"/>
      <c r="G603" s="158"/>
      <c r="H603" s="158"/>
      <c r="I603" s="158"/>
      <c r="J603" s="158"/>
      <c r="K603" s="158"/>
      <c r="L603" s="158"/>
      <c r="M603" s="158"/>
      <c r="N603" s="276">
        <f>BK603</f>
        <v>0</v>
      </c>
      <c r="O603" s="277"/>
      <c r="P603" s="277"/>
      <c r="Q603" s="277"/>
      <c r="R603" s="151"/>
      <c r="T603" s="152"/>
      <c r="U603" s="149"/>
      <c r="V603" s="149"/>
      <c r="W603" s="153">
        <f>SUM(W604:W606)</f>
        <v>0</v>
      </c>
      <c r="X603" s="149"/>
      <c r="Y603" s="153">
        <f>SUM(Y604:Y606)</f>
        <v>0</v>
      </c>
      <c r="Z603" s="149"/>
      <c r="AA603" s="154">
        <f>SUM(AA604:AA606)</f>
        <v>0</v>
      </c>
      <c r="AR603" s="155" t="s">
        <v>176</v>
      </c>
      <c r="AT603" s="156" t="s">
        <v>76</v>
      </c>
      <c r="AU603" s="156" t="s">
        <v>83</v>
      </c>
      <c r="AY603" s="155" t="s">
        <v>147</v>
      </c>
      <c r="BK603" s="157">
        <f>SUM(BK604:BK606)</f>
        <v>0</v>
      </c>
    </row>
    <row r="604" spans="2:65" s="1" customFormat="1" ht="16.5" customHeight="1">
      <c r="B604" s="131"/>
      <c r="C604" s="159" t="s">
        <v>741</v>
      </c>
      <c r="D604" s="159" t="s">
        <v>148</v>
      </c>
      <c r="E604" s="160" t="s">
        <v>742</v>
      </c>
      <c r="F604" s="268" t="s">
        <v>743</v>
      </c>
      <c r="G604" s="268"/>
      <c r="H604" s="268"/>
      <c r="I604" s="268"/>
      <c r="J604" s="161" t="s">
        <v>735</v>
      </c>
      <c r="K604" s="162">
        <v>1</v>
      </c>
      <c r="L604" s="272">
        <v>0</v>
      </c>
      <c r="M604" s="272"/>
      <c r="N604" s="273">
        <f>ROUND(L604*K604,2)</f>
        <v>0</v>
      </c>
      <c r="O604" s="273"/>
      <c r="P604" s="273"/>
      <c r="Q604" s="273"/>
      <c r="R604" s="133"/>
      <c r="T604" s="163" t="s">
        <v>5</v>
      </c>
      <c r="U604" s="47" t="s">
        <v>43</v>
      </c>
      <c r="V604" s="39"/>
      <c r="W604" s="164">
        <f>V604*K604</f>
        <v>0</v>
      </c>
      <c r="X604" s="164">
        <v>0</v>
      </c>
      <c r="Y604" s="164">
        <f>X604*K604</f>
        <v>0</v>
      </c>
      <c r="Z604" s="164">
        <v>0</v>
      </c>
      <c r="AA604" s="165">
        <f>Z604*K604</f>
        <v>0</v>
      </c>
      <c r="AR604" s="22" t="s">
        <v>736</v>
      </c>
      <c r="AT604" s="22" t="s">
        <v>148</v>
      </c>
      <c r="AU604" s="22" t="s">
        <v>99</v>
      </c>
      <c r="AY604" s="22" t="s">
        <v>147</v>
      </c>
      <c r="BE604" s="104">
        <f>IF(U604="základní",N604,0)</f>
        <v>0</v>
      </c>
      <c r="BF604" s="104">
        <f>IF(U604="snížená",N604,0)</f>
        <v>0</v>
      </c>
      <c r="BG604" s="104">
        <f>IF(U604="zákl. přenesená",N604,0)</f>
        <v>0</v>
      </c>
      <c r="BH604" s="104">
        <f>IF(U604="sníž. přenesená",N604,0)</f>
        <v>0</v>
      </c>
      <c r="BI604" s="104">
        <f>IF(U604="nulová",N604,0)</f>
        <v>0</v>
      </c>
      <c r="BJ604" s="22" t="s">
        <v>83</v>
      </c>
      <c r="BK604" s="104">
        <f>ROUND(L604*K604,2)</f>
        <v>0</v>
      </c>
      <c r="BL604" s="22" t="s">
        <v>736</v>
      </c>
      <c r="BM604" s="22" t="s">
        <v>744</v>
      </c>
    </row>
    <row r="605" spans="2:65" s="1" customFormat="1" ht="16.5" customHeight="1">
      <c r="B605" s="131"/>
      <c r="C605" s="159" t="s">
        <v>745</v>
      </c>
      <c r="D605" s="159" t="s">
        <v>148</v>
      </c>
      <c r="E605" s="160" t="s">
        <v>746</v>
      </c>
      <c r="F605" s="268" t="s">
        <v>747</v>
      </c>
      <c r="G605" s="268"/>
      <c r="H605" s="268"/>
      <c r="I605" s="268"/>
      <c r="J605" s="161" t="s">
        <v>735</v>
      </c>
      <c r="K605" s="162">
        <v>1</v>
      </c>
      <c r="L605" s="272">
        <v>0</v>
      </c>
      <c r="M605" s="272"/>
      <c r="N605" s="273">
        <f>ROUND(L605*K605,2)</f>
        <v>0</v>
      </c>
      <c r="O605" s="273"/>
      <c r="P605" s="273"/>
      <c r="Q605" s="273"/>
      <c r="R605" s="133"/>
      <c r="T605" s="163" t="s">
        <v>5</v>
      </c>
      <c r="U605" s="47" t="s">
        <v>43</v>
      </c>
      <c r="V605" s="39"/>
      <c r="W605" s="164">
        <f>V605*K605</f>
        <v>0</v>
      </c>
      <c r="X605" s="164">
        <v>0</v>
      </c>
      <c r="Y605" s="164">
        <f>X605*K605</f>
        <v>0</v>
      </c>
      <c r="Z605" s="164">
        <v>0</v>
      </c>
      <c r="AA605" s="165">
        <f>Z605*K605</f>
        <v>0</v>
      </c>
      <c r="AR605" s="22" t="s">
        <v>736</v>
      </c>
      <c r="AT605" s="22" t="s">
        <v>148</v>
      </c>
      <c r="AU605" s="22" t="s">
        <v>99</v>
      </c>
      <c r="AY605" s="22" t="s">
        <v>147</v>
      </c>
      <c r="BE605" s="104">
        <f>IF(U605="základní",N605,0)</f>
        <v>0</v>
      </c>
      <c r="BF605" s="104">
        <f>IF(U605="snížená",N605,0)</f>
        <v>0</v>
      </c>
      <c r="BG605" s="104">
        <f>IF(U605="zákl. přenesená",N605,0)</f>
        <v>0</v>
      </c>
      <c r="BH605" s="104">
        <f>IF(U605="sníž. přenesená",N605,0)</f>
        <v>0</v>
      </c>
      <c r="BI605" s="104">
        <f>IF(U605="nulová",N605,0)</f>
        <v>0</v>
      </c>
      <c r="BJ605" s="22" t="s">
        <v>83</v>
      </c>
      <c r="BK605" s="104">
        <f>ROUND(L605*K605,2)</f>
        <v>0</v>
      </c>
      <c r="BL605" s="22" t="s">
        <v>736</v>
      </c>
      <c r="BM605" s="22" t="s">
        <v>748</v>
      </c>
    </row>
    <row r="606" spans="2:65" s="1" customFormat="1" ht="16.5" customHeight="1">
      <c r="B606" s="131"/>
      <c r="C606" s="159" t="s">
        <v>749</v>
      </c>
      <c r="D606" s="159" t="s">
        <v>148</v>
      </c>
      <c r="E606" s="160" t="s">
        <v>750</v>
      </c>
      <c r="F606" s="268" t="s">
        <v>751</v>
      </c>
      <c r="G606" s="268"/>
      <c r="H606" s="268"/>
      <c r="I606" s="268"/>
      <c r="J606" s="161" t="s">
        <v>735</v>
      </c>
      <c r="K606" s="162">
        <v>1</v>
      </c>
      <c r="L606" s="272">
        <v>0</v>
      </c>
      <c r="M606" s="272"/>
      <c r="N606" s="273">
        <f>ROUND(L606*K606,2)</f>
        <v>0</v>
      </c>
      <c r="O606" s="273"/>
      <c r="P606" s="273"/>
      <c r="Q606" s="273"/>
      <c r="R606" s="133"/>
      <c r="T606" s="163" t="s">
        <v>5</v>
      </c>
      <c r="U606" s="47" t="s">
        <v>43</v>
      </c>
      <c r="V606" s="39"/>
      <c r="W606" s="164">
        <f>V606*K606</f>
        <v>0</v>
      </c>
      <c r="X606" s="164">
        <v>0</v>
      </c>
      <c r="Y606" s="164">
        <f>X606*K606</f>
        <v>0</v>
      </c>
      <c r="Z606" s="164">
        <v>0</v>
      </c>
      <c r="AA606" s="165">
        <f>Z606*K606</f>
        <v>0</v>
      </c>
      <c r="AR606" s="22" t="s">
        <v>736</v>
      </c>
      <c r="AT606" s="22" t="s">
        <v>148</v>
      </c>
      <c r="AU606" s="22" t="s">
        <v>99</v>
      </c>
      <c r="AY606" s="22" t="s">
        <v>147</v>
      </c>
      <c r="BE606" s="104">
        <f>IF(U606="základní",N606,0)</f>
        <v>0</v>
      </c>
      <c r="BF606" s="104">
        <f>IF(U606="snížená",N606,0)</f>
        <v>0</v>
      </c>
      <c r="BG606" s="104">
        <f>IF(U606="zákl. přenesená",N606,0)</f>
        <v>0</v>
      </c>
      <c r="BH606" s="104">
        <f>IF(U606="sníž. přenesená",N606,0)</f>
        <v>0</v>
      </c>
      <c r="BI606" s="104">
        <f>IF(U606="nulová",N606,0)</f>
        <v>0</v>
      </c>
      <c r="BJ606" s="22" t="s">
        <v>83</v>
      </c>
      <c r="BK606" s="104">
        <f>ROUND(L606*K606,2)</f>
        <v>0</v>
      </c>
      <c r="BL606" s="22" t="s">
        <v>736</v>
      </c>
      <c r="BM606" s="22" t="s">
        <v>752</v>
      </c>
    </row>
    <row r="607" spans="2:65" s="9" customFormat="1" ht="29.85" customHeight="1">
      <c r="B607" s="148"/>
      <c r="C607" s="149"/>
      <c r="D607" s="158" t="s">
        <v>129</v>
      </c>
      <c r="E607" s="158"/>
      <c r="F607" s="158"/>
      <c r="G607" s="158"/>
      <c r="H607" s="158"/>
      <c r="I607" s="158"/>
      <c r="J607" s="158"/>
      <c r="K607" s="158"/>
      <c r="L607" s="158"/>
      <c r="M607" s="158"/>
      <c r="N607" s="276">
        <f>BK607</f>
        <v>0</v>
      </c>
      <c r="O607" s="277"/>
      <c r="P607" s="277"/>
      <c r="Q607" s="277"/>
      <c r="R607" s="151"/>
      <c r="T607" s="152"/>
      <c r="U607" s="149"/>
      <c r="V607" s="149"/>
      <c r="W607" s="153">
        <f>W608</f>
        <v>0</v>
      </c>
      <c r="X607" s="149"/>
      <c r="Y607" s="153">
        <f>Y608</f>
        <v>0</v>
      </c>
      <c r="Z607" s="149"/>
      <c r="AA607" s="154">
        <f>AA608</f>
        <v>0</v>
      </c>
      <c r="AR607" s="155" t="s">
        <v>176</v>
      </c>
      <c r="AT607" s="156" t="s">
        <v>76</v>
      </c>
      <c r="AU607" s="156" t="s">
        <v>83</v>
      </c>
      <c r="AY607" s="155" t="s">
        <v>147</v>
      </c>
      <c r="BK607" s="157">
        <f>BK608</f>
        <v>0</v>
      </c>
    </row>
    <row r="608" spans="2:65" s="1" customFormat="1" ht="16.5" customHeight="1">
      <c r="B608" s="131"/>
      <c r="C608" s="159" t="s">
        <v>753</v>
      </c>
      <c r="D608" s="159" t="s">
        <v>148</v>
      </c>
      <c r="E608" s="160" t="s">
        <v>754</v>
      </c>
      <c r="F608" s="268" t="s">
        <v>755</v>
      </c>
      <c r="G608" s="268"/>
      <c r="H608" s="268"/>
      <c r="I608" s="268"/>
      <c r="J608" s="161" t="s">
        <v>735</v>
      </c>
      <c r="K608" s="162">
        <v>1</v>
      </c>
      <c r="L608" s="272">
        <v>0</v>
      </c>
      <c r="M608" s="272"/>
      <c r="N608" s="273">
        <f>ROUND(L608*K608,2)</f>
        <v>0</v>
      </c>
      <c r="O608" s="273"/>
      <c r="P608" s="273"/>
      <c r="Q608" s="273"/>
      <c r="R608" s="133"/>
      <c r="T608" s="163" t="s">
        <v>5</v>
      </c>
      <c r="U608" s="47" t="s">
        <v>43</v>
      </c>
      <c r="V608" s="39"/>
      <c r="W608" s="164">
        <f>V608*K608</f>
        <v>0</v>
      </c>
      <c r="X608" s="164">
        <v>0</v>
      </c>
      <c r="Y608" s="164">
        <f>X608*K608</f>
        <v>0</v>
      </c>
      <c r="Z608" s="164">
        <v>0</v>
      </c>
      <c r="AA608" s="165">
        <f>Z608*K608</f>
        <v>0</v>
      </c>
      <c r="AR608" s="22" t="s">
        <v>736</v>
      </c>
      <c r="AT608" s="22" t="s">
        <v>148</v>
      </c>
      <c r="AU608" s="22" t="s">
        <v>99</v>
      </c>
      <c r="AY608" s="22" t="s">
        <v>147</v>
      </c>
      <c r="BE608" s="104">
        <f>IF(U608="základní",N608,0)</f>
        <v>0</v>
      </c>
      <c r="BF608" s="104">
        <f>IF(U608="snížená",N608,0)</f>
        <v>0</v>
      </c>
      <c r="BG608" s="104">
        <f>IF(U608="zákl. přenesená",N608,0)</f>
        <v>0</v>
      </c>
      <c r="BH608" s="104">
        <f>IF(U608="sníž. přenesená",N608,0)</f>
        <v>0</v>
      </c>
      <c r="BI608" s="104">
        <f>IF(U608="nulová",N608,0)</f>
        <v>0</v>
      </c>
      <c r="BJ608" s="22" t="s">
        <v>83</v>
      </c>
      <c r="BK608" s="104">
        <f>ROUND(L608*K608,2)</f>
        <v>0</v>
      </c>
      <c r="BL608" s="22" t="s">
        <v>736</v>
      </c>
      <c r="BM608" s="22" t="s">
        <v>756</v>
      </c>
    </row>
    <row r="609" spans="2:65" s="9" customFormat="1" ht="29.85" customHeight="1">
      <c r="B609" s="148"/>
      <c r="C609" s="149"/>
      <c r="D609" s="158"/>
      <c r="E609" s="158"/>
      <c r="F609" s="158"/>
      <c r="G609" s="158"/>
      <c r="H609" s="158"/>
      <c r="I609" s="158"/>
      <c r="J609" s="158"/>
      <c r="K609" s="158"/>
      <c r="L609" s="158"/>
      <c r="M609" s="158"/>
      <c r="N609" s="276"/>
      <c r="O609" s="277"/>
      <c r="P609" s="277"/>
      <c r="Q609" s="277"/>
      <c r="R609" s="151"/>
      <c r="T609" s="152"/>
      <c r="U609" s="149"/>
      <c r="V609" s="149"/>
      <c r="W609" s="153">
        <f>SUM(W610:W611)</f>
        <v>0</v>
      </c>
      <c r="X609" s="149"/>
      <c r="Y609" s="153">
        <f>SUM(Y610:Y611)</f>
        <v>0</v>
      </c>
      <c r="Z609" s="149"/>
      <c r="AA609" s="154">
        <f>SUM(AA610:AA611)</f>
        <v>0</v>
      </c>
      <c r="AR609" s="155" t="s">
        <v>176</v>
      </c>
      <c r="AT609" s="156" t="s">
        <v>76</v>
      </c>
      <c r="AU609" s="156" t="s">
        <v>83</v>
      </c>
      <c r="AY609" s="155" t="s">
        <v>147</v>
      </c>
      <c r="BK609" s="157">
        <f>SUM(BK610:BK611)</f>
        <v>0</v>
      </c>
    </row>
    <row r="610" spans="2:65" s="1" customFormat="1" ht="25.5" customHeight="1">
      <c r="B610" s="131"/>
      <c r="C610" s="208"/>
      <c r="D610" s="208"/>
      <c r="E610" s="209"/>
      <c r="F610" s="259"/>
      <c r="G610" s="259"/>
      <c r="H610" s="259"/>
      <c r="I610" s="259"/>
      <c r="J610" s="210"/>
      <c r="K610" s="211"/>
      <c r="L610" s="278"/>
      <c r="M610" s="278"/>
      <c r="N610" s="278"/>
      <c r="O610" s="278"/>
      <c r="P610" s="278"/>
      <c r="Q610" s="278"/>
      <c r="R610" s="133"/>
      <c r="T610" s="163" t="s">
        <v>5</v>
      </c>
      <c r="U610" s="47" t="s">
        <v>43</v>
      </c>
      <c r="V610" s="39"/>
      <c r="W610" s="164">
        <f>V610*K610</f>
        <v>0</v>
      </c>
      <c r="X610" s="164">
        <v>0</v>
      </c>
      <c r="Y610" s="164">
        <f>X610*K610</f>
        <v>0</v>
      </c>
      <c r="Z610" s="164">
        <v>0</v>
      </c>
      <c r="AA610" s="165">
        <f>Z610*K610</f>
        <v>0</v>
      </c>
      <c r="AR610" s="22" t="s">
        <v>736</v>
      </c>
      <c r="AT610" s="22" t="s">
        <v>148</v>
      </c>
      <c r="AU610" s="22" t="s">
        <v>99</v>
      </c>
      <c r="AY610" s="22" t="s">
        <v>147</v>
      </c>
      <c r="BE610" s="104">
        <f>IF(U610="základní",N610,0)</f>
        <v>0</v>
      </c>
      <c r="BF610" s="104">
        <f>IF(U610="snížená",N610,0)</f>
        <v>0</v>
      </c>
      <c r="BG610" s="104">
        <f>IF(U610="zákl. přenesená",N610,0)</f>
        <v>0</v>
      </c>
      <c r="BH610" s="104">
        <f>IF(U610="sníž. přenesená",N610,0)</f>
        <v>0</v>
      </c>
      <c r="BI610" s="104">
        <f>IF(U610="nulová",N610,0)</f>
        <v>0</v>
      </c>
      <c r="BJ610" s="22" t="s">
        <v>83</v>
      </c>
      <c r="BK610" s="104">
        <f>ROUND(L610*K610,2)</f>
        <v>0</v>
      </c>
      <c r="BL610" s="22" t="s">
        <v>736</v>
      </c>
      <c r="BM610" s="22" t="s">
        <v>757</v>
      </c>
    </row>
    <row r="611" spans="2:65" s="1" customFormat="1" ht="16.5" customHeight="1">
      <c r="B611" s="131"/>
      <c r="C611" s="208"/>
      <c r="D611" s="208"/>
      <c r="E611" s="209"/>
      <c r="F611" s="259"/>
      <c r="G611" s="259"/>
      <c r="H611" s="259"/>
      <c r="I611" s="259"/>
      <c r="J611" s="210"/>
      <c r="K611" s="211"/>
      <c r="L611" s="278"/>
      <c r="M611" s="278"/>
      <c r="N611" s="278"/>
      <c r="O611" s="278"/>
      <c r="P611" s="278"/>
      <c r="Q611" s="278"/>
      <c r="R611" s="133"/>
      <c r="T611" s="163" t="s">
        <v>5</v>
      </c>
      <c r="U611" s="47" t="s">
        <v>43</v>
      </c>
      <c r="V611" s="39"/>
      <c r="W611" s="164">
        <f>V611*K611</f>
        <v>0</v>
      </c>
      <c r="X611" s="164">
        <v>0</v>
      </c>
      <c r="Y611" s="164">
        <f>X611*K611</f>
        <v>0</v>
      </c>
      <c r="Z611" s="164">
        <v>0</v>
      </c>
      <c r="AA611" s="165">
        <f>Z611*K611</f>
        <v>0</v>
      </c>
      <c r="AR611" s="22" t="s">
        <v>736</v>
      </c>
      <c r="AT611" s="22" t="s">
        <v>148</v>
      </c>
      <c r="AU611" s="22" t="s">
        <v>99</v>
      </c>
      <c r="AY611" s="22" t="s">
        <v>147</v>
      </c>
      <c r="BE611" s="104">
        <f>IF(U611="základní",N611,0)</f>
        <v>0</v>
      </c>
      <c r="BF611" s="104">
        <f>IF(U611="snížená",N611,0)</f>
        <v>0</v>
      </c>
      <c r="BG611" s="104">
        <f>IF(U611="zákl. přenesená",N611,0)</f>
        <v>0</v>
      </c>
      <c r="BH611" s="104">
        <f>IF(U611="sníž. přenesená",N611,0)</f>
        <v>0</v>
      </c>
      <c r="BI611" s="104">
        <f>IF(U611="nulová",N611,0)</f>
        <v>0</v>
      </c>
      <c r="BJ611" s="22" t="s">
        <v>83</v>
      </c>
      <c r="BK611" s="104">
        <f>ROUND(L611*K611,2)</f>
        <v>0</v>
      </c>
      <c r="BL611" s="22" t="s">
        <v>736</v>
      </c>
      <c r="BM611" s="22" t="s">
        <v>758</v>
      </c>
    </row>
    <row r="612" spans="2:65" s="1" customFormat="1" ht="49.9" customHeight="1">
      <c r="B612" s="38"/>
      <c r="C612" s="204"/>
      <c r="D612" s="212"/>
      <c r="E612" s="204"/>
      <c r="F612" s="204"/>
      <c r="G612" s="204"/>
      <c r="H612" s="204"/>
      <c r="I612" s="204"/>
      <c r="J612" s="204"/>
      <c r="K612" s="204"/>
      <c r="L612" s="204"/>
      <c r="M612" s="204"/>
      <c r="N612" s="280"/>
      <c r="O612" s="281"/>
      <c r="P612" s="281"/>
      <c r="Q612" s="281"/>
      <c r="R612" s="40"/>
      <c r="T612" s="202"/>
      <c r="U612" s="39"/>
      <c r="V612" s="39"/>
      <c r="W612" s="39"/>
      <c r="X612" s="39"/>
      <c r="Y612" s="39"/>
      <c r="Z612" s="39"/>
      <c r="AA612" s="76"/>
      <c r="AT612" s="22" t="s">
        <v>76</v>
      </c>
      <c r="AU612" s="22" t="s">
        <v>77</v>
      </c>
      <c r="AY612" s="22" t="s">
        <v>759</v>
      </c>
      <c r="BK612" s="104">
        <f>SUM(BK613:BK617)</f>
        <v>0</v>
      </c>
    </row>
    <row r="613" spans="2:65" s="1" customFormat="1" ht="22.35" customHeight="1">
      <c r="B613" s="38"/>
      <c r="C613" s="208" t="s">
        <v>5</v>
      </c>
      <c r="D613" s="208"/>
      <c r="E613" s="209" t="s">
        <v>5</v>
      </c>
      <c r="F613" s="259" t="s">
        <v>5</v>
      </c>
      <c r="G613" s="259"/>
      <c r="H613" s="259"/>
      <c r="I613" s="259"/>
      <c r="J613" s="210" t="s">
        <v>5</v>
      </c>
      <c r="K613" s="211"/>
      <c r="L613" s="278"/>
      <c r="M613" s="279"/>
      <c r="N613" s="279"/>
      <c r="O613" s="279"/>
      <c r="P613" s="279"/>
      <c r="Q613" s="279"/>
      <c r="R613" s="40"/>
      <c r="T613" s="163" t="s">
        <v>5</v>
      </c>
      <c r="U613" s="203" t="s">
        <v>43</v>
      </c>
      <c r="V613" s="39"/>
      <c r="W613" s="39"/>
      <c r="X613" s="39"/>
      <c r="Y613" s="39"/>
      <c r="Z613" s="39"/>
      <c r="AA613" s="76"/>
      <c r="AT613" s="22" t="s">
        <v>759</v>
      </c>
      <c r="AU613" s="22" t="s">
        <v>83</v>
      </c>
      <c r="AY613" s="22" t="s">
        <v>759</v>
      </c>
      <c r="BE613" s="104">
        <f>IF(U613="základní",N613,0)</f>
        <v>0</v>
      </c>
      <c r="BF613" s="104">
        <f>IF(U613="snížená",N613,0)</f>
        <v>0</v>
      </c>
      <c r="BG613" s="104">
        <f>IF(U613="zákl. přenesená",N613,0)</f>
        <v>0</v>
      </c>
      <c r="BH613" s="104">
        <f>IF(U613="sníž. přenesená",N613,0)</f>
        <v>0</v>
      </c>
      <c r="BI613" s="104">
        <f>IF(U613="nulová",N613,0)</f>
        <v>0</v>
      </c>
      <c r="BJ613" s="22" t="s">
        <v>83</v>
      </c>
      <c r="BK613" s="104">
        <f>L613*K613</f>
        <v>0</v>
      </c>
    </row>
    <row r="614" spans="2:65" s="1" customFormat="1" ht="22.35" customHeight="1">
      <c r="B614" s="38"/>
      <c r="C614" s="208" t="s">
        <v>5</v>
      </c>
      <c r="D614" s="208"/>
      <c r="E614" s="209" t="s">
        <v>5</v>
      </c>
      <c r="F614" s="259" t="s">
        <v>5</v>
      </c>
      <c r="G614" s="259"/>
      <c r="H614" s="259"/>
      <c r="I614" s="259"/>
      <c r="J614" s="210" t="s">
        <v>5</v>
      </c>
      <c r="K614" s="211"/>
      <c r="L614" s="278"/>
      <c r="M614" s="279"/>
      <c r="N614" s="279"/>
      <c r="O614" s="279"/>
      <c r="P614" s="279"/>
      <c r="Q614" s="279"/>
      <c r="R614" s="40"/>
      <c r="T614" s="163" t="s">
        <v>5</v>
      </c>
      <c r="U614" s="203" t="s">
        <v>43</v>
      </c>
      <c r="V614" s="39"/>
      <c r="W614" s="39"/>
      <c r="X614" s="39"/>
      <c r="Y614" s="39"/>
      <c r="Z614" s="39"/>
      <c r="AA614" s="76"/>
      <c r="AT614" s="22" t="s">
        <v>759</v>
      </c>
      <c r="AU614" s="22" t="s">
        <v>83</v>
      </c>
      <c r="AY614" s="22" t="s">
        <v>759</v>
      </c>
      <c r="BE614" s="104">
        <f>IF(U614="základní",N614,0)</f>
        <v>0</v>
      </c>
      <c r="BF614" s="104">
        <f>IF(U614="snížená",N614,0)</f>
        <v>0</v>
      </c>
      <c r="BG614" s="104">
        <f>IF(U614="zákl. přenesená",N614,0)</f>
        <v>0</v>
      </c>
      <c r="BH614" s="104">
        <f>IF(U614="sníž. přenesená",N614,0)</f>
        <v>0</v>
      </c>
      <c r="BI614" s="104">
        <f>IF(U614="nulová",N614,0)</f>
        <v>0</v>
      </c>
      <c r="BJ614" s="22" t="s">
        <v>83</v>
      </c>
      <c r="BK614" s="104">
        <f>L614*K614</f>
        <v>0</v>
      </c>
    </row>
    <row r="615" spans="2:65" s="1" customFormat="1" ht="22.35" customHeight="1">
      <c r="B615" s="38"/>
      <c r="C615" s="208" t="s">
        <v>5</v>
      </c>
      <c r="D615" s="208"/>
      <c r="E615" s="209" t="s">
        <v>5</v>
      </c>
      <c r="F615" s="259" t="s">
        <v>5</v>
      </c>
      <c r="G615" s="259"/>
      <c r="H615" s="259"/>
      <c r="I615" s="259"/>
      <c r="J615" s="210" t="s">
        <v>5</v>
      </c>
      <c r="K615" s="211"/>
      <c r="L615" s="278"/>
      <c r="M615" s="279"/>
      <c r="N615" s="279"/>
      <c r="O615" s="279"/>
      <c r="P615" s="279"/>
      <c r="Q615" s="279"/>
      <c r="R615" s="40"/>
      <c r="T615" s="163" t="s">
        <v>5</v>
      </c>
      <c r="U615" s="203" t="s">
        <v>43</v>
      </c>
      <c r="V615" s="39"/>
      <c r="W615" s="39"/>
      <c r="X615" s="39"/>
      <c r="Y615" s="39"/>
      <c r="Z615" s="39"/>
      <c r="AA615" s="76"/>
      <c r="AT615" s="22" t="s">
        <v>759</v>
      </c>
      <c r="AU615" s="22" t="s">
        <v>83</v>
      </c>
      <c r="AY615" s="22" t="s">
        <v>759</v>
      </c>
      <c r="BE615" s="104">
        <f>IF(U615="základní",N615,0)</f>
        <v>0</v>
      </c>
      <c r="BF615" s="104">
        <f>IF(U615="snížená",N615,0)</f>
        <v>0</v>
      </c>
      <c r="BG615" s="104">
        <f>IF(U615="zákl. přenesená",N615,0)</f>
        <v>0</v>
      </c>
      <c r="BH615" s="104">
        <f>IF(U615="sníž. přenesená",N615,0)</f>
        <v>0</v>
      </c>
      <c r="BI615" s="104">
        <f>IF(U615="nulová",N615,0)</f>
        <v>0</v>
      </c>
      <c r="BJ615" s="22" t="s">
        <v>83</v>
      </c>
      <c r="BK615" s="104">
        <f>L615*K615</f>
        <v>0</v>
      </c>
    </row>
    <row r="616" spans="2:65" s="1" customFormat="1" ht="22.35" customHeight="1">
      <c r="B616" s="38"/>
      <c r="C616" s="208" t="s">
        <v>5</v>
      </c>
      <c r="D616" s="208"/>
      <c r="E616" s="209" t="s">
        <v>5</v>
      </c>
      <c r="F616" s="259" t="s">
        <v>5</v>
      </c>
      <c r="G616" s="259"/>
      <c r="H616" s="259"/>
      <c r="I616" s="259"/>
      <c r="J616" s="210" t="s">
        <v>5</v>
      </c>
      <c r="K616" s="211"/>
      <c r="L616" s="278"/>
      <c r="M616" s="279"/>
      <c r="N616" s="279"/>
      <c r="O616" s="279"/>
      <c r="P616" s="279"/>
      <c r="Q616" s="279"/>
      <c r="R616" s="40"/>
      <c r="T616" s="163" t="s">
        <v>5</v>
      </c>
      <c r="U616" s="203" t="s">
        <v>43</v>
      </c>
      <c r="V616" s="39"/>
      <c r="W616" s="39"/>
      <c r="X616" s="39"/>
      <c r="Y616" s="39"/>
      <c r="Z616" s="39"/>
      <c r="AA616" s="76"/>
      <c r="AT616" s="22" t="s">
        <v>759</v>
      </c>
      <c r="AU616" s="22" t="s">
        <v>83</v>
      </c>
      <c r="AY616" s="22" t="s">
        <v>759</v>
      </c>
      <c r="BE616" s="104">
        <f>IF(U616="základní",N616,0)</f>
        <v>0</v>
      </c>
      <c r="BF616" s="104">
        <f>IF(U616="snížená",N616,0)</f>
        <v>0</v>
      </c>
      <c r="BG616" s="104">
        <f>IF(U616="zákl. přenesená",N616,0)</f>
        <v>0</v>
      </c>
      <c r="BH616" s="104">
        <f>IF(U616="sníž. přenesená",N616,0)</f>
        <v>0</v>
      </c>
      <c r="BI616" s="104">
        <f>IF(U616="nulová",N616,0)</f>
        <v>0</v>
      </c>
      <c r="BJ616" s="22" t="s">
        <v>83</v>
      </c>
      <c r="BK616" s="104">
        <f>L616*K616</f>
        <v>0</v>
      </c>
    </row>
    <row r="617" spans="2:65" s="1" customFormat="1" ht="22.35" customHeight="1">
      <c r="B617" s="38"/>
      <c r="C617" s="208" t="s">
        <v>5</v>
      </c>
      <c r="D617" s="208"/>
      <c r="E617" s="209" t="s">
        <v>5</v>
      </c>
      <c r="F617" s="259" t="s">
        <v>5</v>
      </c>
      <c r="G617" s="259"/>
      <c r="H617" s="259"/>
      <c r="I617" s="259"/>
      <c r="J617" s="210" t="s">
        <v>5</v>
      </c>
      <c r="K617" s="211"/>
      <c r="L617" s="278"/>
      <c r="M617" s="279"/>
      <c r="N617" s="279"/>
      <c r="O617" s="279"/>
      <c r="P617" s="279"/>
      <c r="Q617" s="279"/>
      <c r="R617" s="40"/>
      <c r="T617" s="163" t="s">
        <v>5</v>
      </c>
      <c r="U617" s="203" t="s">
        <v>43</v>
      </c>
      <c r="V617" s="59"/>
      <c r="W617" s="59"/>
      <c r="X617" s="59"/>
      <c r="Y617" s="59"/>
      <c r="Z617" s="59"/>
      <c r="AA617" s="61"/>
      <c r="AT617" s="22" t="s">
        <v>759</v>
      </c>
      <c r="AU617" s="22" t="s">
        <v>83</v>
      </c>
      <c r="AY617" s="22" t="s">
        <v>759</v>
      </c>
      <c r="BE617" s="104">
        <f>IF(U617="základní",N617,0)</f>
        <v>0</v>
      </c>
      <c r="BF617" s="104">
        <f>IF(U617="snížená",N617,0)</f>
        <v>0</v>
      </c>
      <c r="BG617" s="104">
        <f>IF(U617="zákl. přenesená",N617,0)</f>
        <v>0</v>
      </c>
      <c r="BH617" s="104">
        <f>IF(U617="sníž. přenesená",N617,0)</f>
        <v>0</v>
      </c>
      <c r="BI617" s="104">
        <f>IF(U617="nulová",N617,0)</f>
        <v>0</v>
      </c>
      <c r="BJ617" s="22" t="s">
        <v>83</v>
      </c>
      <c r="BK617" s="104">
        <f>L617*K617</f>
        <v>0</v>
      </c>
    </row>
    <row r="618" spans="2:65" s="1" customFormat="1" ht="6.95" customHeight="1">
      <c r="B618" s="62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4"/>
    </row>
  </sheetData>
  <mergeCells count="821">
    <mergeCell ref="F545:I545"/>
    <mergeCell ref="F546:I546"/>
    <mergeCell ref="F547:I547"/>
    <mergeCell ref="F548:I548"/>
    <mergeCell ref="F549:I549"/>
    <mergeCell ref="L549:M549"/>
    <mergeCell ref="N549:Q549"/>
    <mergeCell ref="N110:Q110"/>
    <mergeCell ref="D110:H110"/>
    <mergeCell ref="F538:I538"/>
    <mergeCell ref="F539:I539"/>
    <mergeCell ref="F540:I540"/>
    <mergeCell ref="L540:M540"/>
    <mergeCell ref="N540:Q540"/>
    <mergeCell ref="F541:I541"/>
    <mergeCell ref="F544:I544"/>
    <mergeCell ref="F542:I542"/>
    <mergeCell ref="F543:I543"/>
    <mergeCell ref="L543:M543"/>
    <mergeCell ref="N543:Q543"/>
    <mergeCell ref="F530:I530"/>
    <mergeCell ref="F531:I531"/>
    <mergeCell ref="F532:I532"/>
    <mergeCell ref="F533:I533"/>
    <mergeCell ref="N527:Q527"/>
    <mergeCell ref="F534:I534"/>
    <mergeCell ref="F537:I537"/>
    <mergeCell ref="F535:I535"/>
    <mergeCell ref="L535:M535"/>
    <mergeCell ref="N535:Q535"/>
    <mergeCell ref="F536:I536"/>
    <mergeCell ref="F523:I523"/>
    <mergeCell ref="F524:I524"/>
    <mergeCell ref="F525:I525"/>
    <mergeCell ref="L526:M526"/>
    <mergeCell ref="N526:Q526"/>
    <mergeCell ref="F526:I526"/>
    <mergeCell ref="F529:I529"/>
    <mergeCell ref="F528:I528"/>
    <mergeCell ref="L528:M528"/>
    <mergeCell ref="N528:Q528"/>
    <mergeCell ref="L529:M529"/>
    <mergeCell ref="N529:Q529"/>
    <mergeCell ref="F515:I515"/>
    <mergeCell ref="F516:I516"/>
    <mergeCell ref="F517:I517"/>
    <mergeCell ref="F518:I518"/>
    <mergeCell ref="L518:M518"/>
    <mergeCell ref="N518:Q518"/>
    <mergeCell ref="F519:I519"/>
    <mergeCell ref="F522:I522"/>
    <mergeCell ref="F520:I520"/>
    <mergeCell ref="F521:I521"/>
    <mergeCell ref="L522:M522"/>
    <mergeCell ref="N522:Q522"/>
    <mergeCell ref="F507:I507"/>
    <mergeCell ref="F508:I508"/>
    <mergeCell ref="F509:I509"/>
    <mergeCell ref="F510:I510"/>
    <mergeCell ref="L510:M510"/>
    <mergeCell ref="N510:Q510"/>
    <mergeCell ref="F511:I511"/>
    <mergeCell ref="F514:I514"/>
    <mergeCell ref="F512:I512"/>
    <mergeCell ref="F513:I513"/>
    <mergeCell ref="L514:M514"/>
    <mergeCell ref="N514:Q514"/>
    <mergeCell ref="F502:I502"/>
    <mergeCell ref="L502:M502"/>
    <mergeCell ref="N502:Q502"/>
    <mergeCell ref="F503:I503"/>
    <mergeCell ref="F506:I506"/>
    <mergeCell ref="F504:I504"/>
    <mergeCell ref="F505:I505"/>
    <mergeCell ref="L506:M506"/>
    <mergeCell ref="N506:Q506"/>
    <mergeCell ref="F495:I495"/>
    <mergeCell ref="F498:I498"/>
    <mergeCell ref="F496:I496"/>
    <mergeCell ref="F497:I497"/>
    <mergeCell ref="L498:M498"/>
    <mergeCell ref="N498:Q498"/>
    <mergeCell ref="F499:I499"/>
    <mergeCell ref="F500:I500"/>
    <mergeCell ref="F501:I501"/>
    <mergeCell ref="F490:I490"/>
    <mergeCell ref="F488:I488"/>
    <mergeCell ref="F489:I489"/>
    <mergeCell ref="L490:M490"/>
    <mergeCell ref="N490:Q490"/>
    <mergeCell ref="F491:I491"/>
    <mergeCell ref="F492:I492"/>
    <mergeCell ref="F493:I493"/>
    <mergeCell ref="F494:I494"/>
    <mergeCell ref="L494:M494"/>
    <mergeCell ref="N494:Q494"/>
    <mergeCell ref="F482:I482"/>
    <mergeCell ref="F483:I483"/>
    <mergeCell ref="F484:I484"/>
    <mergeCell ref="F485:I485"/>
    <mergeCell ref="L485:M485"/>
    <mergeCell ref="N485:Q485"/>
    <mergeCell ref="F486:I486"/>
    <mergeCell ref="N479:Q479"/>
    <mergeCell ref="F487:I487"/>
    <mergeCell ref="F475:I475"/>
    <mergeCell ref="F476:I476"/>
    <mergeCell ref="F477:I477"/>
    <mergeCell ref="L478:M478"/>
    <mergeCell ref="N478:Q478"/>
    <mergeCell ref="F478:I478"/>
    <mergeCell ref="F481:I481"/>
    <mergeCell ref="F480:I480"/>
    <mergeCell ref="L480:M480"/>
    <mergeCell ref="N480:Q480"/>
    <mergeCell ref="F468:I468"/>
    <mergeCell ref="F469:I469"/>
    <mergeCell ref="F470:I470"/>
    <mergeCell ref="F473:I473"/>
    <mergeCell ref="F471:I471"/>
    <mergeCell ref="F472:I472"/>
    <mergeCell ref="L473:M473"/>
    <mergeCell ref="N473:Q473"/>
    <mergeCell ref="F474:I474"/>
    <mergeCell ref="F463:I463"/>
    <mergeCell ref="F461:I461"/>
    <mergeCell ref="F462:I462"/>
    <mergeCell ref="F464:I464"/>
    <mergeCell ref="F465:I465"/>
    <mergeCell ref="L465:M465"/>
    <mergeCell ref="N465:Q465"/>
    <mergeCell ref="F466:I466"/>
    <mergeCell ref="F467:I467"/>
    <mergeCell ref="F455:I455"/>
    <mergeCell ref="L455:M455"/>
    <mergeCell ref="N455:Q455"/>
    <mergeCell ref="F456:I456"/>
    <mergeCell ref="F457:I457"/>
    <mergeCell ref="F458:I458"/>
    <mergeCell ref="F459:I459"/>
    <mergeCell ref="L460:M460"/>
    <mergeCell ref="N460:Q460"/>
    <mergeCell ref="F460:I460"/>
    <mergeCell ref="F446:I446"/>
    <mergeCell ref="F447:I447"/>
    <mergeCell ref="F448:I448"/>
    <mergeCell ref="F449:I449"/>
    <mergeCell ref="F450:I450"/>
    <mergeCell ref="L450:M450"/>
    <mergeCell ref="N450:Q450"/>
    <mergeCell ref="F451:I451"/>
    <mergeCell ref="F454:I454"/>
    <mergeCell ref="F452:I452"/>
    <mergeCell ref="F453:I453"/>
    <mergeCell ref="F439:I439"/>
    <mergeCell ref="L439:M439"/>
    <mergeCell ref="N439:Q439"/>
    <mergeCell ref="F440:I440"/>
    <mergeCell ref="F441:I441"/>
    <mergeCell ref="F442:I442"/>
    <mergeCell ref="F445:I445"/>
    <mergeCell ref="F443:I443"/>
    <mergeCell ref="F444:I444"/>
    <mergeCell ref="L445:M445"/>
    <mergeCell ref="N445:Q445"/>
    <mergeCell ref="F430:I430"/>
    <mergeCell ref="F431:I431"/>
    <mergeCell ref="F432:I432"/>
    <mergeCell ref="F433:I433"/>
    <mergeCell ref="L433:M433"/>
    <mergeCell ref="N433:Q433"/>
    <mergeCell ref="F434:I434"/>
    <mergeCell ref="F435:I435"/>
    <mergeCell ref="F438:I438"/>
    <mergeCell ref="F436:I436"/>
    <mergeCell ref="F437:I437"/>
    <mergeCell ref="L438:M438"/>
    <mergeCell ref="N438:Q438"/>
    <mergeCell ref="F423:I423"/>
    <mergeCell ref="F424:I424"/>
    <mergeCell ref="L425:M425"/>
    <mergeCell ref="N425:Q425"/>
    <mergeCell ref="F425:I425"/>
    <mergeCell ref="F428:I428"/>
    <mergeCell ref="F426:I426"/>
    <mergeCell ref="F427:I427"/>
    <mergeCell ref="F429:I429"/>
    <mergeCell ref="F416:I416"/>
    <mergeCell ref="F419:I419"/>
    <mergeCell ref="F417:I417"/>
    <mergeCell ref="F418:I418"/>
    <mergeCell ref="F420:I420"/>
    <mergeCell ref="L420:M420"/>
    <mergeCell ref="N420:Q420"/>
    <mergeCell ref="F421:I421"/>
    <mergeCell ref="F422:I422"/>
    <mergeCell ref="L410:M410"/>
    <mergeCell ref="N410:Q410"/>
    <mergeCell ref="F411:I411"/>
    <mergeCell ref="F412:I412"/>
    <mergeCell ref="F413:I413"/>
    <mergeCell ref="F414:I414"/>
    <mergeCell ref="F415:I415"/>
    <mergeCell ref="L415:M415"/>
    <mergeCell ref="N415:Q415"/>
    <mergeCell ref="F402:I402"/>
    <mergeCell ref="F403:I403"/>
    <mergeCell ref="F404:I404"/>
    <mergeCell ref="F405:I405"/>
    <mergeCell ref="F406:I406"/>
    <mergeCell ref="F407:I407"/>
    <mergeCell ref="F410:I410"/>
    <mergeCell ref="F408:I408"/>
    <mergeCell ref="F409:I409"/>
    <mergeCell ref="L396:M396"/>
    <mergeCell ref="N396:Q396"/>
    <mergeCell ref="F397:I397"/>
    <mergeCell ref="F398:I398"/>
    <mergeCell ref="F401:I401"/>
    <mergeCell ref="F399:I399"/>
    <mergeCell ref="F400:I400"/>
    <mergeCell ref="L401:M401"/>
    <mergeCell ref="N401:Q401"/>
    <mergeCell ref="F388:I388"/>
    <mergeCell ref="F391:I391"/>
    <mergeCell ref="F389:I389"/>
    <mergeCell ref="F390:I390"/>
    <mergeCell ref="F392:I392"/>
    <mergeCell ref="F393:I393"/>
    <mergeCell ref="F394:I394"/>
    <mergeCell ref="F395:I395"/>
    <mergeCell ref="F396:I396"/>
    <mergeCell ref="F381:I381"/>
    <mergeCell ref="F382:I382"/>
    <mergeCell ref="F383:I383"/>
    <mergeCell ref="L383:M383"/>
    <mergeCell ref="N383:Q383"/>
    <mergeCell ref="F384:I384"/>
    <mergeCell ref="F385:I385"/>
    <mergeCell ref="F386:I386"/>
    <mergeCell ref="F387:I387"/>
    <mergeCell ref="F374:I374"/>
    <mergeCell ref="F375:I375"/>
    <mergeCell ref="L375:M375"/>
    <mergeCell ref="N375:Q375"/>
    <mergeCell ref="F376:I376"/>
    <mergeCell ref="F377:I377"/>
    <mergeCell ref="F380:I380"/>
    <mergeCell ref="F378:I378"/>
    <mergeCell ref="F379:I379"/>
    <mergeCell ref="F367:I367"/>
    <mergeCell ref="F368:I368"/>
    <mergeCell ref="F371:I371"/>
    <mergeCell ref="F369:I369"/>
    <mergeCell ref="F370:I370"/>
    <mergeCell ref="L371:M371"/>
    <mergeCell ref="N371:Q371"/>
    <mergeCell ref="F372:I372"/>
    <mergeCell ref="F373:I373"/>
    <mergeCell ref="F362:I362"/>
    <mergeCell ref="F360:I360"/>
    <mergeCell ref="F361:I361"/>
    <mergeCell ref="F363:I363"/>
    <mergeCell ref="F364:I364"/>
    <mergeCell ref="L364:M364"/>
    <mergeCell ref="N364:Q364"/>
    <mergeCell ref="F365:I365"/>
    <mergeCell ref="F366:I366"/>
    <mergeCell ref="F354:I354"/>
    <mergeCell ref="L354:M354"/>
    <mergeCell ref="N354:Q354"/>
    <mergeCell ref="F355:I355"/>
    <mergeCell ref="F356:I356"/>
    <mergeCell ref="F357:I357"/>
    <mergeCell ref="F358:I358"/>
    <mergeCell ref="L359:M359"/>
    <mergeCell ref="N359:Q359"/>
    <mergeCell ref="F359:I359"/>
    <mergeCell ref="F346:I346"/>
    <mergeCell ref="F347:I347"/>
    <mergeCell ref="F348:I348"/>
    <mergeCell ref="F349:I349"/>
    <mergeCell ref="L350:M350"/>
    <mergeCell ref="N350:Q350"/>
    <mergeCell ref="F350:I350"/>
    <mergeCell ref="F353:I353"/>
    <mergeCell ref="F351:I351"/>
    <mergeCell ref="F352:I352"/>
    <mergeCell ref="F339:I339"/>
    <mergeCell ref="F340:I340"/>
    <mergeCell ref="F341:I341"/>
    <mergeCell ref="F344:I344"/>
    <mergeCell ref="F342:I342"/>
    <mergeCell ref="F343:I343"/>
    <mergeCell ref="L343:M343"/>
    <mergeCell ref="N343:Q343"/>
    <mergeCell ref="F345:I345"/>
    <mergeCell ref="F332:I332"/>
    <mergeCell ref="F335:I335"/>
    <mergeCell ref="F333:I333"/>
    <mergeCell ref="F334:I334"/>
    <mergeCell ref="F336:I336"/>
    <mergeCell ref="F337:I337"/>
    <mergeCell ref="F338:I338"/>
    <mergeCell ref="L338:M338"/>
    <mergeCell ref="N338:Q338"/>
    <mergeCell ref="L326:M326"/>
    <mergeCell ref="N326:Q326"/>
    <mergeCell ref="F327:I327"/>
    <mergeCell ref="F328:I328"/>
    <mergeCell ref="F329:I329"/>
    <mergeCell ref="F330:I330"/>
    <mergeCell ref="L330:M330"/>
    <mergeCell ref="N330:Q330"/>
    <mergeCell ref="F331:I331"/>
    <mergeCell ref="F318:I318"/>
    <mergeCell ref="F319:I319"/>
    <mergeCell ref="F320:I320"/>
    <mergeCell ref="F321:I321"/>
    <mergeCell ref="F322:I322"/>
    <mergeCell ref="F323:I323"/>
    <mergeCell ref="F326:I326"/>
    <mergeCell ref="F324:I324"/>
    <mergeCell ref="F325:I325"/>
    <mergeCell ref="F310:I310"/>
    <mergeCell ref="F311:I311"/>
    <mergeCell ref="L311:M311"/>
    <mergeCell ref="N311:Q311"/>
    <mergeCell ref="F312:I312"/>
    <mergeCell ref="F313:I313"/>
    <mergeCell ref="F314:I314"/>
    <mergeCell ref="F317:I317"/>
    <mergeCell ref="F315:I315"/>
    <mergeCell ref="L315:M315"/>
    <mergeCell ref="N315:Q315"/>
    <mergeCell ref="F316:I316"/>
    <mergeCell ref="F305:I305"/>
    <mergeCell ref="L305:M305"/>
    <mergeCell ref="N305:Q305"/>
    <mergeCell ref="N306:Q306"/>
    <mergeCell ref="F307:I307"/>
    <mergeCell ref="F309:I309"/>
    <mergeCell ref="L307:M307"/>
    <mergeCell ref="N307:Q307"/>
    <mergeCell ref="F308:I308"/>
    <mergeCell ref="F302:I302"/>
    <mergeCell ref="F304:I304"/>
    <mergeCell ref="L302:M302"/>
    <mergeCell ref="N302:Q302"/>
    <mergeCell ref="F303:I303"/>
    <mergeCell ref="L303:M303"/>
    <mergeCell ref="N303:Q303"/>
    <mergeCell ref="L304:M304"/>
    <mergeCell ref="N304:Q304"/>
    <mergeCell ref="F299:I299"/>
    <mergeCell ref="F301:I301"/>
    <mergeCell ref="L299:M299"/>
    <mergeCell ref="N299:Q299"/>
    <mergeCell ref="F300:I300"/>
    <mergeCell ref="L300:M300"/>
    <mergeCell ref="N300:Q300"/>
    <mergeCell ref="L301:M301"/>
    <mergeCell ref="N301:Q301"/>
    <mergeCell ref="F296:I296"/>
    <mergeCell ref="F298:I298"/>
    <mergeCell ref="L296:M296"/>
    <mergeCell ref="N296:Q296"/>
    <mergeCell ref="F297:I297"/>
    <mergeCell ref="L297:M297"/>
    <mergeCell ref="N297:Q297"/>
    <mergeCell ref="L298:M298"/>
    <mergeCell ref="N298:Q298"/>
    <mergeCell ref="F293:I293"/>
    <mergeCell ref="F295:I295"/>
    <mergeCell ref="L293:M293"/>
    <mergeCell ref="N293:Q293"/>
    <mergeCell ref="F294:I294"/>
    <mergeCell ref="L294:M294"/>
    <mergeCell ref="N294:Q294"/>
    <mergeCell ref="L295:M295"/>
    <mergeCell ref="N295:Q295"/>
    <mergeCell ref="F290:I290"/>
    <mergeCell ref="F292:I292"/>
    <mergeCell ref="L290:M290"/>
    <mergeCell ref="N290:Q290"/>
    <mergeCell ref="F291:I291"/>
    <mergeCell ref="L291:M291"/>
    <mergeCell ref="N291:Q291"/>
    <mergeCell ref="L292:M292"/>
    <mergeCell ref="N292:Q292"/>
    <mergeCell ref="F287:I287"/>
    <mergeCell ref="F289:I289"/>
    <mergeCell ref="F288:I288"/>
    <mergeCell ref="L287:M287"/>
    <mergeCell ref="N287:Q287"/>
    <mergeCell ref="L288:M288"/>
    <mergeCell ref="N288:Q288"/>
    <mergeCell ref="L289:M289"/>
    <mergeCell ref="N289:Q289"/>
    <mergeCell ref="F279:I279"/>
    <mergeCell ref="F281:I281"/>
    <mergeCell ref="L281:M281"/>
    <mergeCell ref="N281:Q281"/>
    <mergeCell ref="N280:Q280"/>
    <mergeCell ref="N282:Q282"/>
    <mergeCell ref="N283:Q283"/>
    <mergeCell ref="F284:I284"/>
    <mergeCell ref="F286:I286"/>
    <mergeCell ref="L284:M284"/>
    <mergeCell ref="N284:Q284"/>
    <mergeCell ref="F285:I285"/>
    <mergeCell ref="L285:M285"/>
    <mergeCell ref="N285:Q285"/>
    <mergeCell ref="L286:M286"/>
    <mergeCell ref="N286:Q286"/>
    <mergeCell ref="F272:I272"/>
    <mergeCell ref="F273:I273"/>
    <mergeCell ref="F274:I274"/>
    <mergeCell ref="L274:M274"/>
    <mergeCell ref="N274:Q274"/>
    <mergeCell ref="F275:I275"/>
    <mergeCell ref="F278:I278"/>
    <mergeCell ref="F276:I276"/>
    <mergeCell ref="F277:I277"/>
    <mergeCell ref="L277:M277"/>
    <mergeCell ref="N277:Q277"/>
    <mergeCell ref="F267:I267"/>
    <mergeCell ref="L267:M267"/>
    <mergeCell ref="N267:Q267"/>
    <mergeCell ref="L268:M268"/>
    <mergeCell ref="N268:Q268"/>
    <mergeCell ref="F268:I268"/>
    <mergeCell ref="F271:I271"/>
    <mergeCell ref="F269:I269"/>
    <mergeCell ref="F270:I270"/>
    <mergeCell ref="L271:M271"/>
    <mergeCell ref="N271:Q271"/>
    <mergeCell ref="F262:I262"/>
    <mergeCell ref="L262:M262"/>
    <mergeCell ref="N262:Q262"/>
    <mergeCell ref="N259:Q259"/>
    <mergeCell ref="F263:I263"/>
    <mergeCell ref="F266:I266"/>
    <mergeCell ref="F264:I264"/>
    <mergeCell ref="F265:I265"/>
    <mergeCell ref="L266:M266"/>
    <mergeCell ref="N266:Q266"/>
    <mergeCell ref="F255:I255"/>
    <mergeCell ref="F258:I258"/>
    <mergeCell ref="F256:I256"/>
    <mergeCell ref="F257:I257"/>
    <mergeCell ref="F260:I260"/>
    <mergeCell ref="L260:M260"/>
    <mergeCell ref="N260:Q260"/>
    <mergeCell ref="F261:I261"/>
    <mergeCell ref="L261:M261"/>
    <mergeCell ref="N261:Q261"/>
    <mergeCell ref="F248:I248"/>
    <mergeCell ref="F249:I249"/>
    <mergeCell ref="F250:I250"/>
    <mergeCell ref="F251:I251"/>
    <mergeCell ref="F252:I252"/>
    <mergeCell ref="L252:M252"/>
    <mergeCell ref="N252:Q252"/>
    <mergeCell ref="F253:I253"/>
    <mergeCell ref="F254:I254"/>
    <mergeCell ref="F239:I239"/>
    <mergeCell ref="F240:I240"/>
    <mergeCell ref="F241:I241"/>
    <mergeCell ref="F242:I242"/>
    <mergeCell ref="L242:M242"/>
    <mergeCell ref="N242:Q242"/>
    <mergeCell ref="F243:I243"/>
    <mergeCell ref="F244:I244"/>
    <mergeCell ref="F247:I247"/>
    <mergeCell ref="F245:I245"/>
    <mergeCell ref="F246:I246"/>
    <mergeCell ref="F232:I232"/>
    <mergeCell ref="F233:I233"/>
    <mergeCell ref="L233:M233"/>
    <mergeCell ref="N233:Q233"/>
    <mergeCell ref="F234:I234"/>
    <mergeCell ref="F235:I235"/>
    <mergeCell ref="F238:I238"/>
    <mergeCell ref="F236:I236"/>
    <mergeCell ref="F237:I237"/>
    <mergeCell ref="L238:M238"/>
    <mergeCell ref="N238:Q238"/>
    <mergeCell ref="F225:I225"/>
    <mergeCell ref="F226:I226"/>
    <mergeCell ref="F227:I227"/>
    <mergeCell ref="F230:I230"/>
    <mergeCell ref="F228:I228"/>
    <mergeCell ref="L228:M228"/>
    <mergeCell ref="N228:Q228"/>
    <mergeCell ref="F229:I229"/>
    <mergeCell ref="F231:I231"/>
    <mergeCell ref="F218:I218"/>
    <mergeCell ref="F219:I219"/>
    <mergeCell ref="F220:I220"/>
    <mergeCell ref="F223:I223"/>
    <mergeCell ref="F221:I221"/>
    <mergeCell ref="F222:I222"/>
    <mergeCell ref="L223:M223"/>
    <mergeCell ref="N223:Q223"/>
    <mergeCell ref="F224:I224"/>
    <mergeCell ref="L224:M224"/>
    <mergeCell ref="N224:Q224"/>
    <mergeCell ref="F213:I213"/>
    <mergeCell ref="F216:I216"/>
    <mergeCell ref="F214:I214"/>
    <mergeCell ref="F215:I215"/>
    <mergeCell ref="L215:M215"/>
    <mergeCell ref="N215:Q215"/>
    <mergeCell ref="L216:M216"/>
    <mergeCell ref="N216:Q216"/>
    <mergeCell ref="F217:I217"/>
    <mergeCell ref="L217:M217"/>
    <mergeCell ref="N217:Q217"/>
    <mergeCell ref="F211:I211"/>
    <mergeCell ref="F212:I212"/>
    <mergeCell ref="H1:K1"/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N109:Q109"/>
    <mergeCell ref="F204:I204"/>
    <mergeCell ref="F205:I205"/>
    <mergeCell ref="F206:I206"/>
    <mergeCell ref="F209:I209"/>
    <mergeCell ref="F207:I207"/>
    <mergeCell ref="F208:I208"/>
    <mergeCell ref="L209:M209"/>
    <mergeCell ref="N209:Q209"/>
    <mergeCell ref="F210:I210"/>
    <mergeCell ref="F197:I197"/>
    <mergeCell ref="F198:I198"/>
    <mergeCell ref="F199:I199"/>
    <mergeCell ref="F202:I202"/>
    <mergeCell ref="F200:I200"/>
    <mergeCell ref="F201:I201"/>
    <mergeCell ref="L202:M202"/>
    <mergeCell ref="N202:Q202"/>
    <mergeCell ref="F203:I203"/>
    <mergeCell ref="L203:M203"/>
    <mergeCell ref="N203:Q203"/>
    <mergeCell ref="F192:I192"/>
    <mergeCell ref="F195:I195"/>
    <mergeCell ref="F193:I193"/>
    <mergeCell ref="F194:I194"/>
    <mergeCell ref="L195:M195"/>
    <mergeCell ref="N195:Q195"/>
    <mergeCell ref="F196:I196"/>
    <mergeCell ref="L196:M196"/>
    <mergeCell ref="N196:Q196"/>
    <mergeCell ref="N187:Q187"/>
    <mergeCell ref="L188:M188"/>
    <mergeCell ref="N188:Q188"/>
    <mergeCell ref="F189:I189"/>
    <mergeCell ref="L189:M189"/>
    <mergeCell ref="N189:Q189"/>
    <mergeCell ref="F190:I190"/>
    <mergeCell ref="F191:I191"/>
    <mergeCell ref="N186:Q186"/>
    <mergeCell ref="F180:I180"/>
    <mergeCell ref="F181:I181"/>
    <mergeCell ref="F182:I182"/>
    <mergeCell ref="F183:I183"/>
    <mergeCell ref="F184:I184"/>
    <mergeCell ref="F185:I185"/>
    <mergeCell ref="F188:I188"/>
    <mergeCell ref="F187:I187"/>
    <mergeCell ref="L187:M187"/>
    <mergeCell ref="F173:I173"/>
    <mergeCell ref="F174:I174"/>
    <mergeCell ref="F175:I175"/>
    <mergeCell ref="F176:I176"/>
    <mergeCell ref="F179:I179"/>
    <mergeCell ref="F177:I177"/>
    <mergeCell ref="F178:I178"/>
    <mergeCell ref="L179:M179"/>
    <mergeCell ref="N179:Q179"/>
    <mergeCell ref="F166:I166"/>
    <mergeCell ref="F169:I169"/>
    <mergeCell ref="F167:I167"/>
    <mergeCell ref="F168:I168"/>
    <mergeCell ref="L169:M169"/>
    <mergeCell ref="N169:Q169"/>
    <mergeCell ref="F170:I170"/>
    <mergeCell ref="F171:I171"/>
    <mergeCell ref="F172:I172"/>
    <mergeCell ref="F158:I158"/>
    <mergeCell ref="F159:I159"/>
    <mergeCell ref="F161:I161"/>
    <mergeCell ref="L161:M161"/>
    <mergeCell ref="N161:Q161"/>
    <mergeCell ref="F162:I162"/>
    <mergeCell ref="F163:I163"/>
    <mergeCell ref="F164:I164"/>
    <mergeCell ref="F165:I165"/>
    <mergeCell ref="N160:Q160"/>
    <mergeCell ref="F149:I149"/>
    <mergeCell ref="F150:I150"/>
    <mergeCell ref="F151:I151"/>
    <mergeCell ref="F152:I152"/>
    <mergeCell ref="F153:I153"/>
    <mergeCell ref="L154:M154"/>
    <mergeCell ref="N154:Q154"/>
    <mergeCell ref="F154:I154"/>
    <mergeCell ref="F157:I157"/>
    <mergeCell ref="F155:I155"/>
    <mergeCell ref="F156:I156"/>
    <mergeCell ref="F142:I142"/>
    <mergeCell ref="F143:I143"/>
    <mergeCell ref="F144:I144"/>
    <mergeCell ref="N136:Q136"/>
    <mergeCell ref="F145:I145"/>
    <mergeCell ref="F148:I148"/>
    <mergeCell ref="F146:I146"/>
    <mergeCell ref="F147:I147"/>
    <mergeCell ref="L148:M148"/>
    <mergeCell ref="N148:Q148"/>
    <mergeCell ref="N134:Q134"/>
    <mergeCell ref="N135:Q135"/>
    <mergeCell ref="F137:I137"/>
    <mergeCell ref="F141:I141"/>
    <mergeCell ref="L137:M137"/>
    <mergeCell ref="N137:Q137"/>
    <mergeCell ref="F138:I138"/>
    <mergeCell ref="F139:I139"/>
    <mergeCell ref="F140:I140"/>
    <mergeCell ref="L141:M141"/>
    <mergeCell ref="N141:Q141"/>
    <mergeCell ref="L117:Q117"/>
    <mergeCell ref="C123:Q123"/>
    <mergeCell ref="M128:P128"/>
    <mergeCell ref="F125:P125"/>
    <mergeCell ref="F126:P126"/>
    <mergeCell ref="M130:Q130"/>
    <mergeCell ref="M131:Q131"/>
    <mergeCell ref="F133:I133"/>
    <mergeCell ref="L133:M133"/>
    <mergeCell ref="N133:Q133"/>
    <mergeCell ref="D111:H111"/>
    <mergeCell ref="N111:Q111"/>
    <mergeCell ref="D112:H112"/>
    <mergeCell ref="N112:Q112"/>
    <mergeCell ref="D113:H113"/>
    <mergeCell ref="N113:Q113"/>
    <mergeCell ref="D114:H114"/>
    <mergeCell ref="N114:Q114"/>
    <mergeCell ref="N115:Q115"/>
    <mergeCell ref="N101:Q101"/>
    <mergeCell ref="N102:Q102"/>
    <mergeCell ref="N103:Q103"/>
    <mergeCell ref="N104:Q104"/>
    <mergeCell ref="N105:Q105"/>
    <mergeCell ref="N106:Q106"/>
    <mergeCell ref="N107:Q107"/>
    <mergeCell ref="N92:Q92"/>
    <mergeCell ref="N93:Q93"/>
    <mergeCell ref="N96:Q96"/>
    <mergeCell ref="N94:Q94"/>
    <mergeCell ref="N95:Q95"/>
    <mergeCell ref="N97:Q97"/>
    <mergeCell ref="N98:Q98"/>
    <mergeCell ref="N99:Q99"/>
    <mergeCell ref="N100:Q100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H34:J34"/>
    <mergeCell ref="M34:P34"/>
    <mergeCell ref="H35:J35"/>
    <mergeCell ref="M35:P35"/>
    <mergeCell ref="H36:J36"/>
    <mergeCell ref="M36:P36"/>
    <mergeCell ref="L38:P38"/>
    <mergeCell ref="C76:Q76"/>
    <mergeCell ref="F79:P79"/>
    <mergeCell ref="F78:P78"/>
    <mergeCell ref="E24:L24"/>
    <mergeCell ref="S2:AC2"/>
    <mergeCell ref="M27:P27"/>
    <mergeCell ref="M28:P28"/>
    <mergeCell ref="M30:P30"/>
    <mergeCell ref="H32:J32"/>
    <mergeCell ref="M32:P32"/>
    <mergeCell ref="H33:J33"/>
    <mergeCell ref="M33:P33"/>
    <mergeCell ref="N612:Q612"/>
    <mergeCell ref="N611:Q611"/>
    <mergeCell ref="N608:Q608"/>
    <mergeCell ref="N610:Q610"/>
    <mergeCell ref="N607:Q607"/>
    <mergeCell ref="N609:Q609"/>
    <mergeCell ref="F597:I597"/>
    <mergeCell ref="F600:I600"/>
    <mergeCell ref="L600:M600"/>
    <mergeCell ref="N600:Q600"/>
    <mergeCell ref="N602:Q602"/>
    <mergeCell ref="N604:Q604"/>
    <mergeCell ref="N605:Q605"/>
    <mergeCell ref="N606:Q606"/>
    <mergeCell ref="N598:Q598"/>
    <mergeCell ref="N599:Q599"/>
    <mergeCell ref="N601:Q601"/>
    <mergeCell ref="N603:Q603"/>
    <mergeCell ref="L613:M613"/>
    <mergeCell ref="L614:M614"/>
    <mergeCell ref="L615:M615"/>
    <mergeCell ref="L616:M616"/>
    <mergeCell ref="L617:M617"/>
    <mergeCell ref="N617:Q617"/>
    <mergeCell ref="N613:Q613"/>
    <mergeCell ref="N614:Q614"/>
    <mergeCell ref="N615:Q615"/>
    <mergeCell ref="N616:Q616"/>
    <mergeCell ref="F595:I595"/>
    <mergeCell ref="F596:I596"/>
    <mergeCell ref="L611:M611"/>
    <mergeCell ref="L602:M602"/>
    <mergeCell ref="L604:M604"/>
    <mergeCell ref="L605:M605"/>
    <mergeCell ref="L606:M606"/>
    <mergeCell ref="L608:M608"/>
    <mergeCell ref="L610:M610"/>
    <mergeCell ref="F608:I608"/>
    <mergeCell ref="F602:I602"/>
    <mergeCell ref="F604:I604"/>
    <mergeCell ref="F605:I605"/>
    <mergeCell ref="F606:I606"/>
    <mergeCell ref="F610:I610"/>
    <mergeCell ref="F611:I611"/>
    <mergeCell ref="L586:M586"/>
    <mergeCell ref="N586:Q586"/>
    <mergeCell ref="N585:Q585"/>
    <mergeCell ref="F586:I586"/>
    <mergeCell ref="F592:I592"/>
    <mergeCell ref="F587:I587"/>
    <mergeCell ref="F588:I588"/>
    <mergeCell ref="F589:I589"/>
    <mergeCell ref="F590:I590"/>
    <mergeCell ref="F591:I591"/>
    <mergeCell ref="L592:M592"/>
    <mergeCell ref="N592:Q592"/>
    <mergeCell ref="N577:Q577"/>
    <mergeCell ref="L578:M578"/>
    <mergeCell ref="N578:Q578"/>
    <mergeCell ref="F579:I579"/>
    <mergeCell ref="F580:I580"/>
    <mergeCell ref="L581:M581"/>
    <mergeCell ref="N581:Q581"/>
    <mergeCell ref="F581:I581"/>
    <mergeCell ref="L584:M584"/>
    <mergeCell ref="N584:Q584"/>
    <mergeCell ref="F593:I593"/>
    <mergeCell ref="F594:I594"/>
    <mergeCell ref="L555:M555"/>
    <mergeCell ref="N555:Q555"/>
    <mergeCell ref="F556:I556"/>
    <mergeCell ref="F557:I557"/>
    <mergeCell ref="F558:I558"/>
    <mergeCell ref="F559:I559"/>
    <mergeCell ref="F562:I562"/>
    <mergeCell ref="F560:I560"/>
    <mergeCell ref="L560:M560"/>
    <mergeCell ref="N560:Q560"/>
    <mergeCell ref="F561:I561"/>
    <mergeCell ref="L566:M566"/>
    <mergeCell ref="N566:Q566"/>
    <mergeCell ref="F567:I567"/>
    <mergeCell ref="F568:I568"/>
    <mergeCell ref="F571:I571"/>
    <mergeCell ref="F569:I569"/>
    <mergeCell ref="F570:I570"/>
    <mergeCell ref="F572:I572"/>
    <mergeCell ref="L572:M572"/>
    <mergeCell ref="N572:Q572"/>
    <mergeCell ref="L577:M577"/>
    <mergeCell ref="F613:I613"/>
    <mergeCell ref="F614:I614"/>
    <mergeCell ref="F615:I615"/>
    <mergeCell ref="F616:I616"/>
    <mergeCell ref="F617:I617"/>
    <mergeCell ref="F550:I550"/>
    <mergeCell ref="F553:I553"/>
    <mergeCell ref="F551:I551"/>
    <mergeCell ref="F552:I552"/>
    <mergeCell ref="F554:I554"/>
    <mergeCell ref="F555:I555"/>
    <mergeCell ref="F563:I563"/>
    <mergeCell ref="F564:I564"/>
    <mergeCell ref="F565:I565"/>
    <mergeCell ref="F566:I566"/>
    <mergeCell ref="F573:I573"/>
    <mergeCell ref="F574:I574"/>
    <mergeCell ref="F575:I575"/>
    <mergeCell ref="F578:I578"/>
    <mergeCell ref="F576:I576"/>
    <mergeCell ref="F577:I577"/>
    <mergeCell ref="F584:I584"/>
    <mergeCell ref="F582:I582"/>
    <mergeCell ref="F583:I583"/>
  </mergeCells>
  <dataValidations count="2">
    <dataValidation type="list" allowBlank="1" showInputMessage="1" showErrorMessage="1" error="Povoleny jsou hodnoty K, M." sqref="D613:D618" xr:uid="{00000000-0002-0000-0100-000000000000}">
      <formula1>"K, M"</formula1>
    </dataValidation>
    <dataValidation type="list" allowBlank="1" showInputMessage="1" showErrorMessage="1" error="Povoleny jsou hodnoty základní, snížená, zákl. přenesená, sníž. přenesená, nulová." sqref="U613:U618" xr:uid="{00000000-0002-0000-0100-000001000000}">
      <formula1>"základní, snížená, zákl. přenesená, sníž. přenesená, nulová"</formula1>
    </dataValidation>
  </dataValidations>
  <hyperlinks>
    <hyperlink ref="F1:G1" location="C2" display="1) Krycí list rozpočtu" xr:uid="{00000000-0004-0000-0100-000000000000}"/>
    <hyperlink ref="H1:K1" location="C86" display="2) Rekapitulace rozpočtu" xr:uid="{00000000-0004-0000-0100-000001000000}"/>
    <hyperlink ref="L1" location="C133" display="3) Rozpočet" xr:uid="{00000000-0004-0000-0100-000002000000}"/>
    <hyperlink ref="S1:T1" location="'Rekapitulace stavby'!C2" display="Rekapitulace stavby" xr:uid="{00000000-0004-0000-01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1 - Tesařské opravy krovu...</vt:lpstr>
      <vt:lpstr>'1 - Tesařské opravy krovu...'!Názvy_tisku</vt:lpstr>
      <vt:lpstr>'Rekapitulace stavby'!Názvy_tisku</vt:lpstr>
      <vt:lpstr>'1 - Tesařské opravy krovu...'!Oblast_tisku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DESKTOP-JGLBK2V\katcha</dc:creator>
  <cp:lastModifiedBy>Kateřina Škarpichová</cp:lastModifiedBy>
  <cp:lastPrinted>2019-04-24T05:53:29Z</cp:lastPrinted>
  <dcterms:created xsi:type="dcterms:W3CDTF">2019-04-23T09:41:19Z</dcterms:created>
  <dcterms:modified xsi:type="dcterms:W3CDTF">2019-04-24T06:26:38Z</dcterms:modified>
</cp:coreProperties>
</file>