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-9-ELEKTRO - HORNÍ NÁ..." sheetId="2" r:id="rId2"/>
    <sheet name="2019-16-ELEKTRO - HORNÍ N..." sheetId="3" r:id="rId3"/>
    <sheet name="2019-80-ELEKTRO - RADNIČN..." sheetId="4" r:id="rId4"/>
  </sheets>
  <definedNames>
    <definedName name="_xlnm.Print_Area" localSheetId="0">'Rekapitulace stavby'!$C$4:$AP$70,'Rekapitulace stavby'!$C$76:$AP$98</definedName>
    <definedName name="_xlnm.Print_Titles" localSheetId="0">'Rekapitulace stavby'!$85:$85</definedName>
    <definedName name="_xlnm.Print_Area" localSheetId="1">'2019-9-ELEKTRO - HORNÍ NÁ...'!$C$4:$Q$70,'2019-9-ELEKTRO - HORNÍ NÁ...'!$C$76:$Q$105,'2019-9-ELEKTRO - HORNÍ NÁ...'!$C$111:$Q$164</definedName>
    <definedName name="_xlnm.Print_Titles" localSheetId="1">'2019-9-ELEKTRO - HORNÍ NÁ...'!$121:$121</definedName>
    <definedName name="_xlnm.Print_Area" localSheetId="2">'2019-16-ELEKTRO - HORNÍ N...'!$C$4:$Q$70,'2019-16-ELEKTRO - HORNÍ N...'!$C$76:$Q$105,'2019-16-ELEKTRO - HORNÍ N...'!$C$111:$Q$158</definedName>
    <definedName name="_xlnm.Print_Titles" localSheetId="2">'2019-16-ELEKTRO - HORNÍ N...'!$121:$121</definedName>
    <definedName name="_xlnm.Print_Area" localSheetId="3">'2019-80-ELEKTRO - RADNIČN...'!$C$4:$Q$70,'2019-80-ELEKTRO - RADNIČN...'!$C$76:$Q$105,'2019-80-ELEKTRO - RADNIČN...'!$C$111:$Q$163</definedName>
    <definedName name="_xlnm.Print_Titles" localSheetId="3">'2019-80-ELEKTRO - RADNIČN...'!$121:$121</definedName>
  </definedNames>
  <calcPr/>
</workbook>
</file>

<file path=xl/calcChain.xml><?xml version="1.0" encoding="utf-8"?>
<calcChain xmlns="http://schemas.openxmlformats.org/spreadsheetml/2006/main">
  <c i="1" r="AY90"/>
  <c r="AX90"/>
  <c i="4" r="BI163"/>
  <c r="BH163"/>
  <c r="BG163"/>
  <c r="BF163"/>
  <c r="BK163"/>
  <c r="N163"/>
  <c r="BE163"/>
  <c r="BI162"/>
  <c r="BH162"/>
  <c r="BG162"/>
  <c r="BF162"/>
  <c r="BK162"/>
  <c r="N162"/>
  <c r="BE162"/>
  <c r="BI161"/>
  <c r="BH161"/>
  <c r="BG161"/>
  <c r="BF161"/>
  <c r="BK161"/>
  <c r="N161"/>
  <c r="BE161"/>
  <c r="BI160"/>
  <c r="BH160"/>
  <c r="BG160"/>
  <c r="BF160"/>
  <c r="BK160"/>
  <c r="N160"/>
  <c r="BE160"/>
  <c r="BI159"/>
  <c r="BH159"/>
  <c r="BG159"/>
  <c r="BF159"/>
  <c r="BK159"/>
  <c r="BK158"/>
  <c r="N158"/>
  <c r="N159"/>
  <c r="BE159"/>
  <c r="N95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AA143"/>
  <c r="Y144"/>
  <c r="Y143"/>
  <c r="W144"/>
  <c r="W143"/>
  <c r="BK144"/>
  <c r="BK143"/>
  <c r="N143"/>
  <c r="N144"/>
  <c r="BE144"/>
  <c r="N94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AA136"/>
  <c r="AA135"/>
  <c r="Y137"/>
  <c r="Y136"/>
  <c r="Y135"/>
  <c r="W137"/>
  <c r="W136"/>
  <c r="W135"/>
  <c r="BK137"/>
  <c r="BK136"/>
  <c r="N136"/>
  <c r="BK135"/>
  <c r="N135"/>
  <c r="N137"/>
  <c r="BE137"/>
  <c r="N93"/>
  <c r="N92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AA131"/>
  <c r="Y132"/>
  <c r="Y131"/>
  <c r="W132"/>
  <c r="W131"/>
  <c r="BK132"/>
  <c r="BK131"/>
  <c r="N131"/>
  <c r="N132"/>
  <c r="BE132"/>
  <c r="N9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AA124"/>
  <c r="AA123"/>
  <c r="AA122"/>
  <c r="Y125"/>
  <c r="Y124"/>
  <c r="Y123"/>
  <c r="Y122"/>
  <c r="W125"/>
  <c r="W124"/>
  <c r="W123"/>
  <c r="W122"/>
  <c i="1" r="AU90"/>
  <c i="4" r="BK125"/>
  <c r="BK124"/>
  <c r="N124"/>
  <c r="BK123"/>
  <c r="N123"/>
  <c r="BK122"/>
  <c r="N122"/>
  <c r="N88"/>
  <c r="N125"/>
  <c r="BE125"/>
  <c r="N90"/>
  <c r="N89"/>
  <c r="F116"/>
  <c r="F11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H36"/>
  <c i="1" r="BD90"/>
  <c i="4" r="BH98"/>
  <c r="H35"/>
  <c i="1" r="BC90"/>
  <c i="4" r="BG98"/>
  <c r="H34"/>
  <c i="1" r="BB90"/>
  <c i="4" r="BF98"/>
  <c r="M33"/>
  <c i="1" r="AW90"/>
  <c i="4" r="H33"/>
  <c i="1" r="BA90"/>
  <c i="4" r="N98"/>
  <c r="N97"/>
  <c r="L105"/>
  <c r="BE98"/>
  <c r="M32"/>
  <c i="1" r="AV90"/>
  <c i="4" r="H32"/>
  <c i="1" r="AZ90"/>
  <c i="4" r="M28"/>
  <c i="1" r="AS90"/>
  <c i="4" r="M27"/>
  <c r="F81"/>
  <c r="F79"/>
  <c r="M30"/>
  <c i="1" r="AG90"/>
  <c i="4" r="L38"/>
  <c r="O21"/>
  <c r="E21"/>
  <c r="M119"/>
  <c r="M84"/>
  <c r="O20"/>
  <c r="O18"/>
  <c r="E18"/>
  <c r="M118"/>
  <c r="M83"/>
  <c r="O17"/>
  <c r="O15"/>
  <c r="E15"/>
  <c r="F119"/>
  <c r="F84"/>
  <c r="O14"/>
  <c r="O12"/>
  <c r="E12"/>
  <c r="F118"/>
  <c r="F83"/>
  <c r="O11"/>
  <c r="O9"/>
  <c r="M116"/>
  <c r="M81"/>
  <c r="F6"/>
  <c r="F113"/>
  <c r="F78"/>
  <c i="1" r="AY89"/>
  <c r="AX89"/>
  <c i="3" r="BI158"/>
  <c r="BH158"/>
  <c r="BG158"/>
  <c r="BF158"/>
  <c r="BK158"/>
  <c r="N158"/>
  <c r="BE158"/>
  <c r="BI157"/>
  <c r="BH157"/>
  <c r="BG157"/>
  <c r="BF157"/>
  <c r="BK157"/>
  <c r="N157"/>
  <c r="BE157"/>
  <c r="BI156"/>
  <c r="BH156"/>
  <c r="BG156"/>
  <c r="BF156"/>
  <c r="BK156"/>
  <c r="N156"/>
  <c r="BE156"/>
  <c r="BI155"/>
  <c r="BH155"/>
  <c r="BG155"/>
  <c r="BF155"/>
  <c r="BK155"/>
  <c r="N155"/>
  <c r="BE155"/>
  <c r="BI154"/>
  <c r="BH154"/>
  <c r="BG154"/>
  <c r="BF154"/>
  <c r="BK154"/>
  <c r="BK153"/>
  <c r="N153"/>
  <c r="N154"/>
  <c r="BE154"/>
  <c r="N95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AA140"/>
  <c r="Y141"/>
  <c r="Y140"/>
  <c r="W141"/>
  <c r="W140"/>
  <c r="BK141"/>
  <c r="BK140"/>
  <c r="N140"/>
  <c r="N141"/>
  <c r="BE141"/>
  <c r="N94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AA134"/>
  <c r="AA133"/>
  <c r="Y135"/>
  <c r="Y134"/>
  <c r="Y133"/>
  <c r="W135"/>
  <c r="W134"/>
  <c r="W133"/>
  <c r="BK135"/>
  <c r="BK134"/>
  <c r="N134"/>
  <c r="BK133"/>
  <c r="N133"/>
  <c r="N135"/>
  <c r="BE135"/>
  <c r="N93"/>
  <c r="N92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AA129"/>
  <c r="Y130"/>
  <c r="Y129"/>
  <c r="W130"/>
  <c r="W129"/>
  <c r="BK130"/>
  <c r="BK129"/>
  <c r="N129"/>
  <c r="N130"/>
  <c r="BE130"/>
  <c r="N91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AA124"/>
  <c r="AA123"/>
  <c r="AA122"/>
  <c r="Y125"/>
  <c r="Y124"/>
  <c r="Y123"/>
  <c r="Y122"/>
  <c r="W125"/>
  <c r="W124"/>
  <c r="W123"/>
  <c r="W122"/>
  <c i="1" r="AU89"/>
  <c i="3" r="BK125"/>
  <c r="BK124"/>
  <c r="N124"/>
  <c r="BK123"/>
  <c r="N123"/>
  <c r="BK122"/>
  <c r="N122"/>
  <c r="N88"/>
  <c r="N125"/>
  <c r="BE125"/>
  <c r="N90"/>
  <c r="N89"/>
  <c r="F116"/>
  <c r="F11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H36"/>
  <c i="1" r="BD89"/>
  <c i="3" r="BH98"/>
  <c r="H35"/>
  <c i="1" r="BC89"/>
  <c i="3" r="BG98"/>
  <c r="H34"/>
  <c i="1" r="BB89"/>
  <c i="3" r="BF98"/>
  <c r="M33"/>
  <c i="1" r="AW89"/>
  <c i="3" r="H33"/>
  <c i="1" r="BA89"/>
  <c i="3" r="N98"/>
  <c r="N97"/>
  <c r="L105"/>
  <c r="BE98"/>
  <c r="M32"/>
  <c i="1" r="AV89"/>
  <c i="3" r="H32"/>
  <c i="1" r="AZ89"/>
  <c i="3" r="M28"/>
  <c i="1" r="AS89"/>
  <c i="3" r="M27"/>
  <c r="F81"/>
  <c r="F79"/>
  <c r="M30"/>
  <c i="1" r="AG89"/>
  <c i="3" r="L38"/>
  <c r="O21"/>
  <c r="E21"/>
  <c r="M119"/>
  <c r="M84"/>
  <c r="O20"/>
  <c r="O18"/>
  <c r="E18"/>
  <c r="M118"/>
  <c r="M83"/>
  <c r="O17"/>
  <c r="O15"/>
  <c r="E15"/>
  <c r="F119"/>
  <c r="F84"/>
  <c r="O14"/>
  <c r="O12"/>
  <c r="E12"/>
  <c r="F118"/>
  <c r="F83"/>
  <c r="O11"/>
  <c r="O9"/>
  <c r="M116"/>
  <c r="M81"/>
  <c r="F6"/>
  <c r="F113"/>
  <c r="F78"/>
  <c i="1" r="AY88"/>
  <c r="AX88"/>
  <c i="2" r="BI164"/>
  <c r="BH164"/>
  <c r="BG164"/>
  <c r="BF164"/>
  <c r="BK164"/>
  <c r="N164"/>
  <c r="BE164"/>
  <c r="BI163"/>
  <c r="BH163"/>
  <c r="BG163"/>
  <c r="BF163"/>
  <c r="BK163"/>
  <c r="N163"/>
  <c r="BE163"/>
  <c r="BI162"/>
  <c r="BH162"/>
  <c r="BG162"/>
  <c r="BF162"/>
  <c r="BK162"/>
  <c r="N162"/>
  <c r="BE162"/>
  <c r="BI161"/>
  <c r="BH161"/>
  <c r="BG161"/>
  <c r="BF161"/>
  <c r="BK161"/>
  <c r="N161"/>
  <c r="BE161"/>
  <c r="BI160"/>
  <c r="BH160"/>
  <c r="BG160"/>
  <c r="BF160"/>
  <c r="BK160"/>
  <c r="BK159"/>
  <c r="N159"/>
  <c r="N160"/>
  <c r="BE160"/>
  <c r="N95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9"/>
  <c r="BH149"/>
  <c r="BG149"/>
  <c r="BF149"/>
  <c r="AA149"/>
  <c r="Y149"/>
  <c r="W149"/>
  <c r="BK149"/>
  <c r="N149"/>
  <c r="BE149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AA140"/>
  <c r="Y141"/>
  <c r="Y140"/>
  <c r="W141"/>
  <c r="W140"/>
  <c r="BK141"/>
  <c r="BK140"/>
  <c r="N140"/>
  <c r="N141"/>
  <c r="BE141"/>
  <c r="N94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AA134"/>
  <c r="AA133"/>
  <c r="Y135"/>
  <c r="Y134"/>
  <c r="Y133"/>
  <c r="W135"/>
  <c r="W134"/>
  <c r="W133"/>
  <c r="BK135"/>
  <c r="BK134"/>
  <c r="N134"/>
  <c r="BK133"/>
  <c r="N133"/>
  <c r="N135"/>
  <c r="BE135"/>
  <c r="N93"/>
  <c r="N92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AA129"/>
  <c r="Y130"/>
  <c r="Y129"/>
  <c r="W130"/>
  <c r="W129"/>
  <c r="BK130"/>
  <c r="BK129"/>
  <c r="N129"/>
  <c r="N130"/>
  <c r="BE130"/>
  <c r="N91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AA124"/>
  <c r="AA123"/>
  <c r="AA122"/>
  <c r="Y125"/>
  <c r="Y124"/>
  <c r="Y123"/>
  <c r="Y122"/>
  <c r="W125"/>
  <c r="W124"/>
  <c r="W123"/>
  <c r="W122"/>
  <c i="1" r="AU88"/>
  <c i="2" r="BK125"/>
  <c r="BK124"/>
  <c r="N124"/>
  <c r="BK123"/>
  <c r="N123"/>
  <c r="BK122"/>
  <c r="N122"/>
  <c r="N88"/>
  <c r="N125"/>
  <c r="BE125"/>
  <c r="N90"/>
  <c r="N89"/>
  <c r="F116"/>
  <c r="F11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H36"/>
  <c i="1" r="BD88"/>
  <c i="2" r="BH98"/>
  <c r="H35"/>
  <c i="1" r="BC88"/>
  <c i="2" r="BG98"/>
  <c r="H34"/>
  <c i="1" r="BB88"/>
  <c i="2" r="BF98"/>
  <c r="M33"/>
  <c i="1" r="AW88"/>
  <c i="2" r="H33"/>
  <c i="1" r="BA88"/>
  <c i="2" r="N98"/>
  <c r="N97"/>
  <c r="L105"/>
  <c r="BE98"/>
  <c r="M32"/>
  <c i="1" r="AV88"/>
  <c i="2" r="H32"/>
  <c i="1" r="AZ88"/>
  <c i="2" r="M28"/>
  <c i="1" r="AS88"/>
  <c i="2" r="M27"/>
  <c r="F81"/>
  <c r="F79"/>
  <c r="M30"/>
  <c i="1" r="AG88"/>
  <c i="2" r="L38"/>
  <c r="O21"/>
  <c r="E21"/>
  <c r="M119"/>
  <c r="M84"/>
  <c r="O20"/>
  <c r="O18"/>
  <c r="E18"/>
  <c r="M118"/>
  <c r="M83"/>
  <c r="O17"/>
  <c r="O15"/>
  <c r="E15"/>
  <c r="F119"/>
  <c r="F84"/>
  <c r="O14"/>
  <c r="O12"/>
  <c r="E12"/>
  <c r="F118"/>
  <c r="F83"/>
  <c r="O11"/>
  <c r="O9"/>
  <c r="M116"/>
  <c r="M81"/>
  <c r="F6"/>
  <c r="F113"/>
  <c r="F78"/>
  <c i="1" r="CK96"/>
  <c r="CJ96"/>
  <c r="CI96"/>
  <c r="CC96"/>
  <c r="CH96"/>
  <c r="CB96"/>
  <c r="CG96"/>
  <c r="CA96"/>
  <c r="CF96"/>
  <c r="BZ96"/>
  <c r="CE96"/>
  <c r="CK95"/>
  <c r="CJ95"/>
  <c r="CI95"/>
  <c r="CC95"/>
  <c r="CH95"/>
  <c r="CB95"/>
  <c r="CG95"/>
  <c r="CA95"/>
  <c r="CF95"/>
  <c r="BZ95"/>
  <c r="CE95"/>
  <c r="CK94"/>
  <c r="CJ94"/>
  <c r="CI94"/>
  <c r="CC94"/>
  <c r="CH94"/>
  <c r="CB94"/>
  <c r="CG94"/>
  <c r="CA94"/>
  <c r="CF94"/>
  <c r="BZ94"/>
  <c r="CE94"/>
  <c r="CK93"/>
  <c r="CJ93"/>
  <c r="CI93"/>
  <c r="CH93"/>
  <c r="CG93"/>
  <c r="CF93"/>
  <c r="BZ93"/>
  <c r="CE93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6"/>
  <c r="CD96"/>
  <c r="AV96"/>
  <c r="BY96"/>
  <c r="AN96"/>
  <c r="AG95"/>
  <c r="CD95"/>
  <c r="AV95"/>
  <c r="BY95"/>
  <c r="AN95"/>
  <c r="AG94"/>
  <c r="CD94"/>
  <c r="AV94"/>
  <c r="BY94"/>
  <c r="AN94"/>
  <c r="AG93"/>
  <c r="AG92"/>
  <c r="AK27"/>
  <c r="AG98"/>
  <c r="CD93"/>
  <c r="W31"/>
  <c r="AV93"/>
  <c r="BY93"/>
  <c r="AK31"/>
  <c r="AN93"/>
  <c r="AN92"/>
  <c r="AT90"/>
  <c r="AN90"/>
  <c r="AT89"/>
  <c r="AN89"/>
  <c r="AT88"/>
  <c r="AN88"/>
  <c r="AN87"/>
  <c r="AN9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<sst xmlns="http://schemas.openxmlformats.org/spreadsheetml/2006/main">
  <si>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</si>
  <si>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</si>
  <si>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</si>
  <si>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</si>
  <si>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</si>
  <si>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</si>
  <si>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</si>
  <si>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</si>
  <si>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</si>
  <si>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</si>
  <si>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</si>
  <si>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</si>
  <si>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</si>
  <si>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</si>
  <si>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</si>
  <si>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</si>
  <si>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</si>
  <si>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2019/9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</si>
  <si>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</si>
  <si>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</si>
  <si>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KLIMATIZACE ŠTERNBERK</t>
  </si>
  <si>
    <t>JKSO:</t>
  </si>
  <si>
    <t/>
  </si>
  <si>
    <t>CC-CZ:</t>
  </si>
  <si>
    <t>Místo:</t>
  </si>
  <si>
    <t xml:space="preserve"> </t>
  </si>
  <si>
    <t>Datum:</t>
  </si>
  <si>
    <t>9. 5. 2019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</si>
  <si>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</si>
  <si>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</si>
  <si>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</si>
  <si>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</si>
  <si>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</si>
  <si>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</si>
  <si>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</si>
  <si>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</si>
  <si>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</si>
  <si>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</si>
  <si>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</si>
  <si>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</si>
  <si>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</si>
  <si>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</si>
  <si>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</si>
  <si>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</si>
  <si>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</si>
  <si>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</si>
  <si>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</si>
  <si>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</si>
  <si>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</si>
  <si>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</si>
  <si>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</si>
  <si>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</si>
  <si>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</si>
  <si>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</si>
  <si>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</si>
  <si>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</si>
  <si>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</si>
  <si>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</si>
  <si>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</si>
  <si>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</si>
  <si>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</si>
  <si>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</si>
  <si>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</si>
  <si>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</si>
  <si>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</si>
  <si>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</si>
  <si>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</si>
  <si>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</si>
  <si>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</si>
  <si>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</si>
  <si>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</si>
  <si>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</si>
  <si>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</si>
  <si>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</si>
  <si>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</si>
  <si>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</si>
  <si>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</si>
  <si>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</si>
  <si>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</si>
  <si>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{c911c130-ec9c-4164-82d6-f9b01aa7869a}</t>
  </si>
  <si>
    <t>{00000000-0000-0000-0000-000000000000}</t>
  </si>
  <si>
    <t>/</t>
  </si>
  <si>
    <t>2019/9-ELEKTRO</t>
  </si>
  <si>
    <t>HORNÍ NÁMĚSTÍ 9</t>
  </si>
  <si>
    <t>1</t>
  </si>
  <si>
    <t>{51409310-a8c0-4673-a0e3-acfd5bedd2b2}</t>
  </si>
  <si>
    <t>2019/16-ELEKTRO</t>
  </si>
  <si>
    <t>HORNÍ NÁMĚSTÍ 16</t>
  </si>
  <si>
    <t>{b060dace-fdfa-45d7-90bc-5481a44ef8d2}</t>
  </si>
  <si>
    <t>2019/80-ELEKTRO</t>
  </si>
  <si>
    <t>RADNIČNÍ 80</t>
  </si>
  <si>
    <t>{8057c75b-a0ae-4913-b31c-c3e9b57b88d8}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</si>
  <si>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</si>
  <si>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</si>
  <si>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</si>
  <si>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</si>
  <si>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</si>
  <si>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</si>
  <si>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</si>
  <si>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</si>
  <si>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</si>
  <si>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</si>
  <si>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</si>
  <si>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</si>
  <si>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</si>
  <si>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</si>
  <si>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</si>
  <si>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</si>
  <si>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</si>
  <si>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2019/9-ELEKTRO - HORNÍ NÁMĚSTÍ 9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</si>
  <si>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</si>
  <si>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</si>
  <si>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</si>
  <si>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</si>
  <si>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</si>
  <si>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</si>
  <si>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</si>
  <si>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469 - Stavební práce při elektromontážích</t>
  </si>
  <si>
    <t xml:space="preserve">    99 - Přesuny hmot a sutí</t>
  </si>
  <si>
    <t>PSV - Práce a dodávky PSV</t>
  </si>
  <si>
    <t xml:space="preserve">    740 - Elektromontáže - zkoušky a revize</t>
  </si>
  <si>
    <t xml:space="preserve">    741 - Elektroinstalace - silnoproud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</si>
  <si>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</si>
  <si>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</si>
  <si>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</si>
  <si>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</si>
  <si>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</si>
  <si>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</si>
  <si>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</si>
  <si>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</si>
  <si>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</si>
  <si>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</si>
  <si>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</si>
  <si>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</si>
  <si>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</si>
  <si>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</si>
  <si>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</si>
  <si>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</si>
  <si>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</si>
  <si>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</si>
  <si>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</si>
  <si>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</si>
  <si>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</si>
  <si>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</si>
  <si>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</si>
  <si>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</si>
  <si>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</si>
  <si>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</si>
  <si>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972044331</t>
  </si>
  <si>
    <t>Vybourání otvorů ve stropech nebo klenbách z dutých tvárnic pl do 0,25m2 tl do 100 mm</t>
  </si>
  <si>
    <t>kus</t>
  </si>
  <si>
    <t>4</t>
  </si>
  <si>
    <t>-944029842</t>
  </si>
  <si>
    <t>974031132</t>
  </si>
  <si>
    <t>Vysekání rýh ve zdivu cihelném hl do 50 mm š do 70 mm</t>
  </si>
  <si>
    <t>m</t>
  </si>
  <si>
    <t>-2111354055</t>
  </si>
  <si>
    <t>3</t>
  </si>
  <si>
    <t>460710043</t>
  </si>
  <si>
    <t>Vyplnění a omítnutí rýh hrubou ve stěnách hloubky do 5 cm a šířky do 7 cm</t>
  </si>
  <si>
    <t>64</t>
  </si>
  <si>
    <t>-607046605</t>
  </si>
  <si>
    <t>61232114R</t>
  </si>
  <si>
    <t>Vápenocementová omítka štuková vnitřních stěn nanášená ručně</t>
  </si>
  <si>
    <t>m2</t>
  </si>
  <si>
    <t>1317025619</t>
  </si>
  <si>
    <t>5</t>
  </si>
  <si>
    <t>997013501</t>
  </si>
  <si>
    <t>Odvoz suti na skládku a vybouraných hmot nebo meziskládku do 1 km se složením</t>
  </si>
  <si>
    <t>t</t>
  </si>
  <si>
    <t>-862171150</t>
  </si>
  <si>
    <t>6</t>
  </si>
  <si>
    <t>997013509</t>
  </si>
  <si>
    <t>Příplatek k odvozu suti a vybouraných hmot na skládku ZKD 1 km přes 1 km</t>
  </si>
  <si>
    <t>-1505379341</t>
  </si>
  <si>
    <t>7</t>
  </si>
  <si>
    <t>997013831</t>
  </si>
  <si>
    <t>Poplatek za uložení stavebního směsného odpadu na skládce (skládkovné)</t>
  </si>
  <si>
    <t>1337336237</t>
  </si>
  <si>
    <t>8</t>
  </si>
  <si>
    <t>741810001</t>
  </si>
  <si>
    <t>Celková prohlídka elektrického rozvodu a zařízení do 100 000,- Kč - REVIZE</t>
  </si>
  <si>
    <t>16</t>
  </si>
  <si>
    <t>1269418827</t>
  </si>
  <si>
    <t>9</t>
  </si>
  <si>
    <t>R-740-2</t>
  </si>
  <si>
    <t>Přidružený materiál</t>
  </si>
  <si>
    <t>kpl</t>
  </si>
  <si>
    <t>115349330</t>
  </si>
  <si>
    <t>10</t>
  </si>
  <si>
    <t>R-740-3</t>
  </si>
  <si>
    <t>Dokumentace skutečného provedení, 2x výtisk, 1x na CD</t>
  </si>
  <si>
    <t>256486313</t>
  </si>
  <si>
    <t>11</t>
  </si>
  <si>
    <t>R-740-7</t>
  </si>
  <si>
    <t>Výmalba po zednickém zapravení</t>
  </si>
  <si>
    <t>288362989</t>
  </si>
  <si>
    <t>12</t>
  </si>
  <si>
    <t>R-740-8</t>
  </si>
  <si>
    <t>Úklid staveniště</t>
  </si>
  <si>
    <t>-1927966314</t>
  </si>
  <si>
    <t>13</t>
  </si>
  <si>
    <t>741110501</t>
  </si>
  <si>
    <t>Montáž lišt a kanálků elektroinstalačních se spojkami, ohyby a rohy a s nasunutím do krabic protahovacích, šířky do 60 mm</t>
  </si>
  <si>
    <t>76350517</t>
  </si>
  <si>
    <t>14</t>
  </si>
  <si>
    <t>M</t>
  </si>
  <si>
    <t>34571008</t>
  </si>
  <si>
    <t>lišta elektroinstalační hranatá bílá 40 x 40</t>
  </si>
  <si>
    <t>32</t>
  </si>
  <si>
    <t>-590948199</t>
  </si>
  <si>
    <t>741120001</t>
  </si>
  <si>
    <t>Montáž vodičů izolovaných měděných bez ukončení uložených pod omítku plných a laněných (CY), průřezu žíly 0,35 až 6 mm2</t>
  </si>
  <si>
    <t>-640759787</t>
  </si>
  <si>
    <t>34140825</t>
  </si>
  <si>
    <t>vodič silový s Cu jádrem 4mm2</t>
  </si>
  <si>
    <t>1952891833</t>
  </si>
  <si>
    <t>17</t>
  </si>
  <si>
    <t>34140826</t>
  </si>
  <si>
    <t>vodič silový s Cu jádrem 6mm2</t>
  </si>
  <si>
    <t>1721442898</t>
  </si>
  <si>
    <t>18</t>
  </si>
  <si>
    <t>741122016</t>
  </si>
  <si>
    <t>Montáž kabelů měděných bez ukončení uložených pod omítku plných kulatých (CYKY), počtu a průřezu žil 3x2,5 až 6 mm2</t>
  </si>
  <si>
    <t>-2099526599</t>
  </si>
  <si>
    <t>19</t>
  </si>
  <si>
    <t>341110360</t>
  </si>
  <si>
    <t>kabel silový s Cu jádrem CYKY 3x2,5 mm2</t>
  </si>
  <si>
    <t>505447808</t>
  </si>
  <si>
    <t>obsah kovu [kg/m], Cu =0,074, Al =0</t>
  </si>
  <si>
    <t>P</t>
  </si>
  <si>
    <t>20</t>
  </si>
  <si>
    <t>34111042</t>
  </si>
  <si>
    <t>kabel silový s Cu jádrem 1 kV 3x4mm2</t>
  </si>
  <si>
    <t>-895283026</t>
  </si>
  <si>
    <t>741130001</t>
  </si>
  <si>
    <t>Ukončení vodič izolovaný do 2,5mm2 v rozváděči nebo na přístroji</t>
  </si>
  <si>
    <t>-2001455127</t>
  </si>
  <si>
    <t>22</t>
  </si>
  <si>
    <t>741130003</t>
  </si>
  <si>
    <t>Ukončení vodič izolovaný do 4 mm2 v rozváděči nebo na přístroji</t>
  </si>
  <si>
    <t>667301871</t>
  </si>
  <si>
    <t>23</t>
  </si>
  <si>
    <t>741210005R</t>
  </si>
  <si>
    <t>Úprava stávající oceloplechové rozvodnice</t>
  </si>
  <si>
    <t>96005818</t>
  </si>
  <si>
    <t>úprava krytu rozvodnice, doplnění lišty DIN a nulové svorkovnice (7 pozic)</t>
  </si>
  <si>
    <t>24</t>
  </si>
  <si>
    <t>358221110</t>
  </si>
  <si>
    <t>jistič 1pólový-charakteristika B LPN (LSN) 16D/1</t>
  </si>
  <si>
    <t>262144</t>
  </si>
  <si>
    <t>-426882388</t>
  </si>
  <si>
    <t>25</t>
  </si>
  <si>
    <t>358221111</t>
  </si>
  <si>
    <t>jistič 1pólový-charakteristika B LPN (LSN) 20D/1</t>
  </si>
  <si>
    <t>1001546753</t>
  </si>
  <si>
    <t>26</t>
  </si>
  <si>
    <t>358221112</t>
  </si>
  <si>
    <t>jistič 1pólový-charakteristika B LPN (LSN) 25D/1</t>
  </si>
  <si>
    <t>2085370136</t>
  </si>
  <si>
    <t>27</t>
  </si>
  <si>
    <t>358892060</t>
  </si>
  <si>
    <t>chránič proudový 4pólový OFI 40/4/030 typ AC</t>
  </si>
  <si>
    <t>-857348960</t>
  </si>
  <si>
    <t>28</t>
  </si>
  <si>
    <t>7401-PMr</t>
  </si>
  <si>
    <t>Pridružený materiál (propojovací lišty, lišta DIN, nulový můstek, vyvazovací pásky, popisovací štítky atd...)</t>
  </si>
  <si>
    <t>-1290767153</t>
  </si>
  <si>
    <t>VP - Vícepráce</t>
  </si>
  <si>
    <t>PN</t>
  </si>
  <si>
    <t>2019/16-ELEKTRO - HORNÍ NÁMĚSTÍ 16</t>
  </si>
  <si>
    <t>741122032</t>
  </si>
  <si>
    <t>Montáž kabel Cu bez ukončení uložený pod omítku plný kulatý 5x4 až 6 mm2 (CYKY)</t>
  </si>
  <si>
    <t>34111098</t>
  </si>
  <si>
    <t>kabel silový s Cu jádrem 1 kV 5x4mm2</t>
  </si>
  <si>
    <t>358221212</t>
  </si>
  <si>
    <t>jistič 3pólový-charakteristika B LPN (LSN) 20D/3</t>
  </si>
  <si>
    <t>939863</t>
  </si>
  <si>
    <t>2019/80-ELEKTRO - RADNIČNÍ 80</t>
  </si>
  <si>
    <t>974031121</t>
  </si>
  <si>
    <t>Vysekání rýh ve zdivu cihelném hl do 30 mm š do 30 mm</t>
  </si>
  <si>
    <t>-1193313602</t>
  </si>
  <si>
    <t>460710031</t>
  </si>
  <si>
    <t>Vyplnění a omítnutí rýh ve stěnách hloubky do 3 cm a šířky do 3 cm</t>
  </si>
  <si>
    <t>1609860244</t>
  </si>
  <si>
    <t>R-740-9</t>
  </si>
  <si>
    <t>Rozebrání SDK stropní konstrukce a vrácení do původního stavu</t>
  </si>
  <si>
    <t>795553794</t>
  </si>
  <si>
    <t>741120003</t>
  </si>
  <si>
    <t>Montáž vodič Cu izolovaný plný a laněný žíla 10-16 mm2 pod omítku (CY)</t>
  </si>
  <si>
    <t>34142158</t>
  </si>
  <si>
    <t>vodič silový s Cu jádrem 10mm2</t>
  </si>
  <si>
    <t>741122015</t>
  </si>
  <si>
    <t>Montáž kabel Cu bez ukončení uložený pod omítku plný kulatý 3x1,5 mm2 (CYKY)</t>
  </si>
  <si>
    <t>2012339617</t>
  </si>
  <si>
    <t>34111030</t>
  </si>
  <si>
    <t>kabel silový s Cu jádrem 1 kV 3x1,5mm2</t>
  </si>
  <si>
    <t>-2033958994</t>
  </si>
  <si>
    <t>34111100</t>
  </si>
  <si>
    <t>kabel silový s Cu jádrem 1 kV 5x6mm2</t>
  </si>
  <si>
    <t>790263147</t>
  </si>
  <si>
    <t>358221105</t>
  </si>
  <si>
    <t>jistič 1pólový-charakteristika B LPN (LSN) 6D/1</t>
  </si>
  <si>
    <t>-1325722889</t>
  </si>
  <si>
    <t>358221214</t>
  </si>
  <si>
    <t>jistič 3pólový-charakteristika B LPN (LSN) 32D/3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</si>
</sst>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4" fontId="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0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33" fillId="0" borderId="25" xfId="0" applyFont="1" applyBorder="1" applyAlignment="1" applyProtection="1">
      <alignment horizontal="center" vertical="center"/>
    </xf>
    <xf numFmtId="49" fontId="33" fillId="0" borderId="25" xfId="0" applyNumberFormat="1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left" vertical="center" wrapText="1"/>
    </xf>
    <xf numFmtId="0" fontId="33" fillId="0" borderId="25" xfId="0" applyFont="1" applyBorder="1" applyAlignment="1" applyProtection="1">
      <alignment horizontal="center" vertical="center" wrapText="1"/>
    </xf>
    <xf numFmtId="167" fontId="33" fillId="0" borderId="25" xfId="0" applyNumberFormat="1" applyFont="1" applyBorder="1" applyAlignment="1" applyProtection="1">
      <alignment vertical="center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</xf>
    <xf numFmtId="4" fontId="33" fillId="0" borderId="25" xfId="0" applyNumberFormat="1" applyFont="1" applyBorder="1" applyAlignment="1" applyProtection="1">
      <alignment vertical="center"/>
    </xf>
    <xf numFmtId="0" fontId="34" fillId="0" borderId="12" xfId="0" applyFont="1" applyBorder="1" applyAlignment="1" applyProtection="1">
      <alignment vertical="center" wrapText="1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23</v>
      </c>
      <c r="AL7" s="29"/>
      <c r="AM7" s="29"/>
      <c r="AN7" s="31" t="s">
        <v>22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24</v>
      </c>
      <c r="E8" s="29"/>
      <c r="F8" s="29"/>
      <c r="G8" s="29"/>
      <c r="H8" s="29"/>
      <c r="I8" s="29"/>
      <c r="J8" s="29"/>
      <c r="K8" s="31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26</v>
      </c>
      <c r="AL8" s="29"/>
      <c r="AM8" s="29"/>
      <c r="AN8" s="37" t="s">
        <v>27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29</v>
      </c>
      <c r="AL10" s="29"/>
      <c r="AM10" s="29"/>
      <c r="AN10" s="31" t="s">
        <v>22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30</v>
      </c>
      <c r="AL11" s="29"/>
      <c r="AM11" s="29"/>
      <c r="AN11" s="31" t="s">
        <v>22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29</v>
      </c>
      <c r="AL13" s="29"/>
      <c r="AM13" s="29"/>
      <c r="AN13" s="38" t="s">
        <v>32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32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30</v>
      </c>
      <c r="AL14" s="29"/>
      <c r="AM14" s="29"/>
      <c r="AN14" s="38" t="s">
        <v>32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29</v>
      </c>
      <c r="AL16" s="29"/>
      <c r="AM16" s="29"/>
      <c r="AN16" s="31" t="s">
        <v>22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25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30</v>
      </c>
      <c r="AL17" s="29"/>
      <c r="AM17" s="29"/>
      <c r="AN17" s="31" t="s">
        <v>22</v>
      </c>
      <c r="AO17" s="29"/>
      <c r="AP17" s="29"/>
      <c r="AQ17" s="27"/>
      <c r="BE17" s="35"/>
      <c r="BS17" s="20" t="s">
        <v>34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29</v>
      </c>
      <c r="AL19" s="29"/>
      <c r="AM19" s="29"/>
      <c r="AN19" s="31" t="s">
        <v>22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25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30</v>
      </c>
      <c r="AL20" s="29"/>
      <c r="AM20" s="29"/>
      <c r="AN20" s="31" t="s">
        <v>22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36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22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38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ROUND(AG92,2)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39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40</v>
      </c>
      <c r="E31" s="51"/>
      <c r="F31" s="52" t="s">
        <v>41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42</v>
      </c>
      <c r="U31" s="51"/>
      <c r="V31" s="51"/>
      <c r="W31" s="55">
        <f>ROUND(AZ87+SUM(CD93:CD97),2)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ROUND(AV87+SUM(BY93:BY97),2)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43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42</v>
      </c>
      <c r="U32" s="51"/>
      <c r="V32" s="51"/>
      <c r="W32" s="55">
        <f>ROUND(BA87+SUM(CE93:CE97),2)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ROUND(AW87+SUM(BZ93:BZ97),2)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44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42</v>
      </c>
      <c r="U33" s="51"/>
      <c r="V33" s="51"/>
      <c r="W33" s="55">
        <f>ROUND(BB87+SUM(CF93:CF97),2)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45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42</v>
      </c>
      <c r="U34" s="51"/>
      <c r="V34" s="51"/>
      <c r="W34" s="55">
        <f>ROUND(BC87+SUM(CG93:CG97),2)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46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42</v>
      </c>
      <c r="U35" s="51"/>
      <c r="V35" s="51"/>
      <c r="W35" s="55">
        <f>ROUND(BD87+SUM(CH93:CH97),2)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47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48</v>
      </c>
      <c r="U37" s="59"/>
      <c r="V37" s="59"/>
      <c r="W37" s="59"/>
      <c r="X37" s="61" t="s">
        <v>49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50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51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52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53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52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53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54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55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52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53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52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53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56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2019/9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KLIMATIZACE ŠTERNBERK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24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 xml:space="preserve"> 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26</v>
      </c>
      <c r="AJ80" s="45"/>
      <c r="AK80" s="45"/>
      <c r="AL80" s="45"/>
      <c r="AM80" s="88" t="str">
        <f> IF(AN8= "","",AN8)</f>
        <v>9. 5. 2019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28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 xml:space="preserve"> 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33</v>
      </c>
      <c r="AJ82" s="45"/>
      <c r="AK82" s="45"/>
      <c r="AL82" s="45"/>
      <c r="AM82" s="80" t="str">
        <f>IF(E17="","",E17)</f>
        <v xml:space="preserve"> </v>
      </c>
      <c r="AN82" s="80"/>
      <c r="AO82" s="80"/>
      <c r="AP82" s="80"/>
      <c r="AQ82" s="46"/>
      <c r="AS82" s="89" t="s">
        <v>57</v>
      </c>
      <c r="AT82" s="90"/>
      <c r="AU82" s="91"/>
      <c r="AV82" s="91"/>
      <c r="AW82" s="91"/>
      <c r="AX82" s="91"/>
      <c r="AY82" s="91"/>
      <c r="AZ82" s="91"/>
      <c r="BA82" s="91"/>
      <c r="BB82" s="91"/>
      <c r="BC82" s="91"/>
      <c r="BD82" s="92"/>
    </row>
    <row r="83" s="1" customFormat="1">
      <c r="B83" s="44"/>
      <c r="C83" s="36" t="s">
        <v>31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35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3"/>
      <c r="AT83" s="94"/>
      <c r="AU83" s="95"/>
      <c r="AV83" s="95"/>
      <c r="AW83" s="95"/>
      <c r="AX83" s="95"/>
      <c r="AY83" s="95"/>
      <c r="AZ83" s="95"/>
      <c r="BA83" s="95"/>
      <c r="BB83" s="95"/>
      <c r="BC83" s="95"/>
      <c r="BD83" s="96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7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8"/>
    </row>
    <row r="85" s="1" customFormat="1" ht="29.28" customHeight="1">
      <c r="B85" s="44"/>
      <c r="C85" s="99" t="s">
        <v>58</v>
      </c>
      <c r="D85" s="100"/>
      <c r="E85" s="100"/>
      <c r="F85" s="100"/>
      <c r="G85" s="100"/>
      <c r="H85" s="101"/>
      <c r="I85" s="102" t="s">
        <v>59</v>
      </c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2" t="s">
        <v>60</v>
      </c>
      <c r="AH85" s="100"/>
      <c r="AI85" s="100"/>
      <c r="AJ85" s="100"/>
      <c r="AK85" s="100"/>
      <c r="AL85" s="100"/>
      <c r="AM85" s="100"/>
      <c r="AN85" s="102" t="s">
        <v>61</v>
      </c>
      <c r="AO85" s="100"/>
      <c r="AP85" s="103"/>
      <c r="AQ85" s="46"/>
      <c r="AS85" s="104" t="s">
        <v>62</v>
      </c>
      <c r="AT85" s="105" t="s">
        <v>63</v>
      </c>
      <c r="AU85" s="105" t="s">
        <v>64</v>
      </c>
      <c r="AV85" s="105" t="s">
        <v>65</v>
      </c>
      <c r="AW85" s="105" t="s">
        <v>66</v>
      </c>
      <c r="AX85" s="105" t="s">
        <v>67</v>
      </c>
      <c r="AY85" s="105" t="s">
        <v>68</v>
      </c>
      <c r="AZ85" s="105" t="s">
        <v>69</v>
      </c>
      <c r="BA85" s="105" t="s">
        <v>70</v>
      </c>
      <c r="BB85" s="105" t="s">
        <v>71</v>
      </c>
      <c r="BC85" s="105" t="s">
        <v>72</v>
      </c>
      <c r="BD85" s="106" t="s">
        <v>73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7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8" t="s">
        <v>74</v>
      </c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10">
        <f>ROUND(SUM(AG88:AG90),2)</f>
        <v>0</v>
      </c>
      <c r="AH87" s="110"/>
      <c r="AI87" s="110"/>
      <c r="AJ87" s="110"/>
      <c r="AK87" s="110"/>
      <c r="AL87" s="110"/>
      <c r="AM87" s="110"/>
      <c r="AN87" s="111">
        <f>SUM(AG87,AT87)</f>
        <v>0</v>
      </c>
      <c r="AO87" s="111"/>
      <c r="AP87" s="111"/>
      <c r="AQ87" s="86"/>
      <c r="AS87" s="112">
        <f>ROUND(SUM(AS88:AS90),2)</f>
        <v>0</v>
      </c>
      <c r="AT87" s="113">
        <f>ROUND(SUM(AV87:AW87),2)</f>
        <v>0</v>
      </c>
      <c r="AU87" s="114">
        <f>ROUND(SUM(AU88:AU90),5)</f>
        <v>0</v>
      </c>
      <c r="AV87" s="113">
        <f>ROUND(AZ87*L31,2)</f>
        <v>0</v>
      </c>
      <c r="AW87" s="113">
        <f>ROUND(BA87*L32,2)</f>
        <v>0</v>
      </c>
      <c r="AX87" s="113">
        <f>ROUND(BB87*L31,2)</f>
        <v>0</v>
      </c>
      <c r="AY87" s="113">
        <f>ROUND(BC87*L32,2)</f>
        <v>0</v>
      </c>
      <c r="AZ87" s="113">
        <f>ROUND(SUM(AZ88:AZ90),2)</f>
        <v>0</v>
      </c>
      <c r="BA87" s="113">
        <f>ROUND(SUM(BA88:BA90),2)</f>
        <v>0</v>
      </c>
      <c r="BB87" s="113">
        <f>ROUND(SUM(BB88:BB90),2)</f>
        <v>0</v>
      </c>
      <c r="BC87" s="113">
        <f>ROUND(SUM(BC88:BC90),2)</f>
        <v>0</v>
      </c>
      <c r="BD87" s="115">
        <f>ROUND(SUM(BD88:BD90),2)</f>
        <v>0</v>
      </c>
      <c r="BS87" s="116" t="s">
        <v>75</v>
      </c>
      <c r="BT87" s="116" t="s">
        <v>76</v>
      </c>
      <c r="BU87" s="117" t="s">
        <v>77</v>
      </c>
      <c r="BV87" s="116" t="s">
        <v>78</v>
      </c>
      <c r="BW87" s="116" t="s">
        <v>79</v>
      </c>
      <c r="BX87" s="116" t="s">
        <v>80</v>
      </c>
    </row>
    <row r="88" s="5" customFormat="1" ht="47.25" customHeight="1">
      <c r="A88" s="118" t="s">
        <v>81</v>
      </c>
      <c r="B88" s="119"/>
      <c r="C88" s="120"/>
      <c r="D88" s="121" t="s">
        <v>82</v>
      </c>
      <c r="E88" s="121"/>
      <c r="F88" s="121"/>
      <c r="G88" s="121"/>
      <c r="H88" s="121"/>
      <c r="I88" s="122"/>
      <c r="J88" s="121" t="s">
        <v>83</v>
      </c>
      <c r="K88" s="121"/>
      <c r="L88" s="121"/>
      <c r="M88" s="121"/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3">
        <f>'2019-9-ELEKTRO - HORNÍ NÁ...'!M30</f>
        <v>0</v>
      </c>
      <c r="AH88" s="122"/>
      <c r="AI88" s="122"/>
      <c r="AJ88" s="122"/>
      <c r="AK88" s="122"/>
      <c r="AL88" s="122"/>
      <c r="AM88" s="122"/>
      <c r="AN88" s="123">
        <f>SUM(AG88,AT88)</f>
        <v>0</v>
      </c>
      <c r="AO88" s="122"/>
      <c r="AP88" s="122"/>
      <c r="AQ88" s="124"/>
      <c r="AS88" s="125">
        <f>'2019-9-ELEKTRO - HORNÍ NÁ...'!M28</f>
        <v>0</v>
      </c>
      <c r="AT88" s="126">
        <f>ROUND(SUM(AV88:AW88),2)</f>
        <v>0</v>
      </c>
      <c r="AU88" s="127">
        <f>'2019-9-ELEKTRO - HORNÍ NÁ...'!W122</f>
        <v>0</v>
      </c>
      <c r="AV88" s="126">
        <f>'2019-9-ELEKTRO - HORNÍ NÁ...'!M32</f>
        <v>0</v>
      </c>
      <c r="AW88" s="126">
        <f>'2019-9-ELEKTRO - HORNÍ NÁ...'!M33</f>
        <v>0</v>
      </c>
      <c r="AX88" s="126">
        <f>'2019-9-ELEKTRO - HORNÍ NÁ...'!M34</f>
        <v>0</v>
      </c>
      <c r="AY88" s="126">
        <f>'2019-9-ELEKTRO - HORNÍ NÁ...'!M35</f>
        <v>0</v>
      </c>
      <c r="AZ88" s="126">
        <f>'2019-9-ELEKTRO - HORNÍ NÁ...'!H32</f>
        <v>0</v>
      </c>
      <c r="BA88" s="126">
        <f>'2019-9-ELEKTRO - HORNÍ NÁ...'!H33</f>
        <v>0</v>
      </c>
      <c r="BB88" s="126">
        <f>'2019-9-ELEKTRO - HORNÍ NÁ...'!H34</f>
        <v>0</v>
      </c>
      <c r="BC88" s="126">
        <f>'2019-9-ELEKTRO - HORNÍ NÁ...'!H35</f>
        <v>0</v>
      </c>
      <c r="BD88" s="128">
        <f>'2019-9-ELEKTRO - HORNÍ NÁ...'!H36</f>
        <v>0</v>
      </c>
      <c r="BT88" s="129" t="s">
        <v>84</v>
      </c>
      <c r="BV88" s="129" t="s">
        <v>78</v>
      </c>
      <c r="BW88" s="129" t="s">
        <v>85</v>
      </c>
      <c r="BX88" s="129" t="s">
        <v>79</v>
      </c>
    </row>
    <row r="89" s="5" customFormat="1" ht="63" customHeight="1">
      <c r="A89" s="118" t="s">
        <v>81</v>
      </c>
      <c r="B89" s="119"/>
      <c r="C89" s="120"/>
      <c r="D89" s="121" t="s">
        <v>86</v>
      </c>
      <c r="E89" s="121"/>
      <c r="F89" s="121"/>
      <c r="G89" s="121"/>
      <c r="H89" s="121"/>
      <c r="I89" s="122"/>
      <c r="J89" s="121" t="s">
        <v>87</v>
      </c>
      <c r="K89" s="121"/>
      <c r="L89" s="121"/>
      <c r="M89" s="121"/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3">
        <f>'2019-16-ELEKTRO - HORNÍ N...'!M30</f>
        <v>0</v>
      </c>
      <c r="AH89" s="122"/>
      <c r="AI89" s="122"/>
      <c r="AJ89" s="122"/>
      <c r="AK89" s="122"/>
      <c r="AL89" s="122"/>
      <c r="AM89" s="122"/>
      <c r="AN89" s="123">
        <f>SUM(AG89,AT89)</f>
        <v>0</v>
      </c>
      <c r="AO89" s="122"/>
      <c r="AP89" s="122"/>
      <c r="AQ89" s="124"/>
      <c r="AS89" s="125">
        <f>'2019-16-ELEKTRO - HORNÍ N...'!M28</f>
        <v>0</v>
      </c>
      <c r="AT89" s="126">
        <f>ROUND(SUM(AV89:AW89),2)</f>
        <v>0</v>
      </c>
      <c r="AU89" s="127">
        <f>'2019-16-ELEKTRO - HORNÍ N...'!W122</f>
        <v>0</v>
      </c>
      <c r="AV89" s="126">
        <f>'2019-16-ELEKTRO - HORNÍ N...'!M32</f>
        <v>0</v>
      </c>
      <c r="AW89" s="126">
        <f>'2019-16-ELEKTRO - HORNÍ N...'!M33</f>
        <v>0</v>
      </c>
      <c r="AX89" s="126">
        <f>'2019-16-ELEKTRO - HORNÍ N...'!M34</f>
        <v>0</v>
      </c>
      <c r="AY89" s="126">
        <f>'2019-16-ELEKTRO - HORNÍ N...'!M35</f>
        <v>0</v>
      </c>
      <c r="AZ89" s="126">
        <f>'2019-16-ELEKTRO - HORNÍ N...'!H32</f>
        <v>0</v>
      </c>
      <c r="BA89" s="126">
        <f>'2019-16-ELEKTRO - HORNÍ N...'!H33</f>
        <v>0</v>
      </c>
      <c r="BB89" s="126">
        <f>'2019-16-ELEKTRO - HORNÍ N...'!H34</f>
        <v>0</v>
      </c>
      <c r="BC89" s="126">
        <f>'2019-16-ELEKTRO - HORNÍ N...'!H35</f>
        <v>0</v>
      </c>
      <c r="BD89" s="128">
        <f>'2019-16-ELEKTRO - HORNÍ N...'!H36</f>
        <v>0</v>
      </c>
      <c r="BT89" s="129" t="s">
        <v>84</v>
      </c>
      <c r="BV89" s="129" t="s">
        <v>78</v>
      </c>
      <c r="BW89" s="129" t="s">
        <v>88</v>
      </c>
      <c r="BX89" s="129" t="s">
        <v>79</v>
      </c>
    </row>
    <row r="90" s="5" customFormat="1" ht="63" customHeight="1">
      <c r="A90" s="118" t="s">
        <v>81</v>
      </c>
      <c r="B90" s="119"/>
      <c r="C90" s="120"/>
      <c r="D90" s="121" t="s">
        <v>89</v>
      </c>
      <c r="E90" s="121"/>
      <c r="F90" s="121"/>
      <c r="G90" s="121"/>
      <c r="H90" s="121"/>
      <c r="I90" s="122"/>
      <c r="J90" s="121" t="s">
        <v>90</v>
      </c>
      <c r="K90" s="121"/>
      <c r="L90" s="121"/>
      <c r="M90" s="121"/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3">
        <f>'2019-80-ELEKTRO - RADNIČN...'!M30</f>
        <v>0</v>
      </c>
      <c r="AH90" s="122"/>
      <c r="AI90" s="122"/>
      <c r="AJ90" s="122"/>
      <c r="AK90" s="122"/>
      <c r="AL90" s="122"/>
      <c r="AM90" s="122"/>
      <c r="AN90" s="123">
        <f>SUM(AG90,AT90)</f>
        <v>0</v>
      </c>
      <c r="AO90" s="122"/>
      <c r="AP90" s="122"/>
      <c r="AQ90" s="124"/>
      <c r="AS90" s="130">
        <f>'2019-80-ELEKTRO - RADNIČN...'!M28</f>
        <v>0</v>
      </c>
      <c r="AT90" s="131">
        <f>ROUND(SUM(AV90:AW90),2)</f>
        <v>0</v>
      </c>
      <c r="AU90" s="132">
        <f>'2019-80-ELEKTRO - RADNIČN...'!W122</f>
        <v>0</v>
      </c>
      <c r="AV90" s="131">
        <f>'2019-80-ELEKTRO - RADNIČN...'!M32</f>
        <v>0</v>
      </c>
      <c r="AW90" s="131">
        <f>'2019-80-ELEKTRO - RADNIČN...'!M33</f>
        <v>0</v>
      </c>
      <c r="AX90" s="131">
        <f>'2019-80-ELEKTRO - RADNIČN...'!M34</f>
        <v>0</v>
      </c>
      <c r="AY90" s="131">
        <f>'2019-80-ELEKTRO - RADNIČN...'!M35</f>
        <v>0</v>
      </c>
      <c r="AZ90" s="131">
        <f>'2019-80-ELEKTRO - RADNIČN...'!H32</f>
        <v>0</v>
      </c>
      <c r="BA90" s="131">
        <f>'2019-80-ELEKTRO - RADNIČN...'!H33</f>
        <v>0</v>
      </c>
      <c r="BB90" s="131">
        <f>'2019-80-ELEKTRO - RADNIČN...'!H34</f>
        <v>0</v>
      </c>
      <c r="BC90" s="131">
        <f>'2019-80-ELEKTRO - RADNIČN...'!H35</f>
        <v>0</v>
      </c>
      <c r="BD90" s="133">
        <f>'2019-80-ELEKTRO - RADNIČN...'!H36</f>
        <v>0</v>
      </c>
      <c r="BT90" s="129" t="s">
        <v>84</v>
      </c>
      <c r="BV90" s="129" t="s">
        <v>78</v>
      </c>
      <c r="BW90" s="129" t="s">
        <v>91</v>
      </c>
      <c r="BX90" s="129" t="s">
        <v>79</v>
      </c>
    </row>
    <row r="91">
      <c r="B91" s="24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7"/>
    </row>
    <row r="92" s="1" customFormat="1" ht="30" customHeight="1">
      <c r="B92" s="44"/>
      <c r="C92" s="108" t="s">
        <v>92</v>
      </c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111">
        <f>ROUND(SUM(AG93:AG96),2)</f>
        <v>0</v>
      </c>
      <c r="AH92" s="111"/>
      <c r="AI92" s="111"/>
      <c r="AJ92" s="111"/>
      <c r="AK92" s="111"/>
      <c r="AL92" s="111"/>
      <c r="AM92" s="111"/>
      <c r="AN92" s="111">
        <f>ROUND(SUM(AN93:AN96),2)</f>
        <v>0</v>
      </c>
      <c r="AO92" s="111"/>
      <c r="AP92" s="111"/>
      <c r="AQ92" s="46"/>
      <c r="AS92" s="104" t="s">
        <v>93</v>
      </c>
      <c r="AT92" s="105" t="s">
        <v>94</v>
      </c>
      <c r="AU92" s="105" t="s">
        <v>40</v>
      </c>
      <c r="AV92" s="106" t="s">
        <v>63</v>
      </c>
    </row>
    <row r="93" s="1" customFormat="1" ht="19.92" customHeight="1">
      <c r="B93" s="44"/>
      <c r="C93" s="45"/>
      <c r="D93" s="134" t="s">
        <v>95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135">
        <f>ROUND(AG87*AS93,2)</f>
        <v>0</v>
      </c>
      <c r="AH93" s="136"/>
      <c r="AI93" s="136"/>
      <c r="AJ93" s="136"/>
      <c r="AK93" s="136"/>
      <c r="AL93" s="136"/>
      <c r="AM93" s="136"/>
      <c r="AN93" s="136">
        <f>ROUND(AG93+AV93,2)</f>
        <v>0</v>
      </c>
      <c r="AO93" s="136"/>
      <c r="AP93" s="136"/>
      <c r="AQ93" s="46"/>
      <c r="AS93" s="137">
        <v>0</v>
      </c>
      <c r="AT93" s="138" t="s">
        <v>96</v>
      </c>
      <c r="AU93" s="138" t="s">
        <v>41</v>
      </c>
      <c r="AV93" s="139">
        <f>ROUND(IF(AU93="základní",AG93*L31,IF(AU93="snížená",AG93*L32,0)),2)</f>
        <v>0</v>
      </c>
      <c r="BV93" s="20" t="s">
        <v>97</v>
      </c>
      <c r="BY93" s="140">
        <f>IF(AU93="základní",AV93,0)</f>
        <v>0</v>
      </c>
      <c r="BZ93" s="140">
        <f>IF(AU93="snížená",AV93,0)</f>
        <v>0</v>
      </c>
      <c r="CA93" s="140">
        <v>0</v>
      </c>
      <c r="CB93" s="140">
        <v>0</v>
      </c>
      <c r="CC93" s="140">
        <v>0</v>
      </c>
      <c r="CD93" s="140">
        <f>IF(AU93="základní",AG93,0)</f>
        <v>0</v>
      </c>
      <c r="CE93" s="140">
        <f>IF(AU93="snížená",AG93,0)</f>
        <v>0</v>
      </c>
      <c r="CF93" s="140">
        <f>IF(AU93="zákl. přenesená",AG93,0)</f>
        <v>0</v>
      </c>
      <c r="CG93" s="140">
        <f>IF(AU93="sníž. přenesená",AG93,0)</f>
        <v>0</v>
      </c>
      <c r="CH93" s="140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>x</v>
      </c>
    </row>
    <row r="94" s="1" customFormat="1" ht="19.92" customHeight="1">
      <c r="B94" s="44"/>
      <c r="C94" s="45"/>
      <c r="D94" s="141" t="s">
        <v>98</v>
      </c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45"/>
      <c r="AD94" s="45"/>
      <c r="AE94" s="45"/>
      <c r="AF94" s="45"/>
      <c r="AG94" s="135">
        <f>AG87*AS94</f>
        <v>0</v>
      </c>
      <c r="AH94" s="136"/>
      <c r="AI94" s="136"/>
      <c r="AJ94" s="136"/>
      <c r="AK94" s="136"/>
      <c r="AL94" s="136"/>
      <c r="AM94" s="136"/>
      <c r="AN94" s="136">
        <f>AG94+AV94</f>
        <v>0</v>
      </c>
      <c r="AO94" s="136"/>
      <c r="AP94" s="136"/>
      <c r="AQ94" s="46"/>
      <c r="AS94" s="142">
        <v>0</v>
      </c>
      <c r="AT94" s="143" t="s">
        <v>96</v>
      </c>
      <c r="AU94" s="143" t="s">
        <v>41</v>
      </c>
      <c r="AV94" s="144">
        <f>ROUND(IF(AU94="nulová",0,IF(OR(AU94="základní",AU94="zákl. přenesená"),AG94*L31,AG94*L32)),2)</f>
        <v>0</v>
      </c>
      <c r="BV94" s="20" t="s">
        <v>99</v>
      </c>
      <c r="BY94" s="140">
        <f>IF(AU94="základní",AV94,0)</f>
        <v>0</v>
      </c>
      <c r="BZ94" s="140">
        <f>IF(AU94="snížená",AV94,0)</f>
        <v>0</v>
      </c>
      <c r="CA94" s="140">
        <f>IF(AU94="zákl. přenesená",AV94,0)</f>
        <v>0</v>
      </c>
      <c r="CB94" s="140">
        <f>IF(AU94="sníž. přenesená",AV94,0)</f>
        <v>0</v>
      </c>
      <c r="CC94" s="140">
        <f>IF(AU94="nulová",AV94,0)</f>
        <v>0</v>
      </c>
      <c r="CD94" s="140">
        <f>IF(AU94="základní",AG94,0)</f>
        <v>0</v>
      </c>
      <c r="CE94" s="140">
        <f>IF(AU94="snížená",AG94,0)</f>
        <v>0</v>
      </c>
      <c r="CF94" s="140">
        <f>IF(AU94="zákl. přenesená",AG94,0)</f>
        <v>0</v>
      </c>
      <c r="CG94" s="140">
        <f>IF(AU94="sníž. přenesená",AG94,0)</f>
        <v>0</v>
      </c>
      <c r="CH94" s="140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9.92" customHeight="1">
      <c r="B95" s="44"/>
      <c r="C95" s="45"/>
      <c r="D95" s="141" t="s">
        <v>98</v>
      </c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45"/>
      <c r="AD95" s="45"/>
      <c r="AE95" s="45"/>
      <c r="AF95" s="45"/>
      <c r="AG95" s="135">
        <f>AG87*AS95</f>
        <v>0</v>
      </c>
      <c r="AH95" s="136"/>
      <c r="AI95" s="136"/>
      <c r="AJ95" s="136"/>
      <c r="AK95" s="136"/>
      <c r="AL95" s="136"/>
      <c r="AM95" s="136"/>
      <c r="AN95" s="136">
        <f>AG95+AV95</f>
        <v>0</v>
      </c>
      <c r="AO95" s="136"/>
      <c r="AP95" s="136"/>
      <c r="AQ95" s="46"/>
      <c r="AS95" s="142">
        <v>0</v>
      </c>
      <c r="AT95" s="143" t="s">
        <v>96</v>
      </c>
      <c r="AU95" s="143" t="s">
        <v>41</v>
      </c>
      <c r="AV95" s="144">
        <f>ROUND(IF(AU95="nulová",0,IF(OR(AU95="základní",AU95="zákl. přenesená"),AG95*L31,AG95*L32)),2)</f>
        <v>0</v>
      </c>
      <c r="BV95" s="20" t="s">
        <v>99</v>
      </c>
      <c r="BY95" s="140">
        <f>IF(AU95="základní",AV95,0)</f>
        <v>0</v>
      </c>
      <c r="BZ95" s="140">
        <f>IF(AU95="snížená",AV95,0)</f>
        <v>0</v>
      </c>
      <c r="CA95" s="140">
        <f>IF(AU95="zákl. přenesená",AV95,0)</f>
        <v>0</v>
      </c>
      <c r="CB95" s="140">
        <f>IF(AU95="sníž. přenesená",AV95,0)</f>
        <v>0</v>
      </c>
      <c r="CC95" s="140">
        <f>IF(AU95="nulová",AV95,0)</f>
        <v>0</v>
      </c>
      <c r="CD95" s="140">
        <f>IF(AU95="základní",AG95,0)</f>
        <v>0</v>
      </c>
      <c r="CE95" s="140">
        <f>IF(AU95="snížená",AG95,0)</f>
        <v>0</v>
      </c>
      <c r="CF95" s="140">
        <f>IF(AU95="zákl. přenesená",AG95,0)</f>
        <v>0</v>
      </c>
      <c r="CG95" s="140">
        <f>IF(AU95="sníž. přenesená",AG95,0)</f>
        <v>0</v>
      </c>
      <c r="CH95" s="140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/>
      </c>
    </row>
    <row r="96" s="1" customFormat="1" ht="19.92" customHeight="1">
      <c r="B96" s="44"/>
      <c r="C96" s="45"/>
      <c r="D96" s="141" t="s">
        <v>98</v>
      </c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45"/>
      <c r="AD96" s="45"/>
      <c r="AE96" s="45"/>
      <c r="AF96" s="45"/>
      <c r="AG96" s="135">
        <f>AG87*AS96</f>
        <v>0</v>
      </c>
      <c r="AH96" s="136"/>
      <c r="AI96" s="136"/>
      <c r="AJ96" s="136"/>
      <c r="AK96" s="136"/>
      <c r="AL96" s="136"/>
      <c r="AM96" s="136"/>
      <c r="AN96" s="136">
        <f>AG96+AV96</f>
        <v>0</v>
      </c>
      <c r="AO96" s="136"/>
      <c r="AP96" s="136"/>
      <c r="AQ96" s="46"/>
      <c r="AS96" s="145">
        <v>0</v>
      </c>
      <c r="AT96" s="146" t="s">
        <v>96</v>
      </c>
      <c r="AU96" s="146" t="s">
        <v>41</v>
      </c>
      <c r="AV96" s="147">
        <f>ROUND(IF(AU96="nulová",0,IF(OR(AU96="základní",AU96="zákl. přenesená"),AG96*L31,AG96*L32)),2)</f>
        <v>0</v>
      </c>
      <c r="BV96" s="20" t="s">
        <v>99</v>
      </c>
      <c r="BY96" s="140">
        <f>IF(AU96="základní",AV96,0)</f>
        <v>0</v>
      </c>
      <c r="BZ96" s="140">
        <f>IF(AU96="snížená",AV96,0)</f>
        <v>0</v>
      </c>
      <c r="CA96" s="140">
        <f>IF(AU96="zákl. přenesená",AV96,0)</f>
        <v>0</v>
      </c>
      <c r="CB96" s="140">
        <f>IF(AU96="sníž. přenesená",AV96,0)</f>
        <v>0</v>
      </c>
      <c r="CC96" s="140">
        <f>IF(AU96="nulová",AV96,0)</f>
        <v>0</v>
      </c>
      <c r="CD96" s="140">
        <f>IF(AU96="základní",AG96,0)</f>
        <v>0</v>
      </c>
      <c r="CE96" s="140">
        <f>IF(AU96="snížená",AG96,0)</f>
        <v>0</v>
      </c>
      <c r="CF96" s="140">
        <f>IF(AU96="zákl. přenesená",AG96,0)</f>
        <v>0</v>
      </c>
      <c r="CG96" s="140">
        <f>IF(AU96="sníž. přenesená",AG96,0)</f>
        <v>0</v>
      </c>
      <c r="CH96" s="140">
        <f>IF(AU96="nulová",AG96,0)</f>
        <v>0</v>
      </c>
      <c r="CI96" s="20">
        <f>IF(AU96="základní",1,IF(AU96="snížená",2,IF(AU96="zákl. přenesená",4,IF(AU96="sníž. přenesená",5,3))))</f>
        <v>1</v>
      </c>
      <c r="CJ96" s="20">
        <f>IF(AT96="stavební čast",1,IF(8896="investiční čast",2,3))</f>
        <v>1</v>
      </c>
      <c r="CK96" s="20" t="str">
        <f>IF(D96="Vyplň vlastní","","x")</f>
        <v/>
      </c>
    </row>
    <row r="97" s="1" customFormat="1" ht="10.8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6"/>
    </row>
    <row r="98" s="1" customFormat="1" ht="30" customHeight="1">
      <c r="B98" s="44"/>
      <c r="C98" s="148" t="s">
        <v>100</v>
      </c>
      <c r="D98" s="149"/>
      <c r="E98" s="149"/>
      <c r="F98" s="149"/>
      <c r="G98" s="149"/>
      <c r="H98" s="149"/>
      <c r="I98" s="149"/>
      <c r="J98" s="149"/>
      <c r="K98" s="149"/>
      <c r="L98" s="149"/>
      <c r="M98" s="149"/>
      <c r="N98" s="149"/>
      <c r="O98" s="149"/>
      <c r="P98" s="149"/>
      <c r="Q98" s="149"/>
      <c r="R98" s="149"/>
      <c r="S98" s="149"/>
      <c r="T98" s="149"/>
      <c r="U98" s="149"/>
      <c r="V98" s="149"/>
      <c r="W98" s="149"/>
      <c r="X98" s="149"/>
      <c r="Y98" s="149"/>
      <c r="Z98" s="149"/>
      <c r="AA98" s="149"/>
      <c r="AB98" s="149"/>
      <c r="AC98" s="149"/>
      <c r="AD98" s="149"/>
      <c r="AE98" s="149"/>
      <c r="AF98" s="149"/>
      <c r="AG98" s="150">
        <f>ROUND(AG87+AG92,2)</f>
        <v>0</v>
      </c>
      <c r="AH98" s="150"/>
      <c r="AI98" s="150"/>
      <c r="AJ98" s="150"/>
      <c r="AK98" s="150"/>
      <c r="AL98" s="150"/>
      <c r="AM98" s="150"/>
      <c r="AN98" s="150">
        <f>AN87+AN92</f>
        <v>0</v>
      </c>
      <c r="AO98" s="150"/>
      <c r="AP98" s="150"/>
      <c r="AQ98" s="46"/>
    </row>
    <row r="99" s="1" customFormat="1" ht="6.96" customHeight="1">
      <c r="B99" s="73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74"/>
      <c r="AO99" s="74"/>
      <c r="AP99" s="74"/>
      <c r="AQ99" s="75"/>
    </row>
  </sheetData>
  <sheetProtection sheet="1" formatColumns="0" formatRows="0" objects="1" scenarios="1" spinCount="10" saltValue="J7wwRZnuB0/3smCUPprqGR4fbQYzoBGfpsV9sZpeT5pi5vYF1Brm1UE6EB/B/pskCHfQ7UlnVUDe68w+WtOyOA==" hashValue="wn9RL9IqaCDHw4zgFM/tEkWotltBn+O5sl1/ZnPd7VfwkKHpQVCUdNU/wTwdcdR5Xsc1bQ39JDAAZr6YvykSKA==" algorithmName="SHA-512" password="CC35"/>
  <mergeCells count="66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G93:AM93"/>
    <mergeCell ref="AN93:AP93"/>
    <mergeCell ref="D94:AB94"/>
    <mergeCell ref="AG94:AM94"/>
    <mergeCell ref="AN94:AP94"/>
    <mergeCell ref="D95:AB95"/>
    <mergeCell ref="AG95:AM95"/>
    <mergeCell ref="AN95:AP95"/>
    <mergeCell ref="D96:AB96"/>
    <mergeCell ref="AG96:AM96"/>
    <mergeCell ref="AN96:AP96"/>
    <mergeCell ref="AG87:AM87"/>
    <mergeCell ref="AN87:AP87"/>
    <mergeCell ref="AG92:AM92"/>
    <mergeCell ref="AN92:AP92"/>
    <mergeCell ref="AG98:AM98"/>
    <mergeCell ref="AN98:AP9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2019-9-ELEKTRO - HORNÍ NÁ...'!C2" display="/"/>
    <hyperlink ref="A89" location="'2019-16-ELEKTRO - HORNÍ N...'!C2" display="/"/>
    <hyperlink ref="A90" location="'2019-80-ELEKTRO - RADNIČN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1"/>
      <c r="B1" s="11"/>
      <c r="C1" s="11"/>
      <c r="D1" s="12" t="s">
        <v>1</v>
      </c>
      <c r="E1" s="11"/>
      <c r="F1" s="13" t="s">
        <v>101</v>
      </c>
      <c r="G1" s="13"/>
      <c r="H1" s="152" t="s">
        <v>102</v>
      </c>
      <c r="I1" s="152"/>
      <c r="J1" s="152"/>
      <c r="K1" s="152"/>
      <c r="L1" s="13" t="s">
        <v>103</v>
      </c>
      <c r="M1" s="11"/>
      <c r="N1" s="11"/>
      <c r="O1" s="12" t="s">
        <v>104</v>
      </c>
      <c r="P1" s="11"/>
      <c r="Q1" s="11"/>
      <c r="R1" s="11"/>
      <c r="S1" s="13" t="s">
        <v>105</v>
      </c>
      <c r="T1" s="13"/>
      <c r="U1" s="151"/>
      <c r="V1" s="15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85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106</v>
      </c>
    </row>
    <row r="4" ht="36.96" customHeight="1">
      <c r="B4" s="24"/>
      <c r="C4" s="25" t="s">
        <v>107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53" t="str">
        <f>'Rekapitulace stavby'!K6</f>
        <v>KLIMATIZACE ŠTERNBERK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108</v>
      </c>
      <c r="E7" s="45"/>
      <c r="F7" s="34" t="s">
        <v>109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22</v>
      </c>
      <c r="G8" s="45"/>
      <c r="H8" s="45"/>
      <c r="I8" s="45"/>
      <c r="J8" s="45"/>
      <c r="K8" s="45"/>
      <c r="L8" s="45"/>
      <c r="M8" s="36" t="s">
        <v>23</v>
      </c>
      <c r="N8" s="45"/>
      <c r="O8" s="31" t="s">
        <v>22</v>
      </c>
      <c r="P8" s="45"/>
      <c r="Q8" s="45"/>
      <c r="R8" s="46"/>
    </row>
    <row r="9" s="1" customFormat="1" ht="14.4" customHeight="1">
      <c r="B9" s="44"/>
      <c r="C9" s="45"/>
      <c r="D9" s="36" t="s">
        <v>24</v>
      </c>
      <c r="E9" s="45"/>
      <c r="F9" s="31" t="s">
        <v>25</v>
      </c>
      <c r="G9" s="45"/>
      <c r="H9" s="45"/>
      <c r="I9" s="45"/>
      <c r="J9" s="45"/>
      <c r="K9" s="45"/>
      <c r="L9" s="45"/>
      <c r="M9" s="36" t="s">
        <v>26</v>
      </c>
      <c r="N9" s="45"/>
      <c r="O9" s="154" t="str">
        <f>'Rekapitulace stavby'!AN8</f>
        <v>9. 5. 2019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28</v>
      </c>
      <c r="E11" s="45"/>
      <c r="F11" s="45"/>
      <c r="G11" s="45"/>
      <c r="H11" s="45"/>
      <c r="I11" s="45"/>
      <c r="J11" s="45"/>
      <c r="K11" s="45"/>
      <c r="L11" s="45"/>
      <c r="M11" s="36" t="s">
        <v>29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 xml:space="preserve"> 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29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5"/>
      <c r="G15" s="155"/>
      <c r="H15" s="155"/>
      <c r="I15" s="155"/>
      <c r="J15" s="155"/>
      <c r="K15" s="155"/>
      <c r="L15" s="15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29</v>
      </c>
      <c r="N17" s="45"/>
      <c r="O17" s="31" t="str">
        <f>IF('Rekapitulace stavby'!AN16="","",'Rekapitulace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IF('Rekapitulace stavby'!E17="","",'Rekapitulace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tr">
        <f>IF('Rekapitulace stavby'!AN17="","",'Rekapitulace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29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22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6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95</v>
      </c>
      <c r="E28" s="45"/>
      <c r="F28" s="45"/>
      <c r="G28" s="45"/>
      <c r="H28" s="45"/>
      <c r="I28" s="45"/>
      <c r="J28" s="45"/>
      <c r="K28" s="45"/>
      <c r="L28" s="45"/>
      <c r="M28" s="43">
        <f>N97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7" t="s">
        <v>39</v>
      </c>
      <c r="E30" s="45"/>
      <c r="F30" s="45"/>
      <c r="G30" s="45"/>
      <c r="H30" s="45"/>
      <c r="I30" s="45"/>
      <c r="J30" s="45"/>
      <c r="K30" s="45"/>
      <c r="L30" s="45"/>
      <c r="M30" s="15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40</v>
      </c>
      <c r="E32" s="52" t="s">
        <v>41</v>
      </c>
      <c r="F32" s="53">
        <v>0.20999999999999999</v>
      </c>
      <c r="G32" s="159" t="s">
        <v>42</v>
      </c>
      <c r="H32" s="160">
        <f>ROUND((((SUM(BE97:BE104)+SUM(BE122:BE158))+SUM(BE160:BE164))),2)</f>
        <v>0</v>
      </c>
      <c r="I32" s="45"/>
      <c r="J32" s="45"/>
      <c r="K32" s="45"/>
      <c r="L32" s="45"/>
      <c r="M32" s="160">
        <f>ROUND(((ROUND((SUM(BE97:BE104)+SUM(BE122:BE158)), 2)*F32)+SUM(BE160:BE164)*F32),2)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43</v>
      </c>
      <c r="F33" s="53">
        <v>0.14999999999999999</v>
      </c>
      <c r="G33" s="159" t="s">
        <v>42</v>
      </c>
      <c r="H33" s="160">
        <f>ROUND((((SUM(BF97:BF104)+SUM(BF122:BF158))+SUM(BF160:BF164))),2)</f>
        <v>0</v>
      </c>
      <c r="I33" s="45"/>
      <c r="J33" s="45"/>
      <c r="K33" s="45"/>
      <c r="L33" s="45"/>
      <c r="M33" s="160">
        <f>ROUND(((ROUND((SUM(BF97:BF104)+SUM(BF122:BF158)), 2)*F33)+SUM(BF160:BF164)*F33),2)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44</v>
      </c>
      <c r="F34" s="53">
        <v>0.20999999999999999</v>
      </c>
      <c r="G34" s="159" t="s">
        <v>42</v>
      </c>
      <c r="H34" s="160">
        <f>ROUND((((SUM(BG97:BG104)+SUM(BG122:BG158))+SUM(BG160:BG164))),2)</f>
        <v>0</v>
      </c>
      <c r="I34" s="45"/>
      <c r="J34" s="45"/>
      <c r="K34" s="45"/>
      <c r="L34" s="45"/>
      <c r="M34" s="16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45</v>
      </c>
      <c r="F35" s="53">
        <v>0.14999999999999999</v>
      </c>
      <c r="G35" s="159" t="s">
        <v>42</v>
      </c>
      <c r="H35" s="160">
        <f>ROUND((((SUM(BH97:BH104)+SUM(BH122:BH158))+SUM(BH160:BH164))),2)</f>
        <v>0</v>
      </c>
      <c r="I35" s="45"/>
      <c r="J35" s="45"/>
      <c r="K35" s="45"/>
      <c r="L35" s="45"/>
      <c r="M35" s="16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46</v>
      </c>
      <c r="F36" s="53">
        <v>0</v>
      </c>
      <c r="G36" s="159" t="s">
        <v>42</v>
      </c>
      <c r="H36" s="160">
        <f>ROUND((((SUM(BI97:BI104)+SUM(BI122:BI158))+SUM(BI160:BI164))),2)</f>
        <v>0</v>
      </c>
      <c r="I36" s="45"/>
      <c r="J36" s="45"/>
      <c r="K36" s="45"/>
      <c r="L36" s="45"/>
      <c r="M36" s="16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9"/>
      <c r="D38" s="161" t="s">
        <v>47</v>
      </c>
      <c r="E38" s="101"/>
      <c r="F38" s="101"/>
      <c r="G38" s="162" t="s">
        <v>48</v>
      </c>
      <c r="H38" s="163" t="s">
        <v>49</v>
      </c>
      <c r="I38" s="101"/>
      <c r="J38" s="101"/>
      <c r="K38" s="101"/>
      <c r="L38" s="164">
        <f>SUM(M30:M36)</f>
        <v>0</v>
      </c>
      <c r="M38" s="164"/>
      <c r="N38" s="164"/>
      <c r="O38" s="164"/>
      <c r="P38" s="165"/>
      <c r="Q38" s="14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50</v>
      </c>
      <c r="E50" s="65"/>
      <c r="F50" s="65"/>
      <c r="G50" s="65"/>
      <c r="H50" s="66"/>
      <c r="I50" s="45"/>
      <c r="J50" s="64" t="s">
        <v>51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52</v>
      </c>
      <c r="E59" s="70"/>
      <c r="F59" s="70"/>
      <c r="G59" s="71" t="s">
        <v>53</v>
      </c>
      <c r="H59" s="72"/>
      <c r="I59" s="45"/>
      <c r="J59" s="69" t="s">
        <v>52</v>
      </c>
      <c r="K59" s="70"/>
      <c r="L59" s="70"/>
      <c r="M59" s="70"/>
      <c r="N59" s="71" t="s">
        <v>53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54</v>
      </c>
      <c r="E61" s="65"/>
      <c r="F61" s="65"/>
      <c r="G61" s="65"/>
      <c r="H61" s="66"/>
      <c r="I61" s="45"/>
      <c r="J61" s="64" t="s">
        <v>55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52</v>
      </c>
      <c r="E70" s="70"/>
      <c r="F70" s="70"/>
      <c r="G70" s="71" t="s">
        <v>53</v>
      </c>
      <c r="H70" s="72"/>
      <c r="I70" s="45"/>
      <c r="J70" s="69" t="s">
        <v>52</v>
      </c>
      <c r="K70" s="70"/>
      <c r="L70" s="70"/>
      <c r="M70" s="70"/>
      <c r="N70" s="71" t="s">
        <v>53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6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9"/>
      <c r="U76" s="169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9"/>
      <c r="U77" s="169"/>
    </row>
    <row r="78" s="1" customFormat="1" ht="30" customHeight="1">
      <c r="B78" s="44"/>
      <c r="C78" s="36" t="s">
        <v>19</v>
      </c>
      <c r="D78" s="45"/>
      <c r="E78" s="45"/>
      <c r="F78" s="153" t="str">
        <f>F6</f>
        <v>KLIMATIZACE ŠTERNBERK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9"/>
      <c r="U78" s="169"/>
    </row>
    <row r="79" s="1" customFormat="1" ht="36.96" customHeight="1">
      <c r="B79" s="44"/>
      <c r="C79" s="83" t="s">
        <v>108</v>
      </c>
      <c r="D79" s="45"/>
      <c r="E79" s="45"/>
      <c r="F79" s="85" t="str">
        <f>F7</f>
        <v>2019/9-ELEKTRO - HORNÍ NÁMĚSTÍ 9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9"/>
      <c r="U79" s="169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9"/>
      <c r="U80" s="169"/>
    </row>
    <row r="81" s="1" customFormat="1" ht="18" customHeight="1">
      <c r="B81" s="44"/>
      <c r="C81" s="36" t="s">
        <v>24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26</v>
      </c>
      <c r="L81" s="45"/>
      <c r="M81" s="88" t="str">
        <f>IF(O9="","",O9)</f>
        <v>9. 5. 2019</v>
      </c>
      <c r="N81" s="88"/>
      <c r="O81" s="88"/>
      <c r="P81" s="88"/>
      <c r="Q81" s="45"/>
      <c r="R81" s="46"/>
      <c r="T81" s="169"/>
      <c r="U81" s="169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9"/>
      <c r="U82" s="169"/>
    </row>
    <row r="83" s="1" customFormat="1">
      <c r="B83" s="44"/>
      <c r="C83" s="36" t="s">
        <v>28</v>
      </c>
      <c r="D83" s="45"/>
      <c r="E83" s="45"/>
      <c r="F83" s="31" t="str">
        <f>E12</f>
        <v xml:space="preserve"> </v>
      </c>
      <c r="G83" s="45"/>
      <c r="H83" s="45"/>
      <c r="I83" s="45"/>
      <c r="J83" s="45"/>
      <c r="K83" s="36" t="s">
        <v>33</v>
      </c>
      <c r="L83" s="45"/>
      <c r="M83" s="31" t="str">
        <f>E18</f>
        <v xml:space="preserve"> </v>
      </c>
      <c r="N83" s="31"/>
      <c r="O83" s="31"/>
      <c r="P83" s="31"/>
      <c r="Q83" s="31"/>
      <c r="R83" s="46"/>
      <c r="T83" s="169"/>
      <c r="U83" s="169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  <c r="T84" s="169"/>
      <c r="U84" s="169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9"/>
      <c r="U85" s="169"/>
    </row>
    <row r="86" s="1" customFormat="1" ht="29.28" customHeight="1">
      <c r="B86" s="44"/>
      <c r="C86" s="170" t="s">
        <v>112</v>
      </c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70" t="s">
        <v>113</v>
      </c>
      <c r="O86" s="149"/>
      <c r="P86" s="149"/>
      <c r="Q86" s="149"/>
      <c r="R86" s="46"/>
      <c r="T86" s="169"/>
      <c r="U86" s="169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9"/>
      <c r="U87" s="169"/>
    </row>
    <row r="88" s="1" customFormat="1" ht="29.28" customHeight="1">
      <c r="B88" s="44"/>
      <c r="C88" s="17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N122</f>
        <v>0</v>
      </c>
      <c r="O88" s="172"/>
      <c r="P88" s="172"/>
      <c r="Q88" s="172"/>
      <c r="R88" s="46"/>
      <c r="T88" s="169"/>
      <c r="U88" s="169"/>
      <c r="AU88" s="20" t="s">
        <v>115</v>
      </c>
    </row>
    <row r="89" s="6" customFormat="1" ht="24.96" customHeight="1">
      <c r="B89" s="173"/>
      <c r="C89" s="174"/>
      <c r="D89" s="175" t="s">
        <v>116</v>
      </c>
      <c r="E89" s="174"/>
      <c r="F89" s="174"/>
      <c r="G89" s="174"/>
      <c r="H89" s="174"/>
      <c r="I89" s="174"/>
      <c r="J89" s="174"/>
      <c r="K89" s="174"/>
      <c r="L89" s="174"/>
      <c r="M89" s="174"/>
      <c r="N89" s="176">
        <f>N123</f>
        <v>0</v>
      </c>
      <c r="O89" s="174"/>
      <c r="P89" s="174"/>
      <c r="Q89" s="174"/>
      <c r="R89" s="177"/>
      <c r="T89" s="178"/>
      <c r="U89" s="178"/>
    </row>
    <row r="90" s="7" customFormat="1" ht="19.92" customHeight="1">
      <c r="B90" s="179"/>
      <c r="C90" s="180"/>
      <c r="D90" s="134" t="s">
        <v>117</v>
      </c>
      <c r="E90" s="180"/>
      <c r="F90" s="180"/>
      <c r="G90" s="180"/>
      <c r="H90" s="180"/>
      <c r="I90" s="180"/>
      <c r="J90" s="180"/>
      <c r="K90" s="180"/>
      <c r="L90" s="180"/>
      <c r="M90" s="180"/>
      <c r="N90" s="136">
        <f>N124</f>
        <v>0</v>
      </c>
      <c r="O90" s="180"/>
      <c r="P90" s="180"/>
      <c r="Q90" s="180"/>
      <c r="R90" s="181"/>
      <c r="T90" s="182"/>
      <c r="U90" s="182"/>
    </row>
    <row r="91" s="7" customFormat="1" ht="19.92" customHeight="1">
      <c r="B91" s="179"/>
      <c r="C91" s="180"/>
      <c r="D91" s="134" t="s">
        <v>118</v>
      </c>
      <c r="E91" s="180"/>
      <c r="F91" s="180"/>
      <c r="G91" s="180"/>
      <c r="H91" s="180"/>
      <c r="I91" s="180"/>
      <c r="J91" s="180"/>
      <c r="K91" s="180"/>
      <c r="L91" s="180"/>
      <c r="M91" s="180"/>
      <c r="N91" s="136">
        <f>N129</f>
        <v>0</v>
      </c>
      <c r="O91" s="180"/>
      <c r="P91" s="180"/>
      <c r="Q91" s="180"/>
      <c r="R91" s="181"/>
      <c r="T91" s="182"/>
      <c r="U91" s="182"/>
    </row>
    <row r="92" s="6" customFormat="1" ht="24.96" customHeight="1">
      <c r="B92" s="173"/>
      <c r="C92" s="174"/>
      <c r="D92" s="175" t="s">
        <v>119</v>
      </c>
      <c r="E92" s="174"/>
      <c r="F92" s="174"/>
      <c r="G92" s="174"/>
      <c r="H92" s="174"/>
      <c r="I92" s="174"/>
      <c r="J92" s="174"/>
      <c r="K92" s="174"/>
      <c r="L92" s="174"/>
      <c r="M92" s="174"/>
      <c r="N92" s="176">
        <f>N133</f>
        <v>0</v>
      </c>
      <c r="O92" s="174"/>
      <c r="P92" s="174"/>
      <c r="Q92" s="174"/>
      <c r="R92" s="177"/>
      <c r="T92" s="178"/>
      <c r="U92" s="178"/>
    </row>
    <row r="93" s="7" customFormat="1" ht="19.92" customHeight="1">
      <c r="B93" s="179"/>
      <c r="C93" s="180"/>
      <c r="D93" s="134" t="s">
        <v>120</v>
      </c>
      <c r="E93" s="180"/>
      <c r="F93" s="180"/>
      <c r="G93" s="180"/>
      <c r="H93" s="180"/>
      <c r="I93" s="180"/>
      <c r="J93" s="180"/>
      <c r="K93" s="180"/>
      <c r="L93" s="180"/>
      <c r="M93" s="180"/>
      <c r="N93" s="136">
        <f>N134</f>
        <v>0</v>
      </c>
      <c r="O93" s="180"/>
      <c r="P93" s="180"/>
      <c r="Q93" s="180"/>
      <c r="R93" s="181"/>
      <c r="T93" s="182"/>
      <c r="U93" s="182"/>
    </row>
    <row r="94" s="7" customFormat="1" ht="19.92" customHeight="1">
      <c r="B94" s="179"/>
      <c r="C94" s="180"/>
      <c r="D94" s="134" t="s">
        <v>121</v>
      </c>
      <c r="E94" s="180"/>
      <c r="F94" s="180"/>
      <c r="G94" s="180"/>
      <c r="H94" s="180"/>
      <c r="I94" s="180"/>
      <c r="J94" s="180"/>
      <c r="K94" s="180"/>
      <c r="L94" s="180"/>
      <c r="M94" s="180"/>
      <c r="N94" s="136">
        <f>N140</f>
        <v>0</v>
      </c>
      <c r="O94" s="180"/>
      <c r="P94" s="180"/>
      <c r="Q94" s="180"/>
      <c r="R94" s="181"/>
      <c r="T94" s="182"/>
      <c r="U94" s="182"/>
    </row>
    <row r="95" s="6" customFormat="1" ht="21.84" customHeight="1">
      <c r="B95" s="173"/>
      <c r="C95" s="174"/>
      <c r="D95" s="175" t="s">
        <v>122</v>
      </c>
      <c r="E95" s="174"/>
      <c r="F95" s="174"/>
      <c r="G95" s="174"/>
      <c r="H95" s="174"/>
      <c r="I95" s="174"/>
      <c r="J95" s="174"/>
      <c r="K95" s="174"/>
      <c r="L95" s="174"/>
      <c r="M95" s="174"/>
      <c r="N95" s="183">
        <f>N159</f>
        <v>0</v>
      </c>
      <c r="O95" s="174"/>
      <c r="P95" s="174"/>
      <c r="Q95" s="174"/>
      <c r="R95" s="177"/>
      <c r="T95" s="178"/>
      <c r="U95" s="178"/>
    </row>
    <row r="96" s="1" customFormat="1" ht="21.84" customHeight="1"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6"/>
      <c r="T96" s="169"/>
      <c r="U96" s="169"/>
    </row>
    <row r="97" s="1" customFormat="1" ht="29.28" customHeight="1">
      <c r="B97" s="44"/>
      <c r="C97" s="171" t="s">
        <v>123</v>
      </c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172">
        <f>ROUND(N98+N99+N100+N101+N102+N103,2)</f>
        <v>0</v>
      </c>
      <c r="O97" s="184"/>
      <c r="P97" s="184"/>
      <c r="Q97" s="184"/>
      <c r="R97" s="46"/>
      <c r="T97" s="185"/>
      <c r="U97" s="186" t="s">
        <v>40</v>
      </c>
    </row>
    <row r="98" s="1" customFormat="1" ht="18" customHeight="1">
      <c r="B98" s="44"/>
      <c r="C98" s="45"/>
      <c r="D98" s="141" t="s">
        <v>124</v>
      </c>
      <c r="E98" s="134"/>
      <c r="F98" s="134"/>
      <c r="G98" s="134"/>
      <c r="H98" s="134"/>
      <c r="I98" s="45"/>
      <c r="J98" s="45"/>
      <c r="K98" s="45"/>
      <c r="L98" s="45"/>
      <c r="M98" s="45"/>
      <c r="N98" s="135">
        <f>ROUND(N88*T98,2)</f>
        <v>0</v>
      </c>
      <c r="O98" s="136"/>
      <c r="P98" s="136"/>
      <c r="Q98" s="136"/>
      <c r="R98" s="46"/>
      <c r="S98" s="187"/>
      <c r="T98" s="188"/>
      <c r="U98" s="189" t="s">
        <v>41</v>
      </c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90" t="s">
        <v>125</v>
      </c>
      <c r="AZ98" s="187"/>
      <c r="BA98" s="187"/>
      <c r="BB98" s="187"/>
      <c r="BC98" s="187"/>
      <c r="BD98" s="187"/>
      <c r="BE98" s="191">
        <f>IF(U98="základní",N98,0)</f>
        <v>0</v>
      </c>
      <c r="BF98" s="191">
        <f>IF(U98="snížená",N98,0)</f>
        <v>0</v>
      </c>
      <c r="BG98" s="191">
        <f>IF(U98="zákl. přenesená",N98,0)</f>
        <v>0</v>
      </c>
      <c r="BH98" s="191">
        <f>IF(U98="sníž. přenesená",N98,0)</f>
        <v>0</v>
      </c>
      <c r="BI98" s="191">
        <f>IF(U98="nulová",N98,0)</f>
        <v>0</v>
      </c>
      <c r="BJ98" s="190" t="s">
        <v>84</v>
      </c>
      <c r="BK98" s="187"/>
      <c r="BL98" s="187"/>
      <c r="BM98" s="187"/>
    </row>
    <row r="99" s="1" customFormat="1" ht="18" customHeight="1">
      <c r="B99" s="44"/>
      <c r="C99" s="45"/>
      <c r="D99" s="141" t="s">
        <v>126</v>
      </c>
      <c r="E99" s="134"/>
      <c r="F99" s="134"/>
      <c r="G99" s="134"/>
      <c r="H99" s="134"/>
      <c r="I99" s="45"/>
      <c r="J99" s="45"/>
      <c r="K99" s="45"/>
      <c r="L99" s="45"/>
      <c r="M99" s="45"/>
      <c r="N99" s="135">
        <f>ROUND(N88*T99,2)</f>
        <v>0</v>
      </c>
      <c r="O99" s="136"/>
      <c r="P99" s="136"/>
      <c r="Q99" s="136"/>
      <c r="R99" s="46"/>
      <c r="S99" s="187"/>
      <c r="T99" s="188"/>
      <c r="U99" s="189" t="s">
        <v>41</v>
      </c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90" t="s">
        <v>125</v>
      </c>
      <c r="AZ99" s="187"/>
      <c r="BA99" s="187"/>
      <c r="BB99" s="187"/>
      <c r="BC99" s="187"/>
      <c r="BD99" s="187"/>
      <c r="BE99" s="191">
        <f>IF(U99="základní",N99,0)</f>
        <v>0</v>
      </c>
      <c r="BF99" s="191">
        <f>IF(U99="snížená",N99,0)</f>
        <v>0</v>
      </c>
      <c r="BG99" s="191">
        <f>IF(U99="zákl. přenesená",N99,0)</f>
        <v>0</v>
      </c>
      <c r="BH99" s="191">
        <f>IF(U99="sníž. přenesená",N99,0)</f>
        <v>0</v>
      </c>
      <c r="BI99" s="191">
        <f>IF(U99="nulová",N99,0)</f>
        <v>0</v>
      </c>
      <c r="BJ99" s="190" t="s">
        <v>84</v>
      </c>
      <c r="BK99" s="187"/>
      <c r="BL99" s="187"/>
      <c r="BM99" s="187"/>
    </row>
    <row r="100" s="1" customFormat="1" ht="18" customHeight="1">
      <c r="B100" s="44"/>
      <c r="C100" s="45"/>
      <c r="D100" s="141" t="s">
        <v>127</v>
      </c>
      <c r="E100" s="134"/>
      <c r="F100" s="134"/>
      <c r="G100" s="134"/>
      <c r="H100" s="134"/>
      <c r="I100" s="45"/>
      <c r="J100" s="45"/>
      <c r="K100" s="45"/>
      <c r="L100" s="45"/>
      <c r="M100" s="45"/>
      <c r="N100" s="135">
        <f>ROUND(N88*T100,2)</f>
        <v>0</v>
      </c>
      <c r="O100" s="136"/>
      <c r="P100" s="136"/>
      <c r="Q100" s="136"/>
      <c r="R100" s="46"/>
      <c r="S100" s="187"/>
      <c r="T100" s="188"/>
      <c r="U100" s="189" t="s">
        <v>41</v>
      </c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90" t="s">
        <v>125</v>
      </c>
      <c r="AZ100" s="187"/>
      <c r="BA100" s="187"/>
      <c r="BB100" s="187"/>
      <c r="BC100" s="187"/>
      <c r="BD100" s="187"/>
      <c r="BE100" s="191">
        <f>IF(U100="základní",N100,0)</f>
        <v>0</v>
      </c>
      <c r="BF100" s="191">
        <f>IF(U100="snížená",N100,0)</f>
        <v>0</v>
      </c>
      <c r="BG100" s="191">
        <f>IF(U100="zákl. přenesená",N100,0)</f>
        <v>0</v>
      </c>
      <c r="BH100" s="191">
        <f>IF(U100="sníž. přenesená",N100,0)</f>
        <v>0</v>
      </c>
      <c r="BI100" s="191">
        <f>IF(U100="nulová",N100,0)</f>
        <v>0</v>
      </c>
      <c r="BJ100" s="190" t="s">
        <v>84</v>
      </c>
      <c r="BK100" s="187"/>
      <c r="BL100" s="187"/>
      <c r="BM100" s="187"/>
    </row>
    <row r="101" s="1" customFormat="1" ht="18" customHeight="1">
      <c r="B101" s="44"/>
      <c r="C101" s="45"/>
      <c r="D101" s="141" t="s">
        <v>128</v>
      </c>
      <c r="E101" s="134"/>
      <c r="F101" s="134"/>
      <c r="G101" s="134"/>
      <c r="H101" s="134"/>
      <c r="I101" s="45"/>
      <c r="J101" s="45"/>
      <c r="K101" s="45"/>
      <c r="L101" s="45"/>
      <c r="M101" s="45"/>
      <c r="N101" s="135">
        <f>ROUND(N88*T101,2)</f>
        <v>0</v>
      </c>
      <c r="O101" s="136"/>
      <c r="P101" s="136"/>
      <c r="Q101" s="136"/>
      <c r="R101" s="46"/>
      <c r="S101" s="187"/>
      <c r="T101" s="188"/>
      <c r="U101" s="189" t="s">
        <v>41</v>
      </c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90" t="s">
        <v>125</v>
      </c>
      <c r="AZ101" s="187"/>
      <c r="BA101" s="187"/>
      <c r="BB101" s="187"/>
      <c r="BC101" s="187"/>
      <c r="BD101" s="187"/>
      <c r="BE101" s="191">
        <f>IF(U101="základní",N101,0)</f>
        <v>0</v>
      </c>
      <c r="BF101" s="191">
        <f>IF(U101="snížená",N101,0)</f>
        <v>0</v>
      </c>
      <c r="BG101" s="191">
        <f>IF(U101="zákl. přenesená",N101,0)</f>
        <v>0</v>
      </c>
      <c r="BH101" s="191">
        <f>IF(U101="sníž. přenesená",N101,0)</f>
        <v>0</v>
      </c>
      <c r="BI101" s="191">
        <f>IF(U101="nulová",N101,0)</f>
        <v>0</v>
      </c>
      <c r="BJ101" s="190" t="s">
        <v>84</v>
      </c>
      <c r="BK101" s="187"/>
      <c r="BL101" s="187"/>
      <c r="BM101" s="187"/>
    </row>
    <row r="102" s="1" customFormat="1" ht="18" customHeight="1">
      <c r="B102" s="44"/>
      <c r="C102" s="45"/>
      <c r="D102" s="141" t="s">
        <v>129</v>
      </c>
      <c r="E102" s="134"/>
      <c r="F102" s="134"/>
      <c r="G102" s="134"/>
      <c r="H102" s="134"/>
      <c r="I102" s="45"/>
      <c r="J102" s="45"/>
      <c r="K102" s="45"/>
      <c r="L102" s="45"/>
      <c r="M102" s="45"/>
      <c r="N102" s="135">
        <f>ROUND(N88*T102,2)</f>
        <v>0</v>
      </c>
      <c r="O102" s="136"/>
      <c r="P102" s="136"/>
      <c r="Q102" s="136"/>
      <c r="R102" s="46"/>
      <c r="S102" s="187"/>
      <c r="T102" s="188"/>
      <c r="U102" s="189" t="s">
        <v>41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90" t="s">
        <v>125</v>
      </c>
      <c r="AZ102" s="187"/>
      <c r="BA102" s="187"/>
      <c r="BB102" s="187"/>
      <c r="BC102" s="187"/>
      <c r="BD102" s="187"/>
      <c r="BE102" s="191">
        <f>IF(U102="základní",N102,0)</f>
        <v>0</v>
      </c>
      <c r="BF102" s="191">
        <f>IF(U102="snížená",N102,0)</f>
        <v>0</v>
      </c>
      <c r="BG102" s="191">
        <f>IF(U102="zákl. přenesená",N102,0)</f>
        <v>0</v>
      </c>
      <c r="BH102" s="191">
        <f>IF(U102="sníž. přenesená",N102,0)</f>
        <v>0</v>
      </c>
      <c r="BI102" s="191">
        <f>IF(U102="nulová",N102,0)</f>
        <v>0</v>
      </c>
      <c r="BJ102" s="190" t="s">
        <v>84</v>
      </c>
      <c r="BK102" s="187"/>
      <c r="BL102" s="187"/>
      <c r="BM102" s="187"/>
    </row>
    <row r="103" s="1" customFormat="1" ht="18" customHeight="1">
      <c r="B103" s="44"/>
      <c r="C103" s="45"/>
      <c r="D103" s="134" t="s">
        <v>130</v>
      </c>
      <c r="E103" s="45"/>
      <c r="F103" s="45"/>
      <c r="G103" s="45"/>
      <c r="H103" s="45"/>
      <c r="I103" s="45"/>
      <c r="J103" s="45"/>
      <c r="K103" s="45"/>
      <c r="L103" s="45"/>
      <c r="M103" s="45"/>
      <c r="N103" s="135">
        <f>ROUND(N88*T103,2)</f>
        <v>0</v>
      </c>
      <c r="O103" s="136"/>
      <c r="P103" s="136"/>
      <c r="Q103" s="136"/>
      <c r="R103" s="46"/>
      <c r="S103" s="187"/>
      <c r="T103" s="192"/>
      <c r="U103" s="193" t="s">
        <v>41</v>
      </c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90" t="s">
        <v>131</v>
      </c>
      <c r="AZ103" s="187"/>
      <c r="BA103" s="187"/>
      <c r="BB103" s="187"/>
      <c r="BC103" s="187"/>
      <c r="BD103" s="187"/>
      <c r="BE103" s="191">
        <f>IF(U103="základní",N103,0)</f>
        <v>0</v>
      </c>
      <c r="BF103" s="191">
        <f>IF(U103="snížená",N103,0)</f>
        <v>0</v>
      </c>
      <c r="BG103" s="191">
        <f>IF(U103="zákl. přenesená",N103,0)</f>
        <v>0</v>
      </c>
      <c r="BH103" s="191">
        <f>IF(U103="sníž. přenesená",N103,0)</f>
        <v>0</v>
      </c>
      <c r="BI103" s="191">
        <f>IF(U103="nulová",N103,0)</f>
        <v>0</v>
      </c>
      <c r="BJ103" s="190" t="s">
        <v>84</v>
      </c>
      <c r="BK103" s="187"/>
      <c r="BL103" s="187"/>
      <c r="BM103" s="187"/>
    </row>
    <row r="104" s="1" customForma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6"/>
      <c r="T104" s="169"/>
      <c r="U104" s="169"/>
    </row>
    <row r="105" s="1" customFormat="1" ht="29.28" customHeight="1">
      <c r="B105" s="44"/>
      <c r="C105" s="148" t="s">
        <v>100</v>
      </c>
      <c r="D105" s="149"/>
      <c r="E105" s="149"/>
      <c r="F105" s="149"/>
      <c r="G105" s="149"/>
      <c r="H105" s="149"/>
      <c r="I105" s="149"/>
      <c r="J105" s="149"/>
      <c r="K105" s="149"/>
      <c r="L105" s="150">
        <f>ROUND(SUM(N88+N97),2)</f>
        <v>0</v>
      </c>
      <c r="M105" s="150"/>
      <c r="N105" s="150"/>
      <c r="O105" s="150"/>
      <c r="P105" s="150"/>
      <c r="Q105" s="150"/>
      <c r="R105" s="46"/>
      <c r="T105" s="169"/>
      <c r="U105" s="169"/>
    </row>
    <row r="106" s="1" customFormat="1" ht="6.96" customHeight="1"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5"/>
      <c r="T106" s="169"/>
      <c r="U106" s="169"/>
    </row>
    <row r="110" s="1" customFormat="1" ht="6.96" customHeight="1">
      <c r="B110" s="76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8"/>
    </row>
    <row r="111" s="1" customFormat="1" ht="36.96" customHeight="1">
      <c r="B111" s="44"/>
      <c r="C111" s="25" t="s">
        <v>132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30" customHeight="1">
      <c r="B113" s="44"/>
      <c r="C113" s="36" t="s">
        <v>19</v>
      </c>
      <c r="D113" s="45"/>
      <c r="E113" s="45"/>
      <c r="F113" s="153" t="str">
        <f>F6</f>
        <v>KLIMATIZACE ŠTERNBERK</v>
      </c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45"/>
      <c r="R113" s="46"/>
    </row>
    <row r="114" s="1" customFormat="1" ht="36.96" customHeight="1">
      <c r="B114" s="44"/>
      <c r="C114" s="83" t="s">
        <v>108</v>
      </c>
      <c r="D114" s="45"/>
      <c r="E114" s="45"/>
      <c r="F114" s="85" t="str">
        <f>F7</f>
        <v>2019/9-ELEKTRO - HORNÍ NÁMĚSTÍ 9</v>
      </c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18" customHeight="1">
      <c r="B116" s="44"/>
      <c r="C116" s="36" t="s">
        <v>24</v>
      </c>
      <c r="D116" s="45"/>
      <c r="E116" s="45"/>
      <c r="F116" s="31" t="str">
        <f>F9</f>
        <v xml:space="preserve"> </v>
      </c>
      <c r="G116" s="45"/>
      <c r="H116" s="45"/>
      <c r="I116" s="45"/>
      <c r="J116" s="45"/>
      <c r="K116" s="36" t="s">
        <v>26</v>
      </c>
      <c r="L116" s="45"/>
      <c r="M116" s="88" t="str">
        <f>IF(O9="","",O9)</f>
        <v>9. 5. 2019</v>
      </c>
      <c r="N116" s="88"/>
      <c r="O116" s="88"/>
      <c r="P116" s="88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>
      <c r="B118" s="44"/>
      <c r="C118" s="36" t="s">
        <v>28</v>
      </c>
      <c r="D118" s="45"/>
      <c r="E118" s="45"/>
      <c r="F118" s="31" t="str">
        <f>E12</f>
        <v xml:space="preserve"> </v>
      </c>
      <c r="G118" s="45"/>
      <c r="H118" s="45"/>
      <c r="I118" s="45"/>
      <c r="J118" s="45"/>
      <c r="K118" s="36" t="s">
        <v>33</v>
      </c>
      <c r="L118" s="45"/>
      <c r="M118" s="31" t="str">
        <f>E18</f>
        <v xml:space="preserve"> </v>
      </c>
      <c r="N118" s="31"/>
      <c r="O118" s="31"/>
      <c r="P118" s="31"/>
      <c r="Q118" s="31"/>
      <c r="R118" s="46"/>
    </row>
    <row r="119" s="1" customFormat="1" ht="14.4" customHeight="1">
      <c r="B119" s="44"/>
      <c r="C119" s="36" t="s">
        <v>31</v>
      </c>
      <c r="D119" s="45"/>
      <c r="E119" s="45"/>
      <c r="F119" s="31" t="str">
        <f>IF(E15="","",E15)</f>
        <v>Vyplň údaj</v>
      </c>
      <c r="G119" s="45"/>
      <c r="H119" s="45"/>
      <c r="I119" s="45"/>
      <c r="J119" s="45"/>
      <c r="K119" s="36" t="s">
        <v>35</v>
      </c>
      <c r="L119" s="45"/>
      <c r="M119" s="31" t="str">
        <f>E21</f>
        <v xml:space="preserve"> </v>
      </c>
      <c r="N119" s="31"/>
      <c r="O119" s="31"/>
      <c r="P119" s="31"/>
      <c r="Q119" s="31"/>
      <c r="R119" s="46"/>
    </row>
    <row r="120" s="1" customFormat="1" ht="10.32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8" customFormat="1" ht="29.28" customHeight="1">
      <c r="B121" s="194"/>
      <c r="C121" s="195" t="s">
        <v>133</v>
      </c>
      <c r="D121" s="196" t="s">
        <v>134</v>
      </c>
      <c r="E121" s="196" t="s">
        <v>58</v>
      </c>
      <c r="F121" s="196" t="s">
        <v>135</v>
      </c>
      <c r="G121" s="196"/>
      <c r="H121" s="196"/>
      <c r="I121" s="196"/>
      <c r="J121" s="196" t="s">
        <v>136</v>
      </c>
      <c r="K121" s="196" t="s">
        <v>137</v>
      </c>
      <c r="L121" s="196" t="s">
        <v>138</v>
      </c>
      <c r="M121" s="196"/>
      <c r="N121" s="196" t="s">
        <v>113</v>
      </c>
      <c r="O121" s="196"/>
      <c r="P121" s="196"/>
      <c r="Q121" s="197"/>
      <c r="R121" s="198"/>
      <c r="T121" s="104" t="s">
        <v>139</v>
      </c>
      <c r="U121" s="105" t="s">
        <v>40</v>
      </c>
      <c r="V121" s="105" t="s">
        <v>140</v>
      </c>
      <c r="W121" s="105" t="s">
        <v>141</v>
      </c>
      <c r="X121" s="105" t="s">
        <v>142</v>
      </c>
      <c r="Y121" s="105" t="s">
        <v>143</v>
      </c>
      <c r="Z121" s="105" t="s">
        <v>144</v>
      </c>
      <c r="AA121" s="106" t="s">
        <v>145</v>
      </c>
    </row>
    <row r="122" s="1" customFormat="1" ht="29.28" customHeight="1">
      <c r="B122" s="44"/>
      <c r="C122" s="108" t="s">
        <v>110</v>
      </c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199">
        <f>BK122</f>
        <v>0</v>
      </c>
      <c r="O122" s="200"/>
      <c r="P122" s="200"/>
      <c r="Q122" s="200"/>
      <c r="R122" s="46"/>
      <c r="T122" s="107"/>
      <c r="U122" s="65"/>
      <c r="V122" s="65"/>
      <c r="W122" s="201">
        <f>W123+W133+W159</f>
        <v>0</v>
      </c>
      <c r="X122" s="65"/>
      <c r="Y122" s="201">
        <f>Y123+Y133+Y159</f>
        <v>0.081939999999999985</v>
      </c>
      <c r="Z122" s="65"/>
      <c r="AA122" s="202">
        <f>AA123+AA133+AA159</f>
        <v>0.083000000000000004</v>
      </c>
      <c r="AT122" s="20" t="s">
        <v>75</v>
      </c>
      <c r="AU122" s="20" t="s">
        <v>115</v>
      </c>
      <c r="BK122" s="203">
        <f>BK123+BK133+BK159</f>
        <v>0</v>
      </c>
    </row>
    <row r="123" s="9" customFormat="1" ht="37.44" customHeight="1">
      <c r="B123" s="204"/>
      <c r="C123" s="205"/>
      <c r="D123" s="206" t="s">
        <v>116</v>
      </c>
      <c r="E123" s="206"/>
      <c r="F123" s="206"/>
      <c r="G123" s="206"/>
      <c r="H123" s="206"/>
      <c r="I123" s="206"/>
      <c r="J123" s="206"/>
      <c r="K123" s="206"/>
      <c r="L123" s="206"/>
      <c r="M123" s="206"/>
      <c r="N123" s="183">
        <f>BK123</f>
        <v>0</v>
      </c>
      <c r="O123" s="176"/>
      <c r="P123" s="176"/>
      <c r="Q123" s="176"/>
      <c r="R123" s="207"/>
      <c r="T123" s="208"/>
      <c r="U123" s="205"/>
      <c r="V123" s="205"/>
      <c r="W123" s="209">
        <f>W124+W129</f>
        <v>0</v>
      </c>
      <c r="X123" s="205"/>
      <c r="Y123" s="209">
        <f>Y124+Y129</f>
        <v>0.02937</v>
      </c>
      <c r="Z123" s="205"/>
      <c r="AA123" s="210">
        <f>AA124+AA129</f>
        <v>0.083000000000000004</v>
      </c>
      <c r="AR123" s="211" t="s">
        <v>84</v>
      </c>
      <c r="AT123" s="212" t="s">
        <v>75</v>
      </c>
      <c r="AU123" s="212" t="s">
        <v>76</v>
      </c>
      <c r="AY123" s="211" t="s">
        <v>146</v>
      </c>
      <c r="BK123" s="213">
        <f>BK124+BK129</f>
        <v>0</v>
      </c>
    </row>
    <row r="124" s="9" customFormat="1" ht="19.92" customHeight="1">
      <c r="B124" s="204"/>
      <c r="C124" s="205"/>
      <c r="D124" s="214" t="s">
        <v>117</v>
      </c>
      <c r="E124" s="214"/>
      <c r="F124" s="214"/>
      <c r="G124" s="214"/>
      <c r="H124" s="214"/>
      <c r="I124" s="214"/>
      <c r="J124" s="214"/>
      <c r="K124" s="214"/>
      <c r="L124" s="214"/>
      <c r="M124" s="214"/>
      <c r="N124" s="215">
        <f>BK124</f>
        <v>0</v>
      </c>
      <c r="O124" s="216"/>
      <c r="P124" s="216"/>
      <c r="Q124" s="216"/>
      <c r="R124" s="207"/>
      <c r="T124" s="208"/>
      <c r="U124" s="205"/>
      <c r="V124" s="205"/>
      <c r="W124" s="209">
        <f>SUM(W125:W128)</f>
        <v>0</v>
      </c>
      <c r="X124" s="205"/>
      <c r="Y124" s="209">
        <f>SUM(Y125:Y128)</f>
        <v>0.02937</v>
      </c>
      <c r="Z124" s="205"/>
      <c r="AA124" s="210">
        <f>SUM(AA125:AA128)</f>
        <v>0.083000000000000004</v>
      </c>
      <c r="AR124" s="211" t="s">
        <v>84</v>
      </c>
      <c r="AT124" s="212" t="s">
        <v>75</v>
      </c>
      <c r="AU124" s="212" t="s">
        <v>84</v>
      </c>
      <c r="AY124" s="211" t="s">
        <v>146</v>
      </c>
      <c r="BK124" s="213">
        <f>SUM(BK125:BK128)</f>
        <v>0</v>
      </c>
    </row>
    <row r="125" s="1" customFormat="1" ht="38.25" customHeight="1">
      <c r="B125" s="44"/>
      <c r="C125" s="217" t="s">
        <v>84</v>
      </c>
      <c r="D125" s="217" t="s">
        <v>147</v>
      </c>
      <c r="E125" s="218" t="s">
        <v>148</v>
      </c>
      <c r="F125" s="219" t="s">
        <v>149</v>
      </c>
      <c r="G125" s="219"/>
      <c r="H125" s="219"/>
      <c r="I125" s="219"/>
      <c r="J125" s="220" t="s">
        <v>150</v>
      </c>
      <c r="K125" s="221">
        <v>1</v>
      </c>
      <c r="L125" s="222">
        <v>0</v>
      </c>
      <c r="M125" s="223"/>
      <c r="N125" s="224">
        <f>ROUND(L125*K125,2)</f>
        <v>0</v>
      </c>
      <c r="O125" s="224"/>
      <c r="P125" s="224"/>
      <c r="Q125" s="224"/>
      <c r="R125" s="46"/>
      <c r="T125" s="225" t="s">
        <v>22</v>
      </c>
      <c r="U125" s="54" t="s">
        <v>41</v>
      </c>
      <c r="V125" s="45"/>
      <c r="W125" s="226">
        <f>V125*K125</f>
        <v>0</v>
      </c>
      <c r="X125" s="226">
        <v>0</v>
      </c>
      <c r="Y125" s="226">
        <f>X125*K125</f>
        <v>0</v>
      </c>
      <c r="Z125" s="226">
        <v>0.065000000000000002</v>
      </c>
      <c r="AA125" s="227">
        <f>Z125*K125</f>
        <v>0.065000000000000002</v>
      </c>
      <c r="AR125" s="20" t="s">
        <v>151</v>
      </c>
      <c r="AT125" s="20" t="s">
        <v>147</v>
      </c>
      <c r="AU125" s="20" t="s">
        <v>106</v>
      </c>
      <c r="AY125" s="20" t="s">
        <v>146</v>
      </c>
      <c r="BE125" s="140">
        <f>IF(U125="základní",N125,0)</f>
        <v>0</v>
      </c>
      <c r="BF125" s="140">
        <f>IF(U125="snížená",N125,0)</f>
        <v>0</v>
      </c>
      <c r="BG125" s="140">
        <f>IF(U125="zákl. přenesená",N125,0)</f>
        <v>0</v>
      </c>
      <c r="BH125" s="140">
        <f>IF(U125="sníž. přenesená",N125,0)</f>
        <v>0</v>
      </c>
      <c r="BI125" s="140">
        <f>IF(U125="nulová",N125,0)</f>
        <v>0</v>
      </c>
      <c r="BJ125" s="20" t="s">
        <v>84</v>
      </c>
      <c r="BK125" s="140">
        <f>ROUND(L125*K125,2)</f>
        <v>0</v>
      </c>
      <c r="BL125" s="20" t="s">
        <v>151</v>
      </c>
      <c r="BM125" s="20" t="s">
        <v>152</v>
      </c>
    </row>
    <row r="126" s="1" customFormat="1" ht="25.5" customHeight="1">
      <c r="B126" s="44"/>
      <c r="C126" s="217" t="s">
        <v>106</v>
      </c>
      <c r="D126" s="217" t="s">
        <v>147</v>
      </c>
      <c r="E126" s="218" t="s">
        <v>153</v>
      </c>
      <c r="F126" s="219" t="s">
        <v>154</v>
      </c>
      <c r="G126" s="219"/>
      <c r="H126" s="219"/>
      <c r="I126" s="219"/>
      <c r="J126" s="220" t="s">
        <v>155</v>
      </c>
      <c r="K126" s="221">
        <v>3</v>
      </c>
      <c r="L126" s="222">
        <v>0</v>
      </c>
      <c r="M126" s="223"/>
      <c r="N126" s="224">
        <f>ROUND(L126*K126,2)</f>
        <v>0</v>
      </c>
      <c r="O126" s="224"/>
      <c r="P126" s="224"/>
      <c r="Q126" s="224"/>
      <c r="R126" s="46"/>
      <c r="T126" s="225" t="s">
        <v>22</v>
      </c>
      <c r="U126" s="54" t="s">
        <v>41</v>
      </c>
      <c r="V126" s="45"/>
      <c r="W126" s="226">
        <f>V126*K126</f>
        <v>0</v>
      </c>
      <c r="X126" s="226">
        <v>0</v>
      </c>
      <c r="Y126" s="226">
        <f>X126*K126</f>
        <v>0</v>
      </c>
      <c r="Z126" s="226">
        <v>0.0060000000000000001</v>
      </c>
      <c r="AA126" s="227">
        <f>Z126*K126</f>
        <v>0.018000000000000002</v>
      </c>
      <c r="AR126" s="20" t="s">
        <v>151</v>
      </c>
      <c r="AT126" s="20" t="s">
        <v>147</v>
      </c>
      <c r="AU126" s="20" t="s">
        <v>106</v>
      </c>
      <c r="AY126" s="20" t="s">
        <v>146</v>
      </c>
      <c r="BE126" s="140">
        <f>IF(U126="základní",N126,0)</f>
        <v>0</v>
      </c>
      <c r="BF126" s="140">
        <f>IF(U126="snížená",N126,0)</f>
        <v>0</v>
      </c>
      <c r="BG126" s="140">
        <f>IF(U126="zákl. přenesená",N126,0)</f>
        <v>0</v>
      </c>
      <c r="BH126" s="140">
        <f>IF(U126="sníž. přenesená",N126,0)</f>
        <v>0</v>
      </c>
      <c r="BI126" s="140">
        <f>IF(U126="nulová",N126,0)</f>
        <v>0</v>
      </c>
      <c r="BJ126" s="20" t="s">
        <v>84</v>
      </c>
      <c r="BK126" s="140">
        <f>ROUND(L126*K126,2)</f>
        <v>0</v>
      </c>
      <c r="BL126" s="20" t="s">
        <v>151</v>
      </c>
      <c r="BM126" s="20" t="s">
        <v>156</v>
      </c>
    </row>
    <row r="127" s="1" customFormat="1" ht="38.25" customHeight="1">
      <c r="B127" s="44"/>
      <c r="C127" s="217" t="s">
        <v>157</v>
      </c>
      <c r="D127" s="217" t="s">
        <v>147</v>
      </c>
      <c r="E127" s="218" t="s">
        <v>158</v>
      </c>
      <c r="F127" s="219" t="s">
        <v>159</v>
      </c>
      <c r="G127" s="219"/>
      <c r="H127" s="219"/>
      <c r="I127" s="219"/>
      <c r="J127" s="220" t="s">
        <v>155</v>
      </c>
      <c r="K127" s="221">
        <v>3</v>
      </c>
      <c r="L127" s="222">
        <v>0</v>
      </c>
      <c r="M127" s="223"/>
      <c r="N127" s="224">
        <f>ROUND(L127*K127,2)</f>
        <v>0</v>
      </c>
      <c r="O127" s="224"/>
      <c r="P127" s="224"/>
      <c r="Q127" s="224"/>
      <c r="R127" s="46"/>
      <c r="T127" s="225" t="s">
        <v>22</v>
      </c>
      <c r="U127" s="54" t="s">
        <v>41</v>
      </c>
      <c r="V127" s="45"/>
      <c r="W127" s="226">
        <f>V127*K127</f>
        <v>0</v>
      </c>
      <c r="X127" s="226">
        <v>0.00059999999999999995</v>
      </c>
      <c r="Y127" s="226">
        <f>X127*K127</f>
        <v>0.0018</v>
      </c>
      <c r="Z127" s="226">
        <v>0</v>
      </c>
      <c r="AA127" s="227">
        <f>Z127*K127</f>
        <v>0</v>
      </c>
      <c r="AR127" s="20" t="s">
        <v>160</v>
      </c>
      <c r="AT127" s="20" t="s">
        <v>147</v>
      </c>
      <c r="AU127" s="20" t="s">
        <v>106</v>
      </c>
      <c r="AY127" s="20" t="s">
        <v>146</v>
      </c>
      <c r="BE127" s="140">
        <f>IF(U127="základní",N127,0)</f>
        <v>0</v>
      </c>
      <c r="BF127" s="140">
        <f>IF(U127="snížená",N127,0)</f>
        <v>0</v>
      </c>
      <c r="BG127" s="140">
        <f>IF(U127="zákl. přenesená",N127,0)</f>
        <v>0</v>
      </c>
      <c r="BH127" s="140">
        <f>IF(U127="sníž. přenesená",N127,0)</f>
        <v>0</v>
      </c>
      <c r="BI127" s="140">
        <f>IF(U127="nulová",N127,0)</f>
        <v>0</v>
      </c>
      <c r="BJ127" s="20" t="s">
        <v>84</v>
      </c>
      <c r="BK127" s="140">
        <f>ROUND(L127*K127,2)</f>
        <v>0</v>
      </c>
      <c r="BL127" s="20" t="s">
        <v>160</v>
      </c>
      <c r="BM127" s="20" t="s">
        <v>161</v>
      </c>
    </row>
    <row r="128" s="1" customFormat="1" ht="25.5" customHeight="1">
      <c r="B128" s="44"/>
      <c r="C128" s="217" t="s">
        <v>151</v>
      </c>
      <c r="D128" s="217" t="s">
        <v>147</v>
      </c>
      <c r="E128" s="218" t="s">
        <v>162</v>
      </c>
      <c r="F128" s="219" t="s">
        <v>163</v>
      </c>
      <c r="G128" s="219"/>
      <c r="H128" s="219"/>
      <c r="I128" s="219"/>
      <c r="J128" s="220" t="s">
        <v>164</v>
      </c>
      <c r="K128" s="221">
        <v>1.5</v>
      </c>
      <c r="L128" s="222">
        <v>0</v>
      </c>
      <c r="M128" s="223"/>
      <c r="N128" s="224">
        <f>ROUND(L128*K128,2)</f>
        <v>0</v>
      </c>
      <c r="O128" s="224"/>
      <c r="P128" s="224"/>
      <c r="Q128" s="224"/>
      <c r="R128" s="46"/>
      <c r="T128" s="225" t="s">
        <v>22</v>
      </c>
      <c r="U128" s="54" t="s">
        <v>41</v>
      </c>
      <c r="V128" s="45"/>
      <c r="W128" s="226">
        <f>V128*K128</f>
        <v>0</v>
      </c>
      <c r="X128" s="226">
        <v>0.018380000000000001</v>
      </c>
      <c r="Y128" s="226">
        <f>X128*K128</f>
        <v>0.027570000000000001</v>
      </c>
      <c r="Z128" s="226">
        <v>0</v>
      </c>
      <c r="AA128" s="227">
        <f>Z128*K128</f>
        <v>0</v>
      </c>
      <c r="AR128" s="20" t="s">
        <v>151</v>
      </c>
      <c r="AT128" s="20" t="s">
        <v>147</v>
      </c>
      <c r="AU128" s="20" t="s">
        <v>106</v>
      </c>
      <c r="AY128" s="20" t="s">
        <v>146</v>
      </c>
      <c r="BE128" s="140">
        <f>IF(U128="základní",N128,0)</f>
        <v>0</v>
      </c>
      <c r="BF128" s="140">
        <f>IF(U128="snížená",N128,0)</f>
        <v>0</v>
      </c>
      <c r="BG128" s="140">
        <f>IF(U128="zákl. přenesená",N128,0)</f>
        <v>0</v>
      </c>
      <c r="BH128" s="140">
        <f>IF(U128="sníž. přenesená",N128,0)</f>
        <v>0</v>
      </c>
      <c r="BI128" s="140">
        <f>IF(U128="nulová",N128,0)</f>
        <v>0</v>
      </c>
      <c r="BJ128" s="20" t="s">
        <v>84</v>
      </c>
      <c r="BK128" s="140">
        <f>ROUND(L128*K128,2)</f>
        <v>0</v>
      </c>
      <c r="BL128" s="20" t="s">
        <v>151</v>
      </c>
      <c r="BM128" s="20" t="s">
        <v>165</v>
      </c>
    </row>
    <row r="129" s="9" customFormat="1" ht="29.88" customHeight="1">
      <c r="B129" s="204"/>
      <c r="C129" s="205"/>
      <c r="D129" s="214" t="s">
        <v>118</v>
      </c>
      <c r="E129" s="214"/>
      <c r="F129" s="214"/>
      <c r="G129" s="214"/>
      <c r="H129" s="214"/>
      <c r="I129" s="214"/>
      <c r="J129" s="214"/>
      <c r="K129" s="214"/>
      <c r="L129" s="214"/>
      <c r="M129" s="214"/>
      <c r="N129" s="228">
        <f>BK129</f>
        <v>0</v>
      </c>
      <c r="O129" s="229"/>
      <c r="P129" s="229"/>
      <c r="Q129" s="229"/>
      <c r="R129" s="207"/>
      <c r="T129" s="208"/>
      <c r="U129" s="205"/>
      <c r="V129" s="205"/>
      <c r="W129" s="209">
        <f>SUM(W130:W132)</f>
        <v>0</v>
      </c>
      <c r="X129" s="205"/>
      <c r="Y129" s="209">
        <f>SUM(Y130:Y132)</f>
        <v>0</v>
      </c>
      <c r="Z129" s="205"/>
      <c r="AA129" s="210">
        <f>SUM(AA130:AA132)</f>
        <v>0</v>
      </c>
      <c r="AR129" s="211" t="s">
        <v>84</v>
      </c>
      <c r="AT129" s="212" t="s">
        <v>75</v>
      </c>
      <c r="AU129" s="212" t="s">
        <v>84</v>
      </c>
      <c r="AY129" s="211" t="s">
        <v>146</v>
      </c>
      <c r="BK129" s="213">
        <f>SUM(BK130:BK132)</f>
        <v>0</v>
      </c>
    </row>
    <row r="130" s="1" customFormat="1" ht="38.25" customHeight="1">
      <c r="B130" s="44"/>
      <c r="C130" s="217" t="s">
        <v>166</v>
      </c>
      <c r="D130" s="217" t="s">
        <v>147</v>
      </c>
      <c r="E130" s="218" t="s">
        <v>167</v>
      </c>
      <c r="F130" s="219" t="s">
        <v>168</v>
      </c>
      <c r="G130" s="219"/>
      <c r="H130" s="219"/>
      <c r="I130" s="219"/>
      <c r="J130" s="220" t="s">
        <v>169</v>
      </c>
      <c r="K130" s="221">
        <v>0.083000000000000004</v>
      </c>
      <c r="L130" s="222">
        <v>0</v>
      </c>
      <c r="M130" s="223"/>
      <c r="N130" s="224">
        <f>ROUND(L130*K130,2)</f>
        <v>0</v>
      </c>
      <c r="O130" s="224"/>
      <c r="P130" s="224"/>
      <c r="Q130" s="224"/>
      <c r="R130" s="46"/>
      <c r="T130" s="225" t="s">
        <v>22</v>
      </c>
      <c r="U130" s="54" t="s">
        <v>41</v>
      </c>
      <c r="V130" s="45"/>
      <c r="W130" s="226">
        <f>V130*K130</f>
        <v>0</v>
      </c>
      <c r="X130" s="226">
        <v>0</v>
      </c>
      <c r="Y130" s="226">
        <f>X130*K130</f>
        <v>0</v>
      </c>
      <c r="Z130" s="226">
        <v>0</v>
      </c>
      <c r="AA130" s="227">
        <f>Z130*K130</f>
        <v>0</v>
      </c>
      <c r="AR130" s="20" t="s">
        <v>151</v>
      </c>
      <c r="AT130" s="20" t="s">
        <v>147</v>
      </c>
      <c r="AU130" s="20" t="s">
        <v>106</v>
      </c>
      <c r="AY130" s="20" t="s">
        <v>146</v>
      </c>
      <c r="BE130" s="140">
        <f>IF(U130="základní",N130,0)</f>
        <v>0</v>
      </c>
      <c r="BF130" s="140">
        <f>IF(U130="snížená",N130,0)</f>
        <v>0</v>
      </c>
      <c r="BG130" s="140">
        <f>IF(U130="zákl. přenesená",N130,0)</f>
        <v>0</v>
      </c>
      <c r="BH130" s="140">
        <f>IF(U130="sníž. přenesená",N130,0)</f>
        <v>0</v>
      </c>
      <c r="BI130" s="140">
        <f>IF(U130="nulová",N130,0)</f>
        <v>0</v>
      </c>
      <c r="BJ130" s="20" t="s">
        <v>84</v>
      </c>
      <c r="BK130" s="140">
        <f>ROUND(L130*K130,2)</f>
        <v>0</v>
      </c>
      <c r="BL130" s="20" t="s">
        <v>151</v>
      </c>
      <c r="BM130" s="20" t="s">
        <v>170</v>
      </c>
    </row>
    <row r="131" s="1" customFormat="1" ht="25.5" customHeight="1">
      <c r="B131" s="44"/>
      <c r="C131" s="217" t="s">
        <v>171</v>
      </c>
      <c r="D131" s="217" t="s">
        <v>147</v>
      </c>
      <c r="E131" s="218" t="s">
        <v>172</v>
      </c>
      <c r="F131" s="219" t="s">
        <v>173</v>
      </c>
      <c r="G131" s="219"/>
      <c r="H131" s="219"/>
      <c r="I131" s="219"/>
      <c r="J131" s="220" t="s">
        <v>169</v>
      </c>
      <c r="K131" s="221">
        <v>2.5</v>
      </c>
      <c r="L131" s="222">
        <v>0</v>
      </c>
      <c r="M131" s="223"/>
      <c r="N131" s="224">
        <f>ROUND(L131*K131,2)</f>
        <v>0</v>
      </c>
      <c r="O131" s="224"/>
      <c r="P131" s="224"/>
      <c r="Q131" s="224"/>
      <c r="R131" s="46"/>
      <c r="T131" s="225" t="s">
        <v>22</v>
      </c>
      <c r="U131" s="54" t="s">
        <v>41</v>
      </c>
      <c r="V131" s="45"/>
      <c r="W131" s="226">
        <f>V131*K131</f>
        <v>0</v>
      </c>
      <c r="X131" s="226">
        <v>0</v>
      </c>
      <c r="Y131" s="226">
        <f>X131*K131</f>
        <v>0</v>
      </c>
      <c r="Z131" s="226">
        <v>0</v>
      </c>
      <c r="AA131" s="227">
        <f>Z131*K131</f>
        <v>0</v>
      </c>
      <c r="AR131" s="20" t="s">
        <v>151</v>
      </c>
      <c r="AT131" s="20" t="s">
        <v>147</v>
      </c>
      <c r="AU131" s="20" t="s">
        <v>106</v>
      </c>
      <c r="AY131" s="20" t="s">
        <v>146</v>
      </c>
      <c r="BE131" s="140">
        <f>IF(U131="základní",N131,0)</f>
        <v>0</v>
      </c>
      <c r="BF131" s="140">
        <f>IF(U131="snížená",N131,0)</f>
        <v>0</v>
      </c>
      <c r="BG131" s="140">
        <f>IF(U131="zákl. přenesená",N131,0)</f>
        <v>0</v>
      </c>
      <c r="BH131" s="140">
        <f>IF(U131="sníž. přenesená",N131,0)</f>
        <v>0</v>
      </c>
      <c r="BI131" s="140">
        <f>IF(U131="nulová",N131,0)</f>
        <v>0</v>
      </c>
      <c r="BJ131" s="20" t="s">
        <v>84</v>
      </c>
      <c r="BK131" s="140">
        <f>ROUND(L131*K131,2)</f>
        <v>0</v>
      </c>
      <c r="BL131" s="20" t="s">
        <v>151</v>
      </c>
      <c r="BM131" s="20" t="s">
        <v>174</v>
      </c>
    </row>
    <row r="132" s="1" customFormat="1" ht="25.5" customHeight="1">
      <c r="B132" s="44"/>
      <c r="C132" s="217" t="s">
        <v>175</v>
      </c>
      <c r="D132" s="217" t="s">
        <v>147</v>
      </c>
      <c r="E132" s="218" t="s">
        <v>176</v>
      </c>
      <c r="F132" s="219" t="s">
        <v>177</v>
      </c>
      <c r="G132" s="219"/>
      <c r="H132" s="219"/>
      <c r="I132" s="219"/>
      <c r="J132" s="220" t="s">
        <v>169</v>
      </c>
      <c r="K132" s="221">
        <v>0.083000000000000004</v>
      </c>
      <c r="L132" s="222">
        <v>0</v>
      </c>
      <c r="M132" s="223"/>
      <c r="N132" s="224">
        <f>ROUND(L132*K132,2)</f>
        <v>0</v>
      </c>
      <c r="O132" s="224"/>
      <c r="P132" s="224"/>
      <c r="Q132" s="224"/>
      <c r="R132" s="46"/>
      <c r="T132" s="225" t="s">
        <v>22</v>
      </c>
      <c r="U132" s="54" t="s">
        <v>41</v>
      </c>
      <c r="V132" s="45"/>
      <c r="W132" s="226">
        <f>V132*K132</f>
        <v>0</v>
      </c>
      <c r="X132" s="226">
        <v>0</v>
      </c>
      <c r="Y132" s="226">
        <f>X132*K132</f>
        <v>0</v>
      </c>
      <c r="Z132" s="226">
        <v>0</v>
      </c>
      <c r="AA132" s="227">
        <f>Z132*K132</f>
        <v>0</v>
      </c>
      <c r="AR132" s="20" t="s">
        <v>151</v>
      </c>
      <c r="AT132" s="20" t="s">
        <v>147</v>
      </c>
      <c r="AU132" s="20" t="s">
        <v>106</v>
      </c>
      <c r="AY132" s="20" t="s">
        <v>146</v>
      </c>
      <c r="BE132" s="140">
        <f>IF(U132="základní",N132,0)</f>
        <v>0</v>
      </c>
      <c r="BF132" s="140">
        <f>IF(U132="snížená",N132,0)</f>
        <v>0</v>
      </c>
      <c r="BG132" s="140">
        <f>IF(U132="zákl. přenesená",N132,0)</f>
        <v>0</v>
      </c>
      <c r="BH132" s="140">
        <f>IF(U132="sníž. přenesená",N132,0)</f>
        <v>0</v>
      </c>
      <c r="BI132" s="140">
        <f>IF(U132="nulová",N132,0)</f>
        <v>0</v>
      </c>
      <c r="BJ132" s="20" t="s">
        <v>84</v>
      </c>
      <c r="BK132" s="140">
        <f>ROUND(L132*K132,2)</f>
        <v>0</v>
      </c>
      <c r="BL132" s="20" t="s">
        <v>151</v>
      </c>
      <c r="BM132" s="20" t="s">
        <v>178</v>
      </c>
    </row>
    <row r="133" s="9" customFormat="1" ht="37.44" customHeight="1">
      <c r="B133" s="204"/>
      <c r="C133" s="205"/>
      <c r="D133" s="206" t="s">
        <v>119</v>
      </c>
      <c r="E133" s="206"/>
      <c r="F133" s="206"/>
      <c r="G133" s="206"/>
      <c r="H133" s="206"/>
      <c r="I133" s="206"/>
      <c r="J133" s="206"/>
      <c r="K133" s="206"/>
      <c r="L133" s="206"/>
      <c r="M133" s="206"/>
      <c r="N133" s="230">
        <f>BK133</f>
        <v>0</v>
      </c>
      <c r="O133" s="231"/>
      <c r="P133" s="231"/>
      <c r="Q133" s="231"/>
      <c r="R133" s="207"/>
      <c r="T133" s="208"/>
      <c r="U133" s="205"/>
      <c r="V133" s="205"/>
      <c r="W133" s="209">
        <f>W134+W140</f>
        <v>0</v>
      </c>
      <c r="X133" s="205"/>
      <c r="Y133" s="209">
        <f>Y134+Y140</f>
        <v>0.052569999999999985</v>
      </c>
      <c r="Z133" s="205"/>
      <c r="AA133" s="210">
        <f>AA134+AA140</f>
        <v>0</v>
      </c>
      <c r="AR133" s="211" t="s">
        <v>106</v>
      </c>
      <c r="AT133" s="212" t="s">
        <v>75</v>
      </c>
      <c r="AU133" s="212" t="s">
        <v>76</v>
      </c>
      <c r="AY133" s="211" t="s">
        <v>146</v>
      </c>
      <c r="BK133" s="213">
        <f>BK134+BK140</f>
        <v>0</v>
      </c>
    </row>
    <row r="134" s="9" customFormat="1" ht="19.92" customHeight="1">
      <c r="B134" s="204"/>
      <c r="C134" s="205"/>
      <c r="D134" s="214" t="s">
        <v>120</v>
      </c>
      <c r="E134" s="214"/>
      <c r="F134" s="214"/>
      <c r="G134" s="214"/>
      <c r="H134" s="214"/>
      <c r="I134" s="214"/>
      <c r="J134" s="214"/>
      <c r="K134" s="214"/>
      <c r="L134" s="214"/>
      <c r="M134" s="214"/>
      <c r="N134" s="215">
        <f>BK134</f>
        <v>0</v>
      </c>
      <c r="O134" s="216"/>
      <c r="P134" s="216"/>
      <c r="Q134" s="216"/>
      <c r="R134" s="207"/>
      <c r="T134" s="208"/>
      <c r="U134" s="205"/>
      <c r="V134" s="205"/>
      <c r="W134" s="209">
        <f>SUM(W135:W139)</f>
        <v>0</v>
      </c>
      <c r="X134" s="205"/>
      <c r="Y134" s="209">
        <f>SUM(Y135:Y139)</f>
        <v>0</v>
      </c>
      <c r="Z134" s="205"/>
      <c r="AA134" s="210">
        <f>SUM(AA135:AA139)</f>
        <v>0</v>
      </c>
      <c r="AR134" s="211" t="s">
        <v>106</v>
      </c>
      <c r="AT134" s="212" t="s">
        <v>75</v>
      </c>
      <c r="AU134" s="212" t="s">
        <v>84</v>
      </c>
      <c r="AY134" s="211" t="s">
        <v>146</v>
      </c>
      <c r="BK134" s="213">
        <f>SUM(BK135:BK139)</f>
        <v>0</v>
      </c>
    </row>
    <row r="135" s="1" customFormat="1" ht="25.5" customHeight="1">
      <c r="B135" s="44"/>
      <c r="C135" s="217" t="s">
        <v>179</v>
      </c>
      <c r="D135" s="217" t="s">
        <v>147</v>
      </c>
      <c r="E135" s="218" t="s">
        <v>180</v>
      </c>
      <c r="F135" s="219" t="s">
        <v>181</v>
      </c>
      <c r="G135" s="219"/>
      <c r="H135" s="219"/>
      <c r="I135" s="219"/>
      <c r="J135" s="220" t="s">
        <v>150</v>
      </c>
      <c r="K135" s="221">
        <v>1</v>
      </c>
      <c r="L135" s="222">
        <v>0</v>
      </c>
      <c r="M135" s="223"/>
      <c r="N135" s="224">
        <f>ROUND(L135*K135,2)</f>
        <v>0</v>
      </c>
      <c r="O135" s="224"/>
      <c r="P135" s="224"/>
      <c r="Q135" s="224"/>
      <c r="R135" s="46"/>
      <c r="T135" s="225" t="s">
        <v>22</v>
      </c>
      <c r="U135" s="54" t="s">
        <v>41</v>
      </c>
      <c r="V135" s="45"/>
      <c r="W135" s="226">
        <f>V135*K135</f>
        <v>0</v>
      </c>
      <c r="X135" s="226">
        <v>0</v>
      </c>
      <c r="Y135" s="226">
        <f>X135*K135</f>
        <v>0</v>
      </c>
      <c r="Z135" s="226">
        <v>0</v>
      </c>
      <c r="AA135" s="227">
        <f>Z135*K135</f>
        <v>0</v>
      </c>
      <c r="AR135" s="20" t="s">
        <v>182</v>
      </c>
      <c r="AT135" s="20" t="s">
        <v>147</v>
      </c>
      <c r="AU135" s="20" t="s">
        <v>106</v>
      </c>
      <c r="AY135" s="20" t="s">
        <v>146</v>
      </c>
      <c r="BE135" s="140">
        <f>IF(U135="základní",N135,0)</f>
        <v>0</v>
      </c>
      <c r="BF135" s="140">
        <f>IF(U135="snížená",N135,0)</f>
        <v>0</v>
      </c>
      <c r="BG135" s="140">
        <f>IF(U135="zákl. přenesená",N135,0)</f>
        <v>0</v>
      </c>
      <c r="BH135" s="140">
        <f>IF(U135="sníž. přenesená",N135,0)</f>
        <v>0</v>
      </c>
      <c r="BI135" s="140">
        <f>IF(U135="nulová",N135,0)</f>
        <v>0</v>
      </c>
      <c r="BJ135" s="20" t="s">
        <v>84</v>
      </c>
      <c r="BK135" s="140">
        <f>ROUND(L135*K135,2)</f>
        <v>0</v>
      </c>
      <c r="BL135" s="20" t="s">
        <v>182</v>
      </c>
      <c r="BM135" s="20" t="s">
        <v>183</v>
      </c>
    </row>
    <row r="136" s="1" customFormat="1" ht="16.5" customHeight="1">
      <c r="B136" s="44"/>
      <c r="C136" s="217" t="s">
        <v>184</v>
      </c>
      <c r="D136" s="217" t="s">
        <v>147</v>
      </c>
      <c r="E136" s="218" t="s">
        <v>185</v>
      </c>
      <c r="F136" s="219" t="s">
        <v>186</v>
      </c>
      <c r="G136" s="219"/>
      <c r="H136" s="219"/>
      <c r="I136" s="219"/>
      <c r="J136" s="220" t="s">
        <v>187</v>
      </c>
      <c r="K136" s="221">
        <v>1</v>
      </c>
      <c r="L136" s="222">
        <v>0</v>
      </c>
      <c r="M136" s="223"/>
      <c r="N136" s="224">
        <f>ROUND(L136*K136,2)</f>
        <v>0</v>
      </c>
      <c r="O136" s="224"/>
      <c r="P136" s="224"/>
      <c r="Q136" s="224"/>
      <c r="R136" s="46"/>
      <c r="T136" s="225" t="s">
        <v>22</v>
      </c>
      <c r="U136" s="54" t="s">
        <v>41</v>
      </c>
      <c r="V136" s="45"/>
      <c r="W136" s="226">
        <f>V136*K136</f>
        <v>0</v>
      </c>
      <c r="X136" s="226">
        <v>0</v>
      </c>
      <c r="Y136" s="226">
        <f>X136*K136</f>
        <v>0</v>
      </c>
      <c r="Z136" s="226">
        <v>0</v>
      </c>
      <c r="AA136" s="227">
        <f>Z136*K136</f>
        <v>0</v>
      </c>
      <c r="AR136" s="20" t="s">
        <v>160</v>
      </c>
      <c r="AT136" s="20" t="s">
        <v>147</v>
      </c>
      <c r="AU136" s="20" t="s">
        <v>106</v>
      </c>
      <c r="AY136" s="20" t="s">
        <v>146</v>
      </c>
      <c r="BE136" s="140">
        <f>IF(U136="základní",N136,0)</f>
        <v>0</v>
      </c>
      <c r="BF136" s="140">
        <f>IF(U136="snížená",N136,0)</f>
        <v>0</v>
      </c>
      <c r="BG136" s="140">
        <f>IF(U136="zákl. přenesená",N136,0)</f>
        <v>0</v>
      </c>
      <c r="BH136" s="140">
        <f>IF(U136="sníž. přenesená",N136,0)</f>
        <v>0</v>
      </c>
      <c r="BI136" s="140">
        <f>IF(U136="nulová",N136,0)</f>
        <v>0</v>
      </c>
      <c r="BJ136" s="20" t="s">
        <v>84</v>
      </c>
      <c r="BK136" s="140">
        <f>ROUND(L136*K136,2)</f>
        <v>0</v>
      </c>
      <c r="BL136" s="20" t="s">
        <v>160</v>
      </c>
      <c r="BM136" s="20" t="s">
        <v>188</v>
      </c>
    </row>
    <row r="137" s="1" customFormat="1" ht="25.5" customHeight="1">
      <c r="B137" s="44"/>
      <c r="C137" s="217" t="s">
        <v>189</v>
      </c>
      <c r="D137" s="217" t="s">
        <v>147</v>
      </c>
      <c r="E137" s="218" t="s">
        <v>190</v>
      </c>
      <c r="F137" s="219" t="s">
        <v>191</v>
      </c>
      <c r="G137" s="219"/>
      <c r="H137" s="219"/>
      <c r="I137" s="219"/>
      <c r="J137" s="220" t="s">
        <v>187</v>
      </c>
      <c r="K137" s="221">
        <v>1</v>
      </c>
      <c r="L137" s="222">
        <v>0</v>
      </c>
      <c r="M137" s="223"/>
      <c r="N137" s="224">
        <f>ROUND(L137*K137,2)</f>
        <v>0</v>
      </c>
      <c r="O137" s="224"/>
      <c r="P137" s="224"/>
      <c r="Q137" s="224"/>
      <c r="R137" s="46"/>
      <c r="T137" s="225" t="s">
        <v>22</v>
      </c>
      <c r="U137" s="54" t="s">
        <v>41</v>
      </c>
      <c r="V137" s="45"/>
      <c r="W137" s="226">
        <f>V137*K137</f>
        <v>0</v>
      </c>
      <c r="X137" s="226">
        <v>0</v>
      </c>
      <c r="Y137" s="226">
        <f>X137*K137</f>
        <v>0</v>
      </c>
      <c r="Z137" s="226">
        <v>0</v>
      </c>
      <c r="AA137" s="227">
        <f>Z137*K137</f>
        <v>0</v>
      </c>
      <c r="AR137" s="20" t="s">
        <v>160</v>
      </c>
      <c r="AT137" s="20" t="s">
        <v>147</v>
      </c>
      <c r="AU137" s="20" t="s">
        <v>106</v>
      </c>
      <c r="AY137" s="20" t="s">
        <v>146</v>
      </c>
      <c r="BE137" s="140">
        <f>IF(U137="základní",N137,0)</f>
        <v>0</v>
      </c>
      <c r="BF137" s="140">
        <f>IF(U137="snížená",N137,0)</f>
        <v>0</v>
      </c>
      <c r="BG137" s="140">
        <f>IF(U137="zákl. přenesená",N137,0)</f>
        <v>0</v>
      </c>
      <c r="BH137" s="140">
        <f>IF(U137="sníž. přenesená",N137,0)</f>
        <v>0</v>
      </c>
      <c r="BI137" s="140">
        <f>IF(U137="nulová",N137,0)</f>
        <v>0</v>
      </c>
      <c r="BJ137" s="20" t="s">
        <v>84</v>
      </c>
      <c r="BK137" s="140">
        <f>ROUND(L137*K137,2)</f>
        <v>0</v>
      </c>
      <c r="BL137" s="20" t="s">
        <v>160</v>
      </c>
      <c r="BM137" s="20" t="s">
        <v>192</v>
      </c>
    </row>
    <row r="138" s="1" customFormat="1" ht="16.5" customHeight="1">
      <c r="B138" s="44"/>
      <c r="C138" s="217" t="s">
        <v>193</v>
      </c>
      <c r="D138" s="217" t="s">
        <v>147</v>
      </c>
      <c r="E138" s="218" t="s">
        <v>194</v>
      </c>
      <c r="F138" s="219" t="s">
        <v>195</v>
      </c>
      <c r="G138" s="219"/>
      <c r="H138" s="219"/>
      <c r="I138" s="219"/>
      <c r="J138" s="220" t="s">
        <v>187</v>
      </c>
      <c r="K138" s="221">
        <v>1</v>
      </c>
      <c r="L138" s="222">
        <v>0</v>
      </c>
      <c r="M138" s="223"/>
      <c r="N138" s="224">
        <f>ROUND(L138*K138,2)</f>
        <v>0</v>
      </c>
      <c r="O138" s="224"/>
      <c r="P138" s="224"/>
      <c r="Q138" s="224"/>
      <c r="R138" s="46"/>
      <c r="T138" s="225" t="s">
        <v>22</v>
      </c>
      <c r="U138" s="54" t="s">
        <v>41</v>
      </c>
      <c r="V138" s="45"/>
      <c r="W138" s="226">
        <f>V138*K138</f>
        <v>0</v>
      </c>
      <c r="X138" s="226">
        <v>0</v>
      </c>
      <c r="Y138" s="226">
        <f>X138*K138</f>
        <v>0</v>
      </c>
      <c r="Z138" s="226">
        <v>0</v>
      </c>
      <c r="AA138" s="227">
        <f>Z138*K138</f>
        <v>0</v>
      </c>
      <c r="AR138" s="20" t="s">
        <v>160</v>
      </c>
      <c r="AT138" s="20" t="s">
        <v>147</v>
      </c>
      <c r="AU138" s="20" t="s">
        <v>106</v>
      </c>
      <c r="AY138" s="20" t="s">
        <v>146</v>
      </c>
      <c r="BE138" s="140">
        <f>IF(U138="základní",N138,0)</f>
        <v>0</v>
      </c>
      <c r="BF138" s="140">
        <f>IF(U138="snížená",N138,0)</f>
        <v>0</v>
      </c>
      <c r="BG138" s="140">
        <f>IF(U138="zákl. přenesená",N138,0)</f>
        <v>0</v>
      </c>
      <c r="BH138" s="140">
        <f>IF(U138="sníž. přenesená",N138,0)</f>
        <v>0</v>
      </c>
      <c r="BI138" s="140">
        <f>IF(U138="nulová",N138,0)</f>
        <v>0</v>
      </c>
      <c r="BJ138" s="20" t="s">
        <v>84</v>
      </c>
      <c r="BK138" s="140">
        <f>ROUND(L138*K138,2)</f>
        <v>0</v>
      </c>
      <c r="BL138" s="20" t="s">
        <v>160</v>
      </c>
      <c r="BM138" s="20" t="s">
        <v>196</v>
      </c>
    </row>
    <row r="139" s="1" customFormat="1" ht="16.5" customHeight="1">
      <c r="B139" s="44"/>
      <c r="C139" s="217" t="s">
        <v>197</v>
      </c>
      <c r="D139" s="217" t="s">
        <v>147</v>
      </c>
      <c r="E139" s="218" t="s">
        <v>198</v>
      </c>
      <c r="F139" s="219" t="s">
        <v>199</v>
      </c>
      <c r="G139" s="219"/>
      <c r="H139" s="219"/>
      <c r="I139" s="219"/>
      <c r="J139" s="220" t="s">
        <v>187</v>
      </c>
      <c r="K139" s="221">
        <v>1</v>
      </c>
      <c r="L139" s="222">
        <v>0</v>
      </c>
      <c r="M139" s="223"/>
      <c r="N139" s="224">
        <f>ROUND(L139*K139,2)</f>
        <v>0</v>
      </c>
      <c r="O139" s="224"/>
      <c r="P139" s="224"/>
      <c r="Q139" s="224"/>
      <c r="R139" s="46"/>
      <c r="T139" s="225" t="s">
        <v>22</v>
      </c>
      <c r="U139" s="54" t="s">
        <v>41</v>
      </c>
      <c r="V139" s="45"/>
      <c r="W139" s="226">
        <f>V139*K139</f>
        <v>0</v>
      </c>
      <c r="X139" s="226">
        <v>0</v>
      </c>
      <c r="Y139" s="226">
        <f>X139*K139</f>
        <v>0</v>
      </c>
      <c r="Z139" s="226">
        <v>0</v>
      </c>
      <c r="AA139" s="227">
        <f>Z139*K139</f>
        <v>0</v>
      </c>
      <c r="AR139" s="20" t="s">
        <v>160</v>
      </c>
      <c r="AT139" s="20" t="s">
        <v>147</v>
      </c>
      <c r="AU139" s="20" t="s">
        <v>106</v>
      </c>
      <c r="AY139" s="20" t="s">
        <v>146</v>
      </c>
      <c r="BE139" s="140">
        <f>IF(U139="základní",N139,0)</f>
        <v>0</v>
      </c>
      <c r="BF139" s="140">
        <f>IF(U139="snížená",N139,0)</f>
        <v>0</v>
      </c>
      <c r="BG139" s="140">
        <f>IF(U139="zákl. přenesená",N139,0)</f>
        <v>0</v>
      </c>
      <c r="BH139" s="140">
        <f>IF(U139="sníž. přenesená",N139,0)</f>
        <v>0</v>
      </c>
      <c r="BI139" s="140">
        <f>IF(U139="nulová",N139,0)</f>
        <v>0</v>
      </c>
      <c r="BJ139" s="20" t="s">
        <v>84</v>
      </c>
      <c r="BK139" s="140">
        <f>ROUND(L139*K139,2)</f>
        <v>0</v>
      </c>
      <c r="BL139" s="20" t="s">
        <v>160</v>
      </c>
      <c r="BM139" s="20" t="s">
        <v>200</v>
      </c>
    </row>
    <row r="140" s="9" customFormat="1" ht="29.88" customHeight="1">
      <c r="B140" s="204"/>
      <c r="C140" s="205"/>
      <c r="D140" s="214" t="s">
        <v>121</v>
      </c>
      <c r="E140" s="214"/>
      <c r="F140" s="214"/>
      <c r="G140" s="214"/>
      <c r="H140" s="214"/>
      <c r="I140" s="214"/>
      <c r="J140" s="214"/>
      <c r="K140" s="214"/>
      <c r="L140" s="214"/>
      <c r="M140" s="214"/>
      <c r="N140" s="228">
        <f>BK140</f>
        <v>0</v>
      </c>
      <c r="O140" s="229"/>
      <c r="P140" s="229"/>
      <c r="Q140" s="229"/>
      <c r="R140" s="207"/>
      <c r="T140" s="208"/>
      <c r="U140" s="205"/>
      <c r="V140" s="205"/>
      <c r="W140" s="209">
        <f>SUM(W141:W158)</f>
        <v>0</v>
      </c>
      <c r="X140" s="205"/>
      <c r="Y140" s="209">
        <f>SUM(Y141:Y158)</f>
        <v>0.052569999999999985</v>
      </c>
      <c r="Z140" s="205"/>
      <c r="AA140" s="210">
        <f>SUM(AA141:AA158)</f>
        <v>0</v>
      </c>
      <c r="AR140" s="211" t="s">
        <v>106</v>
      </c>
      <c r="AT140" s="212" t="s">
        <v>75</v>
      </c>
      <c r="AU140" s="212" t="s">
        <v>84</v>
      </c>
      <c r="AY140" s="211" t="s">
        <v>146</v>
      </c>
      <c r="BK140" s="213">
        <f>SUM(BK141:BK158)</f>
        <v>0</v>
      </c>
    </row>
    <row r="141" s="1" customFormat="1" ht="38.25" customHeight="1">
      <c r="B141" s="44"/>
      <c r="C141" s="217" t="s">
        <v>201</v>
      </c>
      <c r="D141" s="217" t="s">
        <v>147</v>
      </c>
      <c r="E141" s="218" t="s">
        <v>202</v>
      </c>
      <c r="F141" s="219" t="s">
        <v>203</v>
      </c>
      <c r="G141" s="219"/>
      <c r="H141" s="219"/>
      <c r="I141" s="219"/>
      <c r="J141" s="220" t="s">
        <v>155</v>
      </c>
      <c r="K141" s="221">
        <v>40</v>
      </c>
      <c r="L141" s="222">
        <v>0</v>
      </c>
      <c r="M141" s="223"/>
      <c r="N141" s="224">
        <f>ROUND(L141*K141,2)</f>
        <v>0</v>
      </c>
      <c r="O141" s="224"/>
      <c r="P141" s="224"/>
      <c r="Q141" s="224"/>
      <c r="R141" s="46"/>
      <c r="T141" s="225" t="s">
        <v>22</v>
      </c>
      <c r="U141" s="54" t="s">
        <v>41</v>
      </c>
      <c r="V141" s="45"/>
      <c r="W141" s="226">
        <f>V141*K141</f>
        <v>0</v>
      </c>
      <c r="X141" s="226">
        <v>0</v>
      </c>
      <c r="Y141" s="226">
        <f>X141*K141</f>
        <v>0</v>
      </c>
      <c r="Z141" s="226">
        <v>0</v>
      </c>
      <c r="AA141" s="227">
        <f>Z141*K141</f>
        <v>0</v>
      </c>
      <c r="AR141" s="20" t="s">
        <v>182</v>
      </c>
      <c r="AT141" s="20" t="s">
        <v>147</v>
      </c>
      <c r="AU141" s="20" t="s">
        <v>106</v>
      </c>
      <c r="AY141" s="20" t="s">
        <v>146</v>
      </c>
      <c r="BE141" s="140">
        <f>IF(U141="základní",N141,0)</f>
        <v>0</v>
      </c>
      <c r="BF141" s="140">
        <f>IF(U141="snížená",N141,0)</f>
        <v>0</v>
      </c>
      <c r="BG141" s="140">
        <f>IF(U141="zákl. přenesená",N141,0)</f>
        <v>0</v>
      </c>
      <c r="BH141" s="140">
        <f>IF(U141="sníž. přenesená",N141,0)</f>
        <v>0</v>
      </c>
      <c r="BI141" s="140">
        <f>IF(U141="nulová",N141,0)</f>
        <v>0</v>
      </c>
      <c r="BJ141" s="20" t="s">
        <v>84</v>
      </c>
      <c r="BK141" s="140">
        <f>ROUND(L141*K141,2)</f>
        <v>0</v>
      </c>
      <c r="BL141" s="20" t="s">
        <v>182</v>
      </c>
      <c r="BM141" s="20" t="s">
        <v>204</v>
      </c>
    </row>
    <row r="142" s="1" customFormat="1" ht="25.5" customHeight="1">
      <c r="B142" s="44"/>
      <c r="C142" s="232" t="s">
        <v>205</v>
      </c>
      <c r="D142" s="232" t="s">
        <v>206</v>
      </c>
      <c r="E142" s="233" t="s">
        <v>207</v>
      </c>
      <c r="F142" s="234" t="s">
        <v>208</v>
      </c>
      <c r="G142" s="234"/>
      <c r="H142" s="234"/>
      <c r="I142" s="234"/>
      <c r="J142" s="235" t="s">
        <v>155</v>
      </c>
      <c r="K142" s="236">
        <v>40</v>
      </c>
      <c r="L142" s="237">
        <v>0</v>
      </c>
      <c r="M142" s="238"/>
      <c r="N142" s="239">
        <f>ROUND(L142*K142,2)</f>
        <v>0</v>
      </c>
      <c r="O142" s="224"/>
      <c r="P142" s="224"/>
      <c r="Q142" s="224"/>
      <c r="R142" s="46"/>
      <c r="T142" s="225" t="s">
        <v>22</v>
      </c>
      <c r="U142" s="54" t="s">
        <v>41</v>
      </c>
      <c r="V142" s="45"/>
      <c r="W142" s="226">
        <f>V142*K142</f>
        <v>0</v>
      </c>
      <c r="X142" s="226">
        <v>0.00038999999999999999</v>
      </c>
      <c r="Y142" s="226">
        <f>X142*K142</f>
        <v>0.015599999999999999</v>
      </c>
      <c r="Z142" s="226">
        <v>0</v>
      </c>
      <c r="AA142" s="227">
        <f>Z142*K142</f>
        <v>0</v>
      </c>
      <c r="AR142" s="20" t="s">
        <v>209</v>
      </c>
      <c r="AT142" s="20" t="s">
        <v>206</v>
      </c>
      <c r="AU142" s="20" t="s">
        <v>106</v>
      </c>
      <c r="AY142" s="20" t="s">
        <v>146</v>
      </c>
      <c r="BE142" s="140">
        <f>IF(U142="základní",N142,0)</f>
        <v>0</v>
      </c>
      <c r="BF142" s="140">
        <f>IF(U142="snížená",N142,0)</f>
        <v>0</v>
      </c>
      <c r="BG142" s="140">
        <f>IF(U142="zákl. přenesená",N142,0)</f>
        <v>0</v>
      </c>
      <c r="BH142" s="140">
        <f>IF(U142="sníž. přenesená",N142,0)</f>
        <v>0</v>
      </c>
      <c r="BI142" s="140">
        <f>IF(U142="nulová",N142,0)</f>
        <v>0</v>
      </c>
      <c r="BJ142" s="20" t="s">
        <v>84</v>
      </c>
      <c r="BK142" s="140">
        <f>ROUND(L142*K142,2)</f>
        <v>0</v>
      </c>
      <c r="BL142" s="20" t="s">
        <v>182</v>
      </c>
      <c r="BM142" s="20" t="s">
        <v>210</v>
      </c>
    </row>
    <row r="143" s="1" customFormat="1" ht="51" customHeight="1">
      <c r="B143" s="44"/>
      <c r="C143" s="217" t="s">
        <v>11</v>
      </c>
      <c r="D143" s="217" t="s">
        <v>147</v>
      </c>
      <c r="E143" s="218" t="s">
        <v>211</v>
      </c>
      <c r="F143" s="219" t="s">
        <v>212</v>
      </c>
      <c r="G143" s="219"/>
      <c r="H143" s="219"/>
      <c r="I143" s="219"/>
      <c r="J143" s="220" t="s">
        <v>155</v>
      </c>
      <c r="K143" s="221">
        <v>70</v>
      </c>
      <c r="L143" s="222">
        <v>0</v>
      </c>
      <c r="M143" s="223"/>
      <c r="N143" s="224">
        <f>ROUND(L143*K143,2)</f>
        <v>0</v>
      </c>
      <c r="O143" s="224"/>
      <c r="P143" s="224"/>
      <c r="Q143" s="224"/>
      <c r="R143" s="46"/>
      <c r="T143" s="225" t="s">
        <v>22</v>
      </c>
      <c r="U143" s="54" t="s">
        <v>41</v>
      </c>
      <c r="V143" s="45"/>
      <c r="W143" s="226">
        <f>V143*K143</f>
        <v>0</v>
      </c>
      <c r="X143" s="226">
        <v>0</v>
      </c>
      <c r="Y143" s="226">
        <f>X143*K143</f>
        <v>0</v>
      </c>
      <c r="Z143" s="226">
        <v>0</v>
      </c>
      <c r="AA143" s="227">
        <f>Z143*K143</f>
        <v>0</v>
      </c>
      <c r="AR143" s="20" t="s">
        <v>182</v>
      </c>
      <c r="AT143" s="20" t="s">
        <v>147</v>
      </c>
      <c r="AU143" s="20" t="s">
        <v>106</v>
      </c>
      <c r="AY143" s="20" t="s">
        <v>146</v>
      </c>
      <c r="BE143" s="140">
        <f>IF(U143="základní",N143,0)</f>
        <v>0</v>
      </c>
      <c r="BF143" s="140">
        <f>IF(U143="snížená",N143,0)</f>
        <v>0</v>
      </c>
      <c r="BG143" s="140">
        <f>IF(U143="zákl. přenesená",N143,0)</f>
        <v>0</v>
      </c>
      <c r="BH143" s="140">
        <f>IF(U143="sníž. přenesená",N143,0)</f>
        <v>0</v>
      </c>
      <c r="BI143" s="140">
        <f>IF(U143="nulová",N143,0)</f>
        <v>0</v>
      </c>
      <c r="BJ143" s="20" t="s">
        <v>84</v>
      </c>
      <c r="BK143" s="140">
        <f>ROUND(L143*K143,2)</f>
        <v>0</v>
      </c>
      <c r="BL143" s="20" t="s">
        <v>182</v>
      </c>
      <c r="BM143" s="20" t="s">
        <v>213</v>
      </c>
    </row>
    <row r="144" s="1" customFormat="1" ht="16.5" customHeight="1">
      <c r="B144" s="44"/>
      <c r="C144" s="232" t="s">
        <v>182</v>
      </c>
      <c r="D144" s="232" t="s">
        <v>206</v>
      </c>
      <c r="E144" s="233" t="s">
        <v>214</v>
      </c>
      <c r="F144" s="234" t="s">
        <v>215</v>
      </c>
      <c r="G144" s="234"/>
      <c r="H144" s="234"/>
      <c r="I144" s="234"/>
      <c r="J144" s="235" t="s">
        <v>155</v>
      </c>
      <c r="K144" s="236">
        <v>50</v>
      </c>
      <c r="L144" s="237">
        <v>0</v>
      </c>
      <c r="M144" s="238"/>
      <c r="N144" s="239">
        <f>ROUND(L144*K144,2)</f>
        <v>0</v>
      </c>
      <c r="O144" s="224"/>
      <c r="P144" s="224"/>
      <c r="Q144" s="224"/>
      <c r="R144" s="46"/>
      <c r="T144" s="225" t="s">
        <v>22</v>
      </c>
      <c r="U144" s="54" t="s">
        <v>41</v>
      </c>
      <c r="V144" s="45"/>
      <c r="W144" s="226">
        <f>V144*K144</f>
        <v>0</v>
      </c>
      <c r="X144" s="226">
        <v>5.0000000000000002E-05</v>
      </c>
      <c r="Y144" s="226">
        <f>X144*K144</f>
        <v>0.0025000000000000001</v>
      </c>
      <c r="Z144" s="226">
        <v>0</v>
      </c>
      <c r="AA144" s="227">
        <f>Z144*K144</f>
        <v>0</v>
      </c>
      <c r="AR144" s="20" t="s">
        <v>209</v>
      </c>
      <c r="AT144" s="20" t="s">
        <v>206</v>
      </c>
      <c r="AU144" s="20" t="s">
        <v>106</v>
      </c>
      <c r="AY144" s="20" t="s">
        <v>146</v>
      </c>
      <c r="BE144" s="140">
        <f>IF(U144="základní",N144,0)</f>
        <v>0</v>
      </c>
      <c r="BF144" s="140">
        <f>IF(U144="snížená",N144,0)</f>
        <v>0</v>
      </c>
      <c r="BG144" s="140">
        <f>IF(U144="zákl. přenesená",N144,0)</f>
        <v>0</v>
      </c>
      <c r="BH144" s="140">
        <f>IF(U144="sníž. přenesená",N144,0)</f>
        <v>0</v>
      </c>
      <c r="BI144" s="140">
        <f>IF(U144="nulová",N144,0)</f>
        <v>0</v>
      </c>
      <c r="BJ144" s="20" t="s">
        <v>84</v>
      </c>
      <c r="BK144" s="140">
        <f>ROUND(L144*K144,2)</f>
        <v>0</v>
      </c>
      <c r="BL144" s="20" t="s">
        <v>182</v>
      </c>
      <c r="BM144" s="20" t="s">
        <v>216</v>
      </c>
    </row>
    <row r="145" s="1" customFormat="1" ht="16.5" customHeight="1">
      <c r="B145" s="44"/>
      <c r="C145" s="232" t="s">
        <v>217</v>
      </c>
      <c r="D145" s="232" t="s">
        <v>206</v>
      </c>
      <c r="E145" s="233" t="s">
        <v>218</v>
      </c>
      <c r="F145" s="234" t="s">
        <v>219</v>
      </c>
      <c r="G145" s="234"/>
      <c r="H145" s="234"/>
      <c r="I145" s="234"/>
      <c r="J145" s="235" t="s">
        <v>155</v>
      </c>
      <c r="K145" s="236">
        <v>20</v>
      </c>
      <c r="L145" s="237">
        <v>0</v>
      </c>
      <c r="M145" s="238"/>
      <c r="N145" s="239">
        <f>ROUND(L145*K145,2)</f>
        <v>0</v>
      </c>
      <c r="O145" s="224"/>
      <c r="P145" s="224"/>
      <c r="Q145" s="224"/>
      <c r="R145" s="46"/>
      <c r="T145" s="225" t="s">
        <v>22</v>
      </c>
      <c r="U145" s="54" t="s">
        <v>41</v>
      </c>
      <c r="V145" s="45"/>
      <c r="W145" s="226">
        <f>V145*K145</f>
        <v>0</v>
      </c>
      <c r="X145" s="226">
        <v>6.9999999999999994E-05</v>
      </c>
      <c r="Y145" s="226">
        <f>X145*K145</f>
        <v>0.0013999999999999998</v>
      </c>
      <c r="Z145" s="226">
        <v>0</v>
      </c>
      <c r="AA145" s="227">
        <f>Z145*K145</f>
        <v>0</v>
      </c>
      <c r="AR145" s="20" t="s">
        <v>209</v>
      </c>
      <c r="AT145" s="20" t="s">
        <v>206</v>
      </c>
      <c r="AU145" s="20" t="s">
        <v>106</v>
      </c>
      <c r="AY145" s="20" t="s">
        <v>146</v>
      </c>
      <c r="BE145" s="140">
        <f>IF(U145="základní",N145,0)</f>
        <v>0</v>
      </c>
      <c r="BF145" s="140">
        <f>IF(U145="snížená",N145,0)</f>
        <v>0</v>
      </c>
      <c r="BG145" s="140">
        <f>IF(U145="zákl. přenesená",N145,0)</f>
        <v>0</v>
      </c>
      <c r="BH145" s="140">
        <f>IF(U145="sníž. přenesená",N145,0)</f>
        <v>0</v>
      </c>
      <c r="BI145" s="140">
        <f>IF(U145="nulová",N145,0)</f>
        <v>0</v>
      </c>
      <c r="BJ145" s="20" t="s">
        <v>84</v>
      </c>
      <c r="BK145" s="140">
        <f>ROUND(L145*K145,2)</f>
        <v>0</v>
      </c>
      <c r="BL145" s="20" t="s">
        <v>182</v>
      </c>
      <c r="BM145" s="20" t="s">
        <v>220</v>
      </c>
    </row>
    <row r="146" s="1" customFormat="1" ht="51" customHeight="1">
      <c r="B146" s="44"/>
      <c r="C146" s="217" t="s">
        <v>221</v>
      </c>
      <c r="D146" s="217" t="s">
        <v>147</v>
      </c>
      <c r="E146" s="218" t="s">
        <v>222</v>
      </c>
      <c r="F146" s="219" t="s">
        <v>223</v>
      </c>
      <c r="G146" s="219"/>
      <c r="H146" s="219"/>
      <c r="I146" s="219"/>
      <c r="J146" s="220" t="s">
        <v>155</v>
      </c>
      <c r="K146" s="221">
        <v>160</v>
      </c>
      <c r="L146" s="222">
        <v>0</v>
      </c>
      <c r="M146" s="223"/>
      <c r="N146" s="224">
        <f>ROUND(L146*K146,2)</f>
        <v>0</v>
      </c>
      <c r="O146" s="224"/>
      <c r="P146" s="224"/>
      <c r="Q146" s="224"/>
      <c r="R146" s="46"/>
      <c r="T146" s="225" t="s">
        <v>22</v>
      </c>
      <c r="U146" s="54" t="s">
        <v>41</v>
      </c>
      <c r="V146" s="45"/>
      <c r="W146" s="226">
        <f>V146*K146</f>
        <v>0</v>
      </c>
      <c r="X146" s="226">
        <v>0</v>
      </c>
      <c r="Y146" s="226">
        <f>X146*K146</f>
        <v>0</v>
      </c>
      <c r="Z146" s="226">
        <v>0</v>
      </c>
      <c r="AA146" s="227">
        <f>Z146*K146</f>
        <v>0</v>
      </c>
      <c r="AR146" s="20" t="s">
        <v>182</v>
      </c>
      <c r="AT146" s="20" t="s">
        <v>147</v>
      </c>
      <c r="AU146" s="20" t="s">
        <v>106</v>
      </c>
      <c r="AY146" s="20" t="s">
        <v>146</v>
      </c>
      <c r="BE146" s="140">
        <f>IF(U146="základní",N146,0)</f>
        <v>0</v>
      </c>
      <c r="BF146" s="140">
        <f>IF(U146="snížená",N146,0)</f>
        <v>0</v>
      </c>
      <c r="BG146" s="140">
        <f>IF(U146="zákl. přenesená",N146,0)</f>
        <v>0</v>
      </c>
      <c r="BH146" s="140">
        <f>IF(U146="sníž. přenesená",N146,0)</f>
        <v>0</v>
      </c>
      <c r="BI146" s="140">
        <f>IF(U146="nulová",N146,0)</f>
        <v>0</v>
      </c>
      <c r="BJ146" s="20" t="s">
        <v>84</v>
      </c>
      <c r="BK146" s="140">
        <f>ROUND(L146*K146,2)</f>
        <v>0</v>
      </c>
      <c r="BL146" s="20" t="s">
        <v>182</v>
      </c>
      <c r="BM146" s="20" t="s">
        <v>224</v>
      </c>
    </row>
    <row r="147" s="1" customFormat="1" ht="25.5" customHeight="1">
      <c r="B147" s="44"/>
      <c r="C147" s="232" t="s">
        <v>225</v>
      </c>
      <c r="D147" s="232" t="s">
        <v>206</v>
      </c>
      <c r="E147" s="233" t="s">
        <v>226</v>
      </c>
      <c r="F147" s="234" t="s">
        <v>227</v>
      </c>
      <c r="G147" s="234"/>
      <c r="H147" s="234"/>
      <c r="I147" s="234"/>
      <c r="J147" s="235" t="s">
        <v>155</v>
      </c>
      <c r="K147" s="236">
        <v>110</v>
      </c>
      <c r="L147" s="237">
        <v>0</v>
      </c>
      <c r="M147" s="238"/>
      <c r="N147" s="239">
        <f>ROUND(L147*K147,2)</f>
        <v>0</v>
      </c>
      <c r="O147" s="224"/>
      <c r="P147" s="224"/>
      <c r="Q147" s="224"/>
      <c r="R147" s="46"/>
      <c r="T147" s="225" t="s">
        <v>22</v>
      </c>
      <c r="U147" s="54" t="s">
        <v>41</v>
      </c>
      <c r="V147" s="45"/>
      <c r="W147" s="226">
        <f>V147*K147</f>
        <v>0</v>
      </c>
      <c r="X147" s="226">
        <v>0.00017000000000000001</v>
      </c>
      <c r="Y147" s="226">
        <f>X147*K147</f>
        <v>0.018700000000000001</v>
      </c>
      <c r="Z147" s="226">
        <v>0</v>
      </c>
      <c r="AA147" s="227">
        <f>Z147*K147</f>
        <v>0</v>
      </c>
      <c r="AR147" s="20" t="s">
        <v>209</v>
      </c>
      <c r="AT147" s="20" t="s">
        <v>206</v>
      </c>
      <c r="AU147" s="20" t="s">
        <v>106</v>
      </c>
      <c r="AY147" s="20" t="s">
        <v>146</v>
      </c>
      <c r="BE147" s="140">
        <f>IF(U147="základní",N147,0)</f>
        <v>0</v>
      </c>
      <c r="BF147" s="140">
        <f>IF(U147="snížená",N147,0)</f>
        <v>0</v>
      </c>
      <c r="BG147" s="140">
        <f>IF(U147="zákl. přenesená",N147,0)</f>
        <v>0</v>
      </c>
      <c r="BH147" s="140">
        <f>IF(U147="sníž. přenesená",N147,0)</f>
        <v>0</v>
      </c>
      <c r="BI147" s="140">
        <f>IF(U147="nulová",N147,0)</f>
        <v>0</v>
      </c>
      <c r="BJ147" s="20" t="s">
        <v>84</v>
      </c>
      <c r="BK147" s="140">
        <f>ROUND(L147*K147,2)</f>
        <v>0</v>
      </c>
      <c r="BL147" s="20" t="s">
        <v>182</v>
      </c>
      <c r="BM147" s="20" t="s">
        <v>228</v>
      </c>
    </row>
    <row r="148" s="1" customFormat="1" ht="16.5" customHeight="1">
      <c r="B148" s="44"/>
      <c r="C148" s="45"/>
      <c r="D148" s="45"/>
      <c r="E148" s="45"/>
      <c r="F148" s="240" t="s">
        <v>229</v>
      </c>
      <c r="G148" s="65"/>
      <c r="H148" s="65"/>
      <c r="I148" s="65"/>
      <c r="J148" s="45"/>
      <c r="K148" s="45"/>
      <c r="L148" s="45"/>
      <c r="M148" s="45"/>
      <c r="N148" s="45"/>
      <c r="O148" s="45"/>
      <c r="P148" s="45"/>
      <c r="Q148" s="45"/>
      <c r="R148" s="46"/>
      <c r="T148" s="188"/>
      <c r="U148" s="45"/>
      <c r="V148" s="45"/>
      <c r="W148" s="45"/>
      <c r="X148" s="45"/>
      <c r="Y148" s="45"/>
      <c r="Z148" s="45"/>
      <c r="AA148" s="98"/>
      <c r="AT148" s="20" t="s">
        <v>230</v>
      </c>
      <c r="AU148" s="20" t="s">
        <v>106</v>
      </c>
    </row>
    <row r="149" s="1" customFormat="1" ht="16.5" customHeight="1">
      <c r="B149" s="44"/>
      <c r="C149" s="232" t="s">
        <v>231</v>
      </c>
      <c r="D149" s="232" t="s">
        <v>206</v>
      </c>
      <c r="E149" s="233" t="s">
        <v>232</v>
      </c>
      <c r="F149" s="234" t="s">
        <v>233</v>
      </c>
      <c r="G149" s="234"/>
      <c r="H149" s="234"/>
      <c r="I149" s="234"/>
      <c r="J149" s="235" t="s">
        <v>155</v>
      </c>
      <c r="K149" s="236">
        <v>50</v>
      </c>
      <c r="L149" s="237">
        <v>0</v>
      </c>
      <c r="M149" s="238"/>
      <c r="N149" s="239">
        <f>ROUND(L149*K149,2)</f>
        <v>0</v>
      </c>
      <c r="O149" s="224"/>
      <c r="P149" s="224"/>
      <c r="Q149" s="224"/>
      <c r="R149" s="46"/>
      <c r="T149" s="225" t="s">
        <v>22</v>
      </c>
      <c r="U149" s="54" t="s">
        <v>41</v>
      </c>
      <c r="V149" s="45"/>
      <c r="W149" s="226">
        <f>V149*K149</f>
        <v>0</v>
      </c>
      <c r="X149" s="226">
        <v>0.00023000000000000001</v>
      </c>
      <c r="Y149" s="226">
        <f>X149*K149</f>
        <v>0.0115</v>
      </c>
      <c r="Z149" s="226">
        <v>0</v>
      </c>
      <c r="AA149" s="227">
        <f>Z149*K149</f>
        <v>0</v>
      </c>
      <c r="AR149" s="20" t="s">
        <v>209</v>
      </c>
      <c r="AT149" s="20" t="s">
        <v>206</v>
      </c>
      <c r="AU149" s="20" t="s">
        <v>106</v>
      </c>
      <c r="AY149" s="20" t="s">
        <v>146</v>
      </c>
      <c r="BE149" s="140">
        <f>IF(U149="základní",N149,0)</f>
        <v>0</v>
      </c>
      <c r="BF149" s="140">
        <f>IF(U149="snížená",N149,0)</f>
        <v>0</v>
      </c>
      <c r="BG149" s="140">
        <f>IF(U149="zákl. přenesená",N149,0)</f>
        <v>0</v>
      </c>
      <c r="BH149" s="140">
        <f>IF(U149="sníž. přenesená",N149,0)</f>
        <v>0</v>
      </c>
      <c r="BI149" s="140">
        <f>IF(U149="nulová",N149,0)</f>
        <v>0</v>
      </c>
      <c r="BJ149" s="20" t="s">
        <v>84</v>
      </c>
      <c r="BK149" s="140">
        <f>ROUND(L149*K149,2)</f>
        <v>0</v>
      </c>
      <c r="BL149" s="20" t="s">
        <v>182</v>
      </c>
      <c r="BM149" s="20" t="s">
        <v>234</v>
      </c>
    </row>
    <row r="150" s="1" customFormat="1" ht="25.5" customHeight="1">
      <c r="B150" s="44"/>
      <c r="C150" s="217" t="s">
        <v>10</v>
      </c>
      <c r="D150" s="217" t="s">
        <v>147</v>
      </c>
      <c r="E150" s="218" t="s">
        <v>235</v>
      </c>
      <c r="F150" s="219" t="s">
        <v>236</v>
      </c>
      <c r="G150" s="219"/>
      <c r="H150" s="219"/>
      <c r="I150" s="219"/>
      <c r="J150" s="220" t="s">
        <v>150</v>
      </c>
      <c r="K150" s="221">
        <v>12</v>
      </c>
      <c r="L150" s="222">
        <v>0</v>
      </c>
      <c r="M150" s="223"/>
      <c r="N150" s="224">
        <f>ROUND(L150*K150,2)</f>
        <v>0</v>
      </c>
      <c r="O150" s="224"/>
      <c r="P150" s="224"/>
      <c r="Q150" s="224"/>
      <c r="R150" s="46"/>
      <c r="T150" s="225" t="s">
        <v>22</v>
      </c>
      <c r="U150" s="54" t="s">
        <v>41</v>
      </c>
      <c r="V150" s="45"/>
      <c r="W150" s="226">
        <f>V150*K150</f>
        <v>0</v>
      </c>
      <c r="X150" s="226">
        <v>0</v>
      </c>
      <c r="Y150" s="226">
        <f>X150*K150</f>
        <v>0</v>
      </c>
      <c r="Z150" s="226">
        <v>0</v>
      </c>
      <c r="AA150" s="227">
        <f>Z150*K150</f>
        <v>0</v>
      </c>
      <c r="AR150" s="20" t="s">
        <v>182</v>
      </c>
      <c r="AT150" s="20" t="s">
        <v>147</v>
      </c>
      <c r="AU150" s="20" t="s">
        <v>106</v>
      </c>
      <c r="AY150" s="20" t="s">
        <v>146</v>
      </c>
      <c r="BE150" s="140">
        <f>IF(U150="základní",N150,0)</f>
        <v>0</v>
      </c>
      <c r="BF150" s="140">
        <f>IF(U150="snížená",N150,0)</f>
        <v>0</v>
      </c>
      <c r="BG150" s="140">
        <f>IF(U150="zákl. přenesená",N150,0)</f>
        <v>0</v>
      </c>
      <c r="BH150" s="140">
        <f>IF(U150="sníž. přenesená",N150,0)</f>
        <v>0</v>
      </c>
      <c r="BI150" s="140">
        <f>IF(U150="nulová",N150,0)</f>
        <v>0</v>
      </c>
      <c r="BJ150" s="20" t="s">
        <v>84</v>
      </c>
      <c r="BK150" s="140">
        <f>ROUND(L150*K150,2)</f>
        <v>0</v>
      </c>
      <c r="BL150" s="20" t="s">
        <v>182</v>
      </c>
      <c r="BM150" s="20" t="s">
        <v>237</v>
      </c>
    </row>
    <row r="151" s="1" customFormat="1" ht="25.5" customHeight="1">
      <c r="B151" s="44"/>
      <c r="C151" s="217" t="s">
        <v>238</v>
      </c>
      <c r="D151" s="217" t="s">
        <v>147</v>
      </c>
      <c r="E151" s="218" t="s">
        <v>239</v>
      </c>
      <c r="F151" s="219" t="s">
        <v>240</v>
      </c>
      <c r="G151" s="219"/>
      <c r="H151" s="219"/>
      <c r="I151" s="219"/>
      <c r="J151" s="220" t="s">
        <v>150</v>
      </c>
      <c r="K151" s="221">
        <v>6</v>
      </c>
      <c r="L151" s="222">
        <v>0</v>
      </c>
      <c r="M151" s="223"/>
      <c r="N151" s="224">
        <f>ROUND(L151*K151,2)</f>
        <v>0</v>
      </c>
      <c r="O151" s="224"/>
      <c r="P151" s="224"/>
      <c r="Q151" s="224"/>
      <c r="R151" s="46"/>
      <c r="T151" s="225" t="s">
        <v>22</v>
      </c>
      <c r="U151" s="54" t="s">
        <v>41</v>
      </c>
      <c r="V151" s="45"/>
      <c r="W151" s="226">
        <f>V151*K151</f>
        <v>0</v>
      </c>
      <c r="X151" s="226">
        <v>0</v>
      </c>
      <c r="Y151" s="226">
        <f>X151*K151</f>
        <v>0</v>
      </c>
      <c r="Z151" s="226">
        <v>0</v>
      </c>
      <c r="AA151" s="227">
        <f>Z151*K151</f>
        <v>0</v>
      </c>
      <c r="AR151" s="20" t="s">
        <v>182</v>
      </c>
      <c r="AT151" s="20" t="s">
        <v>147</v>
      </c>
      <c r="AU151" s="20" t="s">
        <v>106</v>
      </c>
      <c r="AY151" s="20" t="s">
        <v>146</v>
      </c>
      <c r="BE151" s="140">
        <f>IF(U151="základní",N151,0)</f>
        <v>0</v>
      </c>
      <c r="BF151" s="140">
        <f>IF(U151="snížená",N151,0)</f>
        <v>0</v>
      </c>
      <c r="BG151" s="140">
        <f>IF(U151="zákl. přenesená",N151,0)</f>
        <v>0</v>
      </c>
      <c r="BH151" s="140">
        <f>IF(U151="sníž. přenesená",N151,0)</f>
        <v>0</v>
      </c>
      <c r="BI151" s="140">
        <f>IF(U151="nulová",N151,0)</f>
        <v>0</v>
      </c>
      <c r="BJ151" s="20" t="s">
        <v>84</v>
      </c>
      <c r="BK151" s="140">
        <f>ROUND(L151*K151,2)</f>
        <v>0</v>
      </c>
      <c r="BL151" s="20" t="s">
        <v>182</v>
      </c>
      <c r="BM151" s="20" t="s">
        <v>241</v>
      </c>
    </row>
    <row r="152" s="1" customFormat="1" ht="16.5" customHeight="1">
      <c r="B152" s="44"/>
      <c r="C152" s="217" t="s">
        <v>242</v>
      </c>
      <c r="D152" s="217" t="s">
        <v>147</v>
      </c>
      <c r="E152" s="218" t="s">
        <v>243</v>
      </c>
      <c r="F152" s="219" t="s">
        <v>244</v>
      </c>
      <c r="G152" s="219"/>
      <c r="H152" s="219"/>
      <c r="I152" s="219"/>
      <c r="J152" s="220" t="s">
        <v>150</v>
      </c>
      <c r="K152" s="221">
        <v>1</v>
      </c>
      <c r="L152" s="222">
        <v>0</v>
      </c>
      <c r="M152" s="223"/>
      <c r="N152" s="224">
        <f>ROUND(L152*K152,2)</f>
        <v>0</v>
      </c>
      <c r="O152" s="224"/>
      <c r="P152" s="224"/>
      <c r="Q152" s="224"/>
      <c r="R152" s="46"/>
      <c r="T152" s="225" t="s">
        <v>22</v>
      </c>
      <c r="U152" s="54" t="s">
        <v>41</v>
      </c>
      <c r="V152" s="45"/>
      <c r="W152" s="226">
        <f>V152*K152</f>
        <v>0</v>
      </c>
      <c r="X152" s="226">
        <v>0</v>
      </c>
      <c r="Y152" s="226">
        <f>X152*K152</f>
        <v>0</v>
      </c>
      <c r="Z152" s="226">
        <v>0</v>
      </c>
      <c r="AA152" s="227">
        <f>Z152*K152</f>
        <v>0</v>
      </c>
      <c r="AR152" s="20" t="s">
        <v>182</v>
      </c>
      <c r="AT152" s="20" t="s">
        <v>147</v>
      </c>
      <c r="AU152" s="20" t="s">
        <v>106</v>
      </c>
      <c r="AY152" s="20" t="s">
        <v>146</v>
      </c>
      <c r="BE152" s="140">
        <f>IF(U152="základní",N152,0)</f>
        <v>0</v>
      </c>
      <c r="BF152" s="140">
        <f>IF(U152="snížená",N152,0)</f>
        <v>0</v>
      </c>
      <c r="BG152" s="140">
        <f>IF(U152="zákl. přenesená",N152,0)</f>
        <v>0</v>
      </c>
      <c r="BH152" s="140">
        <f>IF(U152="sníž. přenesená",N152,0)</f>
        <v>0</v>
      </c>
      <c r="BI152" s="140">
        <f>IF(U152="nulová",N152,0)</f>
        <v>0</v>
      </c>
      <c r="BJ152" s="20" t="s">
        <v>84</v>
      </c>
      <c r="BK152" s="140">
        <f>ROUND(L152*K152,2)</f>
        <v>0</v>
      </c>
      <c r="BL152" s="20" t="s">
        <v>182</v>
      </c>
      <c r="BM152" s="20" t="s">
        <v>245</v>
      </c>
    </row>
    <row r="153" s="1" customFormat="1" ht="24" customHeight="1">
      <c r="B153" s="44"/>
      <c r="C153" s="45"/>
      <c r="D153" s="45"/>
      <c r="E153" s="45"/>
      <c r="F153" s="240" t="s">
        <v>246</v>
      </c>
      <c r="G153" s="65"/>
      <c r="H153" s="65"/>
      <c r="I153" s="65"/>
      <c r="J153" s="45"/>
      <c r="K153" s="45"/>
      <c r="L153" s="45"/>
      <c r="M153" s="45"/>
      <c r="N153" s="45"/>
      <c r="O153" s="45"/>
      <c r="P153" s="45"/>
      <c r="Q153" s="45"/>
      <c r="R153" s="46"/>
      <c r="T153" s="188"/>
      <c r="U153" s="45"/>
      <c r="V153" s="45"/>
      <c r="W153" s="45"/>
      <c r="X153" s="45"/>
      <c r="Y153" s="45"/>
      <c r="Z153" s="45"/>
      <c r="AA153" s="98"/>
      <c r="AT153" s="20" t="s">
        <v>230</v>
      </c>
      <c r="AU153" s="20" t="s">
        <v>106</v>
      </c>
    </row>
    <row r="154" s="1" customFormat="1" ht="25.5" customHeight="1">
      <c r="B154" s="44"/>
      <c r="C154" s="232" t="s">
        <v>247</v>
      </c>
      <c r="D154" s="232" t="s">
        <v>206</v>
      </c>
      <c r="E154" s="233" t="s">
        <v>248</v>
      </c>
      <c r="F154" s="234" t="s">
        <v>249</v>
      </c>
      <c r="G154" s="234"/>
      <c r="H154" s="234"/>
      <c r="I154" s="234"/>
      <c r="J154" s="235" t="s">
        <v>150</v>
      </c>
      <c r="K154" s="236">
        <v>4</v>
      </c>
      <c r="L154" s="237">
        <v>0</v>
      </c>
      <c r="M154" s="238"/>
      <c r="N154" s="239">
        <f>ROUND(L154*K154,2)</f>
        <v>0</v>
      </c>
      <c r="O154" s="224"/>
      <c r="P154" s="224"/>
      <c r="Q154" s="224"/>
      <c r="R154" s="46"/>
      <c r="T154" s="225" t="s">
        <v>22</v>
      </c>
      <c r="U154" s="54" t="s">
        <v>41</v>
      </c>
      <c r="V154" s="45"/>
      <c r="W154" s="226">
        <f>V154*K154</f>
        <v>0</v>
      </c>
      <c r="X154" s="226">
        <v>0.00040000000000000002</v>
      </c>
      <c r="Y154" s="226">
        <f>X154*K154</f>
        <v>0.0016000000000000001</v>
      </c>
      <c r="Z154" s="226">
        <v>0</v>
      </c>
      <c r="AA154" s="227">
        <f>Z154*K154</f>
        <v>0</v>
      </c>
      <c r="AR154" s="20" t="s">
        <v>250</v>
      </c>
      <c r="AT154" s="20" t="s">
        <v>206</v>
      </c>
      <c r="AU154" s="20" t="s">
        <v>106</v>
      </c>
      <c r="AY154" s="20" t="s">
        <v>146</v>
      </c>
      <c r="BE154" s="140">
        <f>IF(U154="základní",N154,0)</f>
        <v>0</v>
      </c>
      <c r="BF154" s="140">
        <f>IF(U154="snížená",N154,0)</f>
        <v>0</v>
      </c>
      <c r="BG154" s="140">
        <f>IF(U154="zákl. přenesená",N154,0)</f>
        <v>0</v>
      </c>
      <c r="BH154" s="140">
        <f>IF(U154="sníž. přenesená",N154,0)</f>
        <v>0</v>
      </c>
      <c r="BI154" s="140">
        <f>IF(U154="nulová",N154,0)</f>
        <v>0</v>
      </c>
      <c r="BJ154" s="20" t="s">
        <v>84</v>
      </c>
      <c r="BK154" s="140">
        <f>ROUND(L154*K154,2)</f>
        <v>0</v>
      </c>
      <c r="BL154" s="20" t="s">
        <v>250</v>
      </c>
      <c r="BM154" s="20" t="s">
        <v>251</v>
      </c>
    </row>
    <row r="155" s="1" customFormat="1" ht="25.5" customHeight="1">
      <c r="B155" s="44"/>
      <c r="C155" s="232" t="s">
        <v>252</v>
      </c>
      <c r="D155" s="232" t="s">
        <v>206</v>
      </c>
      <c r="E155" s="233" t="s">
        <v>253</v>
      </c>
      <c r="F155" s="234" t="s">
        <v>254</v>
      </c>
      <c r="G155" s="234"/>
      <c r="H155" s="234"/>
      <c r="I155" s="234"/>
      <c r="J155" s="235" t="s">
        <v>150</v>
      </c>
      <c r="K155" s="236">
        <v>1</v>
      </c>
      <c r="L155" s="237">
        <v>0</v>
      </c>
      <c r="M155" s="238"/>
      <c r="N155" s="239">
        <f>ROUND(L155*K155,2)</f>
        <v>0</v>
      </c>
      <c r="O155" s="224"/>
      <c r="P155" s="224"/>
      <c r="Q155" s="224"/>
      <c r="R155" s="46"/>
      <c r="T155" s="225" t="s">
        <v>22</v>
      </c>
      <c r="U155" s="54" t="s">
        <v>41</v>
      </c>
      <c r="V155" s="45"/>
      <c r="W155" s="226">
        <f>V155*K155</f>
        <v>0</v>
      </c>
      <c r="X155" s="226">
        <v>0.00040000000000000002</v>
      </c>
      <c r="Y155" s="226">
        <f>X155*K155</f>
        <v>0.00040000000000000002</v>
      </c>
      <c r="Z155" s="226">
        <v>0</v>
      </c>
      <c r="AA155" s="227">
        <f>Z155*K155</f>
        <v>0</v>
      </c>
      <c r="AR155" s="20" t="s">
        <v>250</v>
      </c>
      <c r="AT155" s="20" t="s">
        <v>206</v>
      </c>
      <c r="AU155" s="20" t="s">
        <v>106</v>
      </c>
      <c r="AY155" s="20" t="s">
        <v>146</v>
      </c>
      <c r="BE155" s="140">
        <f>IF(U155="základní",N155,0)</f>
        <v>0</v>
      </c>
      <c r="BF155" s="140">
        <f>IF(U155="snížená",N155,0)</f>
        <v>0</v>
      </c>
      <c r="BG155" s="140">
        <f>IF(U155="zákl. přenesená",N155,0)</f>
        <v>0</v>
      </c>
      <c r="BH155" s="140">
        <f>IF(U155="sníž. přenesená",N155,0)</f>
        <v>0</v>
      </c>
      <c r="BI155" s="140">
        <f>IF(U155="nulová",N155,0)</f>
        <v>0</v>
      </c>
      <c r="BJ155" s="20" t="s">
        <v>84</v>
      </c>
      <c r="BK155" s="140">
        <f>ROUND(L155*K155,2)</f>
        <v>0</v>
      </c>
      <c r="BL155" s="20" t="s">
        <v>250</v>
      </c>
      <c r="BM155" s="20" t="s">
        <v>255</v>
      </c>
    </row>
    <row r="156" s="1" customFormat="1" ht="25.5" customHeight="1">
      <c r="B156" s="44"/>
      <c r="C156" s="232" t="s">
        <v>256</v>
      </c>
      <c r="D156" s="232" t="s">
        <v>206</v>
      </c>
      <c r="E156" s="233" t="s">
        <v>257</v>
      </c>
      <c r="F156" s="234" t="s">
        <v>258</v>
      </c>
      <c r="G156" s="234"/>
      <c r="H156" s="234"/>
      <c r="I156" s="234"/>
      <c r="J156" s="235" t="s">
        <v>150</v>
      </c>
      <c r="K156" s="236">
        <v>1</v>
      </c>
      <c r="L156" s="237">
        <v>0</v>
      </c>
      <c r="M156" s="238"/>
      <c r="N156" s="239">
        <f>ROUND(L156*K156,2)</f>
        <v>0</v>
      </c>
      <c r="O156" s="224"/>
      <c r="P156" s="224"/>
      <c r="Q156" s="224"/>
      <c r="R156" s="46"/>
      <c r="T156" s="225" t="s">
        <v>22</v>
      </c>
      <c r="U156" s="54" t="s">
        <v>41</v>
      </c>
      <c r="V156" s="45"/>
      <c r="W156" s="226">
        <f>V156*K156</f>
        <v>0</v>
      </c>
      <c r="X156" s="226">
        <v>0.00040000000000000002</v>
      </c>
      <c r="Y156" s="226">
        <f>X156*K156</f>
        <v>0.00040000000000000002</v>
      </c>
      <c r="Z156" s="226">
        <v>0</v>
      </c>
      <c r="AA156" s="227">
        <f>Z156*K156</f>
        <v>0</v>
      </c>
      <c r="AR156" s="20" t="s">
        <v>250</v>
      </c>
      <c r="AT156" s="20" t="s">
        <v>206</v>
      </c>
      <c r="AU156" s="20" t="s">
        <v>106</v>
      </c>
      <c r="AY156" s="20" t="s">
        <v>146</v>
      </c>
      <c r="BE156" s="140">
        <f>IF(U156="základní",N156,0)</f>
        <v>0</v>
      </c>
      <c r="BF156" s="140">
        <f>IF(U156="snížená",N156,0)</f>
        <v>0</v>
      </c>
      <c r="BG156" s="140">
        <f>IF(U156="zákl. přenesená",N156,0)</f>
        <v>0</v>
      </c>
      <c r="BH156" s="140">
        <f>IF(U156="sníž. přenesená",N156,0)</f>
        <v>0</v>
      </c>
      <c r="BI156" s="140">
        <f>IF(U156="nulová",N156,0)</f>
        <v>0</v>
      </c>
      <c r="BJ156" s="20" t="s">
        <v>84</v>
      </c>
      <c r="BK156" s="140">
        <f>ROUND(L156*K156,2)</f>
        <v>0</v>
      </c>
      <c r="BL156" s="20" t="s">
        <v>250</v>
      </c>
      <c r="BM156" s="20" t="s">
        <v>259</v>
      </c>
    </row>
    <row r="157" s="1" customFormat="1" ht="25.5" customHeight="1">
      <c r="B157" s="44"/>
      <c r="C157" s="232" t="s">
        <v>260</v>
      </c>
      <c r="D157" s="232" t="s">
        <v>206</v>
      </c>
      <c r="E157" s="233" t="s">
        <v>261</v>
      </c>
      <c r="F157" s="234" t="s">
        <v>262</v>
      </c>
      <c r="G157" s="234"/>
      <c r="H157" s="234"/>
      <c r="I157" s="234"/>
      <c r="J157" s="235" t="s">
        <v>150</v>
      </c>
      <c r="K157" s="236">
        <v>1</v>
      </c>
      <c r="L157" s="237">
        <v>0</v>
      </c>
      <c r="M157" s="238"/>
      <c r="N157" s="239">
        <f>ROUND(L157*K157,2)</f>
        <v>0</v>
      </c>
      <c r="O157" s="224"/>
      <c r="P157" s="224"/>
      <c r="Q157" s="224"/>
      <c r="R157" s="46"/>
      <c r="T157" s="225" t="s">
        <v>22</v>
      </c>
      <c r="U157" s="54" t="s">
        <v>41</v>
      </c>
      <c r="V157" s="45"/>
      <c r="W157" s="226">
        <f>V157*K157</f>
        <v>0</v>
      </c>
      <c r="X157" s="226">
        <v>0.00046999999999999999</v>
      </c>
      <c r="Y157" s="226">
        <f>X157*K157</f>
        <v>0.00046999999999999999</v>
      </c>
      <c r="Z157" s="226">
        <v>0</v>
      </c>
      <c r="AA157" s="227">
        <f>Z157*K157</f>
        <v>0</v>
      </c>
      <c r="AR157" s="20" t="s">
        <v>250</v>
      </c>
      <c r="AT157" s="20" t="s">
        <v>206</v>
      </c>
      <c r="AU157" s="20" t="s">
        <v>106</v>
      </c>
      <c r="AY157" s="20" t="s">
        <v>146</v>
      </c>
      <c r="BE157" s="140">
        <f>IF(U157="základní",N157,0)</f>
        <v>0</v>
      </c>
      <c r="BF157" s="140">
        <f>IF(U157="snížená",N157,0)</f>
        <v>0</v>
      </c>
      <c r="BG157" s="140">
        <f>IF(U157="zákl. přenesená",N157,0)</f>
        <v>0</v>
      </c>
      <c r="BH157" s="140">
        <f>IF(U157="sníž. přenesená",N157,0)</f>
        <v>0</v>
      </c>
      <c r="BI157" s="140">
        <f>IF(U157="nulová",N157,0)</f>
        <v>0</v>
      </c>
      <c r="BJ157" s="20" t="s">
        <v>84</v>
      </c>
      <c r="BK157" s="140">
        <f>ROUND(L157*K157,2)</f>
        <v>0</v>
      </c>
      <c r="BL157" s="20" t="s">
        <v>250</v>
      </c>
      <c r="BM157" s="20" t="s">
        <v>263</v>
      </c>
    </row>
    <row r="158" s="1" customFormat="1" ht="38.25" customHeight="1">
      <c r="B158" s="44"/>
      <c r="C158" s="217" t="s">
        <v>264</v>
      </c>
      <c r="D158" s="217" t="s">
        <v>147</v>
      </c>
      <c r="E158" s="218" t="s">
        <v>265</v>
      </c>
      <c r="F158" s="219" t="s">
        <v>266</v>
      </c>
      <c r="G158" s="219"/>
      <c r="H158" s="219"/>
      <c r="I158" s="219"/>
      <c r="J158" s="220" t="s">
        <v>187</v>
      </c>
      <c r="K158" s="221">
        <v>1</v>
      </c>
      <c r="L158" s="222">
        <v>0</v>
      </c>
      <c r="M158" s="223"/>
      <c r="N158" s="224">
        <f>ROUND(L158*K158,2)</f>
        <v>0</v>
      </c>
      <c r="O158" s="224"/>
      <c r="P158" s="224"/>
      <c r="Q158" s="224"/>
      <c r="R158" s="46"/>
      <c r="T158" s="225" t="s">
        <v>22</v>
      </c>
      <c r="U158" s="54" t="s">
        <v>41</v>
      </c>
      <c r="V158" s="45"/>
      <c r="W158" s="226">
        <f>V158*K158</f>
        <v>0</v>
      </c>
      <c r="X158" s="226">
        <v>0</v>
      </c>
      <c r="Y158" s="226">
        <f>X158*K158</f>
        <v>0</v>
      </c>
      <c r="Z158" s="226">
        <v>0</v>
      </c>
      <c r="AA158" s="227">
        <f>Z158*K158</f>
        <v>0</v>
      </c>
      <c r="AR158" s="20" t="s">
        <v>250</v>
      </c>
      <c r="AT158" s="20" t="s">
        <v>147</v>
      </c>
      <c r="AU158" s="20" t="s">
        <v>106</v>
      </c>
      <c r="AY158" s="20" t="s">
        <v>146</v>
      </c>
      <c r="BE158" s="140">
        <f>IF(U158="základní",N158,0)</f>
        <v>0</v>
      </c>
      <c r="BF158" s="140">
        <f>IF(U158="snížená",N158,0)</f>
        <v>0</v>
      </c>
      <c r="BG158" s="140">
        <f>IF(U158="zákl. přenesená",N158,0)</f>
        <v>0</v>
      </c>
      <c r="BH158" s="140">
        <f>IF(U158="sníž. přenesená",N158,0)</f>
        <v>0</v>
      </c>
      <c r="BI158" s="140">
        <f>IF(U158="nulová",N158,0)</f>
        <v>0</v>
      </c>
      <c r="BJ158" s="20" t="s">
        <v>84</v>
      </c>
      <c r="BK158" s="140">
        <f>ROUND(L158*K158,2)</f>
        <v>0</v>
      </c>
      <c r="BL158" s="20" t="s">
        <v>250</v>
      </c>
      <c r="BM158" s="20" t="s">
        <v>267</v>
      </c>
    </row>
    <row r="159" s="1" customFormat="1" ht="49.92" customHeight="1">
      <c r="B159" s="44"/>
      <c r="C159" s="45"/>
      <c r="D159" s="206" t="s">
        <v>268</v>
      </c>
      <c r="E159" s="45"/>
      <c r="F159" s="45"/>
      <c r="G159" s="45"/>
      <c r="H159" s="45"/>
      <c r="I159" s="45"/>
      <c r="J159" s="45"/>
      <c r="K159" s="45"/>
      <c r="L159" s="45"/>
      <c r="M159" s="45"/>
      <c r="N159" s="241">
        <f>BK159</f>
        <v>0</v>
      </c>
      <c r="O159" s="242"/>
      <c r="P159" s="242"/>
      <c r="Q159" s="242"/>
      <c r="R159" s="46"/>
      <c r="T159" s="188"/>
      <c r="U159" s="45"/>
      <c r="V159" s="45"/>
      <c r="W159" s="45"/>
      <c r="X159" s="45"/>
      <c r="Y159" s="45"/>
      <c r="Z159" s="45"/>
      <c r="AA159" s="98"/>
      <c r="AT159" s="20" t="s">
        <v>75</v>
      </c>
      <c r="AU159" s="20" t="s">
        <v>76</v>
      </c>
      <c r="AY159" s="20" t="s">
        <v>269</v>
      </c>
      <c r="BK159" s="140">
        <f>SUM(BK160:BK164)</f>
        <v>0</v>
      </c>
    </row>
    <row r="160" s="1" customFormat="1" ht="22.32" customHeight="1">
      <c r="B160" s="44"/>
      <c r="C160" s="243" t="s">
        <v>22</v>
      </c>
      <c r="D160" s="243" t="s">
        <v>147</v>
      </c>
      <c r="E160" s="244" t="s">
        <v>22</v>
      </c>
      <c r="F160" s="245" t="s">
        <v>22</v>
      </c>
      <c r="G160" s="245"/>
      <c r="H160" s="245"/>
      <c r="I160" s="245"/>
      <c r="J160" s="246" t="s">
        <v>22</v>
      </c>
      <c r="K160" s="247"/>
      <c r="L160" s="222"/>
      <c r="M160" s="224"/>
      <c r="N160" s="224">
        <f>BK160</f>
        <v>0</v>
      </c>
      <c r="O160" s="224"/>
      <c r="P160" s="224"/>
      <c r="Q160" s="224"/>
      <c r="R160" s="46"/>
      <c r="T160" s="225" t="s">
        <v>22</v>
      </c>
      <c r="U160" s="248" t="s">
        <v>41</v>
      </c>
      <c r="V160" s="45"/>
      <c r="W160" s="45"/>
      <c r="X160" s="45"/>
      <c r="Y160" s="45"/>
      <c r="Z160" s="45"/>
      <c r="AA160" s="98"/>
      <c r="AT160" s="20" t="s">
        <v>269</v>
      </c>
      <c r="AU160" s="20" t="s">
        <v>84</v>
      </c>
      <c r="AY160" s="20" t="s">
        <v>269</v>
      </c>
      <c r="BE160" s="140">
        <f>IF(U160="základní",N160,0)</f>
        <v>0</v>
      </c>
      <c r="BF160" s="140">
        <f>IF(U160="snížená",N160,0)</f>
        <v>0</v>
      </c>
      <c r="BG160" s="140">
        <f>IF(U160="zákl. přenesená",N160,0)</f>
        <v>0</v>
      </c>
      <c r="BH160" s="140">
        <f>IF(U160="sníž. přenesená",N160,0)</f>
        <v>0</v>
      </c>
      <c r="BI160" s="140">
        <f>IF(U160="nulová",N160,0)</f>
        <v>0</v>
      </c>
      <c r="BJ160" s="20" t="s">
        <v>84</v>
      </c>
      <c r="BK160" s="140">
        <f>L160*K160</f>
        <v>0</v>
      </c>
    </row>
    <row r="161" s="1" customFormat="1" ht="22.32" customHeight="1">
      <c r="B161" s="44"/>
      <c r="C161" s="243" t="s">
        <v>22</v>
      </c>
      <c r="D161" s="243" t="s">
        <v>147</v>
      </c>
      <c r="E161" s="244" t="s">
        <v>22</v>
      </c>
      <c r="F161" s="245" t="s">
        <v>22</v>
      </c>
      <c r="G161" s="245"/>
      <c r="H161" s="245"/>
      <c r="I161" s="245"/>
      <c r="J161" s="246" t="s">
        <v>22</v>
      </c>
      <c r="K161" s="247"/>
      <c r="L161" s="222"/>
      <c r="M161" s="224"/>
      <c r="N161" s="224">
        <f>BK161</f>
        <v>0</v>
      </c>
      <c r="O161" s="224"/>
      <c r="P161" s="224"/>
      <c r="Q161" s="224"/>
      <c r="R161" s="46"/>
      <c r="T161" s="225" t="s">
        <v>22</v>
      </c>
      <c r="U161" s="248" t="s">
        <v>41</v>
      </c>
      <c r="V161" s="45"/>
      <c r="W161" s="45"/>
      <c r="X161" s="45"/>
      <c r="Y161" s="45"/>
      <c r="Z161" s="45"/>
      <c r="AA161" s="98"/>
      <c r="AT161" s="20" t="s">
        <v>269</v>
      </c>
      <c r="AU161" s="20" t="s">
        <v>84</v>
      </c>
      <c r="AY161" s="20" t="s">
        <v>269</v>
      </c>
      <c r="BE161" s="140">
        <f>IF(U161="základní",N161,0)</f>
        <v>0</v>
      </c>
      <c r="BF161" s="140">
        <f>IF(U161="snížená",N161,0)</f>
        <v>0</v>
      </c>
      <c r="BG161" s="140">
        <f>IF(U161="zákl. přenesená",N161,0)</f>
        <v>0</v>
      </c>
      <c r="BH161" s="140">
        <f>IF(U161="sníž. přenesená",N161,0)</f>
        <v>0</v>
      </c>
      <c r="BI161" s="140">
        <f>IF(U161="nulová",N161,0)</f>
        <v>0</v>
      </c>
      <c r="BJ161" s="20" t="s">
        <v>84</v>
      </c>
      <c r="BK161" s="140">
        <f>L161*K161</f>
        <v>0</v>
      </c>
    </row>
    <row r="162" s="1" customFormat="1" ht="22.32" customHeight="1">
      <c r="B162" s="44"/>
      <c r="C162" s="243" t="s">
        <v>22</v>
      </c>
      <c r="D162" s="243" t="s">
        <v>147</v>
      </c>
      <c r="E162" s="244" t="s">
        <v>22</v>
      </c>
      <c r="F162" s="245" t="s">
        <v>22</v>
      </c>
      <c r="G162" s="245"/>
      <c r="H162" s="245"/>
      <c r="I162" s="245"/>
      <c r="J162" s="246" t="s">
        <v>22</v>
      </c>
      <c r="K162" s="247"/>
      <c r="L162" s="222"/>
      <c r="M162" s="224"/>
      <c r="N162" s="224">
        <f>BK162</f>
        <v>0</v>
      </c>
      <c r="O162" s="224"/>
      <c r="P162" s="224"/>
      <c r="Q162" s="224"/>
      <c r="R162" s="46"/>
      <c r="T162" s="225" t="s">
        <v>22</v>
      </c>
      <c r="U162" s="248" t="s">
        <v>41</v>
      </c>
      <c r="V162" s="45"/>
      <c r="W162" s="45"/>
      <c r="X162" s="45"/>
      <c r="Y162" s="45"/>
      <c r="Z162" s="45"/>
      <c r="AA162" s="98"/>
      <c r="AT162" s="20" t="s">
        <v>269</v>
      </c>
      <c r="AU162" s="20" t="s">
        <v>84</v>
      </c>
      <c r="AY162" s="20" t="s">
        <v>269</v>
      </c>
      <c r="BE162" s="140">
        <f>IF(U162="základní",N162,0)</f>
        <v>0</v>
      </c>
      <c r="BF162" s="140">
        <f>IF(U162="snížená",N162,0)</f>
        <v>0</v>
      </c>
      <c r="BG162" s="140">
        <f>IF(U162="zákl. přenesená",N162,0)</f>
        <v>0</v>
      </c>
      <c r="BH162" s="140">
        <f>IF(U162="sníž. přenesená",N162,0)</f>
        <v>0</v>
      </c>
      <c r="BI162" s="140">
        <f>IF(U162="nulová",N162,0)</f>
        <v>0</v>
      </c>
      <c r="BJ162" s="20" t="s">
        <v>84</v>
      </c>
      <c r="BK162" s="140">
        <f>L162*K162</f>
        <v>0</v>
      </c>
    </row>
    <row r="163" s="1" customFormat="1" ht="22.32" customHeight="1">
      <c r="B163" s="44"/>
      <c r="C163" s="243" t="s">
        <v>22</v>
      </c>
      <c r="D163" s="243" t="s">
        <v>147</v>
      </c>
      <c r="E163" s="244" t="s">
        <v>22</v>
      </c>
      <c r="F163" s="245" t="s">
        <v>22</v>
      </c>
      <c r="G163" s="245"/>
      <c r="H163" s="245"/>
      <c r="I163" s="245"/>
      <c r="J163" s="246" t="s">
        <v>22</v>
      </c>
      <c r="K163" s="247"/>
      <c r="L163" s="222"/>
      <c r="M163" s="224"/>
      <c r="N163" s="224">
        <f>BK163</f>
        <v>0</v>
      </c>
      <c r="O163" s="224"/>
      <c r="P163" s="224"/>
      <c r="Q163" s="224"/>
      <c r="R163" s="46"/>
      <c r="T163" s="225" t="s">
        <v>22</v>
      </c>
      <c r="U163" s="248" t="s">
        <v>41</v>
      </c>
      <c r="V163" s="45"/>
      <c r="W163" s="45"/>
      <c r="X163" s="45"/>
      <c r="Y163" s="45"/>
      <c r="Z163" s="45"/>
      <c r="AA163" s="98"/>
      <c r="AT163" s="20" t="s">
        <v>269</v>
      </c>
      <c r="AU163" s="20" t="s">
        <v>84</v>
      </c>
      <c r="AY163" s="20" t="s">
        <v>269</v>
      </c>
      <c r="BE163" s="140">
        <f>IF(U163="základní",N163,0)</f>
        <v>0</v>
      </c>
      <c r="BF163" s="140">
        <f>IF(U163="snížená",N163,0)</f>
        <v>0</v>
      </c>
      <c r="BG163" s="140">
        <f>IF(U163="zákl. přenesená",N163,0)</f>
        <v>0</v>
      </c>
      <c r="BH163" s="140">
        <f>IF(U163="sníž. přenesená",N163,0)</f>
        <v>0</v>
      </c>
      <c r="BI163" s="140">
        <f>IF(U163="nulová",N163,0)</f>
        <v>0</v>
      </c>
      <c r="BJ163" s="20" t="s">
        <v>84</v>
      </c>
      <c r="BK163" s="140">
        <f>L163*K163</f>
        <v>0</v>
      </c>
    </row>
    <row r="164" s="1" customFormat="1" ht="22.32" customHeight="1">
      <c r="B164" s="44"/>
      <c r="C164" s="243" t="s">
        <v>22</v>
      </c>
      <c r="D164" s="243" t="s">
        <v>147</v>
      </c>
      <c r="E164" s="244" t="s">
        <v>22</v>
      </c>
      <c r="F164" s="245" t="s">
        <v>22</v>
      </c>
      <c r="G164" s="245"/>
      <c r="H164" s="245"/>
      <c r="I164" s="245"/>
      <c r="J164" s="246" t="s">
        <v>22</v>
      </c>
      <c r="K164" s="247"/>
      <c r="L164" s="222"/>
      <c r="M164" s="224"/>
      <c r="N164" s="224">
        <f>BK164</f>
        <v>0</v>
      </c>
      <c r="O164" s="224"/>
      <c r="P164" s="224"/>
      <c r="Q164" s="224"/>
      <c r="R164" s="46"/>
      <c r="T164" s="225" t="s">
        <v>22</v>
      </c>
      <c r="U164" s="248" t="s">
        <v>41</v>
      </c>
      <c r="V164" s="70"/>
      <c r="W164" s="70"/>
      <c r="X164" s="70"/>
      <c r="Y164" s="70"/>
      <c r="Z164" s="70"/>
      <c r="AA164" s="72"/>
      <c r="AT164" s="20" t="s">
        <v>269</v>
      </c>
      <c r="AU164" s="20" t="s">
        <v>84</v>
      </c>
      <c r="AY164" s="20" t="s">
        <v>269</v>
      </c>
      <c r="BE164" s="140">
        <f>IF(U164="základní",N164,0)</f>
        <v>0</v>
      </c>
      <c r="BF164" s="140">
        <f>IF(U164="snížená",N164,0)</f>
        <v>0</v>
      </c>
      <c r="BG164" s="140">
        <f>IF(U164="zákl. přenesená",N164,0)</f>
        <v>0</v>
      </c>
      <c r="BH164" s="140">
        <f>IF(U164="sníž. přenesená",N164,0)</f>
        <v>0</v>
      </c>
      <c r="BI164" s="140">
        <f>IF(U164="nulová",N164,0)</f>
        <v>0</v>
      </c>
      <c r="BJ164" s="20" t="s">
        <v>84</v>
      </c>
      <c r="BK164" s="140">
        <f>L164*K164</f>
        <v>0</v>
      </c>
    </row>
    <row r="165" s="1" customFormat="1" ht="6.96" customHeight="1">
      <c r="B165" s="73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5"/>
    </row>
  </sheetData>
  <sheetProtection sheet="1" formatColumns="0" formatRows="0" objects="1" scenarios="1" spinCount="10" saltValue="+QOInMlzaFj88sn/zzsZkQllAgET0HiImNEwGcS6UUEF4pnt2N+VLwHefM17amdeXopQ4qjXLXS17kAMLZFSiQ==" hashValue="OhkBMv2x5mMMWmI4KwNfukCF8zx/wkYX+7JIbGRfuUobBULG6gDpUO54k+w4hW/fT+b9EtvnLfAHSU9FPYjAWg==" algorithmName="SHA-512" password="CC35"/>
  <mergeCells count="17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N122:Q122"/>
    <mergeCell ref="N123:Q123"/>
    <mergeCell ref="N124:Q124"/>
    <mergeCell ref="N129:Q129"/>
    <mergeCell ref="N133:Q133"/>
    <mergeCell ref="N134:Q134"/>
    <mergeCell ref="N140:Q140"/>
    <mergeCell ref="N159:Q159"/>
    <mergeCell ref="H1:K1"/>
    <mergeCell ref="S2:AC2"/>
  </mergeCells>
  <dataValidations count="2">
    <dataValidation type="list" allowBlank="1" showInputMessage="1" showErrorMessage="1" error="Povoleny jsou hodnoty K, M." sqref="D160:D165">
      <formula1>"K, M"</formula1>
    </dataValidation>
    <dataValidation type="list" allowBlank="1" showInputMessage="1" showErrorMessage="1" error="Povoleny jsou hodnoty základní, snížená, zákl. přenesená, sníž. přenesená, nulová." sqref="U160:U16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1"/>
      <c r="B1" s="11"/>
      <c r="C1" s="11"/>
      <c r="D1" s="12" t="s">
        <v>1</v>
      </c>
      <c r="E1" s="11"/>
      <c r="F1" s="13" t="s">
        <v>101</v>
      </c>
      <c r="G1" s="13"/>
      <c r="H1" s="152" t="s">
        <v>102</v>
      </c>
      <c r="I1" s="152"/>
      <c r="J1" s="152"/>
      <c r="K1" s="152"/>
      <c r="L1" s="13" t="s">
        <v>103</v>
      </c>
      <c r="M1" s="11"/>
      <c r="N1" s="11"/>
      <c r="O1" s="12" t="s">
        <v>104</v>
      </c>
      <c r="P1" s="11"/>
      <c r="Q1" s="11"/>
      <c r="R1" s="11"/>
      <c r="S1" s="13" t="s">
        <v>105</v>
      </c>
      <c r="T1" s="13"/>
      <c r="U1" s="151"/>
      <c r="V1" s="15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88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106</v>
      </c>
    </row>
    <row r="4" ht="36.96" customHeight="1">
      <c r="B4" s="24"/>
      <c r="C4" s="25" t="s">
        <v>107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53" t="str">
        <f>'Rekapitulace stavby'!K6</f>
        <v>KLIMATIZACE ŠTERNBERK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108</v>
      </c>
      <c r="E7" s="45"/>
      <c r="F7" s="34" t="s">
        <v>270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22</v>
      </c>
      <c r="G8" s="45"/>
      <c r="H8" s="45"/>
      <c r="I8" s="45"/>
      <c r="J8" s="45"/>
      <c r="K8" s="45"/>
      <c r="L8" s="45"/>
      <c r="M8" s="36" t="s">
        <v>23</v>
      </c>
      <c r="N8" s="45"/>
      <c r="O8" s="31" t="s">
        <v>22</v>
      </c>
      <c r="P8" s="45"/>
      <c r="Q8" s="45"/>
      <c r="R8" s="46"/>
    </row>
    <row r="9" s="1" customFormat="1" ht="14.4" customHeight="1">
      <c r="B9" s="44"/>
      <c r="C9" s="45"/>
      <c r="D9" s="36" t="s">
        <v>24</v>
      </c>
      <c r="E9" s="45"/>
      <c r="F9" s="31" t="s">
        <v>25</v>
      </c>
      <c r="G9" s="45"/>
      <c r="H9" s="45"/>
      <c r="I9" s="45"/>
      <c r="J9" s="45"/>
      <c r="K9" s="45"/>
      <c r="L9" s="45"/>
      <c r="M9" s="36" t="s">
        <v>26</v>
      </c>
      <c r="N9" s="45"/>
      <c r="O9" s="154" t="str">
        <f>'Rekapitulace stavby'!AN8</f>
        <v>9. 5. 2019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28</v>
      </c>
      <c r="E11" s="45"/>
      <c r="F11" s="45"/>
      <c r="G11" s="45"/>
      <c r="H11" s="45"/>
      <c r="I11" s="45"/>
      <c r="J11" s="45"/>
      <c r="K11" s="45"/>
      <c r="L11" s="45"/>
      <c r="M11" s="36" t="s">
        <v>29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 xml:space="preserve"> 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29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5"/>
      <c r="G15" s="155"/>
      <c r="H15" s="155"/>
      <c r="I15" s="155"/>
      <c r="J15" s="155"/>
      <c r="K15" s="155"/>
      <c r="L15" s="15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29</v>
      </c>
      <c r="N17" s="45"/>
      <c r="O17" s="31" t="str">
        <f>IF('Rekapitulace stavby'!AN16="","",'Rekapitulace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IF('Rekapitulace stavby'!E17="","",'Rekapitulace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tr">
        <f>IF('Rekapitulace stavby'!AN17="","",'Rekapitulace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29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22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6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95</v>
      </c>
      <c r="E28" s="45"/>
      <c r="F28" s="45"/>
      <c r="G28" s="45"/>
      <c r="H28" s="45"/>
      <c r="I28" s="45"/>
      <c r="J28" s="45"/>
      <c r="K28" s="45"/>
      <c r="L28" s="45"/>
      <c r="M28" s="43">
        <f>N97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7" t="s">
        <v>39</v>
      </c>
      <c r="E30" s="45"/>
      <c r="F30" s="45"/>
      <c r="G30" s="45"/>
      <c r="H30" s="45"/>
      <c r="I30" s="45"/>
      <c r="J30" s="45"/>
      <c r="K30" s="45"/>
      <c r="L30" s="45"/>
      <c r="M30" s="15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40</v>
      </c>
      <c r="E32" s="52" t="s">
        <v>41</v>
      </c>
      <c r="F32" s="53">
        <v>0.20999999999999999</v>
      </c>
      <c r="G32" s="159" t="s">
        <v>42</v>
      </c>
      <c r="H32" s="160">
        <f>ROUND((((SUM(BE97:BE104)+SUM(BE122:BE152))+SUM(BE154:BE158))),2)</f>
        <v>0</v>
      </c>
      <c r="I32" s="45"/>
      <c r="J32" s="45"/>
      <c r="K32" s="45"/>
      <c r="L32" s="45"/>
      <c r="M32" s="160">
        <f>ROUND(((ROUND((SUM(BE97:BE104)+SUM(BE122:BE152)), 2)*F32)+SUM(BE154:BE158)*F32),2)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43</v>
      </c>
      <c r="F33" s="53">
        <v>0.14999999999999999</v>
      </c>
      <c r="G33" s="159" t="s">
        <v>42</v>
      </c>
      <c r="H33" s="160">
        <f>ROUND((((SUM(BF97:BF104)+SUM(BF122:BF152))+SUM(BF154:BF158))),2)</f>
        <v>0</v>
      </c>
      <c r="I33" s="45"/>
      <c r="J33" s="45"/>
      <c r="K33" s="45"/>
      <c r="L33" s="45"/>
      <c r="M33" s="160">
        <f>ROUND(((ROUND((SUM(BF97:BF104)+SUM(BF122:BF152)), 2)*F33)+SUM(BF154:BF158)*F33),2)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44</v>
      </c>
      <c r="F34" s="53">
        <v>0.20999999999999999</v>
      </c>
      <c r="G34" s="159" t="s">
        <v>42</v>
      </c>
      <c r="H34" s="160">
        <f>ROUND((((SUM(BG97:BG104)+SUM(BG122:BG152))+SUM(BG154:BG158))),2)</f>
        <v>0</v>
      </c>
      <c r="I34" s="45"/>
      <c r="J34" s="45"/>
      <c r="K34" s="45"/>
      <c r="L34" s="45"/>
      <c r="M34" s="16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45</v>
      </c>
      <c r="F35" s="53">
        <v>0.14999999999999999</v>
      </c>
      <c r="G35" s="159" t="s">
        <v>42</v>
      </c>
      <c r="H35" s="160">
        <f>ROUND((((SUM(BH97:BH104)+SUM(BH122:BH152))+SUM(BH154:BH158))),2)</f>
        <v>0</v>
      </c>
      <c r="I35" s="45"/>
      <c r="J35" s="45"/>
      <c r="K35" s="45"/>
      <c r="L35" s="45"/>
      <c r="M35" s="16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46</v>
      </c>
      <c r="F36" s="53">
        <v>0</v>
      </c>
      <c r="G36" s="159" t="s">
        <v>42</v>
      </c>
      <c r="H36" s="160">
        <f>ROUND((((SUM(BI97:BI104)+SUM(BI122:BI152))+SUM(BI154:BI158))),2)</f>
        <v>0</v>
      </c>
      <c r="I36" s="45"/>
      <c r="J36" s="45"/>
      <c r="K36" s="45"/>
      <c r="L36" s="45"/>
      <c r="M36" s="16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9"/>
      <c r="D38" s="161" t="s">
        <v>47</v>
      </c>
      <c r="E38" s="101"/>
      <c r="F38" s="101"/>
      <c r="G38" s="162" t="s">
        <v>48</v>
      </c>
      <c r="H38" s="163" t="s">
        <v>49</v>
      </c>
      <c r="I38" s="101"/>
      <c r="J38" s="101"/>
      <c r="K38" s="101"/>
      <c r="L38" s="164">
        <f>SUM(M30:M36)</f>
        <v>0</v>
      </c>
      <c r="M38" s="164"/>
      <c r="N38" s="164"/>
      <c r="O38" s="164"/>
      <c r="P38" s="165"/>
      <c r="Q38" s="14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50</v>
      </c>
      <c r="E50" s="65"/>
      <c r="F50" s="65"/>
      <c r="G50" s="65"/>
      <c r="H50" s="66"/>
      <c r="I50" s="45"/>
      <c r="J50" s="64" t="s">
        <v>51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52</v>
      </c>
      <c r="E59" s="70"/>
      <c r="F59" s="70"/>
      <c r="G59" s="71" t="s">
        <v>53</v>
      </c>
      <c r="H59" s="72"/>
      <c r="I59" s="45"/>
      <c r="J59" s="69" t="s">
        <v>52</v>
      </c>
      <c r="K59" s="70"/>
      <c r="L59" s="70"/>
      <c r="M59" s="70"/>
      <c r="N59" s="71" t="s">
        <v>53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54</v>
      </c>
      <c r="E61" s="65"/>
      <c r="F61" s="65"/>
      <c r="G61" s="65"/>
      <c r="H61" s="66"/>
      <c r="I61" s="45"/>
      <c r="J61" s="64" t="s">
        <v>55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52</v>
      </c>
      <c r="E70" s="70"/>
      <c r="F70" s="70"/>
      <c r="G70" s="71" t="s">
        <v>53</v>
      </c>
      <c r="H70" s="72"/>
      <c r="I70" s="45"/>
      <c r="J70" s="69" t="s">
        <v>52</v>
      </c>
      <c r="K70" s="70"/>
      <c r="L70" s="70"/>
      <c r="M70" s="70"/>
      <c r="N70" s="71" t="s">
        <v>53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6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9"/>
      <c r="U76" s="169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9"/>
      <c r="U77" s="169"/>
    </row>
    <row r="78" s="1" customFormat="1" ht="30" customHeight="1">
      <c r="B78" s="44"/>
      <c r="C78" s="36" t="s">
        <v>19</v>
      </c>
      <c r="D78" s="45"/>
      <c r="E78" s="45"/>
      <c r="F78" s="153" t="str">
        <f>F6</f>
        <v>KLIMATIZACE ŠTERNBERK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9"/>
      <c r="U78" s="169"/>
    </row>
    <row r="79" s="1" customFormat="1" ht="36.96" customHeight="1">
      <c r="B79" s="44"/>
      <c r="C79" s="83" t="s">
        <v>108</v>
      </c>
      <c r="D79" s="45"/>
      <c r="E79" s="45"/>
      <c r="F79" s="85" t="str">
        <f>F7</f>
        <v>2019/16-ELEKTRO - HORNÍ NÁMĚSTÍ 16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9"/>
      <c r="U79" s="169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9"/>
      <c r="U80" s="169"/>
    </row>
    <row r="81" s="1" customFormat="1" ht="18" customHeight="1">
      <c r="B81" s="44"/>
      <c r="C81" s="36" t="s">
        <v>24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26</v>
      </c>
      <c r="L81" s="45"/>
      <c r="M81" s="88" t="str">
        <f>IF(O9="","",O9)</f>
        <v>9. 5. 2019</v>
      </c>
      <c r="N81" s="88"/>
      <c r="O81" s="88"/>
      <c r="P81" s="88"/>
      <c r="Q81" s="45"/>
      <c r="R81" s="46"/>
      <c r="T81" s="169"/>
      <c r="U81" s="169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9"/>
      <c r="U82" s="169"/>
    </row>
    <row r="83" s="1" customFormat="1">
      <c r="B83" s="44"/>
      <c r="C83" s="36" t="s">
        <v>28</v>
      </c>
      <c r="D83" s="45"/>
      <c r="E83" s="45"/>
      <c r="F83" s="31" t="str">
        <f>E12</f>
        <v xml:space="preserve"> </v>
      </c>
      <c r="G83" s="45"/>
      <c r="H83" s="45"/>
      <c r="I83" s="45"/>
      <c r="J83" s="45"/>
      <c r="K83" s="36" t="s">
        <v>33</v>
      </c>
      <c r="L83" s="45"/>
      <c r="M83" s="31" t="str">
        <f>E18</f>
        <v xml:space="preserve"> </v>
      </c>
      <c r="N83" s="31"/>
      <c r="O83" s="31"/>
      <c r="P83" s="31"/>
      <c r="Q83" s="31"/>
      <c r="R83" s="46"/>
      <c r="T83" s="169"/>
      <c r="U83" s="169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  <c r="T84" s="169"/>
      <c r="U84" s="169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9"/>
      <c r="U85" s="169"/>
    </row>
    <row r="86" s="1" customFormat="1" ht="29.28" customHeight="1">
      <c r="B86" s="44"/>
      <c r="C86" s="170" t="s">
        <v>112</v>
      </c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70" t="s">
        <v>113</v>
      </c>
      <c r="O86" s="149"/>
      <c r="P86" s="149"/>
      <c r="Q86" s="149"/>
      <c r="R86" s="46"/>
      <c r="T86" s="169"/>
      <c r="U86" s="169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9"/>
      <c r="U87" s="169"/>
    </row>
    <row r="88" s="1" customFormat="1" ht="29.28" customHeight="1">
      <c r="B88" s="44"/>
      <c r="C88" s="17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N122</f>
        <v>0</v>
      </c>
      <c r="O88" s="172"/>
      <c r="P88" s="172"/>
      <c r="Q88" s="172"/>
      <c r="R88" s="46"/>
      <c r="T88" s="169"/>
      <c r="U88" s="169"/>
      <c r="AU88" s="20" t="s">
        <v>115</v>
      </c>
    </row>
    <row r="89" s="6" customFormat="1" ht="24.96" customHeight="1">
      <c r="B89" s="173"/>
      <c r="C89" s="174"/>
      <c r="D89" s="175" t="s">
        <v>116</v>
      </c>
      <c r="E89" s="174"/>
      <c r="F89" s="174"/>
      <c r="G89" s="174"/>
      <c r="H89" s="174"/>
      <c r="I89" s="174"/>
      <c r="J89" s="174"/>
      <c r="K89" s="174"/>
      <c r="L89" s="174"/>
      <c r="M89" s="174"/>
      <c r="N89" s="176">
        <f>N123</f>
        <v>0</v>
      </c>
      <c r="O89" s="174"/>
      <c r="P89" s="174"/>
      <c r="Q89" s="174"/>
      <c r="R89" s="177"/>
      <c r="T89" s="178"/>
      <c r="U89" s="178"/>
    </row>
    <row r="90" s="7" customFormat="1" ht="19.92" customHeight="1">
      <c r="B90" s="179"/>
      <c r="C90" s="180"/>
      <c r="D90" s="134" t="s">
        <v>117</v>
      </c>
      <c r="E90" s="180"/>
      <c r="F90" s="180"/>
      <c r="G90" s="180"/>
      <c r="H90" s="180"/>
      <c r="I90" s="180"/>
      <c r="J90" s="180"/>
      <c r="K90" s="180"/>
      <c r="L90" s="180"/>
      <c r="M90" s="180"/>
      <c r="N90" s="136">
        <f>N124</f>
        <v>0</v>
      </c>
      <c r="O90" s="180"/>
      <c r="P90" s="180"/>
      <c r="Q90" s="180"/>
      <c r="R90" s="181"/>
      <c r="T90" s="182"/>
      <c r="U90" s="182"/>
    </row>
    <row r="91" s="7" customFormat="1" ht="19.92" customHeight="1">
      <c r="B91" s="179"/>
      <c r="C91" s="180"/>
      <c r="D91" s="134" t="s">
        <v>118</v>
      </c>
      <c r="E91" s="180"/>
      <c r="F91" s="180"/>
      <c r="G91" s="180"/>
      <c r="H91" s="180"/>
      <c r="I91" s="180"/>
      <c r="J91" s="180"/>
      <c r="K91" s="180"/>
      <c r="L91" s="180"/>
      <c r="M91" s="180"/>
      <c r="N91" s="136">
        <f>N129</f>
        <v>0</v>
      </c>
      <c r="O91" s="180"/>
      <c r="P91" s="180"/>
      <c r="Q91" s="180"/>
      <c r="R91" s="181"/>
      <c r="T91" s="182"/>
      <c r="U91" s="182"/>
    </row>
    <row r="92" s="6" customFormat="1" ht="24.96" customHeight="1">
      <c r="B92" s="173"/>
      <c r="C92" s="174"/>
      <c r="D92" s="175" t="s">
        <v>119</v>
      </c>
      <c r="E92" s="174"/>
      <c r="F92" s="174"/>
      <c r="G92" s="174"/>
      <c r="H92" s="174"/>
      <c r="I92" s="174"/>
      <c r="J92" s="174"/>
      <c r="K92" s="174"/>
      <c r="L92" s="174"/>
      <c r="M92" s="174"/>
      <c r="N92" s="176">
        <f>N133</f>
        <v>0</v>
      </c>
      <c r="O92" s="174"/>
      <c r="P92" s="174"/>
      <c r="Q92" s="174"/>
      <c r="R92" s="177"/>
      <c r="T92" s="178"/>
      <c r="U92" s="178"/>
    </row>
    <row r="93" s="7" customFormat="1" ht="19.92" customHeight="1">
      <c r="B93" s="179"/>
      <c r="C93" s="180"/>
      <c r="D93" s="134" t="s">
        <v>120</v>
      </c>
      <c r="E93" s="180"/>
      <c r="F93" s="180"/>
      <c r="G93" s="180"/>
      <c r="H93" s="180"/>
      <c r="I93" s="180"/>
      <c r="J93" s="180"/>
      <c r="K93" s="180"/>
      <c r="L93" s="180"/>
      <c r="M93" s="180"/>
      <c r="N93" s="136">
        <f>N134</f>
        <v>0</v>
      </c>
      <c r="O93" s="180"/>
      <c r="P93" s="180"/>
      <c r="Q93" s="180"/>
      <c r="R93" s="181"/>
      <c r="T93" s="182"/>
      <c r="U93" s="182"/>
    </row>
    <row r="94" s="7" customFormat="1" ht="19.92" customHeight="1">
      <c r="B94" s="179"/>
      <c r="C94" s="180"/>
      <c r="D94" s="134" t="s">
        <v>121</v>
      </c>
      <c r="E94" s="180"/>
      <c r="F94" s="180"/>
      <c r="G94" s="180"/>
      <c r="H94" s="180"/>
      <c r="I94" s="180"/>
      <c r="J94" s="180"/>
      <c r="K94" s="180"/>
      <c r="L94" s="180"/>
      <c r="M94" s="180"/>
      <c r="N94" s="136">
        <f>N140</f>
        <v>0</v>
      </c>
      <c r="O94" s="180"/>
      <c r="P94" s="180"/>
      <c r="Q94" s="180"/>
      <c r="R94" s="181"/>
      <c r="T94" s="182"/>
      <c r="U94" s="182"/>
    </row>
    <row r="95" s="6" customFormat="1" ht="21.84" customHeight="1">
      <c r="B95" s="173"/>
      <c r="C95" s="174"/>
      <c r="D95" s="175" t="s">
        <v>122</v>
      </c>
      <c r="E95" s="174"/>
      <c r="F95" s="174"/>
      <c r="G95" s="174"/>
      <c r="H95" s="174"/>
      <c r="I95" s="174"/>
      <c r="J95" s="174"/>
      <c r="K95" s="174"/>
      <c r="L95" s="174"/>
      <c r="M95" s="174"/>
      <c r="N95" s="183">
        <f>N153</f>
        <v>0</v>
      </c>
      <c r="O95" s="174"/>
      <c r="P95" s="174"/>
      <c r="Q95" s="174"/>
      <c r="R95" s="177"/>
      <c r="T95" s="178"/>
      <c r="U95" s="178"/>
    </row>
    <row r="96" s="1" customFormat="1" ht="21.84" customHeight="1"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6"/>
      <c r="T96" s="169"/>
      <c r="U96" s="169"/>
    </row>
    <row r="97" s="1" customFormat="1" ht="29.28" customHeight="1">
      <c r="B97" s="44"/>
      <c r="C97" s="171" t="s">
        <v>123</v>
      </c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172">
        <f>ROUND(N98+N99+N100+N101+N102+N103,2)</f>
        <v>0</v>
      </c>
      <c r="O97" s="184"/>
      <c r="P97" s="184"/>
      <c r="Q97" s="184"/>
      <c r="R97" s="46"/>
      <c r="T97" s="185"/>
      <c r="U97" s="186" t="s">
        <v>40</v>
      </c>
    </row>
    <row r="98" s="1" customFormat="1" ht="18" customHeight="1">
      <c r="B98" s="44"/>
      <c r="C98" s="45"/>
      <c r="D98" s="141" t="s">
        <v>124</v>
      </c>
      <c r="E98" s="134"/>
      <c r="F98" s="134"/>
      <c r="G98" s="134"/>
      <c r="H98" s="134"/>
      <c r="I98" s="45"/>
      <c r="J98" s="45"/>
      <c r="K98" s="45"/>
      <c r="L98" s="45"/>
      <c r="M98" s="45"/>
      <c r="N98" s="135">
        <f>ROUND(N88*T98,2)</f>
        <v>0</v>
      </c>
      <c r="O98" s="136"/>
      <c r="P98" s="136"/>
      <c r="Q98" s="136"/>
      <c r="R98" s="46"/>
      <c r="S98" s="187"/>
      <c r="T98" s="188"/>
      <c r="U98" s="189" t="s">
        <v>41</v>
      </c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90" t="s">
        <v>125</v>
      </c>
      <c r="AZ98" s="187"/>
      <c r="BA98" s="187"/>
      <c r="BB98" s="187"/>
      <c r="BC98" s="187"/>
      <c r="BD98" s="187"/>
      <c r="BE98" s="191">
        <f>IF(U98="základní",N98,0)</f>
        <v>0</v>
      </c>
      <c r="BF98" s="191">
        <f>IF(U98="snížená",N98,0)</f>
        <v>0</v>
      </c>
      <c r="BG98" s="191">
        <f>IF(U98="zákl. přenesená",N98,0)</f>
        <v>0</v>
      </c>
      <c r="BH98" s="191">
        <f>IF(U98="sníž. přenesená",N98,0)</f>
        <v>0</v>
      </c>
      <c r="BI98" s="191">
        <f>IF(U98="nulová",N98,0)</f>
        <v>0</v>
      </c>
      <c r="BJ98" s="190" t="s">
        <v>84</v>
      </c>
      <c r="BK98" s="187"/>
      <c r="BL98" s="187"/>
      <c r="BM98" s="187"/>
    </row>
    <row r="99" s="1" customFormat="1" ht="18" customHeight="1">
      <c r="B99" s="44"/>
      <c r="C99" s="45"/>
      <c r="D99" s="141" t="s">
        <v>126</v>
      </c>
      <c r="E99" s="134"/>
      <c r="F99" s="134"/>
      <c r="G99" s="134"/>
      <c r="H99" s="134"/>
      <c r="I99" s="45"/>
      <c r="J99" s="45"/>
      <c r="K99" s="45"/>
      <c r="L99" s="45"/>
      <c r="M99" s="45"/>
      <c r="N99" s="135">
        <f>ROUND(N88*T99,2)</f>
        <v>0</v>
      </c>
      <c r="O99" s="136"/>
      <c r="P99" s="136"/>
      <c r="Q99" s="136"/>
      <c r="R99" s="46"/>
      <c r="S99" s="187"/>
      <c r="T99" s="188"/>
      <c r="U99" s="189" t="s">
        <v>41</v>
      </c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90" t="s">
        <v>125</v>
      </c>
      <c r="AZ99" s="187"/>
      <c r="BA99" s="187"/>
      <c r="BB99" s="187"/>
      <c r="BC99" s="187"/>
      <c r="BD99" s="187"/>
      <c r="BE99" s="191">
        <f>IF(U99="základní",N99,0)</f>
        <v>0</v>
      </c>
      <c r="BF99" s="191">
        <f>IF(U99="snížená",N99,0)</f>
        <v>0</v>
      </c>
      <c r="BG99" s="191">
        <f>IF(U99="zákl. přenesená",N99,0)</f>
        <v>0</v>
      </c>
      <c r="BH99" s="191">
        <f>IF(U99="sníž. přenesená",N99,0)</f>
        <v>0</v>
      </c>
      <c r="BI99" s="191">
        <f>IF(U99="nulová",N99,0)</f>
        <v>0</v>
      </c>
      <c r="BJ99" s="190" t="s">
        <v>84</v>
      </c>
      <c r="BK99" s="187"/>
      <c r="BL99" s="187"/>
      <c r="BM99" s="187"/>
    </row>
    <row r="100" s="1" customFormat="1" ht="18" customHeight="1">
      <c r="B100" s="44"/>
      <c r="C100" s="45"/>
      <c r="D100" s="141" t="s">
        <v>127</v>
      </c>
      <c r="E100" s="134"/>
      <c r="F100" s="134"/>
      <c r="G100" s="134"/>
      <c r="H100" s="134"/>
      <c r="I100" s="45"/>
      <c r="J100" s="45"/>
      <c r="K100" s="45"/>
      <c r="L100" s="45"/>
      <c r="M100" s="45"/>
      <c r="N100" s="135">
        <f>ROUND(N88*T100,2)</f>
        <v>0</v>
      </c>
      <c r="O100" s="136"/>
      <c r="P100" s="136"/>
      <c r="Q100" s="136"/>
      <c r="R100" s="46"/>
      <c r="S100" s="187"/>
      <c r="T100" s="188"/>
      <c r="U100" s="189" t="s">
        <v>41</v>
      </c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90" t="s">
        <v>125</v>
      </c>
      <c r="AZ100" s="187"/>
      <c r="BA100" s="187"/>
      <c r="BB100" s="187"/>
      <c r="BC100" s="187"/>
      <c r="BD100" s="187"/>
      <c r="BE100" s="191">
        <f>IF(U100="základní",N100,0)</f>
        <v>0</v>
      </c>
      <c r="BF100" s="191">
        <f>IF(U100="snížená",N100,0)</f>
        <v>0</v>
      </c>
      <c r="BG100" s="191">
        <f>IF(U100="zákl. přenesená",N100,0)</f>
        <v>0</v>
      </c>
      <c r="BH100" s="191">
        <f>IF(U100="sníž. přenesená",N100,0)</f>
        <v>0</v>
      </c>
      <c r="BI100" s="191">
        <f>IF(U100="nulová",N100,0)</f>
        <v>0</v>
      </c>
      <c r="BJ100" s="190" t="s">
        <v>84</v>
      </c>
      <c r="BK100" s="187"/>
      <c r="BL100" s="187"/>
      <c r="BM100" s="187"/>
    </row>
    <row r="101" s="1" customFormat="1" ht="18" customHeight="1">
      <c r="B101" s="44"/>
      <c r="C101" s="45"/>
      <c r="D101" s="141" t="s">
        <v>128</v>
      </c>
      <c r="E101" s="134"/>
      <c r="F101" s="134"/>
      <c r="G101" s="134"/>
      <c r="H101" s="134"/>
      <c r="I101" s="45"/>
      <c r="J101" s="45"/>
      <c r="K101" s="45"/>
      <c r="L101" s="45"/>
      <c r="M101" s="45"/>
      <c r="N101" s="135">
        <f>ROUND(N88*T101,2)</f>
        <v>0</v>
      </c>
      <c r="O101" s="136"/>
      <c r="P101" s="136"/>
      <c r="Q101" s="136"/>
      <c r="R101" s="46"/>
      <c r="S101" s="187"/>
      <c r="T101" s="188"/>
      <c r="U101" s="189" t="s">
        <v>41</v>
      </c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90" t="s">
        <v>125</v>
      </c>
      <c r="AZ101" s="187"/>
      <c r="BA101" s="187"/>
      <c r="BB101" s="187"/>
      <c r="BC101" s="187"/>
      <c r="BD101" s="187"/>
      <c r="BE101" s="191">
        <f>IF(U101="základní",N101,0)</f>
        <v>0</v>
      </c>
      <c r="BF101" s="191">
        <f>IF(U101="snížená",N101,0)</f>
        <v>0</v>
      </c>
      <c r="BG101" s="191">
        <f>IF(U101="zákl. přenesená",N101,0)</f>
        <v>0</v>
      </c>
      <c r="BH101" s="191">
        <f>IF(U101="sníž. přenesená",N101,0)</f>
        <v>0</v>
      </c>
      <c r="BI101" s="191">
        <f>IF(U101="nulová",N101,0)</f>
        <v>0</v>
      </c>
      <c r="BJ101" s="190" t="s">
        <v>84</v>
      </c>
      <c r="BK101" s="187"/>
      <c r="BL101" s="187"/>
      <c r="BM101" s="187"/>
    </row>
    <row r="102" s="1" customFormat="1" ht="18" customHeight="1">
      <c r="B102" s="44"/>
      <c r="C102" s="45"/>
      <c r="D102" s="141" t="s">
        <v>129</v>
      </c>
      <c r="E102" s="134"/>
      <c r="F102" s="134"/>
      <c r="G102" s="134"/>
      <c r="H102" s="134"/>
      <c r="I102" s="45"/>
      <c r="J102" s="45"/>
      <c r="K102" s="45"/>
      <c r="L102" s="45"/>
      <c r="M102" s="45"/>
      <c r="N102" s="135">
        <f>ROUND(N88*T102,2)</f>
        <v>0</v>
      </c>
      <c r="O102" s="136"/>
      <c r="P102" s="136"/>
      <c r="Q102" s="136"/>
      <c r="R102" s="46"/>
      <c r="S102" s="187"/>
      <c r="T102" s="188"/>
      <c r="U102" s="189" t="s">
        <v>41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90" t="s">
        <v>125</v>
      </c>
      <c r="AZ102" s="187"/>
      <c r="BA102" s="187"/>
      <c r="BB102" s="187"/>
      <c r="BC102" s="187"/>
      <c r="BD102" s="187"/>
      <c r="BE102" s="191">
        <f>IF(U102="základní",N102,0)</f>
        <v>0</v>
      </c>
      <c r="BF102" s="191">
        <f>IF(U102="snížená",N102,0)</f>
        <v>0</v>
      </c>
      <c r="BG102" s="191">
        <f>IF(U102="zákl. přenesená",N102,0)</f>
        <v>0</v>
      </c>
      <c r="BH102" s="191">
        <f>IF(U102="sníž. přenesená",N102,0)</f>
        <v>0</v>
      </c>
      <c r="BI102" s="191">
        <f>IF(U102="nulová",N102,0)</f>
        <v>0</v>
      </c>
      <c r="BJ102" s="190" t="s">
        <v>84</v>
      </c>
      <c r="BK102" s="187"/>
      <c r="BL102" s="187"/>
      <c r="BM102" s="187"/>
    </row>
    <row r="103" s="1" customFormat="1" ht="18" customHeight="1">
      <c r="B103" s="44"/>
      <c r="C103" s="45"/>
      <c r="D103" s="134" t="s">
        <v>130</v>
      </c>
      <c r="E103" s="45"/>
      <c r="F103" s="45"/>
      <c r="G103" s="45"/>
      <c r="H103" s="45"/>
      <c r="I103" s="45"/>
      <c r="J103" s="45"/>
      <c r="K103" s="45"/>
      <c r="L103" s="45"/>
      <c r="M103" s="45"/>
      <c r="N103" s="135">
        <f>ROUND(N88*T103,2)</f>
        <v>0</v>
      </c>
      <c r="O103" s="136"/>
      <c r="P103" s="136"/>
      <c r="Q103" s="136"/>
      <c r="R103" s="46"/>
      <c r="S103" s="187"/>
      <c r="T103" s="192"/>
      <c r="U103" s="193" t="s">
        <v>41</v>
      </c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90" t="s">
        <v>131</v>
      </c>
      <c r="AZ103" s="187"/>
      <c r="BA103" s="187"/>
      <c r="BB103" s="187"/>
      <c r="BC103" s="187"/>
      <c r="BD103" s="187"/>
      <c r="BE103" s="191">
        <f>IF(U103="základní",N103,0)</f>
        <v>0</v>
      </c>
      <c r="BF103" s="191">
        <f>IF(U103="snížená",N103,0)</f>
        <v>0</v>
      </c>
      <c r="BG103" s="191">
        <f>IF(U103="zákl. přenesená",N103,0)</f>
        <v>0</v>
      </c>
      <c r="BH103" s="191">
        <f>IF(U103="sníž. přenesená",N103,0)</f>
        <v>0</v>
      </c>
      <c r="BI103" s="191">
        <f>IF(U103="nulová",N103,0)</f>
        <v>0</v>
      </c>
      <c r="BJ103" s="190" t="s">
        <v>84</v>
      </c>
      <c r="BK103" s="187"/>
      <c r="BL103" s="187"/>
      <c r="BM103" s="187"/>
    </row>
    <row r="104" s="1" customForma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6"/>
      <c r="T104" s="169"/>
      <c r="U104" s="169"/>
    </row>
    <row r="105" s="1" customFormat="1" ht="29.28" customHeight="1">
      <c r="B105" s="44"/>
      <c r="C105" s="148" t="s">
        <v>100</v>
      </c>
      <c r="D105" s="149"/>
      <c r="E105" s="149"/>
      <c r="F105" s="149"/>
      <c r="G105" s="149"/>
      <c r="H105" s="149"/>
      <c r="I105" s="149"/>
      <c r="J105" s="149"/>
      <c r="K105" s="149"/>
      <c r="L105" s="150">
        <f>ROUND(SUM(N88+N97),2)</f>
        <v>0</v>
      </c>
      <c r="M105" s="150"/>
      <c r="N105" s="150"/>
      <c r="O105" s="150"/>
      <c r="P105" s="150"/>
      <c r="Q105" s="150"/>
      <c r="R105" s="46"/>
      <c r="T105" s="169"/>
      <c r="U105" s="169"/>
    </row>
    <row r="106" s="1" customFormat="1" ht="6.96" customHeight="1"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5"/>
      <c r="T106" s="169"/>
      <c r="U106" s="169"/>
    </row>
    <row r="110" s="1" customFormat="1" ht="6.96" customHeight="1">
      <c r="B110" s="76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8"/>
    </row>
    <row r="111" s="1" customFormat="1" ht="36.96" customHeight="1">
      <c r="B111" s="44"/>
      <c r="C111" s="25" t="s">
        <v>132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30" customHeight="1">
      <c r="B113" s="44"/>
      <c r="C113" s="36" t="s">
        <v>19</v>
      </c>
      <c r="D113" s="45"/>
      <c r="E113" s="45"/>
      <c r="F113" s="153" t="str">
        <f>F6</f>
        <v>KLIMATIZACE ŠTERNBERK</v>
      </c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45"/>
      <c r="R113" s="46"/>
    </row>
    <row r="114" s="1" customFormat="1" ht="36.96" customHeight="1">
      <c r="B114" s="44"/>
      <c r="C114" s="83" t="s">
        <v>108</v>
      </c>
      <c r="D114" s="45"/>
      <c r="E114" s="45"/>
      <c r="F114" s="85" t="str">
        <f>F7</f>
        <v>2019/16-ELEKTRO - HORNÍ NÁMĚSTÍ 16</v>
      </c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18" customHeight="1">
      <c r="B116" s="44"/>
      <c r="C116" s="36" t="s">
        <v>24</v>
      </c>
      <c r="D116" s="45"/>
      <c r="E116" s="45"/>
      <c r="F116" s="31" t="str">
        <f>F9</f>
        <v xml:space="preserve"> </v>
      </c>
      <c r="G116" s="45"/>
      <c r="H116" s="45"/>
      <c r="I116" s="45"/>
      <c r="J116" s="45"/>
      <c r="K116" s="36" t="s">
        <v>26</v>
      </c>
      <c r="L116" s="45"/>
      <c r="M116" s="88" t="str">
        <f>IF(O9="","",O9)</f>
        <v>9. 5. 2019</v>
      </c>
      <c r="N116" s="88"/>
      <c r="O116" s="88"/>
      <c r="P116" s="88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>
      <c r="B118" s="44"/>
      <c r="C118" s="36" t="s">
        <v>28</v>
      </c>
      <c r="D118" s="45"/>
      <c r="E118" s="45"/>
      <c r="F118" s="31" t="str">
        <f>E12</f>
        <v xml:space="preserve"> </v>
      </c>
      <c r="G118" s="45"/>
      <c r="H118" s="45"/>
      <c r="I118" s="45"/>
      <c r="J118" s="45"/>
      <c r="K118" s="36" t="s">
        <v>33</v>
      </c>
      <c r="L118" s="45"/>
      <c r="M118" s="31" t="str">
        <f>E18</f>
        <v xml:space="preserve"> </v>
      </c>
      <c r="N118" s="31"/>
      <c r="O118" s="31"/>
      <c r="P118" s="31"/>
      <c r="Q118" s="31"/>
      <c r="R118" s="46"/>
    </row>
    <row r="119" s="1" customFormat="1" ht="14.4" customHeight="1">
      <c r="B119" s="44"/>
      <c r="C119" s="36" t="s">
        <v>31</v>
      </c>
      <c r="D119" s="45"/>
      <c r="E119" s="45"/>
      <c r="F119" s="31" t="str">
        <f>IF(E15="","",E15)</f>
        <v>Vyplň údaj</v>
      </c>
      <c r="G119" s="45"/>
      <c r="H119" s="45"/>
      <c r="I119" s="45"/>
      <c r="J119" s="45"/>
      <c r="K119" s="36" t="s">
        <v>35</v>
      </c>
      <c r="L119" s="45"/>
      <c r="M119" s="31" t="str">
        <f>E21</f>
        <v xml:space="preserve"> </v>
      </c>
      <c r="N119" s="31"/>
      <c r="O119" s="31"/>
      <c r="P119" s="31"/>
      <c r="Q119" s="31"/>
      <c r="R119" s="46"/>
    </row>
    <row r="120" s="1" customFormat="1" ht="10.32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8" customFormat="1" ht="29.28" customHeight="1">
      <c r="B121" s="194"/>
      <c r="C121" s="195" t="s">
        <v>133</v>
      </c>
      <c r="D121" s="196" t="s">
        <v>134</v>
      </c>
      <c r="E121" s="196" t="s">
        <v>58</v>
      </c>
      <c r="F121" s="196" t="s">
        <v>135</v>
      </c>
      <c r="G121" s="196"/>
      <c r="H121" s="196"/>
      <c r="I121" s="196"/>
      <c r="J121" s="196" t="s">
        <v>136</v>
      </c>
      <c r="K121" s="196" t="s">
        <v>137</v>
      </c>
      <c r="L121" s="196" t="s">
        <v>138</v>
      </c>
      <c r="M121" s="196"/>
      <c r="N121" s="196" t="s">
        <v>113</v>
      </c>
      <c r="O121" s="196"/>
      <c r="P121" s="196"/>
      <c r="Q121" s="197"/>
      <c r="R121" s="198"/>
      <c r="T121" s="104" t="s">
        <v>139</v>
      </c>
      <c r="U121" s="105" t="s">
        <v>40</v>
      </c>
      <c r="V121" s="105" t="s">
        <v>140</v>
      </c>
      <c r="W121" s="105" t="s">
        <v>141</v>
      </c>
      <c r="X121" s="105" t="s">
        <v>142</v>
      </c>
      <c r="Y121" s="105" t="s">
        <v>143</v>
      </c>
      <c r="Z121" s="105" t="s">
        <v>144</v>
      </c>
      <c r="AA121" s="106" t="s">
        <v>145</v>
      </c>
    </row>
    <row r="122" s="1" customFormat="1" ht="29.28" customHeight="1">
      <c r="B122" s="44"/>
      <c r="C122" s="108" t="s">
        <v>110</v>
      </c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199">
        <f>BK122</f>
        <v>0</v>
      </c>
      <c r="O122" s="200"/>
      <c r="P122" s="200"/>
      <c r="Q122" s="200"/>
      <c r="R122" s="46"/>
      <c r="T122" s="107"/>
      <c r="U122" s="65"/>
      <c r="V122" s="65"/>
      <c r="W122" s="201">
        <f>W123+W133+W153</f>
        <v>0</v>
      </c>
      <c r="X122" s="65"/>
      <c r="Y122" s="201">
        <f>Y123+Y133+Y153</f>
        <v>0.051119999999999999</v>
      </c>
      <c r="Z122" s="65"/>
      <c r="AA122" s="202">
        <f>AA123+AA133+AA153</f>
        <v>0.083000000000000004</v>
      </c>
      <c r="AT122" s="20" t="s">
        <v>75</v>
      </c>
      <c r="AU122" s="20" t="s">
        <v>115</v>
      </c>
      <c r="BK122" s="203">
        <f>BK123+BK133+BK153</f>
        <v>0</v>
      </c>
    </row>
    <row r="123" s="9" customFormat="1" ht="37.44" customHeight="1">
      <c r="B123" s="204"/>
      <c r="C123" s="205"/>
      <c r="D123" s="206" t="s">
        <v>116</v>
      </c>
      <c r="E123" s="206"/>
      <c r="F123" s="206"/>
      <c r="G123" s="206"/>
      <c r="H123" s="206"/>
      <c r="I123" s="206"/>
      <c r="J123" s="206"/>
      <c r="K123" s="206"/>
      <c r="L123" s="206"/>
      <c r="M123" s="206"/>
      <c r="N123" s="183">
        <f>BK123</f>
        <v>0</v>
      </c>
      <c r="O123" s="176"/>
      <c r="P123" s="176"/>
      <c r="Q123" s="176"/>
      <c r="R123" s="207"/>
      <c r="T123" s="208"/>
      <c r="U123" s="205"/>
      <c r="V123" s="205"/>
      <c r="W123" s="209">
        <f>W124+W129</f>
        <v>0</v>
      </c>
      <c r="X123" s="205"/>
      <c r="Y123" s="209">
        <f>Y124+Y129</f>
        <v>0.02937</v>
      </c>
      <c r="Z123" s="205"/>
      <c r="AA123" s="210">
        <f>AA124+AA129</f>
        <v>0.083000000000000004</v>
      </c>
      <c r="AR123" s="211" t="s">
        <v>84</v>
      </c>
      <c r="AT123" s="212" t="s">
        <v>75</v>
      </c>
      <c r="AU123" s="212" t="s">
        <v>76</v>
      </c>
      <c r="AY123" s="211" t="s">
        <v>146</v>
      </c>
      <c r="BK123" s="213">
        <f>BK124+BK129</f>
        <v>0</v>
      </c>
    </row>
    <row r="124" s="9" customFormat="1" ht="19.92" customHeight="1">
      <c r="B124" s="204"/>
      <c r="C124" s="205"/>
      <c r="D124" s="214" t="s">
        <v>117</v>
      </c>
      <c r="E124" s="214"/>
      <c r="F124" s="214"/>
      <c r="G124" s="214"/>
      <c r="H124" s="214"/>
      <c r="I124" s="214"/>
      <c r="J124" s="214"/>
      <c r="K124" s="214"/>
      <c r="L124" s="214"/>
      <c r="M124" s="214"/>
      <c r="N124" s="215">
        <f>BK124</f>
        <v>0</v>
      </c>
      <c r="O124" s="216"/>
      <c r="P124" s="216"/>
      <c r="Q124" s="216"/>
      <c r="R124" s="207"/>
      <c r="T124" s="208"/>
      <c r="U124" s="205"/>
      <c r="V124" s="205"/>
      <c r="W124" s="209">
        <f>SUM(W125:W128)</f>
        <v>0</v>
      </c>
      <c r="X124" s="205"/>
      <c r="Y124" s="209">
        <f>SUM(Y125:Y128)</f>
        <v>0.02937</v>
      </c>
      <c r="Z124" s="205"/>
      <c r="AA124" s="210">
        <f>SUM(AA125:AA128)</f>
        <v>0.083000000000000004</v>
      </c>
      <c r="AR124" s="211" t="s">
        <v>84</v>
      </c>
      <c r="AT124" s="212" t="s">
        <v>75</v>
      </c>
      <c r="AU124" s="212" t="s">
        <v>84</v>
      </c>
      <c r="AY124" s="211" t="s">
        <v>146</v>
      </c>
      <c r="BK124" s="213">
        <f>SUM(BK125:BK128)</f>
        <v>0</v>
      </c>
    </row>
    <row r="125" s="1" customFormat="1" ht="38.25" customHeight="1">
      <c r="B125" s="44"/>
      <c r="C125" s="217" t="s">
        <v>84</v>
      </c>
      <c r="D125" s="217" t="s">
        <v>147</v>
      </c>
      <c r="E125" s="218" t="s">
        <v>148</v>
      </c>
      <c r="F125" s="219" t="s">
        <v>149</v>
      </c>
      <c r="G125" s="219"/>
      <c r="H125" s="219"/>
      <c r="I125" s="219"/>
      <c r="J125" s="220" t="s">
        <v>150</v>
      </c>
      <c r="K125" s="221">
        <v>1</v>
      </c>
      <c r="L125" s="222">
        <v>0</v>
      </c>
      <c r="M125" s="223"/>
      <c r="N125" s="224">
        <f>ROUND(L125*K125,2)</f>
        <v>0</v>
      </c>
      <c r="O125" s="224"/>
      <c r="P125" s="224"/>
      <c r="Q125" s="224"/>
      <c r="R125" s="46"/>
      <c r="T125" s="225" t="s">
        <v>22</v>
      </c>
      <c r="U125" s="54" t="s">
        <v>41</v>
      </c>
      <c r="V125" s="45"/>
      <c r="W125" s="226">
        <f>V125*K125</f>
        <v>0</v>
      </c>
      <c r="X125" s="226">
        <v>0</v>
      </c>
      <c r="Y125" s="226">
        <f>X125*K125</f>
        <v>0</v>
      </c>
      <c r="Z125" s="226">
        <v>0.065000000000000002</v>
      </c>
      <c r="AA125" s="227">
        <f>Z125*K125</f>
        <v>0.065000000000000002</v>
      </c>
      <c r="AR125" s="20" t="s">
        <v>151</v>
      </c>
      <c r="AT125" s="20" t="s">
        <v>147</v>
      </c>
      <c r="AU125" s="20" t="s">
        <v>106</v>
      </c>
      <c r="AY125" s="20" t="s">
        <v>146</v>
      </c>
      <c r="BE125" s="140">
        <f>IF(U125="základní",N125,0)</f>
        <v>0</v>
      </c>
      <c r="BF125" s="140">
        <f>IF(U125="snížená",N125,0)</f>
        <v>0</v>
      </c>
      <c r="BG125" s="140">
        <f>IF(U125="zákl. přenesená",N125,0)</f>
        <v>0</v>
      </c>
      <c r="BH125" s="140">
        <f>IF(U125="sníž. přenesená",N125,0)</f>
        <v>0</v>
      </c>
      <c r="BI125" s="140">
        <f>IF(U125="nulová",N125,0)</f>
        <v>0</v>
      </c>
      <c r="BJ125" s="20" t="s">
        <v>84</v>
      </c>
      <c r="BK125" s="140">
        <f>ROUND(L125*K125,2)</f>
        <v>0</v>
      </c>
      <c r="BL125" s="20" t="s">
        <v>151</v>
      </c>
      <c r="BM125" s="20" t="s">
        <v>152</v>
      </c>
    </row>
    <row r="126" s="1" customFormat="1" ht="25.5" customHeight="1">
      <c r="B126" s="44"/>
      <c r="C126" s="217" t="s">
        <v>106</v>
      </c>
      <c r="D126" s="217" t="s">
        <v>147</v>
      </c>
      <c r="E126" s="218" t="s">
        <v>153</v>
      </c>
      <c r="F126" s="219" t="s">
        <v>154</v>
      </c>
      <c r="G126" s="219"/>
      <c r="H126" s="219"/>
      <c r="I126" s="219"/>
      <c r="J126" s="220" t="s">
        <v>155</v>
      </c>
      <c r="K126" s="221">
        <v>3</v>
      </c>
      <c r="L126" s="222">
        <v>0</v>
      </c>
      <c r="M126" s="223"/>
      <c r="N126" s="224">
        <f>ROUND(L126*K126,2)</f>
        <v>0</v>
      </c>
      <c r="O126" s="224"/>
      <c r="P126" s="224"/>
      <c r="Q126" s="224"/>
      <c r="R126" s="46"/>
      <c r="T126" s="225" t="s">
        <v>22</v>
      </c>
      <c r="U126" s="54" t="s">
        <v>41</v>
      </c>
      <c r="V126" s="45"/>
      <c r="W126" s="226">
        <f>V126*K126</f>
        <v>0</v>
      </c>
      <c r="X126" s="226">
        <v>0</v>
      </c>
      <c r="Y126" s="226">
        <f>X126*K126</f>
        <v>0</v>
      </c>
      <c r="Z126" s="226">
        <v>0.0060000000000000001</v>
      </c>
      <c r="AA126" s="227">
        <f>Z126*K126</f>
        <v>0.018000000000000002</v>
      </c>
      <c r="AR126" s="20" t="s">
        <v>151</v>
      </c>
      <c r="AT126" s="20" t="s">
        <v>147</v>
      </c>
      <c r="AU126" s="20" t="s">
        <v>106</v>
      </c>
      <c r="AY126" s="20" t="s">
        <v>146</v>
      </c>
      <c r="BE126" s="140">
        <f>IF(U126="základní",N126,0)</f>
        <v>0</v>
      </c>
      <c r="BF126" s="140">
        <f>IF(U126="snížená",N126,0)</f>
        <v>0</v>
      </c>
      <c r="BG126" s="140">
        <f>IF(U126="zákl. přenesená",N126,0)</f>
        <v>0</v>
      </c>
      <c r="BH126" s="140">
        <f>IF(U126="sníž. přenesená",N126,0)</f>
        <v>0</v>
      </c>
      <c r="BI126" s="140">
        <f>IF(U126="nulová",N126,0)</f>
        <v>0</v>
      </c>
      <c r="BJ126" s="20" t="s">
        <v>84</v>
      </c>
      <c r="BK126" s="140">
        <f>ROUND(L126*K126,2)</f>
        <v>0</v>
      </c>
      <c r="BL126" s="20" t="s">
        <v>151</v>
      </c>
      <c r="BM126" s="20" t="s">
        <v>156</v>
      </c>
    </row>
    <row r="127" s="1" customFormat="1" ht="38.25" customHeight="1">
      <c r="B127" s="44"/>
      <c r="C127" s="217" t="s">
        <v>157</v>
      </c>
      <c r="D127" s="217" t="s">
        <v>147</v>
      </c>
      <c r="E127" s="218" t="s">
        <v>158</v>
      </c>
      <c r="F127" s="219" t="s">
        <v>159</v>
      </c>
      <c r="G127" s="219"/>
      <c r="H127" s="219"/>
      <c r="I127" s="219"/>
      <c r="J127" s="220" t="s">
        <v>155</v>
      </c>
      <c r="K127" s="221">
        <v>3</v>
      </c>
      <c r="L127" s="222">
        <v>0</v>
      </c>
      <c r="M127" s="223"/>
      <c r="N127" s="224">
        <f>ROUND(L127*K127,2)</f>
        <v>0</v>
      </c>
      <c r="O127" s="224"/>
      <c r="P127" s="224"/>
      <c r="Q127" s="224"/>
      <c r="R127" s="46"/>
      <c r="T127" s="225" t="s">
        <v>22</v>
      </c>
      <c r="U127" s="54" t="s">
        <v>41</v>
      </c>
      <c r="V127" s="45"/>
      <c r="W127" s="226">
        <f>V127*K127</f>
        <v>0</v>
      </c>
      <c r="X127" s="226">
        <v>0.00059999999999999995</v>
      </c>
      <c r="Y127" s="226">
        <f>X127*K127</f>
        <v>0.0018</v>
      </c>
      <c r="Z127" s="226">
        <v>0</v>
      </c>
      <c r="AA127" s="227">
        <f>Z127*K127</f>
        <v>0</v>
      </c>
      <c r="AR127" s="20" t="s">
        <v>160</v>
      </c>
      <c r="AT127" s="20" t="s">
        <v>147</v>
      </c>
      <c r="AU127" s="20" t="s">
        <v>106</v>
      </c>
      <c r="AY127" s="20" t="s">
        <v>146</v>
      </c>
      <c r="BE127" s="140">
        <f>IF(U127="základní",N127,0)</f>
        <v>0</v>
      </c>
      <c r="BF127" s="140">
        <f>IF(U127="snížená",N127,0)</f>
        <v>0</v>
      </c>
      <c r="BG127" s="140">
        <f>IF(U127="zákl. přenesená",N127,0)</f>
        <v>0</v>
      </c>
      <c r="BH127" s="140">
        <f>IF(U127="sníž. přenesená",N127,0)</f>
        <v>0</v>
      </c>
      <c r="BI127" s="140">
        <f>IF(U127="nulová",N127,0)</f>
        <v>0</v>
      </c>
      <c r="BJ127" s="20" t="s">
        <v>84</v>
      </c>
      <c r="BK127" s="140">
        <f>ROUND(L127*K127,2)</f>
        <v>0</v>
      </c>
      <c r="BL127" s="20" t="s">
        <v>160</v>
      </c>
      <c r="BM127" s="20" t="s">
        <v>161</v>
      </c>
    </row>
    <row r="128" s="1" customFormat="1" ht="25.5" customHeight="1">
      <c r="B128" s="44"/>
      <c r="C128" s="217" t="s">
        <v>151</v>
      </c>
      <c r="D128" s="217" t="s">
        <v>147</v>
      </c>
      <c r="E128" s="218" t="s">
        <v>162</v>
      </c>
      <c r="F128" s="219" t="s">
        <v>163</v>
      </c>
      <c r="G128" s="219"/>
      <c r="H128" s="219"/>
      <c r="I128" s="219"/>
      <c r="J128" s="220" t="s">
        <v>164</v>
      </c>
      <c r="K128" s="221">
        <v>1.5</v>
      </c>
      <c r="L128" s="222">
        <v>0</v>
      </c>
      <c r="M128" s="223"/>
      <c r="N128" s="224">
        <f>ROUND(L128*K128,2)</f>
        <v>0</v>
      </c>
      <c r="O128" s="224"/>
      <c r="P128" s="224"/>
      <c r="Q128" s="224"/>
      <c r="R128" s="46"/>
      <c r="T128" s="225" t="s">
        <v>22</v>
      </c>
      <c r="U128" s="54" t="s">
        <v>41</v>
      </c>
      <c r="V128" s="45"/>
      <c r="W128" s="226">
        <f>V128*K128</f>
        <v>0</v>
      </c>
      <c r="X128" s="226">
        <v>0.018380000000000001</v>
      </c>
      <c r="Y128" s="226">
        <f>X128*K128</f>
        <v>0.027570000000000001</v>
      </c>
      <c r="Z128" s="226">
        <v>0</v>
      </c>
      <c r="AA128" s="227">
        <f>Z128*K128</f>
        <v>0</v>
      </c>
      <c r="AR128" s="20" t="s">
        <v>151</v>
      </c>
      <c r="AT128" s="20" t="s">
        <v>147</v>
      </c>
      <c r="AU128" s="20" t="s">
        <v>106</v>
      </c>
      <c r="AY128" s="20" t="s">
        <v>146</v>
      </c>
      <c r="BE128" s="140">
        <f>IF(U128="základní",N128,0)</f>
        <v>0</v>
      </c>
      <c r="BF128" s="140">
        <f>IF(U128="snížená",N128,0)</f>
        <v>0</v>
      </c>
      <c r="BG128" s="140">
        <f>IF(U128="zákl. přenesená",N128,0)</f>
        <v>0</v>
      </c>
      <c r="BH128" s="140">
        <f>IF(U128="sníž. přenesená",N128,0)</f>
        <v>0</v>
      </c>
      <c r="BI128" s="140">
        <f>IF(U128="nulová",N128,0)</f>
        <v>0</v>
      </c>
      <c r="BJ128" s="20" t="s">
        <v>84</v>
      </c>
      <c r="BK128" s="140">
        <f>ROUND(L128*K128,2)</f>
        <v>0</v>
      </c>
      <c r="BL128" s="20" t="s">
        <v>151</v>
      </c>
      <c r="BM128" s="20" t="s">
        <v>165</v>
      </c>
    </row>
    <row r="129" s="9" customFormat="1" ht="29.88" customHeight="1">
      <c r="B129" s="204"/>
      <c r="C129" s="205"/>
      <c r="D129" s="214" t="s">
        <v>118</v>
      </c>
      <c r="E129" s="214"/>
      <c r="F129" s="214"/>
      <c r="G129" s="214"/>
      <c r="H129" s="214"/>
      <c r="I129" s="214"/>
      <c r="J129" s="214"/>
      <c r="K129" s="214"/>
      <c r="L129" s="214"/>
      <c r="M129" s="214"/>
      <c r="N129" s="228">
        <f>BK129</f>
        <v>0</v>
      </c>
      <c r="O129" s="229"/>
      <c r="P129" s="229"/>
      <c r="Q129" s="229"/>
      <c r="R129" s="207"/>
      <c r="T129" s="208"/>
      <c r="U129" s="205"/>
      <c r="V129" s="205"/>
      <c r="W129" s="209">
        <f>SUM(W130:W132)</f>
        <v>0</v>
      </c>
      <c r="X129" s="205"/>
      <c r="Y129" s="209">
        <f>SUM(Y130:Y132)</f>
        <v>0</v>
      </c>
      <c r="Z129" s="205"/>
      <c r="AA129" s="210">
        <f>SUM(AA130:AA132)</f>
        <v>0</v>
      </c>
      <c r="AR129" s="211" t="s">
        <v>84</v>
      </c>
      <c r="AT129" s="212" t="s">
        <v>75</v>
      </c>
      <c r="AU129" s="212" t="s">
        <v>84</v>
      </c>
      <c r="AY129" s="211" t="s">
        <v>146</v>
      </c>
      <c r="BK129" s="213">
        <f>SUM(BK130:BK132)</f>
        <v>0</v>
      </c>
    </row>
    <row r="130" s="1" customFormat="1" ht="38.25" customHeight="1">
      <c r="B130" s="44"/>
      <c r="C130" s="217" t="s">
        <v>166</v>
      </c>
      <c r="D130" s="217" t="s">
        <v>147</v>
      </c>
      <c r="E130" s="218" t="s">
        <v>167</v>
      </c>
      <c r="F130" s="219" t="s">
        <v>168</v>
      </c>
      <c r="G130" s="219"/>
      <c r="H130" s="219"/>
      <c r="I130" s="219"/>
      <c r="J130" s="220" t="s">
        <v>169</v>
      </c>
      <c r="K130" s="221">
        <v>0.083000000000000004</v>
      </c>
      <c r="L130" s="222">
        <v>0</v>
      </c>
      <c r="M130" s="223"/>
      <c r="N130" s="224">
        <f>ROUND(L130*K130,2)</f>
        <v>0</v>
      </c>
      <c r="O130" s="224"/>
      <c r="P130" s="224"/>
      <c r="Q130" s="224"/>
      <c r="R130" s="46"/>
      <c r="T130" s="225" t="s">
        <v>22</v>
      </c>
      <c r="U130" s="54" t="s">
        <v>41</v>
      </c>
      <c r="V130" s="45"/>
      <c r="W130" s="226">
        <f>V130*K130</f>
        <v>0</v>
      </c>
      <c r="X130" s="226">
        <v>0</v>
      </c>
      <c r="Y130" s="226">
        <f>X130*K130</f>
        <v>0</v>
      </c>
      <c r="Z130" s="226">
        <v>0</v>
      </c>
      <c r="AA130" s="227">
        <f>Z130*K130</f>
        <v>0</v>
      </c>
      <c r="AR130" s="20" t="s">
        <v>151</v>
      </c>
      <c r="AT130" s="20" t="s">
        <v>147</v>
      </c>
      <c r="AU130" s="20" t="s">
        <v>106</v>
      </c>
      <c r="AY130" s="20" t="s">
        <v>146</v>
      </c>
      <c r="BE130" s="140">
        <f>IF(U130="základní",N130,0)</f>
        <v>0</v>
      </c>
      <c r="BF130" s="140">
        <f>IF(U130="snížená",N130,0)</f>
        <v>0</v>
      </c>
      <c r="BG130" s="140">
        <f>IF(U130="zákl. přenesená",N130,0)</f>
        <v>0</v>
      </c>
      <c r="BH130" s="140">
        <f>IF(U130="sníž. přenesená",N130,0)</f>
        <v>0</v>
      </c>
      <c r="BI130" s="140">
        <f>IF(U130="nulová",N130,0)</f>
        <v>0</v>
      </c>
      <c r="BJ130" s="20" t="s">
        <v>84</v>
      </c>
      <c r="BK130" s="140">
        <f>ROUND(L130*K130,2)</f>
        <v>0</v>
      </c>
      <c r="BL130" s="20" t="s">
        <v>151</v>
      </c>
      <c r="BM130" s="20" t="s">
        <v>170</v>
      </c>
    </row>
    <row r="131" s="1" customFormat="1" ht="25.5" customHeight="1">
      <c r="B131" s="44"/>
      <c r="C131" s="217" t="s">
        <v>171</v>
      </c>
      <c r="D131" s="217" t="s">
        <v>147</v>
      </c>
      <c r="E131" s="218" t="s">
        <v>172</v>
      </c>
      <c r="F131" s="219" t="s">
        <v>173</v>
      </c>
      <c r="G131" s="219"/>
      <c r="H131" s="219"/>
      <c r="I131" s="219"/>
      <c r="J131" s="220" t="s">
        <v>169</v>
      </c>
      <c r="K131" s="221">
        <v>2.5</v>
      </c>
      <c r="L131" s="222">
        <v>0</v>
      </c>
      <c r="M131" s="223"/>
      <c r="N131" s="224">
        <f>ROUND(L131*K131,2)</f>
        <v>0</v>
      </c>
      <c r="O131" s="224"/>
      <c r="P131" s="224"/>
      <c r="Q131" s="224"/>
      <c r="R131" s="46"/>
      <c r="T131" s="225" t="s">
        <v>22</v>
      </c>
      <c r="U131" s="54" t="s">
        <v>41</v>
      </c>
      <c r="V131" s="45"/>
      <c r="W131" s="226">
        <f>V131*K131</f>
        <v>0</v>
      </c>
      <c r="X131" s="226">
        <v>0</v>
      </c>
      <c r="Y131" s="226">
        <f>X131*K131</f>
        <v>0</v>
      </c>
      <c r="Z131" s="226">
        <v>0</v>
      </c>
      <c r="AA131" s="227">
        <f>Z131*K131</f>
        <v>0</v>
      </c>
      <c r="AR131" s="20" t="s">
        <v>151</v>
      </c>
      <c r="AT131" s="20" t="s">
        <v>147</v>
      </c>
      <c r="AU131" s="20" t="s">
        <v>106</v>
      </c>
      <c r="AY131" s="20" t="s">
        <v>146</v>
      </c>
      <c r="BE131" s="140">
        <f>IF(U131="základní",N131,0)</f>
        <v>0</v>
      </c>
      <c r="BF131" s="140">
        <f>IF(U131="snížená",N131,0)</f>
        <v>0</v>
      </c>
      <c r="BG131" s="140">
        <f>IF(U131="zákl. přenesená",N131,0)</f>
        <v>0</v>
      </c>
      <c r="BH131" s="140">
        <f>IF(U131="sníž. přenesená",N131,0)</f>
        <v>0</v>
      </c>
      <c r="BI131" s="140">
        <f>IF(U131="nulová",N131,0)</f>
        <v>0</v>
      </c>
      <c r="BJ131" s="20" t="s">
        <v>84</v>
      </c>
      <c r="BK131" s="140">
        <f>ROUND(L131*K131,2)</f>
        <v>0</v>
      </c>
      <c r="BL131" s="20" t="s">
        <v>151</v>
      </c>
      <c r="BM131" s="20" t="s">
        <v>174</v>
      </c>
    </row>
    <row r="132" s="1" customFormat="1" ht="25.5" customHeight="1">
      <c r="B132" s="44"/>
      <c r="C132" s="217" t="s">
        <v>175</v>
      </c>
      <c r="D132" s="217" t="s">
        <v>147</v>
      </c>
      <c r="E132" s="218" t="s">
        <v>176</v>
      </c>
      <c r="F132" s="219" t="s">
        <v>177</v>
      </c>
      <c r="G132" s="219"/>
      <c r="H132" s="219"/>
      <c r="I132" s="219"/>
      <c r="J132" s="220" t="s">
        <v>169</v>
      </c>
      <c r="K132" s="221">
        <v>0.083000000000000004</v>
      </c>
      <c r="L132" s="222">
        <v>0</v>
      </c>
      <c r="M132" s="223"/>
      <c r="N132" s="224">
        <f>ROUND(L132*K132,2)</f>
        <v>0</v>
      </c>
      <c r="O132" s="224"/>
      <c r="P132" s="224"/>
      <c r="Q132" s="224"/>
      <c r="R132" s="46"/>
      <c r="T132" s="225" t="s">
        <v>22</v>
      </c>
      <c r="U132" s="54" t="s">
        <v>41</v>
      </c>
      <c r="V132" s="45"/>
      <c r="W132" s="226">
        <f>V132*K132</f>
        <v>0</v>
      </c>
      <c r="X132" s="226">
        <v>0</v>
      </c>
      <c r="Y132" s="226">
        <f>X132*K132</f>
        <v>0</v>
      </c>
      <c r="Z132" s="226">
        <v>0</v>
      </c>
      <c r="AA132" s="227">
        <f>Z132*K132</f>
        <v>0</v>
      </c>
      <c r="AR132" s="20" t="s">
        <v>151</v>
      </c>
      <c r="AT132" s="20" t="s">
        <v>147</v>
      </c>
      <c r="AU132" s="20" t="s">
        <v>106</v>
      </c>
      <c r="AY132" s="20" t="s">
        <v>146</v>
      </c>
      <c r="BE132" s="140">
        <f>IF(U132="základní",N132,0)</f>
        <v>0</v>
      </c>
      <c r="BF132" s="140">
        <f>IF(U132="snížená",N132,0)</f>
        <v>0</v>
      </c>
      <c r="BG132" s="140">
        <f>IF(U132="zákl. přenesená",N132,0)</f>
        <v>0</v>
      </c>
      <c r="BH132" s="140">
        <f>IF(U132="sníž. přenesená",N132,0)</f>
        <v>0</v>
      </c>
      <c r="BI132" s="140">
        <f>IF(U132="nulová",N132,0)</f>
        <v>0</v>
      </c>
      <c r="BJ132" s="20" t="s">
        <v>84</v>
      </c>
      <c r="BK132" s="140">
        <f>ROUND(L132*K132,2)</f>
        <v>0</v>
      </c>
      <c r="BL132" s="20" t="s">
        <v>151</v>
      </c>
      <c r="BM132" s="20" t="s">
        <v>178</v>
      </c>
    </row>
    <row r="133" s="9" customFormat="1" ht="37.44" customHeight="1">
      <c r="B133" s="204"/>
      <c r="C133" s="205"/>
      <c r="D133" s="206" t="s">
        <v>119</v>
      </c>
      <c r="E133" s="206"/>
      <c r="F133" s="206"/>
      <c r="G133" s="206"/>
      <c r="H133" s="206"/>
      <c r="I133" s="206"/>
      <c r="J133" s="206"/>
      <c r="K133" s="206"/>
      <c r="L133" s="206"/>
      <c r="M133" s="206"/>
      <c r="N133" s="230">
        <f>BK133</f>
        <v>0</v>
      </c>
      <c r="O133" s="231"/>
      <c r="P133" s="231"/>
      <c r="Q133" s="231"/>
      <c r="R133" s="207"/>
      <c r="T133" s="208"/>
      <c r="U133" s="205"/>
      <c r="V133" s="205"/>
      <c r="W133" s="209">
        <f>W134+W140</f>
        <v>0</v>
      </c>
      <c r="X133" s="205"/>
      <c r="Y133" s="209">
        <f>Y134+Y140</f>
        <v>0.021750000000000002</v>
      </c>
      <c r="Z133" s="205"/>
      <c r="AA133" s="210">
        <f>AA134+AA140</f>
        <v>0</v>
      </c>
      <c r="AR133" s="211" t="s">
        <v>106</v>
      </c>
      <c r="AT133" s="212" t="s">
        <v>75</v>
      </c>
      <c r="AU133" s="212" t="s">
        <v>76</v>
      </c>
      <c r="AY133" s="211" t="s">
        <v>146</v>
      </c>
      <c r="BK133" s="213">
        <f>BK134+BK140</f>
        <v>0</v>
      </c>
    </row>
    <row r="134" s="9" customFormat="1" ht="19.92" customHeight="1">
      <c r="B134" s="204"/>
      <c r="C134" s="205"/>
      <c r="D134" s="214" t="s">
        <v>120</v>
      </c>
      <c r="E134" s="214"/>
      <c r="F134" s="214"/>
      <c r="G134" s="214"/>
      <c r="H134" s="214"/>
      <c r="I134" s="214"/>
      <c r="J134" s="214"/>
      <c r="K134" s="214"/>
      <c r="L134" s="214"/>
      <c r="M134" s="214"/>
      <c r="N134" s="215">
        <f>BK134</f>
        <v>0</v>
      </c>
      <c r="O134" s="216"/>
      <c r="P134" s="216"/>
      <c r="Q134" s="216"/>
      <c r="R134" s="207"/>
      <c r="T134" s="208"/>
      <c r="U134" s="205"/>
      <c r="V134" s="205"/>
      <c r="W134" s="209">
        <f>SUM(W135:W139)</f>
        <v>0</v>
      </c>
      <c r="X134" s="205"/>
      <c r="Y134" s="209">
        <f>SUM(Y135:Y139)</f>
        <v>0</v>
      </c>
      <c r="Z134" s="205"/>
      <c r="AA134" s="210">
        <f>SUM(AA135:AA139)</f>
        <v>0</v>
      </c>
      <c r="AR134" s="211" t="s">
        <v>106</v>
      </c>
      <c r="AT134" s="212" t="s">
        <v>75</v>
      </c>
      <c r="AU134" s="212" t="s">
        <v>84</v>
      </c>
      <c r="AY134" s="211" t="s">
        <v>146</v>
      </c>
      <c r="BK134" s="213">
        <f>SUM(BK135:BK139)</f>
        <v>0</v>
      </c>
    </row>
    <row r="135" s="1" customFormat="1" ht="25.5" customHeight="1">
      <c r="B135" s="44"/>
      <c r="C135" s="217" t="s">
        <v>179</v>
      </c>
      <c r="D135" s="217" t="s">
        <v>147</v>
      </c>
      <c r="E135" s="218" t="s">
        <v>180</v>
      </c>
      <c r="F135" s="219" t="s">
        <v>181</v>
      </c>
      <c r="G135" s="219"/>
      <c r="H135" s="219"/>
      <c r="I135" s="219"/>
      <c r="J135" s="220" t="s">
        <v>150</v>
      </c>
      <c r="K135" s="221">
        <v>1</v>
      </c>
      <c r="L135" s="222">
        <v>0</v>
      </c>
      <c r="M135" s="223"/>
      <c r="N135" s="224">
        <f>ROUND(L135*K135,2)</f>
        <v>0</v>
      </c>
      <c r="O135" s="224"/>
      <c r="P135" s="224"/>
      <c r="Q135" s="224"/>
      <c r="R135" s="46"/>
      <c r="T135" s="225" t="s">
        <v>22</v>
      </c>
      <c r="U135" s="54" t="s">
        <v>41</v>
      </c>
      <c r="V135" s="45"/>
      <c r="W135" s="226">
        <f>V135*K135</f>
        <v>0</v>
      </c>
      <c r="X135" s="226">
        <v>0</v>
      </c>
      <c r="Y135" s="226">
        <f>X135*K135</f>
        <v>0</v>
      </c>
      <c r="Z135" s="226">
        <v>0</v>
      </c>
      <c r="AA135" s="227">
        <f>Z135*K135</f>
        <v>0</v>
      </c>
      <c r="AR135" s="20" t="s">
        <v>182</v>
      </c>
      <c r="AT135" s="20" t="s">
        <v>147</v>
      </c>
      <c r="AU135" s="20" t="s">
        <v>106</v>
      </c>
      <c r="AY135" s="20" t="s">
        <v>146</v>
      </c>
      <c r="BE135" s="140">
        <f>IF(U135="základní",N135,0)</f>
        <v>0</v>
      </c>
      <c r="BF135" s="140">
        <f>IF(U135="snížená",N135,0)</f>
        <v>0</v>
      </c>
      <c r="BG135" s="140">
        <f>IF(U135="zákl. přenesená",N135,0)</f>
        <v>0</v>
      </c>
      <c r="BH135" s="140">
        <f>IF(U135="sníž. přenesená",N135,0)</f>
        <v>0</v>
      </c>
      <c r="BI135" s="140">
        <f>IF(U135="nulová",N135,0)</f>
        <v>0</v>
      </c>
      <c r="BJ135" s="20" t="s">
        <v>84</v>
      </c>
      <c r="BK135" s="140">
        <f>ROUND(L135*K135,2)</f>
        <v>0</v>
      </c>
      <c r="BL135" s="20" t="s">
        <v>182</v>
      </c>
      <c r="BM135" s="20" t="s">
        <v>183</v>
      </c>
    </row>
    <row r="136" s="1" customFormat="1" ht="16.5" customHeight="1">
      <c r="B136" s="44"/>
      <c r="C136" s="217" t="s">
        <v>184</v>
      </c>
      <c r="D136" s="217" t="s">
        <v>147</v>
      </c>
      <c r="E136" s="218" t="s">
        <v>185</v>
      </c>
      <c r="F136" s="219" t="s">
        <v>186</v>
      </c>
      <c r="G136" s="219"/>
      <c r="H136" s="219"/>
      <c r="I136" s="219"/>
      <c r="J136" s="220" t="s">
        <v>187</v>
      </c>
      <c r="K136" s="221">
        <v>1</v>
      </c>
      <c r="L136" s="222">
        <v>0</v>
      </c>
      <c r="M136" s="223"/>
      <c r="N136" s="224">
        <f>ROUND(L136*K136,2)</f>
        <v>0</v>
      </c>
      <c r="O136" s="224"/>
      <c r="P136" s="224"/>
      <c r="Q136" s="224"/>
      <c r="R136" s="46"/>
      <c r="T136" s="225" t="s">
        <v>22</v>
      </c>
      <c r="U136" s="54" t="s">
        <v>41</v>
      </c>
      <c r="V136" s="45"/>
      <c r="W136" s="226">
        <f>V136*K136</f>
        <v>0</v>
      </c>
      <c r="X136" s="226">
        <v>0</v>
      </c>
      <c r="Y136" s="226">
        <f>X136*K136</f>
        <v>0</v>
      </c>
      <c r="Z136" s="226">
        <v>0</v>
      </c>
      <c r="AA136" s="227">
        <f>Z136*K136</f>
        <v>0</v>
      </c>
      <c r="AR136" s="20" t="s">
        <v>160</v>
      </c>
      <c r="AT136" s="20" t="s">
        <v>147</v>
      </c>
      <c r="AU136" s="20" t="s">
        <v>106</v>
      </c>
      <c r="AY136" s="20" t="s">
        <v>146</v>
      </c>
      <c r="BE136" s="140">
        <f>IF(U136="základní",N136,0)</f>
        <v>0</v>
      </c>
      <c r="BF136" s="140">
        <f>IF(U136="snížená",N136,0)</f>
        <v>0</v>
      </c>
      <c r="BG136" s="140">
        <f>IF(U136="zákl. přenesená",N136,0)</f>
        <v>0</v>
      </c>
      <c r="BH136" s="140">
        <f>IF(U136="sníž. přenesená",N136,0)</f>
        <v>0</v>
      </c>
      <c r="BI136" s="140">
        <f>IF(U136="nulová",N136,0)</f>
        <v>0</v>
      </c>
      <c r="BJ136" s="20" t="s">
        <v>84</v>
      </c>
      <c r="BK136" s="140">
        <f>ROUND(L136*K136,2)</f>
        <v>0</v>
      </c>
      <c r="BL136" s="20" t="s">
        <v>160</v>
      </c>
      <c r="BM136" s="20" t="s">
        <v>188</v>
      </c>
    </row>
    <row r="137" s="1" customFormat="1" ht="25.5" customHeight="1">
      <c r="B137" s="44"/>
      <c r="C137" s="217" t="s">
        <v>189</v>
      </c>
      <c r="D137" s="217" t="s">
        <v>147</v>
      </c>
      <c r="E137" s="218" t="s">
        <v>190</v>
      </c>
      <c r="F137" s="219" t="s">
        <v>191</v>
      </c>
      <c r="G137" s="219"/>
      <c r="H137" s="219"/>
      <c r="I137" s="219"/>
      <c r="J137" s="220" t="s">
        <v>187</v>
      </c>
      <c r="K137" s="221">
        <v>1</v>
      </c>
      <c r="L137" s="222">
        <v>0</v>
      </c>
      <c r="M137" s="223"/>
      <c r="N137" s="224">
        <f>ROUND(L137*K137,2)</f>
        <v>0</v>
      </c>
      <c r="O137" s="224"/>
      <c r="P137" s="224"/>
      <c r="Q137" s="224"/>
      <c r="R137" s="46"/>
      <c r="T137" s="225" t="s">
        <v>22</v>
      </c>
      <c r="U137" s="54" t="s">
        <v>41</v>
      </c>
      <c r="V137" s="45"/>
      <c r="W137" s="226">
        <f>V137*K137</f>
        <v>0</v>
      </c>
      <c r="X137" s="226">
        <v>0</v>
      </c>
      <c r="Y137" s="226">
        <f>X137*K137</f>
        <v>0</v>
      </c>
      <c r="Z137" s="226">
        <v>0</v>
      </c>
      <c r="AA137" s="227">
        <f>Z137*K137</f>
        <v>0</v>
      </c>
      <c r="AR137" s="20" t="s">
        <v>160</v>
      </c>
      <c r="AT137" s="20" t="s">
        <v>147</v>
      </c>
      <c r="AU137" s="20" t="s">
        <v>106</v>
      </c>
      <c r="AY137" s="20" t="s">
        <v>146</v>
      </c>
      <c r="BE137" s="140">
        <f>IF(U137="základní",N137,0)</f>
        <v>0</v>
      </c>
      <c r="BF137" s="140">
        <f>IF(U137="snížená",N137,0)</f>
        <v>0</v>
      </c>
      <c r="BG137" s="140">
        <f>IF(U137="zákl. přenesená",N137,0)</f>
        <v>0</v>
      </c>
      <c r="BH137" s="140">
        <f>IF(U137="sníž. přenesená",N137,0)</f>
        <v>0</v>
      </c>
      <c r="BI137" s="140">
        <f>IF(U137="nulová",N137,0)</f>
        <v>0</v>
      </c>
      <c r="BJ137" s="20" t="s">
        <v>84</v>
      </c>
      <c r="BK137" s="140">
        <f>ROUND(L137*K137,2)</f>
        <v>0</v>
      </c>
      <c r="BL137" s="20" t="s">
        <v>160</v>
      </c>
      <c r="BM137" s="20" t="s">
        <v>192</v>
      </c>
    </row>
    <row r="138" s="1" customFormat="1" ht="16.5" customHeight="1">
      <c r="B138" s="44"/>
      <c r="C138" s="217" t="s">
        <v>193</v>
      </c>
      <c r="D138" s="217" t="s">
        <v>147</v>
      </c>
      <c r="E138" s="218" t="s">
        <v>194</v>
      </c>
      <c r="F138" s="219" t="s">
        <v>195</v>
      </c>
      <c r="G138" s="219"/>
      <c r="H138" s="219"/>
      <c r="I138" s="219"/>
      <c r="J138" s="220" t="s">
        <v>187</v>
      </c>
      <c r="K138" s="221">
        <v>1</v>
      </c>
      <c r="L138" s="222">
        <v>0</v>
      </c>
      <c r="M138" s="223"/>
      <c r="N138" s="224">
        <f>ROUND(L138*K138,2)</f>
        <v>0</v>
      </c>
      <c r="O138" s="224"/>
      <c r="P138" s="224"/>
      <c r="Q138" s="224"/>
      <c r="R138" s="46"/>
      <c r="T138" s="225" t="s">
        <v>22</v>
      </c>
      <c r="U138" s="54" t="s">
        <v>41</v>
      </c>
      <c r="V138" s="45"/>
      <c r="W138" s="226">
        <f>V138*K138</f>
        <v>0</v>
      </c>
      <c r="X138" s="226">
        <v>0</v>
      </c>
      <c r="Y138" s="226">
        <f>X138*K138</f>
        <v>0</v>
      </c>
      <c r="Z138" s="226">
        <v>0</v>
      </c>
      <c r="AA138" s="227">
        <f>Z138*K138</f>
        <v>0</v>
      </c>
      <c r="AR138" s="20" t="s">
        <v>160</v>
      </c>
      <c r="AT138" s="20" t="s">
        <v>147</v>
      </c>
      <c r="AU138" s="20" t="s">
        <v>106</v>
      </c>
      <c r="AY138" s="20" t="s">
        <v>146</v>
      </c>
      <c r="BE138" s="140">
        <f>IF(U138="základní",N138,0)</f>
        <v>0</v>
      </c>
      <c r="BF138" s="140">
        <f>IF(U138="snížená",N138,0)</f>
        <v>0</v>
      </c>
      <c r="BG138" s="140">
        <f>IF(U138="zákl. přenesená",N138,0)</f>
        <v>0</v>
      </c>
      <c r="BH138" s="140">
        <f>IF(U138="sníž. přenesená",N138,0)</f>
        <v>0</v>
      </c>
      <c r="BI138" s="140">
        <f>IF(U138="nulová",N138,0)</f>
        <v>0</v>
      </c>
      <c r="BJ138" s="20" t="s">
        <v>84</v>
      </c>
      <c r="BK138" s="140">
        <f>ROUND(L138*K138,2)</f>
        <v>0</v>
      </c>
      <c r="BL138" s="20" t="s">
        <v>160</v>
      </c>
      <c r="BM138" s="20" t="s">
        <v>196</v>
      </c>
    </row>
    <row r="139" s="1" customFormat="1" ht="16.5" customHeight="1">
      <c r="B139" s="44"/>
      <c r="C139" s="217" t="s">
        <v>197</v>
      </c>
      <c r="D139" s="217" t="s">
        <v>147</v>
      </c>
      <c r="E139" s="218" t="s">
        <v>198</v>
      </c>
      <c r="F139" s="219" t="s">
        <v>199</v>
      </c>
      <c r="G139" s="219"/>
      <c r="H139" s="219"/>
      <c r="I139" s="219"/>
      <c r="J139" s="220" t="s">
        <v>187</v>
      </c>
      <c r="K139" s="221">
        <v>1</v>
      </c>
      <c r="L139" s="222">
        <v>0</v>
      </c>
      <c r="M139" s="223"/>
      <c r="N139" s="224">
        <f>ROUND(L139*K139,2)</f>
        <v>0</v>
      </c>
      <c r="O139" s="224"/>
      <c r="P139" s="224"/>
      <c r="Q139" s="224"/>
      <c r="R139" s="46"/>
      <c r="T139" s="225" t="s">
        <v>22</v>
      </c>
      <c r="U139" s="54" t="s">
        <v>41</v>
      </c>
      <c r="V139" s="45"/>
      <c r="W139" s="226">
        <f>V139*K139</f>
        <v>0</v>
      </c>
      <c r="X139" s="226">
        <v>0</v>
      </c>
      <c r="Y139" s="226">
        <f>X139*K139</f>
        <v>0</v>
      </c>
      <c r="Z139" s="226">
        <v>0</v>
      </c>
      <c r="AA139" s="227">
        <f>Z139*K139</f>
        <v>0</v>
      </c>
      <c r="AR139" s="20" t="s">
        <v>160</v>
      </c>
      <c r="AT139" s="20" t="s">
        <v>147</v>
      </c>
      <c r="AU139" s="20" t="s">
        <v>106</v>
      </c>
      <c r="AY139" s="20" t="s">
        <v>146</v>
      </c>
      <c r="BE139" s="140">
        <f>IF(U139="základní",N139,0)</f>
        <v>0</v>
      </c>
      <c r="BF139" s="140">
        <f>IF(U139="snížená",N139,0)</f>
        <v>0</v>
      </c>
      <c r="BG139" s="140">
        <f>IF(U139="zákl. přenesená",N139,0)</f>
        <v>0</v>
      </c>
      <c r="BH139" s="140">
        <f>IF(U139="sníž. přenesená",N139,0)</f>
        <v>0</v>
      </c>
      <c r="BI139" s="140">
        <f>IF(U139="nulová",N139,0)</f>
        <v>0</v>
      </c>
      <c r="BJ139" s="20" t="s">
        <v>84</v>
      </c>
      <c r="BK139" s="140">
        <f>ROUND(L139*K139,2)</f>
        <v>0</v>
      </c>
      <c r="BL139" s="20" t="s">
        <v>160</v>
      </c>
      <c r="BM139" s="20" t="s">
        <v>200</v>
      </c>
    </row>
    <row r="140" s="9" customFormat="1" ht="29.88" customHeight="1">
      <c r="B140" s="204"/>
      <c r="C140" s="205"/>
      <c r="D140" s="214" t="s">
        <v>121</v>
      </c>
      <c r="E140" s="214"/>
      <c r="F140" s="214"/>
      <c r="G140" s="214"/>
      <c r="H140" s="214"/>
      <c r="I140" s="214"/>
      <c r="J140" s="214"/>
      <c r="K140" s="214"/>
      <c r="L140" s="214"/>
      <c r="M140" s="214"/>
      <c r="N140" s="228">
        <f>BK140</f>
        <v>0</v>
      </c>
      <c r="O140" s="229"/>
      <c r="P140" s="229"/>
      <c r="Q140" s="229"/>
      <c r="R140" s="207"/>
      <c r="T140" s="208"/>
      <c r="U140" s="205"/>
      <c r="V140" s="205"/>
      <c r="W140" s="209">
        <f>SUM(W141:W152)</f>
        <v>0</v>
      </c>
      <c r="X140" s="205"/>
      <c r="Y140" s="209">
        <f>SUM(Y141:Y152)</f>
        <v>0.021750000000000002</v>
      </c>
      <c r="Z140" s="205"/>
      <c r="AA140" s="210">
        <f>SUM(AA141:AA152)</f>
        <v>0</v>
      </c>
      <c r="AR140" s="211" t="s">
        <v>106</v>
      </c>
      <c r="AT140" s="212" t="s">
        <v>75</v>
      </c>
      <c r="AU140" s="212" t="s">
        <v>84</v>
      </c>
      <c r="AY140" s="211" t="s">
        <v>146</v>
      </c>
      <c r="BK140" s="213">
        <f>SUM(BK141:BK152)</f>
        <v>0</v>
      </c>
    </row>
    <row r="141" s="1" customFormat="1" ht="38.25" customHeight="1">
      <c r="B141" s="44"/>
      <c r="C141" s="217" t="s">
        <v>201</v>
      </c>
      <c r="D141" s="217" t="s">
        <v>147</v>
      </c>
      <c r="E141" s="218" t="s">
        <v>202</v>
      </c>
      <c r="F141" s="219" t="s">
        <v>203</v>
      </c>
      <c r="G141" s="219"/>
      <c r="H141" s="219"/>
      <c r="I141" s="219"/>
      <c r="J141" s="220" t="s">
        <v>155</v>
      </c>
      <c r="K141" s="221">
        <v>22</v>
      </c>
      <c r="L141" s="222">
        <v>0</v>
      </c>
      <c r="M141" s="223"/>
      <c r="N141" s="224">
        <f>ROUND(L141*K141,2)</f>
        <v>0</v>
      </c>
      <c r="O141" s="224"/>
      <c r="P141" s="224"/>
      <c r="Q141" s="224"/>
      <c r="R141" s="46"/>
      <c r="T141" s="225" t="s">
        <v>22</v>
      </c>
      <c r="U141" s="54" t="s">
        <v>41</v>
      </c>
      <c r="V141" s="45"/>
      <c r="W141" s="226">
        <f>V141*K141</f>
        <v>0</v>
      </c>
      <c r="X141" s="226">
        <v>0</v>
      </c>
      <c r="Y141" s="226">
        <f>X141*K141</f>
        <v>0</v>
      </c>
      <c r="Z141" s="226">
        <v>0</v>
      </c>
      <c r="AA141" s="227">
        <f>Z141*K141</f>
        <v>0</v>
      </c>
      <c r="AR141" s="20" t="s">
        <v>182</v>
      </c>
      <c r="AT141" s="20" t="s">
        <v>147</v>
      </c>
      <c r="AU141" s="20" t="s">
        <v>106</v>
      </c>
      <c r="AY141" s="20" t="s">
        <v>146</v>
      </c>
      <c r="BE141" s="140">
        <f>IF(U141="základní",N141,0)</f>
        <v>0</v>
      </c>
      <c r="BF141" s="140">
        <f>IF(U141="snížená",N141,0)</f>
        <v>0</v>
      </c>
      <c r="BG141" s="140">
        <f>IF(U141="zákl. přenesená",N141,0)</f>
        <v>0</v>
      </c>
      <c r="BH141" s="140">
        <f>IF(U141="sníž. přenesená",N141,0)</f>
        <v>0</v>
      </c>
      <c r="BI141" s="140">
        <f>IF(U141="nulová",N141,0)</f>
        <v>0</v>
      </c>
      <c r="BJ141" s="20" t="s">
        <v>84</v>
      </c>
      <c r="BK141" s="140">
        <f>ROUND(L141*K141,2)</f>
        <v>0</v>
      </c>
      <c r="BL141" s="20" t="s">
        <v>182</v>
      </c>
      <c r="BM141" s="20" t="s">
        <v>204</v>
      </c>
    </row>
    <row r="142" s="1" customFormat="1" ht="25.5" customHeight="1">
      <c r="B142" s="44"/>
      <c r="C142" s="232" t="s">
        <v>205</v>
      </c>
      <c r="D142" s="232" t="s">
        <v>206</v>
      </c>
      <c r="E142" s="233" t="s">
        <v>207</v>
      </c>
      <c r="F142" s="234" t="s">
        <v>208</v>
      </c>
      <c r="G142" s="234"/>
      <c r="H142" s="234"/>
      <c r="I142" s="234"/>
      <c r="J142" s="235" t="s">
        <v>155</v>
      </c>
      <c r="K142" s="236">
        <v>22</v>
      </c>
      <c r="L142" s="237">
        <v>0</v>
      </c>
      <c r="M142" s="238"/>
      <c r="N142" s="239">
        <f>ROUND(L142*K142,2)</f>
        <v>0</v>
      </c>
      <c r="O142" s="224"/>
      <c r="P142" s="224"/>
      <c r="Q142" s="224"/>
      <c r="R142" s="46"/>
      <c r="T142" s="225" t="s">
        <v>22</v>
      </c>
      <c r="U142" s="54" t="s">
        <v>41</v>
      </c>
      <c r="V142" s="45"/>
      <c r="W142" s="226">
        <f>V142*K142</f>
        <v>0</v>
      </c>
      <c r="X142" s="226">
        <v>0.00038999999999999999</v>
      </c>
      <c r="Y142" s="226">
        <f>X142*K142</f>
        <v>0.0085799999999999991</v>
      </c>
      <c r="Z142" s="226">
        <v>0</v>
      </c>
      <c r="AA142" s="227">
        <f>Z142*K142</f>
        <v>0</v>
      </c>
      <c r="AR142" s="20" t="s">
        <v>209</v>
      </c>
      <c r="AT142" s="20" t="s">
        <v>206</v>
      </c>
      <c r="AU142" s="20" t="s">
        <v>106</v>
      </c>
      <c r="AY142" s="20" t="s">
        <v>146</v>
      </c>
      <c r="BE142" s="140">
        <f>IF(U142="základní",N142,0)</f>
        <v>0</v>
      </c>
      <c r="BF142" s="140">
        <f>IF(U142="snížená",N142,0)</f>
        <v>0</v>
      </c>
      <c r="BG142" s="140">
        <f>IF(U142="zákl. přenesená",N142,0)</f>
        <v>0</v>
      </c>
      <c r="BH142" s="140">
        <f>IF(U142="sníž. přenesená",N142,0)</f>
        <v>0</v>
      </c>
      <c r="BI142" s="140">
        <f>IF(U142="nulová",N142,0)</f>
        <v>0</v>
      </c>
      <c r="BJ142" s="20" t="s">
        <v>84</v>
      </c>
      <c r="BK142" s="140">
        <f>ROUND(L142*K142,2)</f>
        <v>0</v>
      </c>
      <c r="BL142" s="20" t="s">
        <v>182</v>
      </c>
      <c r="BM142" s="20" t="s">
        <v>210</v>
      </c>
    </row>
    <row r="143" s="1" customFormat="1" ht="51" customHeight="1">
      <c r="B143" s="44"/>
      <c r="C143" s="217" t="s">
        <v>11</v>
      </c>
      <c r="D143" s="217" t="s">
        <v>147</v>
      </c>
      <c r="E143" s="218" t="s">
        <v>211</v>
      </c>
      <c r="F143" s="219" t="s">
        <v>212</v>
      </c>
      <c r="G143" s="219"/>
      <c r="H143" s="219"/>
      <c r="I143" s="219"/>
      <c r="J143" s="220" t="s">
        <v>155</v>
      </c>
      <c r="K143" s="221">
        <v>30</v>
      </c>
      <c r="L143" s="222">
        <v>0</v>
      </c>
      <c r="M143" s="223"/>
      <c r="N143" s="224">
        <f>ROUND(L143*K143,2)</f>
        <v>0</v>
      </c>
      <c r="O143" s="224"/>
      <c r="P143" s="224"/>
      <c r="Q143" s="224"/>
      <c r="R143" s="46"/>
      <c r="T143" s="225" t="s">
        <v>22</v>
      </c>
      <c r="U143" s="54" t="s">
        <v>41</v>
      </c>
      <c r="V143" s="45"/>
      <c r="W143" s="226">
        <f>V143*K143</f>
        <v>0</v>
      </c>
      <c r="X143" s="226">
        <v>0</v>
      </c>
      <c r="Y143" s="226">
        <f>X143*K143</f>
        <v>0</v>
      </c>
      <c r="Z143" s="226">
        <v>0</v>
      </c>
      <c r="AA143" s="227">
        <f>Z143*K143</f>
        <v>0</v>
      </c>
      <c r="AR143" s="20" t="s">
        <v>182</v>
      </c>
      <c r="AT143" s="20" t="s">
        <v>147</v>
      </c>
      <c r="AU143" s="20" t="s">
        <v>106</v>
      </c>
      <c r="AY143" s="20" t="s">
        <v>146</v>
      </c>
      <c r="BE143" s="140">
        <f>IF(U143="základní",N143,0)</f>
        <v>0</v>
      </c>
      <c r="BF143" s="140">
        <f>IF(U143="snížená",N143,0)</f>
        <v>0</v>
      </c>
      <c r="BG143" s="140">
        <f>IF(U143="zákl. přenesená",N143,0)</f>
        <v>0</v>
      </c>
      <c r="BH143" s="140">
        <f>IF(U143="sníž. přenesená",N143,0)</f>
        <v>0</v>
      </c>
      <c r="BI143" s="140">
        <f>IF(U143="nulová",N143,0)</f>
        <v>0</v>
      </c>
      <c r="BJ143" s="20" t="s">
        <v>84</v>
      </c>
      <c r="BK143" s="140">
        <f>ROUND(L143*K143,2)</f>
        <v>0</v>
      </c>
      <c r="BL143" s="20" t="s">
        <v>182</v>
      </c>
      <c r="BM143" s="20" t="s">
        <v>213</v>
      </c>
    </row>
    <row r="144" s="1" customFormat="1" ht="16.5" customHeight="1">
      <c r="B144" s="44"/>
      <c r="C144" s="232" t="s">
        <v>182</v>
      </c>
      <c r="D144" s="232" t="s">
        <v>206</v>
      </c>
      <c r="E144" s="233" t="s">
        <v>218</v>
      </c>
      <c r="F144" s="234" t="s">
        <v>219</v>
      </c>
      <c r="G144" s="234"/>
      <c r="H144" s="234"/>
      <c r="I144" s="234"/>
      <c r="J144" s="235" t="s">
        <v>155</v>
      </c>
      <c r="K144" s="236">
        <v>30</v>
      </c>
      <c r="L144" s="237">
        <v>0</v>
      </c>
      <c r="M144" s="238"/>
      <c r="N144" s="239">
        <f>ROUND(L144*K144,2)</f>
        <v>0</v>
      </c>
      <c r="O144" s="224"/>
      <c r="P144" s="224"/>
      <c r="Q144" s="224"/>
      <c r="R144" s="46"/>
      <c r="T144" s="225" t="s">
        <v>22</v>
      </c>
      <c r="U144" s="54" t="s">
        <v>41</v>
      </c>
      <c r="V144" s="45"/>
      <c r="W144" s="226">
        <f>V144*K144</f>
        <v>0</v>
      </c>
      <c r="X144" s="226">
        <v>6.9999999999999994E-05</v>
      </c>
      <c r="Y144" s="226">
        <f>X144*K144</f>
        <v>0.0020999999999999999</v>
      </c>
      <c r="Z144" s="226">
        <v>0</v>
      </c>
      <c r="AA144" s="227">
        <f>Z144*K144</f>
        <v>0</v>
      </c>
      <c r="AR144" s="20" t="s">
        <v>209</v>
      </c>
      <c r="AT144" s="20" t="s">
        <v>206</v>
      </c>
      <c r="AU144" s="20" t="s">
        <v>106</v>
      </c>
      <c r="AY144" s="20" t="s">
        <v>146</v>
      </c>
      <c r="BE144" s="140">
        <f>IF(U144="základní",N144,0)</f>
        <v>0</v>
      </c>
      <c r="BF144" s="140">
        <f>IF(U144="snížená",N144,0)</f>
        <v>0</v>
      </c>
      <c r="BG144" s="140">
        <f>IF(U144="zákl. přenesená",N144,0)</f>
        <v>0</v>
      </c>
      <c r="BH144" s="140">
        <f>IF(U144="sníž. přenesená",N144,0)</f>
        <v>0</v>
      </c>
      <c r="BI144" s="140">
        <f>IF(U144="nulová",N144,0)</f>
        <v>0</v>
      </c>
      <c r="BJ144" s="20" t="s">
        <v>84</v>
      </c>
      <c r="BK144" s="140">
        <f>ROUND(L144*K144,2)</f>
        <v>0</v>
      </c>
      <c r="BL144" s="20" t="s">
        <v>182</v>
      </c>
      <c r="BM144" s="20" t="s">
        <v>220</v>
      </c>
    </row>
    <row r="145" s="1" customFormat="1" ht="38.25" customHeight="1">
      <c r="B145" s="44"/>
      <c r="C145" s="217" t="s">
        <v>217</v>
      </c>
      <c r="D145" s="217" t="s">
        <v>147</v>
      </c>
      <c r="E145" s="218" t="s">
        <v>271</v>
      </c>
      <c r="F145" s="219" t="s">
        <v>272</v>
      </c>
      <c r="G145" s="219"/>
      <c r="H145" s="219"/>
      <c r="I145" s="219"/>
      <c r="J145" s="220" t="s">
        <v>155</v>
      </c>
      <c r="K145" s="221">
        <v>30</v>
      </c>
      <c r="L145" s="222">
        <v>0</v>
      </c>
      <c r="M145" s="223"/>
      <c r="N145" s="224">
        <f>ROUND(L145*K145,2)</f>
        <v>0</v>
      </c>
      <c r="O145" s="224"/>
      <c r="P145" s="224"/>
      <c r="Q145" s="224"/>
      <c r="R145" s="46"/>
      <c r="T145" s="225" t="s">
        <v>22</v>
      </c>
      <c r="U145" s="54" t="s">
        <v>41</v>
      </c>
      <c r="V145" s="45"/>
      <c r="W145" s="226">
        <f>V145*K145</f>
        <v>0</v>
      </c>
      <c r="X145" s="226">
        <v>0</v>
      </c>
      <c r="Y145" s="226">
        <f>X145*K145</f>
        <v>0</v>
      </c>
      <c r="Z145" s="226">
        <v>0</v>
      </c>
      <c r="AA145" s="227">
        <f>Z145*K145</f>
        <v>0</v>
      </c>
      <c r="AR145" s="20" t="s">
        <v>182</v>
      </c>
      <c r="AT145" s="20" t="s">
        <v>147</v>
      </c>
      <c r="AU145" s="20" t="s">
        <v>106</v>
      </c>
      <c r="AY145" s="20" t="s">
        <v>146</v>
      </c>
      <c r="BE145" s="140">
        <f>IF(U145="základní",N145,0)</f>
        <v>0</v>
      </c>
      <c r="BF145" s="140">
        <f>IF(U145="snížená",N145,0)</f>
        <v>0</v>
      </c>
      <c r="BG145" s="140">
        <f>IF(U145="zákl. přenesená",N145,0)</f>
        <v>0</v>
      </c>
      <c r="BH145" s="140">
        <f>IF(U145="sníž. přenesená",N145,0)</f>
        <v>0</v>
      </c>
      <c r="BI145" s="140">
        <f>IF(U145="nulová",N145,0)</f>
        <v>0</v>
      </c>
      <c r="BJ145" s="20" t="s">
        <v>84</v>
      </c>
      <c r="BK145" s="140">
        <f>ROUND(L145*K145,2)</f>
        <v>0</v>
      </c>
      <c r="BL145" s="20" t="s">
        <v>182</v>
      </c>
      <c r="BM145" s="20" t="s">
        <v>224</v>
      </c>
    </row>
    <row r="146" s="1" customFormat="1" ht="16.5" customHeight="1">
      <c r="B146" s="44"/>
      <c r="C146" s="232" t="s">
        <v>221</v>
      </c>
      <c r="D146" s="232" t="s">
        <v>206</v>
      </c>
      <c r="E146" s="233" t="s">
        <v>273</v>
      </c>
      <c r="F146" s="234" t="s">
        <v>274</v>
      </c>
      <c r="G146" s="234"/>
      <c r="H146" s="234"/>
      <c r="I146" s="234"/>
      <c r="J146" s="235" t="s">
        <v>155</v>
      </c>
      <c r="K146" s="236">
        <v>30</v>
      </c>
      <c r="L146" s="237">
        <v>0</v>
      </c>
      <c r="M146" s="238"/>
      <c r="N146" s="239">
        <f>ROUND(L146*K146,2)</f>
        <v>0</v>
      </c>
      <c r="O146" s="224"/>
      <c r="P146" s="224"/>
      <c r="Q146" s="224"/>
      <c r="R146" s="46"/>
      <c r="T146" s="225" t="s">
        <v>22</v>
      </c>
      <c r="U146" s="54" t="s">
        <v>41</v>
      </c>
      <c r="V146" s="45"/>
      <c r="W146" s="226">
        <f>V146*K146</f>
        <v>0</v>
      </c>
      <c r="X146" s="226">
        <v>0.00034000000000000002</v>
      </c>
      <c r="Y146" s="226">
        <f>X146*K146</f>
        <v>0.010200000000000001</v>
      </c>
      <c r="Z146" s="226">
        <v>0</v>
      </c>
      <c r="AA146" s="227">
        <f>Z146*K146</f>
        <v>0</v>
      </c>
      <c r="AR146" s="20" t="s">
        <v>209</v>
      </c>
      <c r="AT146" s="20" t="s">
        <v>206</v>
      </c>
      <c r="AU146" s="20" t="s">
        <v>106</v>
      </c>
      <c r="AY146" s="20" t="s">
        <v>146</v>
      </c>
      <c r="BE146" s="140">
        <f>IF(U146="základní",N146,0)</f>
        <v>0</v>
      </c>
      <c r="BF146" s="140">
        <f>IF(U146="snížená",N146,0)</f>
        <v>0</v>
      </c>
      <c r="BG146" s="140">
        <f>IF(U146="zákl. přenesená",N146,0)</f>
        <v>0</v>
      </c>
      <c r="BH146" s="140">
        <f>IF(U146="sníž. přenesená",N146,0)</f>
        <v>0</v>
      </c>
      <c r="BI146" s="140">
        <f>IF(U146="nulová",N146,0)</f>
        <v>0</v>
      </c>
      <c r="BJ146" s="20" t="s">
        <v>84</v>
      </c>
      <c r="BK146" s="140">
        <f>ROUND(L146*K146,2)</f>
        <v>0</v>
      </c>
      <c r="BL146" s="20" t="s">
        <v>182</v>
      </c>
      <c r="BM146" s="20" t="s">
        <v>228</v>
      </c>
    </row>
    <row r="147" s="1" customFormat="1" ht="25.5" customHeight="1">
      <c r="B147" s="44"/>
      <c r="C147" s="217" t="s">
        <v>225</v>
      </c>
      <c r="D147" s="217" t="s">
        <v>147</v>
      </c>
      <c r="E147" s="218" t="s">
        <v>239</v>
      </c>
      <c r="F147" s="219" t="s">
        <v>240</v>
      </c>
      <c r="G147" s="219"/>
      <c r="H147" s="219"/>
      <c r="I147" s="219"/>
      <c r="J147" s="220" t="s">
        <v>150</v>
      </c>
      <c r="K147" s="221">
        <v>5</v>
      </c>
      <c r="L147" s="222">
        <v>0</v>
      </c>
      <c r="M147" s="223"/>
      <c r="N147" s="224">
        <f>ROUND(L147*K147,2)</f>
        <v>0</v>
      </c>
      <c r="O147" s="224"/>
      <c r="P147" s="224"/>
      <c r="Q147" s="224"/>
      <c r="R147" s="46"/>
      <c r="T147" s="225" t="s">
        <v>22</v>
      </c>
      <c r="U147" s="54" t="s">
        <v>41</v>
      </c>
      <c r="V147" s="45"/>
      <c r="W147" s="226">
        <f>V147*K147</f>
        <v>0</v>
      </c>
      <c r="X147" s="226">
        <v>0</v>
      </c>
      <c r="Y147" s="226">
        <f>X147*K147</f>
        <v>0</v>
      </c>
      <c r="Z147" s="226">
        <v>0</v>
      </c>
      <c r="AA147" s="227">
        <f>Z147*K147</f>
        <v>0</v>
      </c>
      <c r="AR147" s="20" t="s">
        <v>182</v>
      </c>
      <c r="AT147" s="20" t="s">
        <v>147</v>
      </c>
      <c r="AU147" s="20" t="s">
        <v>106</v>
      </c>
      <c r="AY147" s="20" t="s">
        <v>146</v>
      </c>
      <c r="BE147" s="140">
        <f>IF(U147="základní",N147,0)</f>
        <v>0</v>
      </c>
      <c r="BF147" s="140">
        <f>IF(U147="snížená",N147,0)</f>
        <v>0</v>
      </c>
      <c r="BG147" s="140">
        <f>IF(U147="zákl. přenesená",N147,0)</f>
        <v>0</v>
      </c>
      <c r="BH147" s="140">
        <f>IF(U147="sníž. přenesená",N147,0)</f>
        <v>0</v>
      </c>
      <c r="BI147" s="140">
        <f>IF(U147="nulová",N147,0)</f>
        <v>0</v>
      </c>
      <c r="BJ147" s="20" t="s">
        <v>84</v>
      </c>
      <c r="BK147" s="140">
        <f>ROUND(L147*K147,2)</f>
        <v>0</v>
      </c>
      <c r="BL147" s="20" t="s">
        <v>182</v>
      </c>
      <c r="BM147" s="20" t="s">
        <v>241</v>
      </c>
    </row>
    <row r="148" s="1" customFormat="1" ht="16.5" customHeight="1">
      <c r="B148" s="44"/>
      <c r="C148" s="217" t="s">
        <v>231</v>
      </c>
      <c r="D148" s="217" t="s">
        <v>147</v>
      </c>
      <c r="E148" s="218" t="s">
        <v>243</v>
      </c>
      <c r="F148" s="219" t="s">
        <v>244</v>
      </c>
      <c r="G148" s="219"/>
      <c r="H148" s="219"/>
      <c r="I148" s="219"/>
      <c r="J148" s="220" t="s">
        <v>150</v>
      </c>
      <c r="K148" s="221">
        <v>1</v>
      </c>
      <c r="L148" s="222">
        <v>0</v>
      </c>
      <c r="M148" s="223"/>
      <c r="N148" s="224">
        <f>ROUND(L148*K148,2)</f>
        <v>0</v>
      </c>
      <c r="O148" s="224"/>
      <c r="P148" s="224"/>
      <c r="Q148" s="224"/>
      <c r="R148" s="46"/>
      <c r="T148" s="225" t="s">
        <v>22</v>
      </c>
      <c r="U148" s="54" t="s">
        <v>41</v>
      </c>
      <c r="V148" s="45"/>
      <c r="W148" s="226">
        <f>V148*K148</f>
        <v>0</v>
      </c>
      <c r="X148" s="226">
        <v>0</v>
      </c>
      <c r="Y148" s="226">
        <f>X148*K148</f>
        <v>0</v>
      </c>
      <c r="Z148" s="226">
        <v>0</v>
      </c>
      <c r="AA148" s="227">
        <f>Z148*K148</f>
        <v>0</v>
      </c>
      <c r="AR148" s="20" t="s">
        <v>182</v>
      </c>
      <c r="AT148" s="20" t="s">
        <v>147</v>
      </c>
      <c r="AU148" s="20" t="s">
        <v>106</v>
      </c>
      <c r="AY148" s="20" t="s">
        <v>146</v>
      </c>
      <c r="BE148" s="140">
        <f>IF(U148="základní",N148,0)</f>
        <v>0</v>
      </c>
      <c r="BF148" s="140">
        <f>IF(U148="snížená",N148,0)</f>
        <v>0</v>
      </c>
      <c r="BG148" s="140">
        <f>IF(U148="zákl. přenesená",N148,0)</f>
        <v>0</v>
      </c>
      <c r="BH148" s="140">
        <f>IF(U148="sníž. přenesená",N148,0)</f>
        <v>0</v>
      </c>
      <c r="BI148" s="140">
        <f>IF(U148="nulová",N148,0)</f>
        <v>0</v>
      </c>
      <c r="BJ148" s="20" t="s">
        <v>84</v>
      </c>
      <c r="BK148" s="140">
        <f>ROUND(L148*K148,2)</f>
        <v>0</v>
      </c>
      <c r="BL148" s="20" t="s">
        <v>182</v>
      </c>
      <c r="BM148" s="20" t="s">
        <v>245</v>
      </c>
    </row>
    <row r="149" s="1" customFormat="1" ht="24" customHeight="1">
      <c r="B149" s="44"/>
      <c r="C149" s="45"/>
      <c r="D149" s="45"/>
      <c r="E149" s="45"/>
      <c r="F149" s="240" t="s">
        <v>246</v>
      </c>
      <c r="G149" s="65"/>
      <c r="H149" s="65"/>
      <c r="I149" s="65"/>
      <c r="J149" s="45"/>
      <c r="K149" s="45"/>
      <c r="L149" s="45"/>
      <c r="M149" s="45"/>
      <c r="N149" s="45"/>
      <c r="O149" s="45"/>
      <c r="P149" s="45"/>
      <c r="Q149" s="45"/>
      <c r="R149" s="46"/>
      <c r="T149" s="188"/>
      <c r="U149" s="45"/>
      <c r="V149" s="45"/>
      <c r="W149" s="45"/>
      <c r="X149" s="45"/>
      <c r="Y149" s="45"/>
      <c r="Z149" s="45"/>
      <c r="AA149" s="98"/>
      <c r="AT149" s="20" t="s">
        <v>230</v>
      </c>
      <c r="AU149" s="20" t="s">
        <v>106</v>
      </c>
    </row>
    <row r="150" s="1" customFormat="1" ht="25.5" customHeight="1">
      <c r="B150" s="44"/>
      <c r="C150" s="232" t="s">
        <v>10</v>
      </c>
      <c r="D150" s="232" t="s">
        <v>206</v>
      </c>
      <c r="E150" s="233" t="s">
        <v>275</v>
      </c>
      <c r="F150" s="234" t="s">
        <v>276</v>
      </c>
      <c r="G150" s="234"/>
      <c r="H150" s="234"/>
      <c r="I150" s="234"/>
      <c r="J150" s="235" t="s">
        <v>150</v>
      </c>
      <c r="K150" s="236">
        <v>1</v>
      </c>
      <c r="L150" s="237">
        <v>0</v>
      </c>
      <c r="M150" s="238"/>
      <c r="N150" s="239">
        <f>ROUND(L150*K150,2)</f>
        <v>0</v>
      </c>
      <c r="O150" s="224"/>
      <c r="P150" s="224"/>
      <c r="Q150" s="224"/>
      <c r="R150" s="46"/>
      <c r="T150" s="225" t="s">
        <v>22</v>
      </c>
      <c r="U150" s="54" t="s">
        <v>41</v>
      </c>
      <c r="V150" s="45"/>
      <c r="W150" s="226">
        <f>V150*K150</f>
        <v>0</v>
      </c>
      <c r="X150" s="226">
        <v>0.00040000000000000002</v>
      </c>
      <c r="Y150" s="226">
        <f>X150*K150</f>
        <v>0.00040000000000000002</v>
      </c>
      <c r="Z150" s="226">
        <v>0</v>
      </c>
      <c r="AA150" s="227">
        <f>Z150*K150</f>
        <v>0</v>
      </c>
      <c r="AR150" s="20" t="s">
        <v>250</v>
      </c>
      <c r="AT150" s="20" t="s">
        <v>206</v>
      </c>
      <c r="AU150" s="20" t="s">
        <v>106</v>
      </c>
      <c r="AY150" s="20" t="s">
        <v>146</v>
      </c>
      <c r="BE150" s="140">
        <f>IF(U150="základní",N150,0)</f>
        <v>0</v>
      </c>
      <c r="BF150" s="140">
        <f>IF(U150="snížená",N150,0)</f>
        <v>0</v>
      </c>
      <c r="BG150" s="140">
        <f>IF(U150="zákl. přenesená",N150,0)</f>
        <v>0</v>
      </c>
      <c r="BH150" s="140">
        <f>IF(U150="sníž. přenesená",N150,0)</f>
        <v>0</v>
      </c>
      <c r="BI150" s="140">
        <f>IF(U150="nulová",N150,0)</f>
        <v>0</v>
      </c>
      <c r="BJ150" s="20" t="s">
        <v>84</v>
      </c>
      <c r="BK150" s="140">
        <f>ROUND(L150*K150,2)</f>
        <v>0</v>
      </c>
      <c r="BL150" s="20" t="s">
        <v>250</v>
      </c>
      <c r="BM150" s="20" t="s">
        <v>277</v>
      </c>
    </row>
    <row r="151" s="1" customFormat="1" ht="25.5" customHeight="1">
      <c r="B151" s="44"/>
      <c r="C151" s="232" t="s">
        <v>238</v>
      </c>
      <c r="D151" s="232" t="s">
        <v>206</v>
      </c>
      <c r="E151" s="233" t="s">
        <v>261</v>
      </c>
      <c r="F151" s="234" t="s">
        <v>262</v>
      </c>
      <c r="G151" s="234"/>
      <c r="H151" s="234"/>
      <c r="I151" s="234"/>
      <c r="J151" s="235" t="s">
        <v>150</v>
      </c>
      <c r="K151" s="236">
        <v>1</v>
      </c>
      <c r="L151" s="237">
        <v>0</v>
      </c>
      <c r="M151" s="238"/>
      <c r="N151" s="239">
        <f>ROUND(L151*K151,2)</f>
        <v>0</v>
      </c>
      <c r="O151" s="224"/>
      <c r="P151" s="224"/>
      <c r="Q151" s="224"/>
      <c r="R151" s="46"/>
      <c r="T151" s="225" t="s">
        <v>22</v>
      </c>
      <c r="U151" s="54" t="s">
        <v>41</v>
      </c>
      <c r="V151" s="45"/>
      <c r="W151" s="226">
        <f>V151*K151</f>
        <v>0</v>
      </c>
      <c r="X151" s="226">
        <v>0.00046999999999999999</v>
      </c>
      <c r="Y151" s="226">
        <f>X151*K151</f>
        <v>0.00046999999999999999</v>
      </c>
      <c r="Z151" s="226">
        <v>0</v>
      </c>
      <c r="AA151" s="227">
        <f>Z151*K151</f>
        <v>0</v>
      </c>
      <c r="AR151" s="20" t="s">
        <v>250</v>
      </c>
      <c r="AT151" s="20" t="s">
        <v>206</v>
      </c>
      <c r="AU151" s="20" t="s">
        <v>106</v>
      </c>
      <c r="AY151" s="20" t="s">
        <v>146</v>
      </c>
      <c r="BE151" s="140">
        <f>IF(U151="základní",N151,0)</f>
        <v>0</v>
      </c>
      <c r="BF151" s="140">
        <f>IF(U151="snížená",N151,0)</f>
        <v>0</v>
      </c>
      <c r="BG151" s="140">
        <f>IF(U151="zákl. přenesená",N151,0)</f>
        <v>0</v>
      </c>
      <c r="BH151" s="140">
        <f>IF(U151="sníž. přenesená",N151,0)</f>
        <v>0</v>
      </c>
      <c r="BI151" s="140">
        <f>IF(U151="nulová",N151,0)</f>
        <v>0</v>
      </c>
      <c r="BJ151" s="20" t="s">
        <v>84</v>
      </c>
      <c r="BK151" s="140">
        <f>ROUND(L151*K151,2)</f>
        <v>0</v>
      </c>
      <c r="BL151" s="20" t="s">
        <v>250</v>
      </c>
      <c r="BM151" s="20" t="s">
        <v>263</v>
      </c>
    </row>
    <row r="152" s="1" customFormat="1" ht="38.25" customHeight="1">
      <c r="B152" s="44"/>
      <c r="C152" s="217" t="s">
        <v>242</v>
      </c>
      <c r="D152" s="217" t="s">
        <v>147</v>
      </c>
      <c r="E152" s="218" t="s">
        <v>265</v>
      </c>
      <c r="F152" s="219" t="s">
        <v>266</v>
      </c>
      <c r="G152" s="219"/>
      <c r="H152" s="219"/>
      <c r="I152" s="219"/>
      <c r="J152" s="220" t="s">
        <v>187</v>
      </c>
      <c r="K152" s="221">
        <v>1</v>
      </c>
      <c r="L152" s="222">
        <v>0</v>
      </c>
      <c r="M152" s="223"/>
      <c r="N152" s="224">
        <f>ROUND(L152*K152,2)</f>
        <v>0</v>
      </c>
      <c r="O152" s="224"/>
      <c r="P152" s="224"/>
      <c r="Q152" s="224"/>
      <c r="R152" s="46"/>
      <c r="T152" s="225" t="s">
        <v>22</v>
      </c>
      <c r="U152" s="54" t="s">
        <v>41</v>
      </c>
      <c r="V152" s="45"/>
      <c r="W152" s="226">
        <f>V152*K152</f>
        <v>0</v>
      </c>
      <c r="X152" s="226">
        <v>0</v>
      </c>
      <c r="Y152" s="226">
        <f>X152*K152</f>
        <v>0</v>
      </c>
      <c r="Z152" s="226">
        <v>0</v>
      </c>
      <c r="AA152" s="227">
        <f>Z152*K152</f>
        <v>0</v>
      </c>
      <c r="AR152" s="20" t="s">
        <v>250</v>
      </c>
      <c r="AT152" s="20" t="s">
        <v>147</v>
      </c>
      <c r="AU152" s="20" t="s">
        <v>106</v>
      </c>
      <c r="AY152" s="20" t="s">
        <v>146</v>
      </c>
      <c r="BE152" s="140">
        <f>IF(U152="základní",N152,0)</f>
        <v>0</v>
      </c>
      <c r="BF152" s="140">
        <f>IF(U152="snížená",N152,0)</f>
        <v>0</v>
      </c>
      <c r="BG152" s="140">
        <f>IF(U152="zákl. přenesená",N152,0)</f>
        <v>0</v>
      </c>
      <c r="BH152" s="140">
        <f>IF(U152="sníž. přenesená",N152,0)</f>
        <v>0</v>
      </c>
      <c r="BI152" s="140">
        <f>IF(U152="nulová",N152,0)</f>
        <v>0</v>
      </c>
      <c r="BJ152" s="20" t="s">
        <v>84</v>
      </c>
      <c r="BK152" s="140">
        <f>ROUND(L152*K152,2)</f>
        <v>0</v>
      </c>
      <c r="BL152" s="20" t="s">
        <v>250</v>
      </c>
      <c r="BM152" s="20" t="s">
        <v>267</v>
      </c>
    </row>
    <row r="153" s="1" customFormat="1" ht="49.92" customHeight="1">
      <c r="B153" s="44"/>
      <c r="C153" s="45"/>
      <c r="D153" s="206" t="s">
        <v>268</v>
      </c>
      <c r="E153" s="45"/>
      <c r="F153" s="45"/>
      <c r="G153" s="45"/>
      <c r="H153" s="45"/>
      <c r="I153" s="45"/>
      <c r="J153" s="45"/>
      <c r="K153" s="45"/>
      <c r="L153" s="45"/>
      <c r="M153" s="45"/>
      <c r="N153" s="241">
        <f>BK153</f>
        <v>0</v>
      </c>
      <c r="O153" s="242"/>
      <c r="P153" s="242"/>
      <c r="Q153" s="242"/>
      <c r="R153" s="46"/>
      <c r="T153" s="188"/>
      <c r="U153" s="45"/>
      <c r="V153" s="45"/>
      <c r="W153" s="45"/>
      <c r="X153" s="45"/>
      <c r="Y153" s="45"/>
      <c r="Z153" s="45"/>
      <c r="AA153" s="98"/>
      <c r="AT153" s="20" t="s">
        <v>75</v>
      </c>
      <c r="AU153" s="20" t="s">
        <v>76</v>
      </c>
      <c r="AY153" s="20" t="s">
        <v>269</v>
      </c>
      <c r="BK153" s="140">
        <f>SUM(BK154:BK158)</f>
        <v>0</v>
      </c>
    </row>
    <row r="154" s="1" customFormat="1" ht="22.32" customHeight="1">
      <c r="B154" s="44"/>
      <c r="C154" s="243" t="s">
        <v>22</v>
      </c>
      <c r="D154" s="243" t="s">
        <v>147</v>
      </c>
      <c r="E154" s="244" t="s">
        <v>22</v>
      </c>
      <c r="F154" s="245" t="s">
        <v>22</v>
      </c>
      <c r="G154" s="245"/>
      <c r="H154" s="245"/>
      <c r="I154" s="245"/>
      <c r="J154" s="246" t="s">
        <v>22</v>
      </c>
      <c r="K154" s="247"/>
      <c r="L154" s="222"/>
      <c r="M154" s="224"/>
      <c r="N154" s="224">
        <f>BK154</f>
        <v>0</v>
      </c>
      <c r="O154" s="224"/>
      <c r="P154" s="224"/>
      <c r="Q154" s="224"/>
      <c r="R154" s="46"/>
      <c r="T154" s="225" t="s">
        <v>22</v>
      </c>
      <c r="U154" s="248" t="s">
        <v>41</v>
      </c>
      <c r="V154" s="45"/>
      <c r="W154" s="45"/>
      <c r="X154" s="45"/>
      <c r="Y154" s="45"/>
      <c r="Z154" s="45"/>
      <c r="AA154" s="98"/>
      <c r="AT154" s="20" t="s">
        <v>269</v>
      </c>
      <c r="AU154" s="20" t="s">
        <v>84</v>
      </c>
      <c r="AY154" s="20" t="s">
        <v>269</v>
      </c>
      <c r="BE154" s="140">
        <f>IF(U154="základní",N154,0)</f>
        <v>0</v>
      </c>
      <c r="BF154" s="140">
        <f>IF(U154="snížená",N154,0)</f>
        <v>0</v>
      </c>
      <c r="BG154" s="140">
        <f>IF(U154="zákl. přenesená",N154,0)</f>
        <v>0</v>
      </c>
      <c r="BH154" s="140">
        <f>IF(U154="sníž. přenesená",N154,0)</f>
        <v>0</v>
      </c>
      <c r="BI154" s="140">
        <f>IF(U154="nulová",N154,0)</f>
        <v>0</v>
      </c>
      <c r="BJ154" s="20" t="s">
        <v>84</v>
      </c>
      <c r="BK154" s="140">
        <f>L154*K154</f>
        <v>0</v>
      </c>
    </row>
    <row r="155" s="1" customFormat="1" ht="22.32" customHeight="1">
      <c r="B155" s="44"/>
      <c r="C155" s="243" t="s">
        <v>22</v>
      </c>
      <c r="D155" s="243" t="s">
        <v>147</v>
      </c>
      <c r="E155" s="244" t="s">
        <v>22</v>
      </c>
      <c r="F155" s="245" t="s">
        <v>22</v>
      </c>
      <c r="G155" s="245"/>
      <c r="H155" s="245"/>
      <c r="I155" s="245"/>
      <c r="J155" s="246" t="s">
        <v>22</v>
      </c>
      <c r="K155" s="247"/>
      <c r="L155" s="222"/>
      <c r="M155" s="224"/>
      <c r="N155" s="224">
        <f>BK155</f>
        <v>0</v>
      </c>
      <c r="O155" s="224"/>
      <c r="P155" s="224"/>
      <c r="Q155" s="224"/>
      <c r="R155" s="46"/>
      <c r="T155" s="225" t="s">
        <v>22</v>
      </c>
      <c r="U155" s="248" t="s">
        <v>41</v>
      </c>
      <c r="V155" s="45"/>
      <c r="W155" s="45"/>
      <c r="X155" s="45"/>
      <c r="Y155" s="45"/>
      <c r="Z155" s="45"/>
      <c r="AA155" s="98"/>
      <c r="AT155" s="20" t="s">
        <v>269</v>
      </c>
      <c r="AU155" s="20" t="s">
        <v>84</v>
      </c>
      <c r="AY155" s="20" t="s">
        <v>269</v>
      </c>
      <c r="BE155" s="140">
        <f>IF(U155="základní",N155,0)</f>
        <v>0</v>
      </c>
      <c r="BF155" s="140">
        <f>IF(U155="snížená",N155,0)</f>
        <v>0</v>
      </c>
      <c r="BG155" s="140">
        <f>IF(U155="zákl. přenesená",N155,0)</f>
        <v>0</v>
      </c>
      <c r="BH155" s="140">
        <f>IF(U155="sníž. přenesená",N155,0)</f>
        <v>0</v>
      </c>
      <c r="BI155" s="140">
        <f>IF(U155="nulová",N155,0)</f>
        <v>0</v>
      </c>
      <c r="BJ155" s="20" t="s">
        <v>84</v>
      </c>
      <c r="BK155" s="140">
        <f>L155*K155</f>
        <v>0</v>
      </c>
    </row>
    <row r="156" s="1" customFormat="1" ht="22.32" customHeight="1">
      <c r="B156" s="44"/>
      <c r="C156" s="243" t="s">
        <v>22</v>
      </c>
      <c r="D156" s="243" t="s">
        <v>147</v>
      </c>
      <c r="E156" s="244" t="s">
        <v>22</v>
      </c>
      <c r="F156" s="245" t="s">
        <v>22</v>
      </c>
      <c r="G156" s="245"/>
      <c r="H156" s="245"/>
      <c r="I156" s="245"/>
      <c r="J156" s="246" t="s">
        <v>22</v>
      </c>
      <c r="K156" s="247"/>
      <c r="L156" s="222"/>
      <c r="M156" s="224"/>
      <c r="N156" s="224">
        <f>BK156</f>
        <v>0</v>
      </c>
      <c r="O156" s="224"/>
      <c r="P156" s="224"/>
      <c r="Q156" s="224"/>
      <c r="R156" s="46"/>
      <c r="T156" s="225" t="s">
        <v>22</v>
      </c>
      <c r="U156" s="248" t="s">
        <v>41</v>
      </c>
      <c r="V156" s="45"/>
      <c r="W156" s="45"/>
      <c r="X156" s="45"/>
      <c r="Y156" s="45"/>
      <c r="Z156" s="45"/>
      <c r="AA156" s="98"/>
      <c r="AT156" s="20" t="s">
        <v>269</v>
      </c>
      <c r="AU156" s="20" t="s">
        <v>84</v>
      </c>
      <c r="AY156" s="20" t="s">
        <v>269</v>
      </c>
      <c r="BE156" s="140">
        <f>IF(U156="základní",N156,0)</f>
        <v>0</v>
      </c>
      <c r="BF156" s="140">
        <f>IF(U156="snížená",N156,0)</f>
        <v>0</v>
      </c>
      <c r="BG156" s="140">
        <f>IF(U156="zákl. přenesená",N156,0)</f>
        <v>0</v>
      </c>
      <c r="BH156" s="140">
        <f>IF(U156="sníž. přenesená",N156,0)</f>
        <v>0</v>
      </c>
      <c r="BI156" s="140">
        <f>IF(U156="nulová",N156,0)</f>
        <v>0</v>
      </c>
      <c r="BJ156" s="20" t="s">
        <v>84</v>
      </c>
      <c r="BK156" s="140">
        <f>L156*K156</f>
        <v>0</v>
      </c>
    </row>
    <row r="157" s="1" customFormat="1" ht="22.32" customHeight="1">
      <c r="B157" s="44"/>
      <c r="C157" s="243" t="s">
        <v>22</v>
      </c>
      <c r="D157" s="243" t="s">
        <v>147</v>
      </c>
      <c r="E157" s="244" t="s">
        <v>22</v>
      </c>
      <c r="F157" s="245" t="s">
        <v>22</v>
      </c>
      <c r="G157" s="245"/>
      <c r="H157" s="245"/>
      <c r="I157" s="245"/>
      <c r="J157" s="246" t="s">
        <v>22</v>
      </c>
      <c r="K157" s="247"/>
      <c r="L157" s="222"/>
      <c r="M157" s="224"/>
      <c r="N157" s="224">
        <f>BK157</f>
        <v>0</v>
      </c>
      <c r="O157" s="224"/>
      <c r="P157" s="224"/>
      <c r="Q157" s="224"/>
      <c r="R157" s="46"/>
      <c r="T157" s="225" t="s">
        <v>22</v>
      </c>
      <c r="U157" s="248" t="s">
        <v>41</v>
      </c>
      <c r="V157" s="45"/>
      <c r="W157" s="45"/>
      <c r="X157" s="45"/>
      <c r="Y157" s="45"/>
      <c r="Z157" s="45"/>
      <c r="AA157" s="98"/>
      <c r="AT157" s="20" t="s">
        <v>269</v>
      </c>
      <c r="AU157" s="20" t="s">
        <v>84</v>
      </c>
      <c r="AY157" s="20" t="s">
        <v>269</v>
      </c>
      <c r="BE157" s="140">
        <f>IF(U157="základní",N157,0)</f>
        <v>0</v>
      </c>
      <c r="BF157" s="140">
        <f>IF(U157="snížená",N157,0)</f>
        <v>0</v>
      </c>
      <c r="BG157" s="140">
        <f>IF(U157="zákl. přenesená",N157,0)</f>
        <v>0</v>
      </c>
      <c r="BH157" s="140">
        <f>IF(U157="sníž. přenesená",N157,0)</f>
        <v>0</v>
      </c>
      <c r="BI157" s="140">
        <f>IF(U157="nulová",N157,0)</f>
        <v>0</v>
      </c>
      <c r="BJ157" s="20" t="s">
        <v>84</v>
      </c>
      <c r="BK157" s="140">
        <f>L157*K157</f>
        <v>0</v>
      </c>
    </row>
    <row r="158" s="1" customFormat="1" ht="22.32" customHeight="1">
      <c r="B158" s="44"/>
      <c r="C158" s="243" t="s">
        <v>22</v>
      </c>
      <c r="D158" s="243" t="s">
        <v>147</v>
      </c>
      <c r="E158" s="244" t="s">
        <v>22</v>
      </c>
      <c r="F158" s="245" t="s">
        <v>22</v>
      </c>
      <c r="G158" s="245"/>
      <c r="H158" s="245"/>
      <c r="I158" s="245"/>
      <c r="J158" s="246" t="s">
        <v>22</v>
      </c>
      <c r="K158" s="247"/>
      <c r="L158" s="222"/>
      <c r="M158" s="224"/>
      <c r="N158" s="224">
        <f>BK158</f>
        <v>0</v>
      </c>
      <c r="O158" s="224"/>
      <c r="P158" s="224"/>
      <c r="Q158" s="224"/>
      <c r="R158" s="46"/>
      <c r="T158" s="225" t="s">
        <v>22</v>
      </c>
      <c r="U158" s="248" t="s">
        <v>41</v>
      </c>
      <c r="V158" s="70"/>
      <c r="W158" s="70"/>
      <c r="X158" s="70"/>
      <c r="Y158" s="70"/>
      <c r="Z158" s="70"/>
      <c r="AA158" s="72"/>
      <c r="AT158" s="20" t="s">
        <v>269</v>
      </c>
      <c r="AU158" s="20" t="s">
        <v>84</v>
      </c>
      <c r="AY158" s="20" t="s">
        <v>269</v>
      </c>
      <c r="BE158" s="140">
        <f>IF(U158="základní",N158,0)</f>
        <v>0</v>
      </c>
      <c r="BF158" s="140">
        <f>IF(U158="snížená",N158,0)</f>
        <v>0</v>
      </c>
      <c r="BG158" s="140">
        <f>IF(U158="zákl. přenesená",N158,0)</f>
        <v>0</v>
      </c>
      <c r="BH158" s="140">
        <f>IF(U158="sníž. přenesená",N158,0)</f>
        <v>0</v>
      </c>
      <c r="BI158" s="140">
        <f>IF(U158="nulová",N158,0)</f>
        <v>0</v>
      </c>
      <c r="BJ158" s="20" t="s">
        <v>84</v>
      </c>
      <c r="BK158" s="140">
        <f>L158*K158</f>
        <v>0</v>
      </c>
    </row>
    <row r="159" s="1" customFormat="1" ht="6.96" customHeight="1">
      <c r="B159" s="73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5"/>
    </row>
  </sheetData>
  <sheetProtection sheet="1" formatColumns="0" formatRows="0" objects="1" scenarios="1" spinCount="10" saltValue="zatfd/kGdEA5rP6yW2SJBHxGwHPJhBaxRbWH163cbA4HBoDBaluxfzCZiuYDQFmD5arWxjKAR90Y3p1keSj/RQ==" hashValue="18AQEw7uvaez/EsDW2x9B4wLCMvTG6zqicOtPi57g8EokIZUV2qzCDoMaK54mPL35NcNaSBgT68iWaYdHWVrCw==" algorithmName="SHA-512" password="CC35"/>
  <mergeCells count="162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N122:Q122"/>
    <mergeCell ref="N123:Q123"/>
    <mergeCell ref="N124:Q124"/>
    <mergeCell ref="N129:Q129"/>
    <mergeCell ref="N133:Q133"/>
    <mergeCell ref="N134:Q134"/>
    <mergeCell ref="N140:Q140"/>
    <mergeCell ref="N153:Q153"/>
    <mergeCell ref="H1:K1"/>
    <mergeCell ref="S2:AC2"/>
  </mergeCells>
  <dataValidations count="2">
    <dataValidation type="list" allowBlank="1" showInputMessage="1" showErrorMessage="1" error="Povoleny jsou hodnoty K, M." sqref="D154:D159">
      <formula1>"K, M"</formula1>
    </dataValidation>
    <dataValidation type="list" allowBlank="1" showInputMessage="1" showErrorMessage="1" error="Povoleny jsou hodnoty základní, snížená, zákl. přenesená, sníž. přenesená, nulová." sqref="U154:U15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1"/>
      <c r="B1" s="11"/>
      <c r="C1" s="11"/>
      <c r="D1" s="12" t="s">
        <v>1</v>
      </c>
      <c r="E1" s="11"/>
      <c r="F1" s="13" t="s">
        <v>101</v>
      </c>
      <c r="G1" s="13"/>
      <c r="H1" s="152" t="s">
        <v>102</v>
      </c>
      <c r="I1" s="152"/>
      <c r="J1" s="152"/>
      <c r="K1" s="152"/>
      <c r="L1" s="13" t="s">
        <v>103</v>
      </c>
      <c r="M1" s="11"/>
      <c r="N1" s="11"/>
      <c r="O1" s="12" t="s">
        <v>104</v>
      </c>
      <c r="P1" s="11"/>
      <c r="Q1" s="11"/>
      <c r="R1" s="11"/>
      <c r="S1" s="13" t="s">
        <v>105</v>
      </c>
      <c r="T1" s="13"/>
      <c r="U1" s="151"/>
      <c r="V1" s="15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91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106</v>
      </c>
    </row>
    <row r="4" ht="36.96" customHeight="1">
      <c r="B4" s="24"/>
      <c r="C4" s="25" t="s">
        <v>107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ht="25.44" customHeight="1">
      <c r="B6" s="24"/>
      <c r="C6" s="29"/>
      <c r="D6" s="36" t="s">
        <v>19</v>
      </c>
      <c r="E6" s="29"/>
      <c r="F6" s="153" t="str">
        <f>'Rekapitulace stavby'!K6</f>
        <v>KLIMATIZACE ŠTERNBERK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29"/>
      <c r="R6" s="27"/>
    </row>
    <row r="7" s="1" customFormat="1" ht="32.88" customHeight="1">
      <c r="B7" s="44"/>
      <c r="C7" s="45"/>
      <c r="D7" s="33" t="s">
        <v>108</v>
      </c>
      <c r="E7" s="45"/>
      <c r="F7" s="34" t="s">
        <v>278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6"/>
    </row>
    <row r="8" s="1" customFormat="1" ht="14.4" customHeight="1">
      <c r="B8" s="44"/>
      <c r="C8" s="45"/>
      <c r="D8" s="36" t="s">
        <v>21</v>
      </c>
      <c r="E8" s="45"/>
      <c r="F8" s="31" t="s">
        <v>22</v>
      </c>
      <c r="G8" s="45"/>
      <c r="H8" s="45"/>
      <c r="I8" s="45"/>
      <c r="J8" s="45"/>
      <c r="K8" s="45"/>
      <c r="L8" s="45"/>
      <c r="M8" s="36" t="s">
        <v>23</v>
      </c>
      <c r="N8" s="45"/>
      <c r="O8" s="31" t="s">
        <v>22</v>
      </c>
      <c r="P8" s="45"/>
      <c r="Q8" s="45"/>
      <c r="R8" s="46"/>
    </row>
    <row r="9" s="1" customFormat="1" ht="14.4" customHeight="1">
      <c r="B9" s="44"/>
      <c r="C9" s="45"/>
      <c r="D9" s="36" t="s">
        <v>24</v>
      </c>
      <c r="E9" s="45"/>
      <c r="F9" s="31" t="s">
        <v>25</v>
      </c>
      <c r="G9" s="45"/>
      <c r="H9" s="45"/>
      <c r="I9" s="45"/>
      <c r="J9" s="45"/>
      <c r="K9" s="45"/>
      <c r="L9" s="45"/>
      <c r="M9" s="36" t="s">
        <v>26</v>
      </c>
      <c r="N9" s="45"/>
      <c r="O9" s="154" t="str">
        <f>'Rekapitulace stavby'!AN8</f>
        <v>9. 5. 2019</v>
      </c>
      <c r="P9" s="88"/>
      <c r="Q9" s="45"/>
      <c r="R9" s="46"/>
    </row>
    <row r="10" s="1" customFormat="1" ht="10.8" customHeight="1">
      <c r="B10" s="44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</row>
    <row r="11" s="1" customFormat="1" ht="14.4" customHeight="1">
      <c r="B11" s="44"/>
      <c r="C11" s="45"/>
      <c r="D11" s="36" t="s">
        <v>28</v>
      </c>
      <c r="E11" s="45"/>
      <c r="F11" s="45"/>
      <c r="G11" s="45"/>
      <c r="H11" s="45"/>
      <c r="I11" s="45"/>
      <c r="J11" s="45"/>
      <c r="K11" s="45"/>
      <c r="L11" s="45"/>
      <c r="M11" s="36" t="s">
        <v>29</v>
      </c>
      <c r="N11" s="45"/>
      <c r="O11" s="31" t="str">
        <f>IF('Rekapitulace stavby'!AN10="","",'Rekapitulace stavby'!AN10)</f>
        <v/>
      </c>
      <c r="P11" s="31"/>
      <c r="Q11" s="45"/>
      <c r="R11" s="46"/>
    </row>
    <row r="12" s="1" customFormat="1" ht="18" customHeight="1">
      <c r="B12" s="44"/>
      <c r="C12" s="45"/>
      <c r="D12" s="45"/>
      <c r="E12" s="31" t="str">
        <f>IF('Rekapitulace stavby'!E11="","",'Rekapitulace stavby'!E11)</f>
        <v xml:space="preserve"> </v>
      </c>
      <c r="F12" s="45"/>
      <c r="G12" s="45"/>
      <c r="H12" s="45"/>
      <c r="I12" s="45"/>
      <c r="J12" s="45"/>
      <c r="K12" s="45"/>
      <c r="L12" s="45"/>
      <c r="M12" s="36" t="s">
        <v>30</v>
      </c>
      <c r="N12" s="45"/>
      <c r="O12" s="31" t="str">
        <f>IF('Rekapitulace stavby'!AN11="","",'Rekapitulace stavby'!AN11)</f>
        <v/>
      </c>
      <c r="P12" s="31"/>
      <c r="Q12" s="45"/>
      <c r="R12" s="46"/>
    </row>
    <row r="13" s="1" customFormat="1" ht="6.96" customHeight="1">
      <c r="B13" s="44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6"/>
    </row>
    <row r="14" s="1" customFormat="1" ht="14.4" customHeight="1">
      <c r="B14" s="44"/>
      <c r="C14" s="45"/>
      <c r="D14" s="36" t="s">
        <v>31</v>
      </c>
      <c r="E14" s="45"/>
      <c r="F14" s="45"/>
      <c r="G14" s="45"/>
      <c r="H14" s="45"/>
      <c r="I14" s="45"/>
      <c r="J14" s="45"/>
      <c r="K14" s="45"/>
      <c r="L14" s="45"/>
      <c r="M14" s="36" t="s">
        <v>29</v>
      </c>
      <c r="N14" s="45"/>
      <c r="O14" s="37" t="str">
        <f>IF('Rekapitulace stavby'!AN13="","",'Rekapitulace stavby'!AN13)</f>
        <v>Vyplň údaj</v>
      </c>
      <c r="P14" s="31"/>
      <c r="Q14" s="45"/>
      <c r="R14" s="46"/>
    </row>
    <row r="15" s="1" customFormat="1" ht="18" customHeight="1">
      <c r="B15" s="44"/>
      <c r="C15" s="45"/>
      <c r="D15" s="45"/>
      <c r="E15" s="37" t="str">
        <f>IF('Rekapitulace stavby'!E14="","",'Rekapitulace stavby'!E14)</f>
        <v>Vyplň údaj</v>
      </c>
      <c r="F15" s="155"/>
      <c r="G15" s="155"/>
      <c r="H15" s="155"/>
      <c r="I15" s="155"/>
      <c r="J15" s="155"/>
      <c r="K15" s="155"/>
      <c r="L15" s="155"/>
      <c r="M15" s="36" t="s">
        <v>30</v>
      </c>
      <c r="N15" s="45"/>
      <c r="O15" s="37" t="str">
        <f>IF('Rekapitulace stavby'!AN14="","",'Rekapitulace stavby'!AN14)</f>
        <v>Vyplň údaj</v>
      </c>
      <c r="P15" s="31"/>
      <c r="Q15" s="45"/>
      <c r="R15" s="46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</row>
    <row r="17" s="1" customFormat="1" ht="14.4" customHeight="1">
      <c r="B17" s="44"/>
      <c r="C17" s="45"/>
      <c r="D17" s="36" t="s">
        <v>33</v>
      </c>
      <c r="E17" s="45"/>
      <c r="F17" s="45"/>
      <c r="G17" s="45"/>
      <c r="H17" s="45"/>
      <c r="I17" s="45"/>
      <c r="J17" s="45"/>
      <c r="K17" s="45"/>
      <c r="L17" s="45"/>
      <c r="M17" s="36" t="s">
        <v>29</v>
      </c>
      <c r="N17" s="45"/>
      <c r="O17" s="31" t="str">
        <f>IF('Rekapitulace stavby'!AN16="","",'Rekapitulace stavby'!AN16)</f>
        <v/>
      </c>
      <c r="P17" s="31"/>
      <c r="Q17" s="45"/>
      <c r="R17" s="46"/>
    </row>
    <row r="18" s="1" customFormat="1" ht="18" customHeight="1">
      <c r="B18" s="44"/>
      <c r="C18" s="45"/>
      <c r="D18" s="45"/>
      <c r="E18" s="31" t="str">
        <f>IF('Rekapitulace stavby'!E17="","",'Rekapitulace stavby'!E17)</f>
        <v xml:space="preserve"> </v>
      </c>
      <c r="F18" s="45"/>
      <c r="G18" s="45"/>
      <c r="H18" s="45"/>
      <c r="I18" s="45"/>
      <c r="J18" s="45"/>
      <c r="K18" s="45"/>
      <c r="L18" s="45"/>
      <c r="M18" s="36" t="s">
        <v>30</v>
      </c>
      <c r="N18" s="45"/>
      <c r="O18" s="31" t="str">
        <f>IF('Rekapitulace stavby'!AN17="","",'Rekapitulace stavby'!AN17)</f>
        <v/>
      </c>
      <c r="P18" s="31"/>
      <c r="Q18" s="45"/>
      <c r="R18" s="46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</row>
    <row r="20" s="1" customFormat="1" ht="14.4" customHeight="1">
      <c r="B20" s="44"/>
      <c r="C20" s="45"/>
      <c r="D20" s="36" t="s">
        <v>35</v>
      </c>
      <c r="E20" s="45"/>
      <c r="F20" s="45"/>
      <c r="G20" s="45"/>
      <c r="H20" s="45"/>
      <c r="I20" s="45"/>
      <c r="J20" s="45"/>
      <c r="K20" s="45"/>
      <c r="L20" s="45"/>
      <c r="M20" s="36" t="s">
        <v>29</v>
      </c>
      <c r="N20" s="45"/>
      <c r="O20" s="31" t="str">
        <f>IF('Rekapitulace stavby'!AN19="","",'Rekapitulace stavby'!AN19)</f>
        <v/>
      </c>
      <c r="P20" s="31"/>
      <c r="Q20" s="45"/>
      <c r="R20" s="46"/>
    </row>
    <row r="21" s="1" customFormat="1" ht="18" customHeight="1">
      <c r="B21" s="44"/>
      <c r="C21" s="45"/>
      <c r="D21" s="45"/>
      <c r="E21" s="31" t="str">
        <f>IF('Rekapitulace stavby'!E20="","",'Rekapitulace stavby'!E20)</f>
        <v xml:space="preserve"> </v>
      </c>
      <c r="F21" s="45"/>
      <c r="G21" s="45"/>
      <c r="H21" s="45"/>
      <c r="I21" s="45"/>
      <c r="J21" s="45"/>
      <c r="K21" s="45"/>
      <c r="L21" s="45"/>
      <c r="M21" s="36" t="s">
        <v>30</v>
      </c>
      <c r="N21" s="45"/>
      <c r="O21" s="31" t="str">
        <f>IF('Rekapitulace stavby'!AN20="","",'Rekapitulace stavby'!AN20)</f>
        <v/>
      </c>
      <c r="P21" s="31"/>
      <c r="Q21" s="45"/>
      <c r="R21" s="46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4.4" customHeight="1">
      <c r="B23" s="44"/>
      <c r="C23" s="45"/>
      <c r="D23" s="36" t="s">
        <v>36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</row>
    <row r="24" s="1" customFormat="1" ht="16.5" customHeight="1">
      <c r="B24" s="44"/>
      <c r="C24" s="45"/>
      <c r="D24" s="45"/>
      <c r="E24" s="40" t="s">
        <v>22</v>
      </c>
      <c r="F24" s="40"/>
      <c r="G24" s="40"/>
      <c r="H24" s="40"/>
      <c r="I24" s="40"/>
      <c r="J24" s="40"/>
      <c r="K24" s="40"/>
      <c r="L24" s="40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</row>
    <row r="26" s="1" customFormat="1" ht="6.96" customHeight="1">
      <c r="B26" s="44"/>
      <c r="C26" s="4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45"/>
      <c r="R26" s="46"/>
    </row>
    <row r="27" s="1" customFormat="1" ht="14.4" customHeight="1">
      <c r="B27" s="44"/>
      <c r="C27" s="45"/>
      <c r="D27" s="156" t="s">
        <v>110</v>
      </c>
      <c r="E27" s="45"/>
      <c r="F27" s="45"/>
      <c r="G27" s="45"/>
      <c r="H27" s="45"/>
      <c r="I27" s="45"/>
      <c r="J27" s="45"/>
      <c r="K27" s="45"/>
      <c r="L27" s="45"/>
      <c r="M27" s="43">
        <f>N88</f>
        <v>0</v>
      </c>
      <c r="N27" s="43"/>
      <c r="O27" s="43"/>
      <c r="P27" s="43"/>
      <c r="Q27" s="45"/>
      <c r="R27" s="46"/>
    </row>
    <row r="28" s="1" customFormat="1" ht="14.4" customHeight="1">
      <c r="B28" s="44"/>
      <c r="C28" s="45"/>
      <c r="D28" s="42" t="s">
        <v>95</v>
      </c>
      <c r="E28" s="45"/>
      <c r="F28" s="45"/>
      <c r="G28" s="45"/>
      <c r="H28" s="45"/>
      <c r="I28" s="45"/>
      <c r="J28" s="45"/>
      <c r="K28" s="45"/>
      <c r="L28" s="45"/>
      <c r="M28" s="43">
        <f>N97</f>
        <v>0</v>
      </c>
      <c r="N28" s="43"/>
      <c r="O28" s="43"/>
      <c r="P28" s="43"/>
      <c r="Q28" s="45"/>
      <c r="R28" s="46"/>
    </row>
    <row r="29" s="1" customFormat="1" ht="6.96" customHeight="1">
      <c r="B29" s="44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</row>
    <row r="30" s="1" customFormat="1" ht="25.44" customHeight="1">
      <c r="B30" s="44"/>
      <c r="C30" s="45"/>
      <c r="D30" s="157" t="s">
        <v>39</v>
      </c>
      <c r="E30" s="45"/>
      <c r="F30" s="45"/>
      <c r="G30" s="45"/>
      <c r="H30" s="45"/>
      <c r="I30" s="45"/>
      <c r="J30" s="45"/>
      <c r="K30" s="45"/>
      <c r="L30" s="45"/>
      <c r="M30" s="158">
        <f>ROUND(M27+M28,2)</f>
        <v>0</v>
      </c>
      <c r="N30" s="45"/>
      <c r="O30" s="45"/>
      <c r="P30" s="45"/>
      <c r="Q30" s="45"/>
      <c r="R30" s="46"/>
    </row>
    <row r="31" s="1" customFormat="1" ht="6.96" customHeight="1">
      <c r="B31" s="44"/>
      <c r="C31" s="4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45"/>
      <c r="R31" s="46"/>
    </row>
    <row r="32" s="1" customFormat="1" ht="14.4" customHeight="1">
      <c r="B32" s="44"/>
      <c r="C32" s="45"/>
      <c r="D32" s="52" t="s">
        <v>40</v>
      </c>
      <c r="E32" s="52" t="s">
        <v>41</v>
      </c>
      <c r="F32" s="53">
        <v>0.20999999999999999</v>
      </c>
      <c r="G32" s="159" t="s">
        <v>42</v>
      </c>
      <c r="H32" s="160">
        <f>ROUND((((SUM(BE97:BE104)+SUM(BE122:BE157))+SUM(BE159:BE163))),2)</f>
        <v>0</v>
      </c>
      <c r="I32" s="45"/>
      <c r="J32" s="45"/>
      <c r="K32" s="45"/>
      <c r="L32" s="45"/>
      <c r="M32" s="160">
        <f>ROUND(((ROUND((SUM(BE97:BE104)+SUM(BE122:BE157)), 2)*F32)+SUM(BE159:BE163)*F32),2)</f>
        <v>0</v>
      </c>
      <c r="N32" s="45"/>
      <c r="O32" s="45"/>
      <c r="P32" s="45"/>
      <c r="Q32" s="45"/>
      <c r="R32" s="46"/>
    </row>
    <row r="33" s="1" customFormat="1" ht="14.4" customHeight="1">
      <c r="B33" s="44"/>
      <c r="C33" s="45"/>
      <c r="D33" s="45"/>
      <c r="E33" s="52" t="s">
        <v>43</v>
      </c>
      <c r="F33" s="53">
        <v>0.14999999999999999</v>
      </c>
      <c r="G33" s="159" t="s">
        <v>42</v>
      </c>
      <c r="H33" s="160">
        <f>ROUND((((SUM(BF97:BF104)+SUM(BF122:BF157))+SUM(BF159:BF163))),2)</f>
        <v>0</v>
      </c>
      <c r="I33" s="45"/>
      <c r="J33" s="45"/>
      <c r="K33" s="45"/>
      <c r="L33" s="45"/>
      <c r="M33" s="160">
        <f>ROUND(((ROUND((SUM(BF97:BF104)+SUM(BF122:BF157)), 2)*F33)+SUM(BF159:BF163)*F33),2)</f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44</v>
      </c>
      <c r="F34" s="53">
        <v>0.20999999999999999</v>
      </c>
      <c r="G34" s="159" t="s">
        <v>42</v>
      </c>
      <c r="H34" s="160">
        <f>ROUND((((SUM(BG97:BG104)+SUM(BG122:BG157))+SUM(BG159:BG163))),2)</f>
        <v>0</v>
      </c>
      <c r="I34" s="45"/>
      <c r="J34" s="45"/>
      <c r="K34" s="45"/>
      <c r="L34" s="45"/>
      <c r="M34" s="160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45</v>
      </c>
      <c r="F35" s="53">
        <v>0.14999999999999999</v>
      </c>
      <c r="G35" s="159" t="s">
        <v>42</v>
      </c>
      <c r="H35" s="160">
        <f>ROUND((((SUM(BH97:BH104)+SUM(BH122:BH157))+SUM(BH159:BH163))),2)</f>
        <v>0</v>
      </c>
      <c r="I35" s="45"/>
      <c r="J35" s="45"/>
      <c r="K35" s="45"/>
      <c r="L35" s="45"/>
      <c r="M35" s="160">
        <v>0</v>
      </c>
      <c r="N35" s="45"/>
      <c r="O35" s="45"/>
      <c r="P35" s="45"/>
      <c r="Q35" s="45"/>
      <c r="R35" s="46"/>
    </row>
    <row r="36" hidden="1" s="1" customFormat="1" ht="14.4" customHeight="1">
      <c r="B36" s="44"/>
      <c r="C36" s="45"/>
      <c r="D36" s="45"/>
      <c r="E36" s="52" t="s">
        <v>46</v>
      </c>
      <c r="F36" s="53">
        <v>0</v>
      </c>
      <c r="G36" s="159" t="s">
        <v>42</v>
      </c>
      <c r="H36" s="160">
        <f>ROUND((((SUM(BI97:BI104)+SUM(BI122:BI157))+SUM(BI159:BI163))),2)</f>
        <v>0</v>
      </c>
      <c r="I36" s="45"/>
      <c r="J36" s="45"/>
      <c r="K36" s="45"/>
      <c r="L36" s="45"/>
      <c r="M36" s="160">
        <v>0</v>
      </c>
      <c r="N36" s="45"/>
      <c r="O36" s="45"/>
      <c r="P36" s="45"/>
      <c r="Q36" s="45"/>
      <c r="R36" s="46"/>
    </row>
    <row r="37" s="1" customFormat="1" ht="6.96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6"/>
    </row>
    <row r="38" s="1" customFormat="1" ht="25.44" customHeight="1">
      <c r="B38" s="44"/>
      <c r="C38" s="149"/>
      <c r="D38" s="161" t="s">
        <v>47</v>
      </c>
      <c r="E38" s="101"/>
      <c r="F38" s="101"/>
      <c r="G38" s="162" t="s">
        <v>48</v>
      </c>
      <c r="H38" s="163" t="s">
        <v>49</v>
      </c>
      <c r="I38" s="101"/>
      <c r="J38" s="101"/>
      <c r="K38" s="101"/>
      <c r="L38" s="164">
        <f>SUM(M30:M36)</f>
        <v>0</v>
      </c>
      <c r="M38" s="164"/>
      <c r="N38" s="164"/>
      <c r="O38" s="164"/>
      <c r="P38" s="165"/>
      <c r="Q38" s="149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 s="1" customFormat="1" ht="14.4" customHeight="1"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6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50</v>
      </c>
      <c r="E50" s="65"/>
      <c r="F50" s="65"/>
      <c r="G50" s="65"/>
      <c r="H50" s="66"/>
      <c r="I50" s="45"/>
      <c r="J50" s="64" t="s">
        <v>51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52</v>
      </c>
      <c r="E59" s="70"/>
      <c r="F59" s="70"/>
      <c r="G59" s="71" t="s">
        <v>53</v>
      </c>
      <c r="H59" s="72"/>
      <c r="I59" s="45"/>
      <c r="J59" s="69" t="s">
        <v>52</v>
      </c>
      <c r="K59" s="70"/>
      <c r="L59" s="70"/>
      <c r="M59" s="70"/>
      <c r="N59" s="71" t="s">
        <v>53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54</v>
      </c>
      <c r="E61" s="65"/>
      <c r="F61" s="65"/>
      <c r="G61" s="65"/>
      <c r="H61" s="66"/>
      <c r="I61" s="45"/>
      <c r="J61" s="64" t="s">
        <v>55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52</v>
      </c>
      <c r="E70" s="70"/>
      <c r="F70" s="70"/>
      <c r="G70" s="71" t="s">
        <v>53</v>
      </c>
      <c r="H70" s="72"/>
      <c r="I70" s="45"/>
      <c r="J70" s="69" t="s">
        <v>52</v>
      </c>
      <c r="K70" s="70"/>
      <c r="L70" s="70"/>
      <c r="M70" s="70"/>
      <c r="N70" s="71" t="s">
        <v>53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166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8"/>
    </row>
    <row r="76" s="1" customFormat="1" ht="36.96" customHeight="1">
      <c r="B76" s="44"/>
      <c r="C76" s="25" t="s">
        <v>111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  <c r="T76" s="169"/>
      <c r="U76" s="169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  <c r="T77" s="169"/>
      <c r="U77" s="169"/>
    </row>
    <row r="78" s="1" customFormat="1" ht="30" customHeight="1">
      <c r="B78" s="44"/>
      <c r="C78" s="36" t="s">
        <v>19</v>
      </c>
      <c r="D78" s="45"/>
      <c r="E78" s="45"/>
      <c r="F78" s="153" t="str">
        <f>F6</f>
        <v>KLIMATIZACE ŠTERNBERK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5"/>
      <c r="R78" s="46"/>
      <c r="T78" s="169"/>
      <c r="U78" s="169"/>
    </row>
    <row r="79" s="1" customFormat="1" ht="36.96" customHeight="1">
      <c r="B79" s="44"/>
      <c r="C79" s="83" t="s">
        <v>108</v>
      </c>
      <c r="D79" s="45"/>
      <c r="E79" s="45"/>
      <c r="F79" s="85" t="str">
        <f>F7</f>
        <v>2019/80-ELEKTRO - RADNIČNÍ 80</v>
      </c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  <c r="T79" s="169"/>
      <c r="U79" s="169"/>
    </row>
    <row r="80" s="1" customFormat="1" ht="6.96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6"/>
      <c r="T80" s="169"/>
      <c r="U80" s="169"/>
    </row>
    <row r="81" s="1" customFormat="1" ht="18" customHeight="1">
      <c r="B81" s="44"/>
      <c r="C81" s="36" t="s">
        <v>24</v>
      </c>
      <c r="D81" s="45"/>
      <c r="E81" s="45"/>
      <c r="F81" s="31" t="str">
        <f>F9</f>
        <v xml:space="preserve"> </v>
      </c>
      <c r="G81" s="45"/>
      <c r="H81" s="45"/>
      <c r="I81" s="45"/>
      <c r="J81" s="45"/>
      <c r="K81" s="36" t="s">
        <v>26</v>
      </c>
      <c r="L81" s="45"/>
      <c r="M81" s="88" t="str">
        <f>IF(O9="","",O9)</f>
        <v>9. 5. 2019</v>
      </c>
      <c r="N81" s="88"/>
      <c r="O81" s="88"/>
      <c r="P81" s="88"/>
      <c r="Q81" s="45"/>
      <c r="R81" s="46"/>
      <c r="T81" s="169"/>
      <c r="U81" s="169"/>
    </row>
    <row r="82" s="1" customFormat="1" ht="6.96" customHeight="1">
      <c r="B82" s="44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6"/>
      <c r="T82" s="169"/>
      <c r="U82" s="169"/>
    </row>
    <row r="83" s="1" customFormat="1">
      <c r="B83" s="44"/>
      <c r="C83" s="36" t="s">
        <v>28</v>
      </c>
      <c r="D83" s="45"/>
      <c r="E83" s="45"/>
      <c r="F83" s="31" t="str">
        <f>E12</f>
        <v xml:space="preserve"> </v>
      </c>
      <c r="G83" s="45"/>
      <c r="H83" s="45"/>
      <c r="I83" s="45"/>
      <c r="J83" s="45"/>
      <c r="K83" s="36" t="s">
        <v>33</v>
      </c>
      <c r="L83" s="45"/>
      <c r="M83" s="31" t="str">
        <f>E18</f>
        <v xml:space="preserve"> </v>
      </c>
      <c r="N83" s="31"/>
      <c r="O83" s="31"/>
      <c r="P83" s="31"/>
      <c r="Q83" s="31"/>
      <c r="R83" s="46"/>
      <c r="T83" s="169"/>
      <c r="U83" s="169"/>
    </row>
    <row r="84" s="1" customFormat="1" ht="14.4" customHeight="1">
      <c r="B84" s="44"/>
      <c r="C84" s="36" t="s">
        <v>31</v>
      </c>
      <c r="D84" s="45"/>
      <c r="E84" s="45"/>
      <c r="F84" s="31" t="str">
        <f>IF(E15="","",E15)</f>
        <v>Vyplň údaj</v>
      </c>
      <c r="G84" s="45"/>
      <c r="H84" s="45"/>
      <c r="I84" s="45"/>
      <c r="J84" s="45"/>
      <c r="K84" s="36" t="s">
        <v>35</v>
      </c>
      <c r="L84" s="45"/>
      <c r="M84" s="31" t="str">
        <f>E21</f>
        <v xml:space="preserve"> </v>
      </c>
      <c r="N84" s="31"/>
      <c r="O84" s="31"/>
      <c r="P84" s="31"/>
      <c r="Q84" s="31"/>
      <c r="R84" s="46"/>
      <c r="T84" s="169"/>
      <c r="U84" s="169"/>
    </row>
    <row r="85" s="1" customFormat="1" ht="10.32" customHeight="1">
      <c r="B85" s="44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6"/>
      <c r="T85" s="169"/>
      <c r="U85" s="169"/>
    </row>
    <row r="86" s="1" customFormat="1" ht="29.28" customHeight="1">
      <c r="B86" s="44"/>
      <c r="C86" s="170" t="s">
        <v>112</v>
      </c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70" t="s">
        <v>113</v>
      </c>
      <c r="O86" s="149"/>
      <c r="P86" s="149"/>
      <c r="Q86" s="149"/>
      <c r="R86" s="46"/>
      <c r="T86" s="169"/>
      <c r="U86" s="169"/>
    </row>
    <row r="87" s="1" customFormat="1" ht="10.32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6"/>
      <c r="T87" s="169"/>
      <c r="U87" s="169"/>
    </row>
    <row r="88" s="1" customFormat="1" ht="29.28" customHeight="1">
      <c r="B88" s="44"/>
      <c r="C88" s="171" t="s">
        <v>114</v>
      </c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111">
        <f>N122</f>
        <v>0</v>
      </c>
      <c r="O88" s="172"/>
      <c r="P88" s="172"/>
      <c r="Q88" s="172"/>
      <c r="R88" s="46"/>
      <c r="T88" s="169"/>
      <c r="U88" s="169"/>
      <c r="AU88" s="20" t="s">
        <v>115</v>
      </c>
    </row>
    <row r="89" s="6" customFormat="1" ht="24.96" customHeight="1">
      <c r="B89" s="173"/>
      <c r="C89" s="174"/>
      <c r="D89" s="175" t="s">
        <v>116</v>
      </c>
      <c r="E89" s="174"/>
      <c r="F89" s="174"/>
      <c r="G89" s="174"/>
      <c r="H89" s="174"/>
      <c r="I89" s="174"/>
      <c r="J89" s="174"/>
      <c r="K89" s="174"/>
      <c r="L89" s="174"/>
      <c r="M89" s="174"/>
      <c r="N89" s="176">
        <f>N123</f>
        <v>0</v>
      </c>
      <c r="O89" s="174"/>
      <c r="P89" s="174"/>
      <c r="Q89" s="174"/>
      <c r="R89" s="177"/>
      <c r="T89" s="178"/>
      <c r="U89" s="178"/>
    </row>
    <row r="90" s="7" customFormat="1" ht="19.92" customHeight="1">
      <c r="B90" s="179"/>
      <c r="C90" s="180"/>
      <c r="D90" s="134" t="s">
        <v>117</v>
      </c>
      <c r="E90" s="180"/>
      <c r="F90" s="180"/>
      <c r="G90" s="180"/>
      <c r="H90" s="180"/>
      <c r="I90" s="180"/>
      <c r="J90" s="180"/>
      <c r="K90" s="180"/>
      <c r="L90" s="180"/>
      <c r="M90" s="180"/>
      <c r="N90" s="136">
        <f>N124</f>
        <v>0</v>
      </c>
      <c r="O90" s="180"/>
      <c r="P90" s="180"/>
      <c r="Q90" s="180"/>
      <c r="R90" s="181"/>
      <c r="T90" s="182"/>
      <c r="U90" s="182"/>
    </row>
    <row r="91" s="7" customFormat="1" ht="19.92" customHeight="1">
      <c r="B91" s="179"/>
      <c r="C91" s="180"/>
      <c r="D91" s="134" t="s">
        <v>118</v>
      </c>
      <c r="E91" s="180"/>
      <c r="F91" s="180"/>
      <c r="G91" s="180"/>
      <c r="H91" s="180"/>
      <c r="I91" s="180"/>
      <c r="J91" s="180"/>
      <c r="K91" s="180"/>
      <c r="L91" s="180"/>
      <c r="M91" s="180"/>
      <c r="N91" s="136">
        <f>N131</f>
        <v>0</v>
      </c>
      <c r="O91" s="180"/>
      <c r="P91" s="180"/>
      <c r="Q91" s="180"/>
      <c r="R91" s="181"/>
      <c r="T91" s="182"/>
      <c r="U91" s="182"/>
    </row>
    <row r="92" s="6" customFormat="1" ht="24.96" customHeight="1">
      <c r="B92" s="173"/>
      <c r="C92" s="174"/>
      <c r="D92" s="175" t="s">
        <v>119</v>
      </c>
      <c r="E92" s="174"/>
      <c r="F92" s="174"/>
      <c r="G92" s="174"/>
      <c r="H92" s="174"/>
      <c r="I92" s="174"/>
      <c r="J92" s="174"/>
      <c r="K92" s="174"/>
      <c r="L92" s="174"/>
      <c r="M92" s="174"/>
      <c r="N92" s="176">
        <f>N135</f>
        <v>0</v>
      </c>
      <c r="O92" s="174"/>
      <c r="P92" s="174"/>
      <c r="Q92" s="174"/>
      <c r="R92" s="177"/>
      <c r="T92" s="178"/>
      <c r="U92" s="178"/>
    </row>
    <row r="93" s="7" customFormat="1" ht="19.92" customHeight="1">
      <c r="B93" s="179"/>
      <c r="C93" s="180"/>
      <c r="D93" s="134" t="s">
        <v>120</v>
      </c>
      <c r="E93" s="180"/>
      <c r="F93" s="180"/>
      <c r="G93" s="180"/>
      <c r="H93" s="180"/>
      <c r="I93" s="180"/>
      <c r="J93" s="180"/>
      <c r="K93" s="180"/>
      <c r="L93" s="180"/>
      <c r="M93" s="180"/>
      <c r="N93" s="136">
        <f>N136</f>
        <v>0</v>
      </c>
      <c r="O93" s="180"/>
      <c r="P93" s="180"/>
      <c r="Q93" s="180"/>
      <c r="R93" s="181"/>
      <c r="T93" s="182"/>
      <c r="U93" s="182"/>
    </row>
    <row r="94" s="7" customFormat="1" ht="19.92" customHeight="1">
      <c r="B94" s="179"/>
      <c r="C94" s="180"/>
      <c r="D94" s="134" t="s">
        <v>121</v>
      </c>
      <c r="E94" s="180"/>
      <c r="F94" s="180"/>
      <c r="G94" s="180"/>
      <c r="H94" s="180"/>
      <c r="I94" s="180"/>
      <c r="J94" s="180"/>
      <c r="K94" s="180"/>
      <c r="L94" s="180"/>
      <c r="M94" s="180"/>
      <c r="N94" s="136">
        <f>N143</f>
        <v>0</v>
      </c>
      <c r="O94" s="180"/>
      <c r="P94" s="180"/>
      <c r="Q94" s="180"/>
      <c r="R94" s="181"/>
      <c r="T94" s="182"/>
      <c r="U94" s="182"/>
    </row>
    <row r="95" s="6" customFormat="1" ht="21.84" customHeight="1">
      <c r="B95" s="173"/>
      <c r="C95" s="174"/>
      <c r="D95" s="175" t="s">
        <v>122</v>
      </c>
      <c r="E95" s="174"/>
      <c r="F95" s="174"/>
      <c r="G95" s="174"/>
      <c r="H95" s="174"/>
      <c r="I95" s="174"/>
      <c r="J95" s="174"/>
      <c r="K95" s="174"/>
      <c r="L95" s="174"/>
      <c r="M95" s="174"/>
      <c r="N95" s="183">
        <f>N158</f>
        <v>0</v>
      </c>
      <c r="O95" s="174"/>
      <c r="P95" s="174"/>
      <c r="Q95" s="174"/>
      <c r="R95" s="177"/>
      <c r="T95" s="178"/>
      <c r="U95" s="178"/>
    </row>
    <row r="96" s="1" customFormat="1" ht="21.84" customHeight="1">
      <c r="B96" s="44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6"/>
      <c r="T96" s="169"/>
      <c r="U96" s="169"/>
    </row>
    <row r="97" s="1" customFormat="1" ht="29.28" customHeight="1">
      <c r="B97" s="44"/>
      <c r="C97" s="171" t="s">
        <v>123</v>
      </c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172">
        <f>ROUND(N98+N99+N100+N101+N102+N103,2)</f>
        <v>0</v>
      </c>
      <c r="O97" s="184"/>
      <c r="P97" s="184"/>
      <c r="Q97" s="184"/>
      <c r="R97" s="46"/>
      <c r="T97" s="185"/>
      <c r="U97" s="186" t="s">
        <v>40</v>
      </c>
    </row>
    <row r="98" s="1" customFormat="1" ht="18" customHeight="1">
      <c r="B98" s="44"/>
      <c r="C98" s="45"/>
      <c r="D98" s="141" t="s">
        <v>124</v>
      </c>
      <c r="E98" s="134"/>
      <c r="F98" s="134"/>
      <c r="G98" s="134"/>
      <c r="H98" s="134"/>
      <c r="I98" s="45"/>
      <c r="J98" s="45"/>
      <c r="K98" s="45"/>
      <c r="L98" s="45"/>
      <c r="M98" s="45"/>
      <c r="N98" s="135">
        <f>ROUND(N88*T98,2)</f>
        <v>0</v>
      </c>
      <c r="O98" s="136"/>
      <c r="P98" s="136"/>
      <c r="Q98" s="136"/>
      <c r="R98" s="46"/>
      <c r="S98" s="187"/>
      <c r="T98" s="188"/>
      <c r="U98" s="189" t="s">
        <v>41</v>
      </c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187"/>
      <c r="AH98" s="187"/>
      <c r="AI98" s="187"/>
      <c r="AJ98" s="187"/>
      <c r="AK98" s="187"/>
      <c r="AL98" s="187"/>
      <c r="AM98" s="187"/>
      <c r="AN98" s="187"/>
      <c r="AO98" s="187"/>
      <c r="AP98" s="187"/>
      <c r="AQ98" s="187"/>
      <c r="AR98" s="187"/>
      <c r="AS98" s="187"/>
      <c r="AT98" s="187"/>
      <c r="AU98" s="187"/>
      <c r="AV98" s="187"/>
      <c r="AW98" s="187"/>
      <c r="AX98" s="187"/>
      <c r="AY98" s="190" t="s">
        <v>125</v>
      </c>
      <c r="AZ98" s="187"/>
      <c r="BA98" s="187"/>
      <c r="BB98" s="187"/>
      <c r="BC98" s="187"/>
      <c r="BD98" s="187"/>
      <c r="BE98" s="191">
        <f>IF(U98="základní",N98,0)</f>
        <v>0</v>
      </c>
      <c r="BF98" s="191">
        <f>IF(U98="snížená",N98,0)</f>
        <v>0</v>
      </c>
      <c r="BG98" s="191">
        <f>IF(U98="zákl. přenesená",N98,0)</f>
        <v>0</v>
      </c>
      <c r="BH98" s="191">
        <f>IF(U98="sníž. přenesená",N98,0)</f>
        <v>0</v>
      </c>
      <c r="BI98" s="191">
        <f>IF(U98="nulová",N98,0)</f>
        <v>0</v>
      </c>
      <c r="BJ98" s="190" t="s">
        <v>84</v>
      </c>
      <c r="BK98" s="187"/>
      <c r="BL98" s="187"/>
      <c r="BM98" s="187"/>
    </row>
    <row r="99" s="1" customFormat="1" ht="18" customHeight="1">
      <c r="B99" s="44"/>
      <c r="C99" s="45"/>
      <c r="D99" s="141" t="s">
        <v>126</v>
      </c>
      <c r="E99" s="134"/>
      <c r="F99" s="134"/>
      <c r="G99" s="134"/>
      <c r="H99" s="134"/>
      <c r="I99" s="45"/>
      <c r="J99" s="45"/>
      <c r="K99" s="45"/>
      <c r="L99" s="45"/>
      <c r="M99" s="45"/>
      <c r="N99" s="135">
        <f>ROUND(N88*T99,2)</f>
        <v>0</v>
      </c>
      <c r="O99" s="136"/>
      <c r="P99" s="136"/>
      <c r="Q99" s="136"/>
      <c r="R99" s="46"/>
      <c r="S99" s="187"/>
      <c r="T99" s="188"/>
      <c r="U99" s="189" t="s">
        <v>41</v>
      </c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187"/>
      <c r="AH99" s="187"/>
      <c r="AI99" s="187"/>
      <c r="AJ99" s="187"/>
      <c r="AK99" s="187"/>
      <c r="AL99" s="187"/>
      <c r="AM99" s="187"/>
      <c r="AN99" s="187"/>
      <c r="AO99" s="187"/>
      <c r="AP99" s="187"/>
      <c r="AQ99" s="187"/>
      <c r="AR99" s="187"/>
      <c r="AS99" s="187"/>
      <c r="AT99" s="187"/>
      <c r="AU99" s="187"/>
      <c r="AV99" s="187"/>
      <c r="AW99" s="187"/>
      <c r="AX99" s="187"/>
      <c r="AY99" s="190" t="s">
        <v>125</v>
      </c>
      <c r="AZ99" s="187"/>
      <c r="BA99" s="187"/>
      <c r="BB99" s="187"/>
      <c r="BC99" s="187"/>
      <c r="BD99" s="187"/>
      <c r="BE99" s="191">
        <f>IF(U99="základní",N99,0)</f>
        <v>0</v>
      </c>
      <c r="BF99" s="191">
        <f>IF(U99="snížená",N99,0)</f>
        <v>0</v>
      </c>
      <c r="BG99" s="191">
        <f>IF(U99="zákl. přenesená",N99,0)</f>
        <v>0</v>
      </c>
      <c r="BH99" s="191">
        <f>IF(U99="sníž. přenesená",N99,0)</f>
        <v>0</v>
      </c>
      <c r="BI99" s="191">
        <f>IF(U99="nulová",N99,0)</f>
        <v>0</v>
      </c>
      <c r="BJ99" s="190" t="s">
        <v>84</v>
      </c>
      <c r="BK99" s="187"/>
      <c r="BL99" s="187"/>
      <c r="BM99" s="187"/>
    </row>
    <row r="100" s="1" customFormat="1" ht="18" customHeight="1">
      <c r="B100" s="44"/>
      <c r="C100" s="45"/>
      <c r="D100" s="141" t="s">
        <v>127</v>
      </c>
      <c r="E100" s="134"/>
      <c r="F100" s="134"/>
      <c r="G100" s="134"/>
      <c r="H100" s="134"/>
      <c r="I100" s="45"/>
      <c r="J100" s="45"/>
      <c r="K100" s="45"/>
      <c r="L100" s="45"/>
      <c r="M100" s="45"/>
      <c r="N100" s="135">
        <f>ROUND(N88*T100,2)</f>
        <v>0</v>
      </c>
      <c r="O100" s="136"/>
      <c r="P100" s="136"/>
      <c r="Q100" s="136"/>
      <c r="R100" s="46"/>
      <c r="S100" s="187"/>
      <c r="T100" s="188"/>
      <c r="U100" s="189" t="s">
        <v>41</v>
      </c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187"/>
      <c r="AH100" s="187"/>
      <c r="AI100" s="187"/>
      <c r="AJ100" s="187"/>
      <c r="AK100" s="187"/>
      <c r="AL100" s="187"/>
      <c r="AM100" s="187"/>
      <c r="AN100" s="187"/>
      <c r="AO100" s="187"/>
      <c r="AP100" s="187"/>
      <c r="AQ100" s="187"/>
      <c r="AR100" s="187"/>
      <c r="AS100" s="187"/>
      <c r="AT100" s="187"/>
      <c r="AU100" s="187"/>
      <c r="AV100" s="187"/>
      <c r="AW100" s="187"/>
      <c r="AX100" s="187"/>
      <c r="AY100" s="190" t="s">
        <v>125</v>
      </c>
      <c r="AZ100" s="187"/>
      <c r="BA100" s="187"/>
      <c r="BB100" s="187"/>
      <c r="BC100" s="187"/>
      <c r="BD100" s="187"/>
      <c r="BE100" s="191">
        <f>IF(U100="základní",N100,0)</f>
        <v>0</v>
      </c>
      <c r="BF100" s="191">
        <f>IF(U100="snížená",N100,0)</f>
        <v>0</v>
      </c>
      <c r="BG100" s="191">
        <f>IF(U100="zákl. přenesená",N100,0)</f>
        <v>0</v>
      </c>
      <c r="BH100" s="191">
        <f>IF(U100="sníž. přenesená",N100,0)</f>
        <v>0</v>
      </c>
      <c r="BI100" s="191">
        <f>IF(U100="nulová",N100,0)</f>
        <v>0</v>
      </c>
      <c r="BJ100" s="190" t="s">
        <v>84</v>
      </c>
      <c r="BK100" s="187"/>
      <c r="BL100" s="187"/>
      <c r="BM100" s="187"/>
    </row>
    <row r="101" s="1" customFormat="1" ht="18" customHeight="1">
      <c r="B101" s="44"/>
      <c r="C101" s="45"/>
      <c r="D101" s="141" t="s">
        <v>128</v>
      </c>
      <c r="E101" s="134"/>
      <c r="F101" s="134"/>
      <c r="G101" s="134"/>
      <c r="H101" s="134"/>
      <c r="I101" s="45"/>
      <c r="J101" s="45"/>
      <c r="K101" s="45"/>
      <c r="L101" s="45"/>
      <c r="M101" s="45"/>
      <c r="N101" s="135">
        <f>ROUND(N88*T101,2)</f>
        <v>0</v>
      </c>
      <c r="O101" s="136"/>
      <c r="P101" s="136"/>
      <c r="Q101" s="136"/>
      <c r="R101" s="46"/>
      <c r="S101" s="187"/>
      <c r="T101" s="188"/>
      <c r="U101" s="189" t="s">
        <v>41</v>
      </c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187"/>
      <c r="AH101" s="187"/>
      <c r="AI101" s="187"/>
      <c r="AJ101" s="187"/>
      <c r="AK101" s="187"/>
      <c r="AL101" s="187"/>
      <c r="AM101" s="187"/>
      <c r="AN101" s="187"/>
      <c r="AO101" s="187"/>
      <c r="AP101" s="187"/>
      <c r="AQ101" s="187"/>
      <c r="AR101" s="187"/>
      <c r="AS101" s="187"/>
      <c r="AT101" s="187"/>
      <c r="AU101" s="187"/>
      <c r="AV101" s="187"/>
      <c r="AW101" s="187"/>
      <c r="AX101" s="187"/>
      <c r="AY101" s="190" t="s">
        <v>125</v>
      </c>
      <c r="AZ101" s="187"/>
      <c r="BA101" s="187"/>
      <c r="BB101" s="187"/>
      <c r="BC101" s="187"/>
      <c r="BD101" s="187"/>
      <c r="BE101" s="191">
        <f>IF(U101="základní",N101,0)</f>
        <v>0</v>
      </c>
      <c r="BF101" s="191">
        <f>IF(U101="snížená",N101,0)</f>
        <v>0</v>
      </c>
      <c r="BG101" s="191">
        <f>IF(U101="zákl. přenesená",N101,0)</f>
        <v>0</v>
      </c>
      <c r="BH101" s="191">
        <f>IF(U101="sníž. přenesená",N101,0)</f>
        <v>0</v>
      </c>
      <c r="BI101" s="191">
        <f>IF(U101="nulová",N101,0)</f>
        <v>0</v>
      </c>
      <c r="BJ101" s="190" t="s">
        <v>84</v>
      </c>
      <c r="BK101" s="187"/>
      <c r="BL101" s="187"/>
      <c r="BM101" s="187"/>
    </row>
    <row r="102" s="1" customFormat="1" ht="18" customHeight="1">
      <c r="B102" s="44"/>
      <c r="C102" s="45"/>
      <c r="D102" s="141" t="s">
        <v>129</v>
      </c>
      <c r="E102" s="134"/>
      <c r="F102" s="134"/>
      <c r="G102" s="134"/>
      <c r="H102" s="134"/>
      <c r="I102" s="45"/>
      <c r="J102" s="45"/>
      <c r="K102" s="45"/>
      <c r="L102" s="45"/>
      <c r="M102" s="45"/>
      <c r="N102" s="135">
        <f>ROUND(N88*T102,2)</f>
        <v>0</v>
      </c>
      <c r="O102" s="136"/>
      <c r="P102" s="136"/>
      <c r="Q102" s="136"/>
      <c r="R102" s="46"/>
      <c r="S102" s="187"/>
      <c r="T102" s="188"/>
      <c r="U102" s="189" t="s">
        <v>41</v>
      </c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187"/>
      <c r="AH102" s="187"/>
      <c r="AI102" s="187"/>
      <c r="AJ102" s="187"/>
      <c r="AK102" s="187"/>
      <c r="AL102" s="187"/>
      <c r="AM102" s="187"/>
      <c r="AN102" s="187"/>
      <c r="AO102" s="187"/>
      <c r="AP102" s="187"/>
      <c r="AQ102" s="187"/>
      <c r="AR102" s="187"/>
      <c r="AS102" s="187"/>
      <c r="AT102" s="187"/>
      <c r="AU102" s="187"/>
      <c r="AV102" s="187"/>
      <c r="AW102" s="187"/>
      <c r="AX102" s="187"/>
      <c r="AY102" s="190" t="s">
        <v>125</v>
      </c>
      <c r="AZ102" s="187"/>
      <c r="BA102" s="187"/>
      <c r="BB102" s="187"/>
      <c r="BC102" s="187"/>
      <c r="BD102" s="187"/>
      <c r="BE102" s="191">
        <f>IF(U102="základní",N102,0)</f>
        <v>0</v>
      </c>
      <c r="BF102" s="191">
        <f>IF(U102="snížená",N102,0)</f>
        <v>0</v>
      </c>
      <c r="BG102" s="191">
        <f>IF(U102="zákl. přenesená",N102,0)</f>
        <v>0</v>
      </c>
      <c r="BH102" s="191">
        <f>IF(U102="sníž. přenesená",N102,0)</f>
        <v>0</v>
      </c>
      <c r="BI102" s="191">
        <f>IF(U102="nulová",N102,0)</f>
        <v>0</v>
      </c>
      <c r="BJ102" s="190" t="s">
        <v>84</v>
      </c>
      <c r="BK102" s="187"/>
      <c r="BL102" s="187"/>
      <c r="BM102" s="187"/>
    </row>
    <row r="103" s="1" customFormat="1" ht="18" customHeight="1">
      <c r="B103" s="44"/>
      <c r="C103" s="45"/>
      <c r="D103" s="134" t="s">
        <v>130</v>
      </c>
      <c r="E103" s="45"/>
      <c r="F103" s="45"/>
      <c r="G103" s="45"/>
      <c r="H103" s="45"/>
      <c r="I103" s="45"/>
      <c r="J103" s="45"/>
      <c r="K103" s="45"/>
      <c r="L103" s="45"/>
      <c r="M103" s="45"/>
      <c r="N103" s="135">
        <f>ROUND(N88*T103,2)</f>
        <v>0</v>
      </c>
      <c r="O103" s="136"/>
      <c r="P103" s="136"/>
      <c r="Q103" s="136"/>
      <c r="R103" s="46"/>
      <c r="S103" s="187"/>
      <c r="T103" s="192"/>
      <c r="U103" s="193" t="s">
        <v>41</v>
      </c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187"/>
      <c r="AH103" s="187"/>
      <c r="AI103" s="187"/>
      <c r="AJ103" s="187"/>
      <c r="AK103" s="187"/>
      <c r="AL103" s="187"/>
      <c r="AM103" s="187"/>
      <c r="AN103" s="187"/>
      <c r="AO103" s="187"/>
      <c r="AP103" s="187"/>
      <c r="AQ103" s="187"/>
      <c r="AR103" s="187"/>
      <c r="AS103" s="187"/>
      <c r="AT103" s="187"/>
      <c r="AU103" s="187"/>
      <c r="AV103" s="187"/>
      <c r="AW103" s="187"/>
      <c r="AX103" s="187"/>
      <c r="AY103" s="190" t="s">
        <v>131</v>
      </c>
      <c r="AZ103" s="187"/>
      <c r="BA103" s="187"/>
      <c r="BB103" s="187"/>
      <c r="BC103" s="187"/>
      <c r="BD103" s="187"/>
      <c r="BE103" s="191">
        <f>IF(U103="základní",N103,0)</f>
        <v>0</v>
      </c>
      <c r="BF103" s="191">
        <f>IF(U103="snížená",N103,0)</f>
        <v>0</v>
      </c>
      <c r="BG103" s="191">
        <f>IF(U103="zákl. přenesená",N103,0)</f>
        <v>0</v>
      </c>
      <c r="BH103" s="191">
        <f>IF(U103="sníž. přenesená",N103,0)</f>
        <v>0</v>
      </c>
      <c r="BI103" s="191">
        <f>IF(U103="nulová",N103,0)</f>
        <v>0</v>
      </c>
      <c r="BJ103" s="190" t="s">
        <v>84</v>
      </c>
      <c r="BK103" s="187"/>
      <c r="BL103" s="187"/>
      <c r="BM103" s="187"/>
    </row>
    <row r="104" s="1" customForma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6"/>
      <c r="T104" s="169"/>
      <c r="U104" s="169"/>
    </row>
    <row r="105" s="1" customFormat="1" ht="29.28" customHeight="1">
      <c r="B105" s="44"/>
      <c r="C105" s="148" t="s">
        <v>100</v>
      </c>
      <c r="D105" s="149"/>
      <c r="E105" s="149"/>
      <c r="F105" s="149"/>
      <c r="G105" s="149"/>
      <c r="H105" s="149"/>
      <c r="I105" s="149"/>
      <c r="J105" s="149"/>
      <c r="K105" s="149"/>
      <c r="L105" s="150">
        <f>ROUND(SUM(N88+N97),2)</f>
        <v>0</v>
      </c>
      <c r="M105" s="150"/>
      <c r="N105" s="150"/>
      <c r="O105" s="150"/>
      <c r="P105" s="150"/>
      <c r="Q105" s="150"/>
      <c r="R105" s="46"/>
      <c r="T105" s="169"/>
      <c r="U105" s="169"/>
    </row>
    <row r="106" s="1" customFormat="1" ht="6.96" customHeight="1">
      <c r="B106" s="73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5"/>
      <c r="T106" s="169"/>
      <c r="U106" s="169"/>
    </row>
    <row r="110" s="1" customFormat="1" ht="6.96" customHeight="1">
      <c r="B110" s="76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8"/>
    </row>
    <row r="111" s="1" customFormat="1" ht="36.96" customHeight="1">
      <c r="B111" s="44"/>
      <c r="C111" s="25" t="s">
        <v>132</v>
      </c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6"/>
    </row>
    <row r="112" s="1" customFormat="1" ht="6.96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6"/>
    </row>
    <row r="113" s="1" customFormat="1" ht="30" customHeight="1">
      <c r="B113" s="44"/>
      <c r="C113" s="36" t="s">
        <v>19</v>
      </c>
      <c r="D113" s="45"/>
      <c r="E113" s="45"/>
      <c r="F113" s="153" t="str">
        <f>F6</f>
        <v>KLIMATIZACE ŠTERNBERK</v>
      </c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45"/>
      <c r="R113" s="46"/>
    </row>
    <row r="114" s="1" customFormat="1" ht="36.96" customHeight="1">
      <c r="B114" s="44"/>
      <c r="C114" s="83" t="s">
        <v>108</v>
      </c>
      <c r="D114" s="45"/>
      <c r="E114" s="45"/>
      <c r="F114" s="85" t="str">
        <f>F7</f>
        <v>2019/80-ELEKTRO - RADNIČNÍ 80</v>
      </c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6.96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18" customHeight="1">
      <c r="B116" s="44"/>
      <c r="C116" s="36" t="s">
        <v>24</v>
      </c>
      <c r="D116" s="45"/>
      <c r="E116" s="45"/>
      <c r="F116" s="31" t="str">
        <f>F9</f>
        <v xml:space="preserve"> </v>
      </c>
      <c r="G116" s="45"/>
      <c r="H116" s="45"/>
      <c r="I116" s="45"/>
      <c r="J116" s="45"/>
      <c r="K116" s="36" t="s">
        <v>26</v>
      </c>
      <c r="L116" s="45"/>
      <c r="M116" s="88" t="str">
        <f>IF(O9="","",O9)</f>
        <v>9. 5. 2019</v>
      </c>
      <c r="N116" s="88"/>
      <c r="O116" s="88"/>
      <c r="P116" s="88"/>
      <c r="Q116" s="45"/>
      <c r="R116" s="46"/>
    </row>
    <row r="117" s="1" customFormat="1" ht="6.96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6"/>
    </row>
    <row r="118" s="1" customFormat="1">
      <c r="B118" s="44"/>
      <c r="C118" s="36" t="s">
        <v>28</v>
      </c>
      <c r="D118" s="45"/>
      <c r="E118" s="45"/>
      <c r="F118" s="31" t="str">
        <f>E12</f>
        <v xml:space="preserve"> </v>
      </c>
      <c r="G118" s="45"/>
      <c r="H118" s="45"/>
      <c r="I118" s="45"/>
      <c r="J118" s="45"/>
      <c r="K118" s="36" t="s">
        <v>33</v>
      </c>
      <c r="L118" s="45"/>
      <c r="M118" s="31" t="str">
        <f>E18</f>
        <v xml:space="preserve"> </v>
      </c>
      <c r="N118" s="31"/>
      <c r="O118" s="31"/>
      <c r="P118" s="31"/>
      <c r="Q118" s="31"/>
      <c r="R118" s="46"/>
    </row>
    <row r="119" s="1" customFormat="1" ht="14.4" customHeight="1">
      <c r="B119" s="44"/>
      <c r="C119" s="36" t="s">
        <v>31</v>
      </c>
      <c r="D119" s="45"/>
      <c r="E119" s="45"/>
      <c r="F119" s="31" t="str">
        <f>IF(E15="","",E15)</f>
        <v>Vyplň údaj</v>
      </c>
      <c r="G119" s="45"/>
      <c r="H119" s="45"/>
      <c r="I119" s="45"/>
      <c r="J119" s="45"/>
      <c r="K119" s="36" t="s">
        <v>35</v>
      </c>
      <c r="L119" s="45"/>
      <c r="M119" s="31" t="str">
        <f>E21</f>
        <v xml:space="preserve"> </v>
      </c>
      <c r="N119" s="31"/>
      <c r="O119" s="31"/>
      <c r="P119" s="31"/>
      <c r="Q119" s="31"/>
      <c r="R119" s="46"/>
    </row>
    <row r="120" s="1" customFormat="1" ht="10.32" customHeight="1"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6"/>
    </row>
    <row r="121" s="8" customFormat="1" ht="29.28" customHeight="1">
      <c r="B121" s="194"/>
      <c r="C121" s="195" t="s">
        <v>133</v>
      </c>
      <c r="D121" s="196" t="s">
        <v>134</v>
      </c>
      <c r="E121" s="196" t="s">
        <v>58</v>
      </c>
      <c r="F121" s="196" t="s">
        <v>135</v>
      </c>
      <c r="G121" s="196"/>
      <c r="H121" s="196"/>
      <c r="I121" s="196"/>
      <c r="J121" s="196" t="s">
        <v>136</v>
      </c>
      <c r="K121" s="196" t="s">
        <v>137</v>
      </c>
      <c r="L121" s="196" t="s">
        <v>138</v>
      </c>
      <c r="M121" s="196"/>
      <c r="N121" s="196" t="s">
        <v>113</v>
      </c>
      <c r="O121" s="196"/>
      <c r="P121" s="196"/>
      <c r="Q121" s="197"/>
      <c r="R121" s="198"/>
      <c r="T121" s="104" t="s">
        <v>139</v>
      </c>
      <c r="U121" s="105" t="s">
        <v>40</v>
      </c>
      <c r="V121" s="105" t="s">
        <v>140</v>
      </c>
      <c r="W121" s="105" t="s">
        <v>141</v>
      </c>
      <c r="X121" s="105" t="s">
        <v>142</v>
      </c>
      <c r="Y121" s="105" t="s">
        <v>143</v>
      </c>
      <c r="Z121" s="105" t="s">
        <v>144</v>
      </c>
      <c r="AA121" s="106" t="s">
        <v>145</v>
      </c>
    </row>
    <row r="122" s="1" customFormat="1" ht="29.28" customHeight="1">
      <c r="B122" s="44"/>
      <c r="C122" s="108" t="s">
        <v>110</v>
      </c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199">
        <f>BK122</f>
        <v>0</v>
      </c>
      <c r="O122" s="200"/>
      <c r="P122" s="200"/>
      <c r="Q122" s="200"/>
      <c r="R122" s="46"/>
      <c r="T122" s="107"/>
      <c r="U122" s="65"/>
      <c r="V122" s="65"/>
      <c r="W122" s="201">
        <f>W123+W135+W158</f>
        <v>0</v>
      </c>
      <c r="X122" s="65"/>
      <c r="Y122" s="201">
        <f>Y123+Y135+Y158</f>
        <v>0.34872999999999998</v>
      </c>
      <c r="Z122" s="65"/>
      <c r="AA122" s="202">
        <f>AA123+AA135+AA158</f>
        <v>0.157</v>
      </c>
      <c r="AT122" s="20" t="s">
        <v>75</v>
      </c>
      <c r="AU122" s="20" t="s">
        <v>115</v>
      </c>
      <c r="BK122" s="203">
        <f>BK123+BK135+BK158</f>
        <v>0</v>
      </c>
    </row>
    <row r="123" s="9" customFormat="1" ht="37.44" customHeight="1">
      <c r="B123" s="204"/>
      <c r="C123" s="205"/>
      <c r="D123" s="206" t="s">
        <v>116</v>
      </c>
      <c r="E123" s="206"/>
      <c r="F123" s="206"/>
      <c r="G123" s="206"/>
      <c r="H123" s="206"/>
      <c r="I123" s="206"/>
      <c r="J123" s="206"/>
      <c r="K123" s="206"/>
      <c r="L123" s="206"/>
      <c r="M123" s="206"/>
      <c r="N123" s="183">
        <f>BK123</f>
        <v>0</v>
      </c>
      <c r="O123" s="176"/>
      <c r="P123" s="176"/>
      <c r="Q123" s="176"/>
      <c r="R123" s="207"/>
      <c r="T123" s="208"/>
      <c r="U123" s="205"/>
      <c r="V123" s="205"/>
      <c r="W123" s="209">
        <f>W124+W131</f>
        <v>0</v>
      </c>
      <c r="X123" s="205"/>
      <c r="Y123" s="209">
        <f>Y124+Y131</f>
        <v>0.32025999999999999</v>
      </c>
      <c r="Z123" s="205"/>
      <c r="AA123" s="210">
        <f>AA124+AA131</f>
        <v>0.157</v>
      </c>
      <c r="AR123" s="211" t="s">
        <v>84</v>
      </c>
      <c r="AT123" s="212" t="s">
        <v>75</v>
      </c>
      <c r="AU123" s="212" t="s">
        <v>76</v>
      </c>
      <c r="AY123" s="211" t="s">
        <v>146</v>
      </c>
      <c r="BK123" s="213">
        <f>BK124+BK131</f>
        <v>0</v>
      </c>
    </row>
    <row r="124" s="9" customFormat="1" ht="19.92" customHeight="1">
      <c r="B124" s="204"/>
      <c r="C124" s="205"/>
      <c r="D124" s="214" t="s">
        <v>117</v>
      </c>
      <c r="E124" s="214"/>
      <c r="F124" s="214"/>
      <c r="G124" s="214"/>
      <c r="H124" s="214"/>
      <c r="I124" s="214"/>
      <c r="J124" s="214"/>
      <c r="K124" s="214"/>
      <c r="L124" s="214"/>
      <c r="M124" s="214"/>
      <c r="N124" s="215">
        <f>BK124</f>
        <v>0</v>
      </c>
      <c r="O124" s="216"/>
      <c r="P124" s="216"/>
      <c r="Q124" s="216"/>
      <c r="R124" s="207"/>
      <c r="T124" s="208"/>
      <c r="U124" s="205"/>
      <c r="V124" s="205"/>
      <c r="W124" s="209">
        <f>SUM(W125:W130)</f>
        <v>0</v>
      </c>
      <c r="X124" s="205"/>
      <c r="Y124" s="209">
        <f>SUM(Y125:Y130)</f>
        <v>0.32025999999999999</v>
      </c>
      <c r="Z124" s="205"/>
      <c r="AA124" s="210">
        <f>SUM(AA125:AA130)</f>
        <v>0.157</v>
      </c>
      <c r="AR124" s="211" t="s">
        <v>84</v>
      </c>
      <c r="AT124" s="212" t="s">
        <v>75</v>
      </c>
      <c r="AU124" s="212" t="s">
        <v>84</v>
      </c>
      <c r="AY124" s="211" t="s">
        <v>146</v>
      </c>
      <c r="BK124" s="213">
        <f>SUM(BK125:BK130)</f>
        <v>0</v>
      </c>
    </row>
    <row r="125" s="1" customFormat="1" ht="38.25" customHeight="1">
      <c r="B125" s="44"/>
      <c r="C125" s="217" t="s">
        <v>84</v>
      </c>
      <c r="D125" s="217" t="s">
        <v>147</v>
      </c>
      <c r="E125" s="218" t="s">
        <v>148</v>
      </c>
      <c r="F125" s="219" t="s">
        <v>149</v>
      </c>
      <c r="G125" s="219"/>
      <c r="H125" s="219"/>
      <c r="I125" s="219"/>
      <c r="J125" s="220" t="s">
        <v>150</v>
      </c>
      <c r="K125" s="221">
        <v>1</v>
      </c>
      <c r="L125" s="222">
        <v>0</v>
      </c>
      <c r="M125" s="223"/>
      <c r="N125" s="224">
        <f>ROUND(L125*K125,2)</f>
        <v>0</v>
      </c>
      <c r="O125" s="224"/>
      <c r="P125" s="224"/>
      <c r="Q125" s="224"/>
      <c r="R125" s="46"/>
      <c r="T125" s="225" t="s">
        <v>22</v>
      </c>
      <c r="U125" s="54" t="s">
        <v>41</v>
      </c>
      <c r="V125" s="45"/>
      <c r="W125" s="226">
        <f>V125*K125</f>
        <v>0</v>
      </c>
      <c r="X125" s="226">
        <v>0</v>
      </c>
      <c r="Y125" s="226">
        <f>X125*K125</f>
        <v>0</v>
      </c>
      <c r="Z125" s="226">
        <v>0.065000000000000002</v>
      </c>
      <c r="AA125" s="227">
        <f>Z125*K125</f>
        <v>0.065000000000000002</v>
      </c>
      <c r="AR125" s="20" t="s">
        <v>151</v>
      </c>
      <c r="AT125" s="20" t="s">
        <v>147</v>
      </c>
      <c r="AU125" s="20" t="s">
        <v>106</v>
      </c>
      <c r="AY125" s="20" t="s">
        <v>146</v>
      </c>
      <c r="BE125" s="140">
        <f>IF(U125="základní",N125,0)</f>
        <v>0</v>
      </c>
      <c r="BF125" s="140">
        <f>IF(U125="snížená",N125,0)</f>
        <v>0</v>
      </c>
      <c r="BG125" s="140">
        <f>IF(U125="zákl. přenesená",N125,0)</f>
        <v>0</v>
      </c>
      <c r="BH125" s="140">
        <f>IF(U125="sníž. přenesená",N125,0)</f>
        <v>0</v>
      </c>
      <c r="BI125" s="140">
        <f>IF(U125="nulová",N125,0)</f>
        <v>0</v>
      </c>
      <c r="BJ125" s="20" t="s">
        <v>84</v>
      </c>
      <c r="BK125" s="140">
        <f>ROUND(L125*K125,2)</f>
        <v>0</v>
      </c>
      <c r="BL125" s="20" t="s">
        <v>151</v>
      </c>
      <c r="BM125" s="20" t="s">
        <v>152</v>
      </c>
    </row>
    <row r="126" s="1" customFormat="1" ht="25.5" customHeight="1">
      <c r="B126" s="44"/>
      <c r="C126" s="217" t="s">
        <v>106</v>
      </c>
      <c r="D126" s="217" t="s">
        <v>147</v>
      </c>
      <c r="E126" s="218" t="s">
        <v>279</v>
      </c>
      <c r="F126" s="219" t="s">
        <v>280</v>
      </c>
      <c r="G126" s="219"/>
      <c r="H126" s="219"/>
      <c r="I126" s="219"/>
      <c r="J126" s="220" t="s">
        <v>155</v>
      </c>
      <c r="K126" s="221">
        <v>28</v>
      </c>
      <c r="L126" s="222">
        <v>0</v>
      </c>
      <c r="M126" s="223"/>
      <c r="N126" s="224">
        <f>ROUND(L126*K126,2)</f>
        <v>0</v>
      </c>
      <c r="O126" s="224"/>
      <c r="P126" s="224"/>
      <c r="Q126" s="224"/>
      <c r="R126" s="46"/>
      <c r="T126" s="225" t="s">
        <v>22</v>
      </c>
      <c r="U126" s="54" t="s">
        <v>41</v>
      </c>
      <c r="V126" s="45"/>
      <c r="W126" s="226">
        <f>V126*K126</f>
        <v>0</v>
      </c>
      <c r="X126" s="226">
        <v>0</v>
      </c>
      <c r="Y126" s="226">
        <f>X126*K126</f>
        <v>0</v>
      </c>
      <c r="Z126" s="226">
        <v>0.002</v>
      </c>
      <c r="AA126" s="227">
        <f>Z126*K126</f>
        <v>0.056000000000000001</v>
      </c>
      <c r="AR126" s="20" t="s">
        <v>151</v>
      </c>
      <c r="AT126" s="20" t="s">
        <v>147</v>
      </c>
      <c r="AU126" s="20" t="s">
        <v>106</v>
      </c>
      <c r="AY126" s="20" t="s">
        <v>146</v>
      </c>
      <c r="BE126" s="140">
        <f>IF(U126="základní",N126,0)</f>
        <v>0</v>
      </c>
      <c r="BF126" s="140">
        <f>IF(U126="snížená",N126,0)</f>
        <v>0</v>
      </c>
      <c r="BG126" s="140">
        <f>IF(U126="zákl. přenesená",N126,0)</f>
        <v>0</v>
      </c>
      <c r="BH126" s="140">
        <f>IF(U126="sníž. přenesená",N126,0)</f>
        <v>0</v>
      </c>
      <c r="BI126" s="140">
        <f>IF(U126="nulová",N126,0)</f>
        <v>0</v>
      </c>
      <c r="BJ126" s="20" t="s">
        <v>84</v>
      </c>
      <c r="BK126" s="140">
        <f>ROUND(L126*K126,2)</f>
        <v>0</v>
      </c>
      <c r="BL126" s="20" t="s">
        <v>151</v>
      </c>
      <c r="BM126" s="20" t="s">
        <v>281</v>
      </c>
    </row>
    <row r="127" s="1" customFormat="1" ht="25.5" customHeight="1">
      <c r="B127" s="44"/>
      <c r="C127" s="217" t="s">
        <v>157</v>
      </c>
      <c r="D127" s="217" t="s">
        <v>147</v>
      </c>
      <c r="E127" s="218" t="s">
        <v>153</v>
      </c>
      <c r="F127" s="219" t="s">
        <v>154</v>
      </c>
      <c r="G127" s="219"/>
      <c r="H127" s="219"/>
      <c r="I127" s="219"/>
      <c r="J127" s="220" t="s">
        <v>155</v>
      </c>
      <c r="K127" s="221">
        <v>6</v>
      </c>
      <c r="L127" s="222">
        <v>0</v>
      </c>
      <c r="M127" s="223"/>
      <c r="N127" s="224">
        <f>ROUND(L127*K127,2)</f>
        <v>0</v>
      </c>
      <c r="O127" s="224"/>
      <c r="P127" s="224"/>
      <c r="Q127" s="224"/>
      <c r="R127" s="46"/>
      <c r="T127" s="225" t="s">
        <v>22</v>
      </c>
      <c r="U127" s="54" t="s">
        <v>41</v>
      </c>
      <c r="V127" s="45"/>
      <c r="W127" s="226">
        <f>V127*K127</f>
        <v>0</v>
      </c>
      <c r="X127" s="226">
        <v>0</v>
      </c>
      <c r="Y127" s="226">
        <f>X127*K127</f>
        <v>0</v>
      </c>
      <c r="Z127" s="226">
        <v>0.0060000000000000001</v>
      </c>
      <c r="AA127" s="227">
        <f>Z127*K127</f>
        <v>0.036000000000000004</v>
      </c>
      <c r="AR127" s="20" t="s">
        <v>151</v>
      </c>
      <c r="AT127" s="20" t="s">
        <v>147</v>
      </c>
      <c r="AU127" s="20" t="s">
        <v>106</v>
      </c>
      <c r="AY127" s="20" t="s">
        <v>146</v>
      </c>
      <c r="BE127" s="140">
        <f>IF(U127="základní",N127,0)</f>
        <v>0</v>
      </c>
      <c r="BF127" s="140">
        <f>IF(U127="snížená",N127,0)</f>
        <v>0</v>
      </c>
      <c r="BG127" s="140">
        <f>IF(U127="zákl. přenesená",N127,0)</f>
        <v>0</v>
      </c>
      <c r="BH127" s="140">
        <f>IF(U127="sníž. přenesená",N127,0)</f>
        <v>0</v>
      </c>
      <c r="BI127" s="140">
        <f>IF(U127="nulová",N127,0)</f>
        <v>0</v>
      </c>
      <c r="BJ127" s="20" t="s">
        <v>84</v>
      </c>
      <c r="BK127" s="140">
        <f>ROUND(L127*K127,2)</f>
        <v>0</v>
      </c>
      <c r="BL127" s="20" t="s">
        <v>151</v>
      </c>
      <c r="BM127" s="20" t="s">
        <v>156</v>
      </c>
    </row>
    <row r="128" s="1" customFormat="1" ht="25.5" customHeight="1">
      <c r="B128" s="44"/>
      <c r="C128" s="217" t="s">
        <v>151</v>
      </c>
      <c r="D128" s="217" t="s">
        <v>147</v>
      </c>
      <c r="E128" s="218" t="s">
        <v>282</v>
      </c>
      <c r="F128" s="219" t="s">
        <v>283</v>
      </c>
      <c r="G128" s="219"/>
      <c r="H128" s="219"/>
      <c r="I128" s="219"/>
      <c r="J128" s="220" t="s">
        <v>155</v>
      </c>
      <c r="K128" s="221">
        <v>28</v>
      </c>
      <c r="L128" s="222">
        <v>0</v>
      </c>
      <c r="M128" s="223"/>
      <c r="N128" s="224">
        <f>ROUND(L128*K128,2)</f>
        <v>0</v>
      </c>
      <c r="O128" s="224"/>
      <c r="P128" s="224"/>
      <c r="Q128" s="224"/>
      <c r="R128" s="46"/>
      <c r="T128" s="225" t="s">
        <v>22</v>
      </c>
      <c r="U128" s="54" t="s">
        <v>41</v>
      </c>
      <c r="V128" s="45"/>
      <c r="W128" s="226">
        <f>V128*K128</f>
        <v>0</v>
      </c>
      <c r="X128" s="226">
        <v>0.00014999999999999999</v>
      </c>
      <c r="Y128" s="226">
        <f>X128*K128</f>
        <v>0.0041999999999999997</v>
      </c>
      <c r="Z128" s="226">
        <v>0</v>
      </c>
      <c r="AA128" s="227">
        <f>Z128*K128</f>
        <v>0</v>
      </c>
      <c r="AR128" s="20" t="s">
        <v>160</v>
      </c>
      <c r="AT128" s="20" t="s">
        <v>147</v>
      </c>
      <c r="AU128" s="20" t="s">
        <v>106</v>
      </c>
      <c r="AY128" s="20" t="s">
        <v>146</v>
      </c>
      <c r="BE128" s="140">
        <f>IF(U128="základní",N128,0)</f>
        <v>0</v>
      </c>
      <c r="BF128" s="140">
        <f>IF(U128="snížená",N128,0)</f>
        <v>0</v>
      </c>
      <c r="BG128" s="140">
        <f>IF(U128="zákl. přenesená",N128,0)</f>
        <v>0</v>
      </c>
      <c r="BH128" s="140">
        <f>IF(U128="sníž. přenesená",N128,0)</f>
        <v>0</v>
      </c>
      <c r="BI128" s="140">
        <f>IF(U128="nulová",N128,0)</f>
        <v>0</v>
      </c>
      <c r="BJ128" s="20" t="s">
        <v>84</v>
      </c>
      <c r="BK128" s="140">
        <f>ROUND(L128*K128,2)</f>
        <v>0</v>
      </c>
      <c r="BL128" s="20" t="s">
        <v>160</v>
      </c>
      <c r="BM128" s="20" t="s">
        <v>284</v>
      </c>
    </row>
    <row r="129" s="1" customFormat="1" ht="38.25" customHeight="1">
      <c r="B129" s="44"/>
      <c r="C129" s="217" t="s">
        <v>166</v>
      </c>
      <c r="D129" s="217" t="s">
        <v>147</v>
      </c>
      <c r="E129" s="218" t="s">
        <v>158</v>
      </c>
      <c r="F129" s="219" t="s">
        <v>159</v>
      </c>
      <c r="G129" s="219"/>
      <c r="H129" s="219"/>
      <c r="I129" s="219"/>
      <c r="J129" s="220" t="s">
        <v>155</v>
      </c>
      <c r="K129" s="221">
        <v>6</v>
      </c>
      <c r="L129" s="222">
        <v>0</v>
      </c>
      <c r="M129" s="223"/>
      <c r="N129" s="224">
        <f>ROUND(L129*K129,2)</f>
        <v>0</v>
      </c>
      <c r="O129" s="224"/>
      <c r="P129" s="224"/>
      <c r="Q129" s="224"/>
      <c r="R129" s="46"/>
      <c r="T129" s="225" t="s">
        <v>22</v>
      </c>
      <c r="U129" s="54" t="s">
        <v>41</v>
      </c>
      <c r="V129" s="45"/>
      <c r="W129" s="226">
        <f>V129*K129</f>
        <v>0</v>
      </c>
      <c r="X129" s="226">
        <v>0.00059999999999999995</v>
      </c>
      <c r="Y129" s="226">
        <f>X129*K129</f>
        <v>0.0035999999999999999</v>
      </c>
      <c r="Z129" s="226">
        <v>0</v>
      </c>
      <c r="AA129" s="227">
        <f>Z129*K129</f>
        <v>0</v>
      </c>
      <c r="AR129" s="20" t="s">
        <v>160</v>
      </c>
      <c r="AT129" s="20" t="s">
        <v>147</v>
      </c>
      <c r="AU129" s="20" t="s">
        <v>106</v>
      </c>
      <c r="AY129" s="20" t="s">
        <v>146</v>
      </c>
      <c r="BE129" s="140">
        <f>IF(U129="základní",N129,0)</f>
        <v>0</v>
      </c>
      <c r="BF129" s="140">
        <f>IF(U129="snížená",N129,0)</f>
        <v>0</v>
      </c>
      <c r="BG129" s="140">
        <f>IF(U129="zákl. přenesená",N129,0)</f>
        <v>0</v>
      </c>
      <c r="BH129" s="140">
        <f>IF(U129="sníž. přenesená",N129,0)</f>
        <v>0</v>
      </c>
      <c r="BI129" s="140">
        <f>IF(U129="nulová",N129,0)</f>
        <v>0</v>
      </c>
      <c r="BJ129" s="20" t="s">
        <v>84</v>
      </c>
      <c r="BK129" s="140">
        <f>ROUND(L129*K129,2)</f>
        <v>0</v>
      </c>
      <c r="BL129" s="20" t="s">
        <v>160</v>
      </c>
      <c r="BM129" s="20" t="s">
        <v>161</v>
      </c>
    </row>
    <row r="130" s="1" customFormat="1" ht="25.5" customHeight="1">
      <c r="B130" s="44"/>
      <c r="C130" s="217" t="s">
        <v>171</v>
      </c>
      <c r="D130" s="217" t="s">
        <v>147</v>
      </c>
      <c r="E130" s="218" t="s">
        <v>162</v>
      </c>
      <c r="F130" s="219" t="s">
        <v>163</v>
      </c>
      <c r="G130" s="219"/>
      <c r="H130" s="219"/>
      <c r="I130" s="219"/>
      <c r="J130" s="220" t="s">
        <v>164</v>
      </c>
      <c r="K130" s="221">
        <v>17</v>
      </c>
      <c r="L130" s="222">
        <v>0</v>
      </c>
      <c r="M130" s="223"/>
      <c r="N130" s="224">
        <f>ROUND(L130*K130,2)</f>
        <v>0</v>
      </c>
      <c r="O130" s="224"/>
      <c r="P130" s="224"/>
      <c r="Q130" s="224"/>
      <c r="R130" s="46"/>
      <c r="T130" s="225" t="s">
        <v>22</v>
      </c>
      <c r="U130" s="54" t="s">
        <v>41</v>
      </c>
      <c r="V130" s="45"/>
      <c r="W130" s="226">
        <f>V130*K130</f>
        <v>0</v>
      </c>
      <c r="X130" s="226">
        <v>0.018380000000000001</v>
      </c>
      <c r="Y130" s="226">
        <f>X130*K130</f>
        <v>0.31246000000000002</v>
      </c>
      <c r="Z130" s="226">
        <v>0</v>
      </c>
      <c r="AA130" s="227">
        <f>Z130*K130</f>
        <v>0</v>
      </c>
      <c r="AR130" s="20" t="s">
        <v>151</v>
      </c>
      <c r="AT130" s="20" t="s">
        <v>147</v>
      </c>
      <c r="AU130" s="20" t="s">
        <v>106</v>
      </c>
      <c r="AY130" s="20" t="s">
        <v>146</v>
      </c>
      <c r="BE130" s="140">
        <f>IF(U130="základní",N130,0)</f>
        <v>0</v>
      </c>
      <c r="BF130" s="140">
        <f>IF(U130="snížená",N130,0)</f>
        <v>0</v>
      </c>
      <c r="BG130" s="140">
        <f>IF(U130="zákl. přenesená",N130,0)</f>
        <v>0</v>
      </c>
      <c r="BH130" s="140">
        <f>IF(U130="sníž. přenesená",N130,0)</f>
        <v>0</v>
      </c>
      <c r="BI130" s="140">
        <f>IF(U130="nulová",N130,0)</f>
        <v>0</v>
      </c>
      <c r="BJ130" s="20" t="s">
        <v>84</v>
      </c>
      <c r="BK130" s="140">
        <f>ROUND(L130*K130,2)</f>
        <v>0</v>
      </c>
      <c r="BL130" s="20" t="s">
        <v>151</v>
      </c>
      <c r="BM130" s="20" t="s">
        <v>165</v>
      </c>
    </row>
    <row r="131" s="9" customFormat="1" ht="29.88" customHeight="1">
      <c r="B131" s="204"/>
      <c r="C131" s="205"/>
      <c r="D131" s="214" t="s">
        <v>118</v>
      </c>
      <c r="E131" s="214"/>
      <c r="F131" s="214"/>
      <c r="G131" s="214"/>
      <c r="H131" s="214"/>
      <c r="I131" s="214"/>
      <c r="J131" s="214"/>
      <c r="K131" s="214"/>
      <c r="L131" s="214"/>
      <c r="M131" s="214"/>
      <c r="N131" s="228">
        <f>BK131</f>
        <v>0</v>
      </c>
      <c r="O131" s="229"/>
      <c r="P131" s="229"/>
      <c r="Q131" s="229"/>
      <c r="R131" s="207"/>
      <c r="T131" s="208"/>
      <c r="U131" s="205"/>
      <c r="V131" s="205"/>
      <c r="W131" s="209">
        <f>SUM(W132:W134)</f>
        <v>0</v>
      </c>
      <c r="X131" s="205"/>
      <c r="Y131" s="209">
        <f>SUM(Y132:Y134)</f>
        <v>0</v>
      </c>
      <c r="Z131" s="205"/>
      <c r="AA131" s="210">
        <f>SUM(AA132:AA134)</f>
        <v>0</v>
      </c>
      <c r="AR131" s="211" t="s">
        <v>84</v>
      </c>
      <c r="AT131" s="212" t="s">
        <v>75</v>
      </c>
      <c r="AU131" s="212" t="s">
        <v>84</v>
      </c>
      <c r="AY131" s="211" t="s">
        <v>146</v>
      </c>
      <c r="BK131" s="213">
        <f>SUM(BK132:BK134)</f>
        <v>0</v>
      </c>
    </row>
    <row r="132" s="1" customFormat="1" ht="38.25" customHeight="1">
      <c r="B132" s="44"/>
      <c r="C132" s="217" t="s">
        <v>175</v>
      </c>
      <c r="D132" s="217" t="s">
        <v>147</v>
      </c>
      <c r="E132" s="218" t="s">
        <v>167</v>
      </c>
      <c r="F132" s="219" t="s">
        <v>168</v>
      </c>
      <c r="G132" s="219"/>
      <c r="H132" s="219"/>
      <c r="I132" s="219"/>
      <c r="J132" s="220" t="s">
        <v>169</v>
      </c>
      <c r="K132" s="221">
        <v>0.157</v>
      </c>
      <c r="L132" s="222">
        <v>0</v>
      </c>
      <c r="M132" s="223"/>
      <c r="N132" s="224">
        <f>ROUND(L132*K132,2)</f>
        <v>0</v>
      </c>
      <c r="O132" s="224"/>
      <c r="P132" s="224"/>
      <c r="Q132" s="224"/>
      <c r="R132" s="46"/>
      <c r="T132" s="225" t="s">
        <v>22</v>
      </c>
      <c r="U132" s="54" t="s">
        <v>41</v>
      </c>
      <c r="V132" s="45"/>
      <c r="W132" s="226">
        <f>V132*K132</f>
        <v>0</v>
      </c>
      <c r="X132" s="226">
        <v>0</v>
      </c>
      <c r="Y132" s="226">
        <f>X132*K132</f>
        <v>0</v>
      </c>
      <c r="Z132" s="226">
        <v>0</v>
      </c>
      <c r="AA132" s="227">
        <f>Z132*K132</f>
        <v>0</v>
      </c>
      <c r="AR132" s="20" t="s">
        <v>151</v>
      </c>
      <c r="AT132" s="20" t="s">
        <v>147</v>
      </c>
      <c r="AU132" s="20" t="s">
        <v>106</v>
      </c>
      <c r="AY132" s="20" t="s">
        <v>146</v>
      </c>
      <c r="BE132" s="140">
        <f>IF(U132="základní",N132,0)</f>
        <v>0</v>
      </c>
      <c r="BF132" s="140">
        <f>IF(U132="snížená",N132,0)</f>
        <v>0</v>
      </c>
      <c r="BG132" s="140">
        <f>IF(U132="zákl. přenesená",N132,0)</f>
        <v>0</v>
      </c>
      <c r="BH132" s="140">
        <f>IF(U132="sníž. přenesená",N132,0)</f>
        <v>0</v>
      </c>
      <c r="BI132" s="140">
        <f>IF(U132="nulová",N132,0)</f>
        <v>0</v>
      </c>
      <c r="BJ132" s="20" t="s">
        <v>84</v>
      </c>
      <c r="BK132" s="140">
        <f>ROUND(L132*K132,2)</f>
        <v>0</v>
      </c>
      <c r="BL132" s="20" t="s">
        <v>151</v>
      </c>
      <c r="BM132" s="20" t="s">
        <v>170</v>
      </c>
    </row>
    <row r="133" s="1" customFormat="1" ht="25.5" customHeight="1">
      <c r="B133" s="44"/>
      <c r="C133" s="217" t="s">
        <v>179</v>
      </c>
      <c r="D133" s="217" t="s">
        <v>147</v>
      </c>
      <c r="E133" s="218" t="s">
        <v>172</v>
      </c>
      <c r="F133" s="219" t="s">
        <v>173</v>
      </c>
      <c r="G133" s="219"/>
      <c r="H133" s="219"/>
      <c r="I133" s="219"/>
      <c r="J133" s="220" t="s">
        <v>169</v>
      </c>
      <c r="K133" s="221">
        <v>2.5</v>
      </c>
      <c r="L133" s="222">
        <v>0</v>
      </c>
      <c r="M133" s="223"/>
      <c r="N133" s="224">
        <f>ROUND(L133*K133,2)</f>
        <v>0</v>
      </c>
      <c r="O133" s="224"/>
      <c r="P133" s="224"/>
      <c r="Q133" s="224"/>
      <c r="R133" s="46"/>
      <c r="T133" s="225" t="s">
        <v>22</v>
      </c>
      <c r="U133" s="54" t="s">
        <v>41</v>
      </c>
      <c r="V133" s="45"/>
      <c r="W133" s="226">
        <f>V133*K133</f>
        <v>0</v>
      </c>
      <c r="X133" s="226">
        <v>0</v>
      </c>
      <c r="Y133" s="226">
        <f>X133*K133</f>
        <v>0</v>
      </c>
      <c r="Z133" s="226">
        <v>0</v>
      </c>
      <c r="AA133" s="227">
        <f>Z133*K133</f>
        <v>0</v>
      </c>
      <c r="AR133" s="20" t="s">
        <v>151</v>
      </c>
      <c r="AT133" s="20" t="s">
        <v>147</v>
      </c>
      <c r="AU133" s="20" t="s">
        <v>106</v>
      </c>
      <c r="AY133" s="20" t="s">
        <v>146</v>
      </c>
      <c r="BE133" s="140">
        <f>IF(U133="základní",N133,0)</f>
        <v>0</v>
      </c>
      <c r="BF133" s="140">
        <f>IF(U133="snížená",N133,0)</f>
        <v>0</v>
      </c>
      <c r="BG133" s="140">
        <f>IF(U133="zákl. přenesená",N133,0)</f>
        <v>0</v>
      </c>
      <c r="BH133" s="140">
        <f>IF(U133="sníž. přenesená",N133,0)</f>
        <v>0</v>
      </c>
      <c r="BI133" s="140">
        <f>IF(U133="nulová",N133,0)</f>
        <v>0</v>
      </c>
      <c r="BJ133" s="20" t="s">
        <v>84</v>
      </c>
      <c r="BK133" s="140">
        <f>ROUND(L133*K133,2)</f>
        <v>0</v>
      </c>
      <c r="BL133" s="20" t="s">
        <v>151</v>
      </c>
      <c r="BM133" s="20" t="s">
        <v>174</v>
      </c>
    </row>
    <row r="134" s="1" customFormat="1" ht="25.5" customHeight="1">
      <c r="B134" s="44"/>
      <c r="C134" s="217" t="s">
        <v>184</v>
      </c>
      <c r="D134" s="217" t="s">
        <v>147</v>
      </c>
      <c r="E134" s="218" t="s">
        <v>176</v>
      </c>
      <c r="F134" s="219" t="s">
        <v>177</v>
      </c>
      <c r="G134" s="219"/>
      <c r="H134" s="219"/>
      <c r="I134" s="219"/>
      <c r="J134" s="220" t="s">
        <v>169</v>
      </c>
      <c r="K134" s="221">
        <v>0.157</v>
      </c>
      <c r="L134" s="222">
        <v>0</v>
      </c>
      <c r="M134" s="223"/>
      <c r="N134" s="224">
        <f>ROUND(L134*K134,2)</f>
        <v>0</v>
      </c>
      <c r="O134" s="224"/>
      <c r="P134" s="224"/>
      <c r="Q134" s="224"/>
      <c r="R134" s="46"/>
      <c r="T134" s="225" t="s">
        <v>22</v>
      </c>
      <c r="U134" s="54" t="s">
        <v>41</v>
      </c>
      <c r="V134" s="45"/>
      <c r="W134" s="226">
        <f>V134*K134</f>
        <v>0</v>
      </c>
      <c r="X134" s="226">
        <v>0</v>
      </c>
      <c r="Y134" s="226">
        <f>X134*K134</f>
        <v>0</v>
      </c>
      <c r="Z134" s="226">
        <v>0</v>
      </c>
      <c r="AA134" s="227">
        <f>Z134*K134</f>
        <v>0</v>
      </c>
      <c r="AR134" s="20" t="s">
        <v>151</v>
      </c>
      <c r="AT134" s="20" t="s">
        <v>147</v>
      </c>
      <c r="AU134" s="20" t="s">
        <v>106</v>
      </c>
      <c r="AY134" s="20" t="s">
        <v>146</v>
      </c>
      <c r="BE134" s="140">
        <f>IF(U134="základní",N134,0)</f>
        <v>0</v>
      </c>
      <c r="BF134" s="140">
        <f>IF(U134="snížená",N134,0)</f>
        <v>0</v>
      </c>
      <c r="BG134" s="140">
        <f>IF(U134="zákl. přenesená",N134,0)</f>
        <v>0</v>
      </c>
      <c r="BH134" s="140">
        <f>IF(U134="sníž. přenesená",N134,0)</f>
        <v>0</v>
      </c>
      <c r="BI134" s="140">
        <f>IF(U134="nulová",N134,0)</f>
        <v>0</v>
      </c>
      <c r="BJ134" s="20" t="s">
        <v>84</v>
      </c>
      <c r="BK134" s="140">
        <f>ROUND(L134*K134,2)</f>
        <v>0</v>
      </c>
      <c r="BL134" s="20" t="s">
        <v>151</v>
      </c>
      <c r="BM134" s="20" t="s">
        <v>178</v>
      </c>
    </row>
    <row r="135" s="9" customFormat="1" ht="37.44" customHeight="1">
      <c r="B135" s="204"/>
      <c r="C135" s="205"/>
      <c r="D135" s="206" t="s">
        <v>119</v>
      </c>
      <c r="E135" s="206"/>
      <c r="F135" s="206"/>
      <c r="G135" s="206"/>
      <c r="H135" s="206"/>
      <c r="I135" s="206"/>
      <c r="J135" s="206"/>
      <c r="K135" s="206"/>
      <c r="L135" s="206"/>
      <c r="M135" s="206"/>
      <c r="N135" s="230">
        <f>BK135</f>
        <v>0</v>
      </c>
      <c r="O135" s="231"/>
      <c r="P135" s="231"/>
      <c r="Q135" s="231"/>
      <c r="R135" s="207"/>
      <c r="T135" s="208"/>
      <c r="U135" s="205"/>
      <c r="V135" s="205"/>
      <c r="W135" s="209">
        <f>W136+W143</f>
        <v>0</v>
      </c>
      <c r="X135" s="205"/>
      <c r="Y135" s="209">
        <f>Y136+Y143</f>
        <v>0.028470000000000006</v>
      </c>
      <c r="Z135" s="205"/>
      <c r="AA135" s="210">
        <f>AA136+AA143</f>
        <v>0</v>
      </c>
      <c r="AR135" s="211" t="s">
        <v>106</v>
      </c>
      <c r="AT135" s="212" t="s">
        <v>75</v>
      </c>
      <c r="AU135" s="212" t="s">
        <v>76</v>
      </c>
      <c r="AY135" s="211" t="s">
        <v>146</v>
      </c>
      <c r="BK135" s="213">
        <f>BK136+BK143</f>
        <v>0</v>
      </c>
    </row>
    <row r="136" s="9" customFormat="1" ht="19.92" customHeight="1">
      <c r="B136" s="204"/>
      <c r="C136" s="205"/>
      <c r="D136" s="214" t="s">
        <v>120</v>
      </c>
      <c r="E136" s="214"/>
      <c r="F136" s="214"/>
      <c r="G136" s="214"/>
      <c r="H136" s="214"/>
      <c r="I136" s="214"/>
      <c r="J136" s="214"/>
      <c r="K136" s="214"/>
      <c r="L136" s="214"/>
      <c r="M136" s="214"/>
      <c r="N136" s="215">
        <f>BK136</f>
        <v>0</v>
      </c>
      <c r="O136" s="216"/>
      <c r="P136" s="216"/>
      <c r="Q136" s="216"/>
      <c r="R136" s="207"/>
      <c r="T136" s="208"/>
      <c r="U136" s="205"/>
      <c r="V136" s="205"/>
      <c r="W136" s="209">
        <f>SUM(W137:W142)</f>
        <v>0</v>
      </c>
      <c r="X136" s="205"/>
      <c r="Y136" s="209">
        <f>SUM(Y137:Y142)</f>
        <v>0</v>
      </c>
      <c r="Z136" s="205"/>
      <c r="AA136" s="210">
        <f>SUM(AA137:AA142)</f>
        <v>0</v>
      </c>
      <c r="AR136" s="211" t="s">
        <v>106</v>
      </c>
      <c r="AT136" s="212" t="s">
        <v>75</v>
      </c>
      <c r="AU136" s="212" t="s">
        <v>84</v>
      </c>
      <c r="AY136" s="211" t="s">
        <v>146</v>
      </c>
      <c r="BK136" s="213">
        <f>SUM(BK137:BK142)</f>
        <v>0</v>
      </c>
    </row>
    <row r="137" s="1" customFormat="1" ht="25.5" customHeight="1">
      <c r="B137" s="44"/>
      <c r="C137" s="217" t="s">
        <v>189</v>
      </c>
      <c r="D137" s="217" t="s">
        <v>147</v>
      </c>
      <c r="E137" s="218" t="s">
        <v>180</v>
      </c>
      <c r="F137" s="219" t="s">
        <v>181</v>
      </c>
      <c r="G137" s="219"/>
      <c r="H137" s="219"/>
      <c r="I137" s="219"/>
      <c r="J137" s="220" t="s">
        <v>150</v>
      </c>
      <c r="K137" s="221">
        <v>1</v>
      </c>
      <c r="L137" s="222">
        <v>0</v>
      </c>
      <c r="M137" s="223"/>
      <c r="N137" s="224">
        <f>ROUND(L137*K137,2)</f>
        <v>0</v>
      </c>
      <c r="O137" s="224"/>
      <c r="P137" s="224"/>
      <c r="Q137" s="224"/>
      <c r="R137" s="46"/>
      <c r="T137" s="225" t="s">
        <v>22</v>
      </c>
      <c r="U137" s="54" t="s">
        <v>41</v>
      </c>
      <c r="V137" s="45"/>
      <c r="W137" s="226">
        <f>V137*K137</f>
        <v>0</v>
      </c>
      <c r="X137" s="226">
        <v>0</v>
      </c>
      <c r="Y137" s="226">
        <f>X137*K137</f>
        <v>0</v>
      </c>
      <c r="Z137" s="226">
        <v>0</v>
      </c>
      <c r="AA137" s="227">
        <f>Z137*K137</f>
        <v>0</v>
      </c>
      <c r="AR137" s="20" t="s">
        <v>182</v>
      </c>
      <c r="AT137" s="20" t="s">
        <v>147</v>
      </c>
      <c r="AU137" s="20" t="s">
        <v>106</v>
      </c>
      <c r="AY137" s="20" t="s">
        <v>146</v>
      </c>
      <c r="BE137" s="140">
        <f>IF(U137="základní",N137,0)</f>
        <v>0</v>
      </c>
      <c r="BF137" s="140">
        <f>IF(U137="snížená",N137,0)</f>
        <v>0</v>
      </c>
      <c r="BG137" s="140">
        <f>IF(U137="zákl. přenesená",N137,0)</f>
        <v>0</v>
      </c>
      <c r="BH137" s="140">
        <f>IF(U137="sníž. přenesená",N137,0)</f>
        <v>0</v>
      </c>
      <c r="BI137" s="140">
        <f>IF(U137="nulová",N137,0)</f>
        <v>0</v>
      </c>
      <c r="BJ137" s="20" t="s">
        <v>84</v>
      </c>
      <c r="BK137" s="140">
        <f>ROUND(L137*K137,2)</f>
        <v>0</v>
      </c>
      <c r="BL137" s="20" t="s">
        <v>182</v>
      </c>
      <c r="BM137" s="20" t="s">
        <v>183</v>
      </c>
    </row>
    <row r="138" s="1" customFormat="1" ht="16.5" customHeight="1">
      <c r="B138" s="44"/>
      <c r="C138" s="217" t="s">
        <v>193</v>
      </c>
      <c r="D138" s="217" t="s">
        <v>147</v>
      </c>
      <c r="E138" s="218" t="s">
        <v>185</v>
      </c>
      <c r="F138" s="219" t="s">
        <v>186</v>
      </c>
      <c r="G138" s="219"/>
      <c r="H138" s="219"/>
      <c r="I138" s="219"/>
      <c r="J138" s="220" t="s">
        <v>187</v>
      </c>
      <c r="K138" s="221">
        <v>1</v>
      </c>
      <c r="L138" s="222">
        <v>0</v>
      </c>
      <c r="M138" s="223"/>
      <c r="N138" s="224">
        <f>ROUND(L138*K138,2)</f>
        <v>0</v>
      </c>
      <c r="O138" s="224"/>
      <c r="P138" s="224"/>
      <c r="Q138" s="224"/>
      <c r="R138" s="46"/>
      <c r="T138" s="225" t="s">
        <v>22</v>
      </c>
      <c r="U138" s="54" t="s">
        <v>41</v>
      </c>
      <c r="V138" s="45"/>
      <c r="W138" s="226">
        <f>V138*K138</f>
        <v>0</v>
      </c>
      <c r="X138" s="226">
        <v>0</v>
      </c>
      <c r="Y138" s="226">
        <f>X138*K138</f>
        <v>0</v>
      </c>
      <c r="Z138" s="226">
        <v>0</v>
      </c>
      <c r="AA138" s="227">
        <f>Z138*K138</f>
        <v>0</v>
      </c>
      <c r="AR138" s="20" t="s">
        <v>160</v>
      </c>
      <c r="AT138" s="20" t="s">
        <v>147</v>
      </c>
      <c r="AU138" s="20" t="s">
        <v>106</v>
      </c>
      <c r="AY138" s="20" t="s">
        <v>146</v>
      </c>
      <c r="BE138" s="140">
        <f>IF(U138="základní",N138,0)</f>
        <v>0</v>
      </c>
      <c r="BF138" s="140">
        <f>IF(U138="snížená",N138,0)</f>
        <v>0</v>
      </c>
      <c r="BG138" s="140">
        <f>IF(U138="zákl. přenesená",N138,0)</f>
        <v>0</v>
      </c>
      <c r="BH138" s="140">
        <f>IF(U138="sníž. přenesená",N138,0)</f>
        <v>0</v>
      </c>
      <c r="BI138" s="140">
        <f>IF(U138="nulová",N138,0)</f>
        <v>0</v>
      </c>
      <c r="BJ138" s="20" t="s">
        <v>84</v>
      </c>
      <c r="BK138" s="140">
        <f>ROUND(L138*K138,2)</f>
        <v>0</v>
      </c>
      <c r="BL138" s="20" t="s">
        <v>160</v>
      </c>
      <c r="BM138" s="20" t="s">
        <v>188</v>
      </c>
    </row>
    <row r="139" s="1" customFormat="1" ht="25.5" customHeight="1">
      <c r="B139" s="44"/>
      <c r="C139" s="217" t="s">
        <v>197</v>
      </c>
      <c r="D139" s="217" t="s">
        <v>147</v>
      </c>
      <c r="E139" s="218" t="s">
        <v>190</v>
      </c>
      <c r="F139" s="219" t="s">
        <v>191</v>
      </c>
      <c r="G139" s="219"/>
      <c r="H139" s="219"/>
      <c r="I139" s="219"/>
      <c r="J139" s="220" t="s">
        <v>187</v>
      </c>
      <c r="K139" s="221">
        <v>1</v>
      </c>
      <c r="L139" s="222">
        <v>0</v>
      </c>
      <c r="M139" s="223"/>
      <c r="N139" s="224">
        <f>ROUND(L139*K139,2)</f>
        <v>0</v>
      </c>
      <c r="O139" s="224"/>
      <c r="P139" s="224"/>
      <c r="Q139" s="224"/>
      <c r="R139" s="46"/>
      <c r="T139" s="225" t="s">
        <v>22</v>
      </c>
      <c r="U139" s="54" t="s">
        <v>41</v>
      </c>
      <c r="V139" s="45"/>
      <c r="W139" s="226">
        <f>V139*K139</f>
        <v>0</v>
      </c>
      <c r="X139" s="226">
        <v>0</v>
      </c>
      <c r="Y139" s="226">
        <f>X139*K139</f>
        <v>0</v>
      </c>
      <c r="Z139" s="226">
        <v>0</v>
      </c>
      <c r="AA139" s="227">
        <f>Z139*K139</f>
        <v>0</v>
      </c>
      <c r="AR139" s="20" t="s">
        <v>160</v>
      </c>
      <c r="AT139" s="20" t="s">
        <v>147</v>
      </c>
      <c r="AU139" s="20" t="s">
        <v>106</v>
      </c>
      <c r="AY139" s="20" t="s">
        <v>146</v>
      </c>
      <c r="BE139" s="140">
        <f>IF(U139="základní",N139,0)</f>
        <v>0</v>
      </c>
      <c r="BF139" s="140">
        <f>IF(U139="snížená",N139,0)</f>
        <v>0</v>
      </c>
      <c r="BG139" s="140">
        <f>IF(U139="zákl. přenesená",N139,0)</f>
        <v>0</v>
      </c>
      <c r="BH139" s="140">
        <f>IF(U139="sníž. přenesená",N139,0)</f>
        <v>0</v>
      </c>
      <c r="BI139" s="140">
        <f>IF(U139="nulová",N139,0)</f>
        <v>0</v>
      </c>
      <c r="BJ139" s="20" t="s">
        <v>84</v>
      </c>
      <c r="BK139" s="140">
        <f>ROUND(L139*K139,2)</f>
        <v>0</v>
      </c>
      <c r="BL139" s="20" t="s">
        <v>160</v>
      </c>
      <c r="BM139" s="20" t="s">
        <v>192</v>
      </c>
    </row>
    <row r="140" s="1" customFormat="1" ht="16.5" customHeight="1">
      <c r="B140" s="44"/>
      <c r="C140" s="217" t="s">
        <v>201</v>
      </c>
      <c r="D140" s="217" t="s">
        <v>147</v>
      </c>
      <c r="E140" s="218" t="s">
        <v>194</v>
      </c>
      <c r="F140" s="219" t="s">
        <v>195</v>
      </c>
      <c r="G140" s="219"/>
      <c r="H140" s="219"/>
      <c r="I140" s="219"/>
      <c r="J140" s="220" t="s">
        <v>187</v>
      </c>
      <c r="K140" s="221">
        <v>1</v>
      </c>
      <c r="L140" s="222">
        <v>0</v>
      </c>
      <c r="M140" s="223"/>
      <c r="N140" s="224">
        <f>ROUND(L140*K140,2)</f>
        <v>0</v>
      </c>
      <c r="O140" s="224"/>
      <c r="P140" s="224"/>
      <c r="Q140" s="224"/>
      <c r="R140" s="46"/>
      <c r="T140" s="225" t="s">
        <v>22</v>
      </c>
      <c r="U140" s="54" t="s">
        <v>41</v>
      </c>
      <c r="V140" s="45"/>
      <c r="W140" s="226">
        <f>V140*K140</f>
        <v>0</v>
      </c>
      <c r="X140" s="226">
        <v>0</v>
      </c>
      <c r="Y140" s="226">
        <f>X140*K140</f>
        <v>0</v>
      </c>
      <c r="Z140" s="226">
        <v>0</v>
      </c>
      <c r="AA140" s="227">
        <f>Z140*K140</f>
        <v>0</v>
      </c>
      <c r="AR140" s="20" t="s">
        <v>160</v>
      </c>
      <c r="AT140" s="20" t="s">
        <v>147</v>
      </c>
      <c r="AU140" s="20" t="s">
        <v>106</v>
      </c>
      <c r="AY140" s="20" t="s">
        <v>146</v>
      </c>
      <c r="BE140" s="140">
        <f>IF(U140="základní",N140,0)</f>
        <v>0</v>
      </c>
      <c r="BF140" s="140">
        <f>IF(U140="snížená",N140,0)</f>
        <v>0</v>
      </c>
      <c r="BG140" s="140">
        <f>IF(U140="zákl. přenesená",N140,0)</f>
        <v>0</v>
      </c>
      <c r="BH140" s="140">
        <f>IF(U140="sníž. přenesená",N140,0)</f>
        <v>0</v>
      </c>
      <c r="BI140" s="140">
        <f>IF(U140="nulová",N140,0)</f>
        <v>0</v>
      </c>
      <c r="BJ140" s="20" t="s">
        <v>84</v>
      </c>
      <c r="BK140" s="140">
        <f>ROUND(L140*K140,2)</f>
        <v>0</v>
      </c>
      <c r="BL140" s="20" t="s">
        <v>160</v>
      </c>
      <c r="BM140" s="20" t="s">
        <v>196</v>
      </c>
    </row>
    <row r="141" s="1" customFormat="1" ht="16.5" customHeight="1">
      <c r="B141" s="44"/>
      <c r="C141" s="217" t="s">
        <v>205</v>
      </c>
      <c r="D141" s="217" t="s">
        <v>147</v>
      </c>
      <c r="E141" s="218" t="s">
        <v>198</v>
      </c>
      <c r="F141" s="219" t="s">
        <v>199</v>
      </c>
      <c r="G141" s="219"/>
      <c r="H141" s="219"/>
      <c r="I141" s="219"/>
      <c r="J141" s="220" t="s">
        <v>187</v>
      </c>
      <c r="K141" s="221">
        <v>1</v>
      </c>
      <c r="L141" s="222">
        <v>0</v>
      </c>
      <c r="M141" s="223"/>
      <c r="N141" s="224">
        <f>ROUND(L141*K141,2)</f>
        <v>0</v>
      </c>
      <c r="O141" s="224"/>
      <c r="P141" s="224"/>
      <c r="Q141" s="224"/>
      <c r="R141" s="46"/>
      <c r="T141" s="225" t="s">
        <v>22</v>
      </c>
      <c r="U141" s="54" t="s">
        <v>41</v>
      </c>
      <c r="V141" s="45"/>
      <c r="W141" s="226">
        <f>V141*K141</f>
        <v>0</v>
      </c>
      <c r="X141" s="226">
        <v>0</v>
      </c>
      <c r="Y141" s="226">
        <f>X141*K141</f>
        <v>0</v>
      </c>
      <c r="Z141" s="226">
        <v>0</v>
      </c>
      <c r="AA141" s="227">
        <f>Z141*K141</f>
        <v>0</v>
      </c>
      <c r="AR141" s="20" t="s">
        <v>160</v>
      </c>
      <c r="AT141" s="20" t="s">
        <v>147</v>
      </c>
      <c r="AU141" s="20" t="s">
        <v>106</v>
      </c>
      <c r="AY141" s="20" t="s">
        <v>146</v>
      </c>
      <c r="BE141" s="140">
        <f>IF(U141="základní",N141,0)</f>
        <v>0</v>
      </c>
      <c r="BF141" s="140">
        <f>IF(U141="snížená",N141,0)</f>
        <v>0</v>
      </c>
      <c r="BG141" s="140">
        <f>IF(U141="zákl. přenesená",N141,0)</f>
        <v>0</v>
      </c>
      <c r="BH141" s="140">
        <f>IF(U141="sníž. přenesená",N141,0)</f>
        <v>0</v>
      </c>
      <c r="BI141" s="140">
        <f>IF(U141="nulová",N141,0)</f>
        <v>0</v>
      </c>
      <c r="BJ141" s="20" t="s">
        <v>84</v>
      </c>
      <c r="BK141" s="140">
        <f>ROUND(L141*K141,2)</f>
        <v>0</v>
      </c>
      <c r="BL141" s="20" t="s">
        <v>160</v>
      </c>
      <c r="BM141" s="20" t="s">
        <v>200</v>
      </c>
    </row>
    <row r="142" s="1" customFormat="1" ht="25.5" customHeight="1">
      <c r="B142" s="44"/>
      <c r="C142" s="217" t="s">
        <v>11</v>
      </c>
      <c r="D142" s="217" t="s">
        <v>147</v>
      </c>
      <c r="E142" s="218" t="s">
        <v>285</v>
      </c>
      <c r="F142" s="219" t="s">
        <v>286</v>
      </c>
      <c r="G142" s="219"/>
      <c r="H142" s="219"/>
      <c r="I142" s="219"/>
      <c r="J142" s="220" t="s">
        <v>187</v>
      </c>
      <c r="K142" s="221">
        <v>1</v>
      </c>
      <c r="L142" s="222">
        <v>0</v>
      </c>
      <c r="M142" s="223"/>
      <c r="N142" s="224">
        <f>ROUND(L142*K142,2)</f>
        <v>0</v>
      </c>
      <c r="O142" s="224"/>
      <c r="P142" s="224"/>
      <c r="Q142" s="224"/>
      <c r="R142" s="46"/>
      <c r="T142" s="225" t="s">
        <v>22</v>
      </c>
      <c r="U142" s="54" t="s">
        <v>41</v>
      </c>
      <c r="V142" s="45"/>
      <c r="W142" s="226">
        <f>V142*K142</f>
        <v>0</v>
      </c>
      <c r="X142" s="226">
        <v>0</v>
      </c>
      <c r="Y142" s="226">
        <f>X142*K142</f>
        <v>0</v>
      </c>
      <c r="Z142" s="226">
        <v>0</v>
      </c>
      <c r="AA142" s="227">
        <f>Z142*K142</f>
        <v>0</v>
      </c>
      <c r="AR142" s="20" t="s">
        <v>160</v>
      </c>
      <c r="AT142" s="20" t="s">
        <v>147</v>
      </c>
      <c r="AU142" s="20" t="s">
        <v>106</v>
      </c>
      <c r="AY142" s="20" t="s">
        <v>146</v>
      </c>
      <c r="BE142" s="140">
        <f>IF(U142="základní",N142,0)</f>
        <v>0</v>
      </c>
      <c r="BF142" s="140">
        <f>IF(U142="snížená",N142,0)</f>
        <v>0</v>
      </c>
      <c r="BG142" s="140">
        <f>IF(U142="zákl. přenesená",N142,0)</f>
        <v>0</v>
      </c>
      <c r="BH142" s="140">
        <f>IF(U142="sníž. přenesená",N142,0)</f>
        <v>0</v>
      </c>
      <c r="BI142" s="140">
        <f>IF(U142="nulová",N142,0)</f>
        <v>0</v>
      </c>
      <c r="BJ142" s="20" t="s">
        <v>84</v>
      </c>
      <c r="BK142" s="140">
        <f>ROUND(L142*K142,2)</f>
        <v>0</v>
      </c>
      <c r="BL142" s="20" t="s">
        <v>160</v>
      </c>
      <c r="BM142" s="20" t="s">
        <v>287</v>
      </c>
    </row>
    <row r="143" s="9" customFormat="1" ht="29.88" customHeight="1">
      <c r="B143" s="204"/>
      <c r="C143" s="205"/>
      <c r="D143" s="214" t="s">
        <v>121</v>
      </c>
      <c r="E143" s="214"/>
      <c r="F143" s="214"/>
      <c r="G143" s="214"/>
      <c r="H143" s="214"/>
      <c r="I143" s="214"/>
      <c r="J143" s="214"/>
      <c r="K143" s="214"/>
      <c r="L143" s="214"/>
      <c r="M143" s="214"/>
      <c r="N143" s="228">
        <f>BK143</f>
        <v>0</v>
      </c>
      <c r="O143" s="229"/>
      <c r="P143" s="229"/>
      <c r="Q143" s="229"/>
      <c r="R143" s="207"/>
      <c r="T143" s="208"/>
      <c r="U143" s="205"/>
      <c r="V143" s="205"/>
      <c r="W143" s="209">
        <f>SUM(W144:W157)</f>
        <v>0</v>
      </c>
      <c r="X143" s="205"/>
      <c r="Y143" s="209">
        <f>SUM(Y144:Y157)</f>
        <v>0.028470000000000006</v>
      </c>
      <c r="Z143" s="205"/>
      <c r="AA143" s="210">
        <f>SUM(AA144:AA157)</f>
        <v>0</v>
      </c>
      <c r="AR143" s="211" t="s">
        <v>106</v>
      </c>
      <c r="AT143" s="212" t="s">
        <v>75</v>
      </c>
      <c r="AU143" s="212" t="s">
        <v>84</v>
      </c>
      <c r="AY143" s="211" t="s">
        <v>146</v>
      </c>
      <c r="BK143" s="213">
        <f>SUM(BK144:BK157)</f>
        <v>0</v>
      </c>
    </row>
    <row r="144" s="1" customFormat="1" ht="25.5" customHeight="1">
      <c r="B144" s="44"/>
      <c r="C144" s="217" t="s">
        <v>182</v>
      </c>
      <c r="D144" s="217" t="s">
        <v>147</v>
      </c>
      <c r="E144" s="218" t="s">
        <v>288</v>
      </c>
      <c r="F144" s="219" t="s">
        <v>289</v>
      </c>
      <c r="G144" s="219"/>
      <c r="H144" s="219"/>
      <c r="I144" s="219"/>
      <c r="J144" s="220" t="s">
        <v>155</v>
      </c>
      <c r="K144" s="221">
        <v>20</v>
      </c>
      <c r="L144" s="222">
        <v>0</v>
      </c>
      <c r="M144" s="223"/>
      <c r="N144" s="224">
        <f>ROUND(L144*K144,2)</f>
        <v>0</v>
      </c>
      <c r="O144" s="224"/>
      <c r="P144" s="224"/>
      <c r="Q144" s="224"/>
      <c r="R144" s="46"/>
      <c r="T144" s="225" t="s">
        <v>22</v>
      </c>
      <c r="U144" s="54" t="s">
        <v>41</v>
      </c>
      <c r="V144" s="45"/>
      <c r="W144" s="226">
        <f>V144*K144</f>
        <v>0</v>
      </c>
      <c r="X144" s="226">
        <v>0</v>
      </c>
      <c r="Y144" s="226">
        <f>X144*K144</f>
        <v>0</v>
      </c>
      <c r="Z144" s="226">
        <v>0</v>
      </c>
      <c r="AA144" s="227">
        <f>Z144*K144</f>
        <v>0</v>
      </c>
      <c r="AR144" s="20" t="s">
        <v>182</v>
      </c>
      <c r="AT144" s="20" t="s">
        <v>147</v>
      </c>
      <c r="AU144" s="20" t="s">
        <v>106</v>
      </c>
      <c r="AY144" s="20" t="s">
        <v>146</v>
      </c>
      <c r="BE144" s="140">
        <f>IF(U144="základní",N144,0)</f>
        <v>0</v>
      </c>
      <c r="BF144" s="140">
        <f>IF(U144="snížená",N144,0)</f>
        <v>0</v>
      </c>
      <c r="BG144" s="140">
        <f>IF(U144="zákl. přenesená",N144,0)</f>
        <v>0</v>
      </c>
      <c r="BH144" s="140">
        <f>IF(U144="sníž. přenesená",N144,0)</f>
        <v>0</v>
      </c>
      <c r="BI144" s="140">
        <f>IF(U144="nulová",N144,0)</f>
        <v>0</v>
      </c>
      <c r="BJ144" s="20" t="s">
        <v>84</v>
      </c>
      <c r="BK144" s="140">
        <f>ROUND(L144*K144,2)</f>
        <v>0</v>
      </c>
      <c r="BL144" s="20" t="s">
        <v>182</v>
      </c>
      <c r="BM144" s="20" t="s">
        <v>213</v>
      </c>
    </row>
    <row r="145" s="1" customFormat="1" ht="16.5" customHeight="1">
      <c r="B145" s="44"/>
      <c r="C145" s="232" t="s">
        <v>217</v>
      </c>
      <c r="D145" s="232" t="s">
        <v>206</v>
      </c>
      <c r="E145" s="233" t="s">
        <v>290</v>
      </c>
      <c r="F145" s="234" t="s">
        <v>291</v>
      </c>
      <c r="G145" s="234"/>
      <c r="H145" s="234"/>
      <c r="I145" s="234"/>
      <c r="J145" s="235" t="s">
        <v>155</v>
      </c>
      <c r="K145" s="236">
        <v>20</v>
      </c>
      <c r="L145" s="237">
        <v>0</v>
      </c>
      <c r="M145" s="238"/>
      <c r="N145" s="239">
        <f>ROUND(L145*K145,2)</f>
        <v>0</v>
      </c>
      <c r="O145" s="224"/>
      <c r="P145" s="224"/>
      <c r="Q145" s="224"/>
      <c r="R145" s="46"/>
      <c r="T145" s="225" t="s">
        <v>22</v>
      </c>
      <c r="U145" s="54" t="s">
        <v>41</v>
      </c>
      <c r="V145" s="45"/>
      <c r="W145" s="226">
        <f>V145*K145</f>
        <v>0</v>
      </c>
      <c r="X145" s="226">
        <v>0.00011</v>
      </c>
      <c r="Y145" s="226">
        <f>X145*K145</f>
        <v>0.0022000000000000001</v>
      </c>
      <c r="Z145" s="226">
        <v>0</v>
      </c>
      <c r="AA145" s="227">
        <f>Z145*K145</f>
        <v>0</v>
      </c>
      <c r="AR145" s="20" t="s">
        <v>209</v>
      </c>
      <c r="AT145" s="20" t="s">
        <v>206</v>
      </c>
      <c r="AU145" s="20" t="s">
        <v>106</v>
      </c>
      <c r="AY145" s="20" t="s">
        <v>146</v>
      </c>
      <c r="BE145" s="140">
        <f>IF(U145="základní",N145,0)</f>
        <v>0</v>
      </c>
      <c r="BF145" s="140">
        <f>IF(U145="snížená",N145,0)</f>
        <v>0</v>
      </c>
      <c r="BG145" s="140">
        <f>IF(U145="zákl. přenesená",N145,0)</f>
        <v>0</v>
      </c>
      <c r="BH145" s="140">
        <f>IF(U145="sníž. přenesená",N145,0)</f>
        <v>0</v>
      </c>
      <c r="BI145" s="140">
        <f>IF(U145="nulová",N145,0)</f>
        <v>0</v>
      </c>
      <c r="BJ145" s="20" t="s">
        <v>84</v>
      </c>
      <c r="BK145" s="140">
        <f>ROUND(L145*K145,2)</f>
        <v>0</v>
      </c>
      <c r="BL145" s="20" t="s">
        <v>182</v>
      </c>
      <c r="BM145" s="20" t="s">
        <v>220</v>
      </c>
    </row>
    <row r="146" s="1" customFormat="1" ht="25.5" customHeight="1">
      <c r="B146" s="44"/>
      <c r="C146" s="217" t="s">
        <v>221</v>
      </c>
      <c r="D146" s="217" t="s">
        <v>147</v>
      </c>
      <c r="E146" s="218" t="s">
        <v>292</v>
      </c>
      <c r="F146" s="219" t="s">
        <v>293</v>
      </c>
      <c r="G146" s="219"/>
      <c r="H146" s="219"/>
      <c r="I146" s="219"/>
      <c r="J146" s="220" t="s">
        <v>155</v>
      </c>
      <c r="K146" s="221">
        <v>120</v>
      </c>
      <c r="L146" s="222">
        <v>0</v>
      </c>
      <c r="M146" s="223"/>
      <c r="N146" s="224">
        <f>ROUND(L146*K146,2)</f>
        <v>0</v>
      </c>
      <c r="O146" s="224"/>
      <c r="P146" s="224"/>
      <c r="Q146" s="224"/>
      <c r="R146" s="46"/>
      <c r="T146" s="225" t="s">
        <v>22</v>
      </c>
      <c r="U146" s="54" t="s">
        <v>41</v>
      </c>
      <c r="V146" s="45"/>
      <c r="W146" s="226">
        <f>V146*K146</f>
        <v>0</v>
      </c>
      <c r="X146" s="226">
        <v>0</v>
      </c>
      <c r="Y146" s="226">
        <f>X146*K146</f>
        <v>0</v>
      </c>
      <c r="Z146" s="226">
        <v>0</v>
      </c>
      <c r="AA146" s="227">
        <f>Z146*K146</f>
        <v>0</v>
      </c>
      <c r="AR146" s="20" t="s">
        <v>182</v>
      </c>
      <c r="AT146" s="20" t="s">
        <v>147</v>
      </c>
      <c r="AU146" s="20" t="s">
        <v>106</v>
      </c>
      <c r="AY146" s="20" t="s">
        <v>146</v>
      </c>
      <c r="BE146" s="140">
        <f>IF(U146="základní",N146,0)</f>
        <v>0</v>
      </c>
      <c r="BF146" s="140">
        <f>IF(U146="snížená",N146,0)</f>
        <v>0</v>
      </c>
      <c r="BG146" s="140">
        <f>IF(U146="zákl. přenesená",N146,0)</f>
        <v>0</v>
      </c>
      <c r="BH146" s="140">
        <f>IF(U146="sníž. přenesená",N146,0)</f>
        <v>0</v>
      </c>
      <c r="BI146" s="140">
        <f>IF(U146="nulová",N146,0)</f>
        <v>0</v>
      </c>
      <c r="BJ146" s="20" t="s">
        <v>84</v>
      </c>
      <c r="BK146" s="140">
        <f>ROUND(L146*K146,2)</f>
        <v>0</v>
      </c>
      <c r="BL146" s="20" t="s">
        <v>182</v>
      </c>
      <c r="BM146" s="20" t="s">
        <v>294</v>
      </c>
    </row>
    <row r="147" s="1" customFormat="1" ht="16.5" customHeight="1">
      <c r="B147" s="44"/>
      <c r="C147" s="232" t="s">
        <v>225</v>
      </c>
      <c r="D147" s="232" t="s">
        <v>206</v>
      </c>
      <c r="E147" s="233" t="s">
        <v>295</v>
      </c>
      <c r="F147" s="234" t="s">
        <v>296</v>
      </c>
      <c r="G147" s="234"/>
      <c r="H147" s="234"/>
      <c r="I147" s="234"/>
      <c r="J147" s="235" t="s">
        <v>155</v>
      </c>
      <c r="K147" s="236">
        <v>120</v>
      </c>
      <c r="L147" s="237">
        <v>0</v>
      </c>
      <c r="M147" s="238"/>
      <c r="N147" s="239">
        <f>ROUND(L147*K147,2)</f>
        <v>0</v>
      </c>
      <c r="O147" s="224"/>
      <c r="P147" s="224"/>
      <c r="Q147" s="224"/>
      <c r="R147" s="46"/>
      <c r="T147" s="225" t="s">
        <v>22</v>
      </c>
      <c r="U147" s="54" t="s">
        <v>41</v>
      </c>
      <c r="V147" s="45"/>
      <c r="W147" s="226">
        <f>V147*K147</f>
        <v>0</v>
      </c>
      <c r="X147" s="226">
        <v>0.00012</v>
      </c>
      <c r="Y147" s="226">
        <f>X147*K147</f>
        <v>0.0144</v>
      </c>
      <c r="Z147" s="226">
        <v>0</v>
      </c>
      <c r="AA147" s="227">
        <f>Z147*K147</f>
        <v>0</v>
      </c>
      <c r="AR147" s="20" t="s">
        <v>209</v>
      </c>
      <c r="AT147" s="20" t="s">
        <v>206</v>
      </c>
      <c r="AU147" s="20" t="s">
        <v>106</v>
      </c>
      <c r="AY147" s="20" t="s">
        <v>146</v>
      </c>
      <c r="BE147" s="140">
        <f>IF(U147="základní",N147,0)</f>
        <v>0</v>
      </c>
      <c r="BF147" s="140">
        <f>IF(U147="snížená",N147,0)</f>
        <v>0</v>
      </c>
      <c r="BG147" s="140">
        <f>IF(U147="zákl. přenesená",N147,0)</f>
        <v>0</v>
      </c>
      <c r="BH147" s="140">
        <f>IF(U147="sníž. přenesená",N147,0)</f>
        <v>0</v>
      </c>
      <c r="BI147" s="140">
        <f>IF(U147="nulová",N147,0)</f>
        <v>0</v>
      </c>
      <c r="BJ147" s="20" t="s">
        <v>84</v>
      </c>
      <c r="BK147" s="140">
        <f>ROUND(L147*K147,2)</f>
        <v>0</v>
      </c>
      <c r="BL147" s="20" t="s">
        <v>182</v>
      </c>
      <c r="BM147" s="20" t="s">
        <v>297</v>
      </c>
    </row>
    <row r="148" s="1" customFormat="1" ht="38.25" customHeight="1">
      <c r="B148" s="44"/>
      <c r="C148" s="217" t="s">
        <v>231</v>
      </c>
      <c r="D148" s="217" t="s">
        <v>147</v>
      </c>
      <c r="E148" s="218" t="s">
        <v>271</v>
      </c>
      <c r="F148" s="219" t="s">
        <v>272</v>
      </c>
      <c r="G148" s="219"/>
      <c r="H148" s="219"/>
      <c r="I148" s="219"/>
      <c r="J148" s="220" t="s">
        <v>155</v>
      </c>
      <c r="K148" s="221">
        <v>20</v>
      </c>
      <c r="L148" s="222">
        <v>0</v>
      </c>
      <c r="M148" s="223"/>
      <c r="N148" s="224">
        <f>ROUND(L148*K148,2)</f>
        <v>0</v>
      </c>
      <c r="O148" s="224"/>
      <c r="P148" s="224"/>
      <c r="Q148" s="224"/>
      <c r="R148" s="46"/>
      <c r="T148" s="225" t="s">
        <v>22</v>
      </c>
      <c r="U148" s="54" t="s">
        <v>41</v>
      </c>
      <c r="V148" s="45"/>
      <c r="W148" s="226">
        <f>V148*K148</f>
        <v>0</v>
      </c>
      <c r="X148" s="226">
        <v>0</v>
      </c>
      <c r="Y148" s="226">
        <f>X148*K148</f>
        <v>0</v>
      </c>
      <c r="Z148" s="226">
        <v>0</v>
      </c>
      <c r="AA148" s="227">
        <f>Z148*K148</f>
        <v>0</v>
      </c>
      <c r="AR148" s="20" t="s">
        <v>182</v>
      </c>
      <c r="AT148" s="20" t="s">
        <v>147</v>
      </c>
      <c r="AU148" s="20" t="s">
        <v>106</v>
      </c>
      <c r="AY148" s="20" t="s">
        <v>146</v>
      </c>
      <c r="BE148" s="140">
        <f>IF(U148="základní",N148,0)</f>
        <v>0</v>
      </c>
      <c r="BF148" s="140">
        <f>IF(U148="snížená",N148,0)</f>
        <v>0</v>
      </c>
      <c r="BG148" s="140">
        <f>IF(U148="zákl. přenesená",N148,0)</f>
        <v>0</v>
      </c>
      <c r="BH148" s="140">
        <f>IF(U148="sníž. přenesená",N148,0)</f>
        <v>0</v>
      </c>
      <c r="BI148" s="140">
        <f>IF(U148="nulová",N148,0)</f>
        <v>0</v>
      </c>
      <c r="BJ148" s="20" t="s">
        <v>84</v>
      </c>
      <c r="BK148" s="140">
        <f>ROUND(L148*K148,2)</f>
        <v>0</v>
      </c>
      <c r="BL148" s="20" t="s">
        <v>182</v>
      </c>
      <c r="BM148" s="20" t="s">
        <v>224</v>
      </c>
    </row>
    <row r="149" s="1" customFormat="1" ht="16.5" customHeight="1">
      <c r="B149" s="44"/>
      <c r="C149" s="232" t="s">
        <v>10</v>
      </c>
      <c r="D149" s="232" t="s">
        <v>206</v>
      </c>
      <c r="E149" s="233" t="s">
        <v>298</v>
      </c>
      <c r="F149" s="234" t="s">
        <v>299</v>
      </c>
      <c r="G149" s="234"/>
      <c r="H149" s="234"/>
      <c r="I149" s="234"/>
      <c r="J149" s="235" t="s">
        <v>155</v>
      </c>
      <c r="K149" s="236">
        <v>20</v>
      </c>
      <c r="L149" s="237">
        <v>0</v>
      </c>
      <c r="M149" s="238"/>
      <c r="N149" s="239">
        <f>ROUND(L149*K149,2)</f>
        <v>0</v>
      </c>
      <c r="O149" s="224"/>
      <c r="P149" s="224"/>
      <c r="Q149" s="224"/>
      <c r="R149" s="46"/>
      <c r="T149" s="225" t="s">
        <v>22</v>
      </c>
      <c r="U149" s="54" t="s">
        <v>41</v>
      </c>
      <c r="V149" s="45"/>
      <c r="W149" s="226">
        <f>V149*K149</f>
        <v>0</v>
      </c>
      <c r="X149" s="226">
        <v>0.00052999999999999998</v>
      </c>
      <c r="Y149" s="226">
        <f>X149*K149</f>
        <v>0.0106</v>
      </c>
      <c r="Z149" s="226">
        <v>0</v>
      </c>
      <c r="AA149" s="227">
        <f>Z149*K149</f>
        <v>0</v>
      </c>
      <c r="AR149" s="20" t="s">
        <v>209</v>
      </c>
      <c r="AT149" s="20" t="s">
        <v>206</v>
      </c>
      <c r="AU149" s="20" t="s">
        <v>106</v>
      </c>
      <c r="AY149" s="20" t="s">
        <v>146</v>
      </c>
      <c r="BE149" s="140">
        <f>IF(U149="základní",N149,0)</f>
        <v>0</v>
      </c>
      <c r="BF149" s="140">
        <f>IF(U149="snížená",N149,0)</f>
        <v>0</v>
      </c>
      <c r="BG149" s="140">
        <f>IF(U149="zákl. přenesená",N149,0)</f>
        <v>0</v>
      </c>
      <c r="BH149" s="140">
        <f>IF(U149="sníž. přenesená",N149,0)</f>
        <v>0</v>
      </c>
      <c r="BI149" s="140">
        <f>IF(U149="nulová",N149,0)</f>
        <v>0</v>
      </c>
      <c r="BJ149" s="20" t="s">
        <v>84</v>
      </c>
      <c r="BK149" s="140">
        <f>ROUND(L149*K149,2)</f>
        <v>0</v>
      </c>
      <c r="BL149" s="20" t="s">
        <v>182</v>
      </c>
      <c r="BM149" s="20" t="s">
        <v>228</v>
      </c>
    </row>
    <row r="150" s="1" customFormat="1" ht="25.5" customHeight="1">
      <c r="B150" s="44"/>
      <c r="C150" s="217" t="s">
        <v>238</v>
      </c>
      <c r="D150" s="217" t="s">
        <v>147</v>
      </c>
      <c r="E150" s="218" t="s">
        <v>235</v>
      </c>
      <c r="F150" s="219" t="s">
        <v>236</v>
      </c>
      <c r="G150" s="219"/>
      <c r="H150" s="219"/>
      <c r="I150" s="219"/>
      <c r="J150" s="220" t="s">
        <v>150</v>
      </c>
      <c r="K150" s="221">
        <v>45</v>
      </c>
      <c r="L150" s="222">
        <v>0</v>
      </c>
      <c r="M150" s="223"/>
      <c r="N150" s="224">
        <f>ROUND(L150*K150,2)</f>
        <v>0</v>
      </c>
      <c r="O150" s="224"/>
      <c r="P150" s="224"/>
      <c r="Q150" s="224"/>
      <c r="R150" s="46"/>
      <c r="T150" s="225" t="s">
        <v>22</v>
      </c>
      <c r="U150" s="54" t="s">
        <v>41</v>
      </c>
      <c r="V150" s="45"/>
      <c r="W150" s="226">
        <f>V150*K150</f>
        <v>0</v>
      </c>
      <c r="X150" s="226">
        <v>0</v>
      </c>
      <c r="Y150" s="226">
        <f>X150*K150</f>
        <v>0</v>
      </c>
      <c r="Z150" s="226">
        <v>0</v>
      </c>
      <c r="AA150" s="227">
        <f>Z150*K150</f>
        <v>0</v>
      </c>
      <c r="AR150" s="20" t="s">
        <v>182</v>
      </c>
      <c r="AT150" s="20" t="s">
        <v>147</v>
      </c>
      <c r="AU150" s="20" t="s">
        <v>106</v>
      </c>
      <c r="AY150" s="20" t="s">
        <v>146</v>
      </c>
      <c r="BE150" s="140">
        <f>IF(U150="základní",N150,0)</f>
        <v>0</v>
      </c>
      <c r="BF150" s="140">
        <f>IF(U150="snížená",N150,0)</f>
        <v>0</v>
      </c>
      <c r="BG150" s="140">
        <f>IF(U150="zákl. přenesená",N150,0)</f>
        <v>0</v>
      </c>
      <c r="BH150" s="140">
        <f>IF(U150="sníž. přenesená",N150,0)</f>
        <v>0</v>
      </c>
      <c r="BI150" s="140">
        <f>IF(U150="nulová",N150,0)</f>
        <v>0</v>
      </c>
      <c r="BJ150" s="20" t="s">
        <v>84</v>
      </c>
      <c r="BK150" s="140">
        <f>ROUND(L150*K150,2)</f>
        <v>0</v>
      </c>
      <c r="BL150" s="20" t="s">
        <v>182</v>
      </c>
      <c r="BM150" s="20" t="s">
        <v>300</v>
      </c>
    </row>
    <row r="151" s="1" customFormat="1" ht="25.5" customHeight="1">
      <c r="B151" s="44"/>
      <c r="C151" s="217" t="s">
        <v>242</v>
      </c>
      <c r="D151" s="217" t="s">
        <v>147</v>
      </c>
      <c r="E151" s="218" t="s">
        <v>239</v>
      </c>
      <c r="F151" s="219" t="s">
        <v>240</v>
      </c>
      <c r="G151" s="219"/>
      <c r="H151" s="219"/>
      <c r="I151" s="219"/>
      <c r="J151" s="220" t="s">
        <v>150</v>
      </c>
      <c r="K151" s="221">
        <v>5</v>
      </c>
      <c r="L151" s="222">
        <v>0</v>
      </c>
      <c r="M151" s="223"/>
      <c r="N151" s="224">
        <f>ROUND(L151*K151,2)</f>
        <v>0</v>
      </c>
      <c r="O151" s="224"/>
      <c r="P151" s="224"/>
      <c r="Q151" s="224"/>
      <c r="R151" s="46"/>
      <c r="T151" s="225" t="s">
        <v>22</v>
      </c>
      <c r="U151" s="54" t="s">
        <v>41</v>
      </c>
      <c r="V151" s="45"/>
      <c r="W151" s="226">
        <f>V151*K151</f>
        <v>0</v>
      </c>
      <c r="X151" s="226">
        <v>0</v>
      </c>
      <c r="Y151" s="226">
        <f>X151*K151</f>
        <v>0</v>
      </c>
      <c r="Z151" s="226">
        <v>0</v>
      </c>
      <c r="AA151" s="227">
        <f>Z151*K151</f>
        <v>0</v>
      </c>
      <c r="AR151" s="20" t="s">
        <v>182</v>
      </c>
      <c r="AT151" s="20" t="s">
        <v>147</v>
      </c>
      <c r="AU151" s="20" t="s">
        <v>106</v>
      </c>
      <c r="AY151" s="20" t="s">
        <v>146</v>
      </c>
      <c r="BE151" s="140">
        <f>IF(U151="základní",N151,0)</f>
        <v>0</v>
      </c>
      <c r="BF151" s="140">
        <f>IF(U151="snížená",N151,0)</f>
        <v>0</v>
      </c>
      <c r="BG151" s="140">
        <f>IF(U151="zákl. přenesená",N151,0)</f>
        <v>0</v>
      </c>
      <c r="BH151" s="140">
        <f>IF(U151="sníž. přenesená",N151,0)</f>
        <v>0</v>
      </c>
      <c r="BI151" s="140">
        <f>IF(U151="nulová",N151,0)</f>
        <v>0</v>
      </c>
      <c r="BJ151" s="20" t="s">
        <v>84</v>
      </c>
      <c r="BK151" s="140">
        <f>ROUND(L151*K151,2)</f>
        <v>0</v>
      </c>
      <c r="BL151" s="20" t="s">
        <v>182</v>
      </c>
      <c r="BM151" s="20" t="s">
        <v>241</v>
      </c>
    </row>
    <row r="152" s="1" customFormat="1" ht="16.5" customHeight="1">
      <c r="B152" s="44"/>
      <c r="C152" s="217" t="s">
        <v>247</v>
      </c>
      <c r="D152" s="217" t="s">
        <v>147</v>
      </c>
      <c r="E152" s="218" t="s">
        <v>243</v>
      </c>
      <c r="F152" s="219" t="s">
        <v>244</v>
      </c>
      <c r="G152" s="219"/>
      <c r="H152" s="219"/>
      <c r="I152" s="219"/>
      <c r="J152" s="220" t="s">
        <v>150</v>
      </c>
      <c r="K152" s="221">
        <v>1</v>
      </c>
      <c r="L152" s="222">
        <v>0</v>
      </c>
      <c r="M152" s="223"/>
      <c r="N152" s="224">
        <f>ROUND(L152*K152,2)</f>
        <v>0</v>
      </c>
      <c r="O152" s="224"/>
      <c r="P152" s="224"/>
      <c r="Q152" s="224"/>
      <c r="R152" s="46"/>
      <c r="T152" s="225" t="s">
        <v>22</v>
      </c>
      <c r="U152" s="54" t="s">
        <v>41</v>
      </c>
      <c r="V152" s="45"/>
      <c r="W152" s="226">
        <f>V152*K152</f>
        <v>0</v>
      </c>
      <c r="X152" s="226">
        <v>0</v>
      </c>
      <c r="Y152" s="226">
        <f>X152*K152</f>
        <v>0</v>
      </c>
      <c r="Z152" s="226">
        <v>0</v>
      </c>
      <c r="AA152" s="227">
        <f>Z152*K152</f>
        <v>0</v>
      </c>
      <c r="AR152" s="20" t="s">
        <v>182</v>
      </c>
      <c r="AT152" s="20" t="s">
        <v>147</v>
      </c>
      <c r="AU152" s="20" t="s">
        <v>106</v>
      </c>
      <c r="AY152" s="20" t="s">
        <v>146</v>
      </c>
      <c r="BE152" s="140">
        <f>IF(U152="základní",N152,0)</f>
        <v>0</v>
      </c>
      <c r="BF152" s="140">
        <f>IF(U152="snížená",N152,0)</f>
        <v>0</v>
      </c>
      <c r="BG152" s="140">
        <f>IF(U152="zákl. přenesená",N152,0)</f>
        <v>0</v>
      </c>
      <c r="BH152" s="140">
        <f>IF(U152="sníž. přenesená",N152,0)</f>
        <v>0</v>
      </c>
      <c r="BI152" s="140">
        <f>IF(U152="nulová",N152,0)</f>
        <v>0</v>
      </c>
      <c r="BJ152" s="20" t="s">
        <v>84</v>
      </c>
      <c r="BK152" s="140">
        <f>ROUND(L152*K152,2)</f>
        <v>0</v>
      </c>
      <c r="BL152" s="20" t="s">
        <v>182</v>
      </c>
      <c r="BM152" s="20" t="s">
        <v>245</v>
      </c>
    </row>
    <row r="153" s="1" customFormat="1" ht="24" customHeight="1">
      <c r="B153" s="44"/>
      <c r="C153" s="45"/>
      <c r="D153" s="45"/>
      <c r="E153" s="45"/>
      <c r="F153" s="240" t="s">
        <v>246</v>
      </c>
      <c r="G153" s="65"/>
      <c r="H153" s="65"/>
      <c r="I153" s="65"/>
      <c r="J153" s="45"/>
      <c r="K153" s="45"/>
      <c r="L153" s="45"/>
      <c r="M153" s="45"/>
      <c r="N153" s="45"/>
      <c r="O153" s="45"/>
      <c r="P153" s="45"/>
      <c r="Q153" s="45"/>
      <c r="R153" s="46"/>
      <c r="T153" s="188"/>
      <c r="U153" s="45"/>
      <c r="V153" s="45"/>
      <c r="W153" s="45"/>
      <c r="X153" s="45"/>
      <c r="Y153" s="45"/>
      <c r="Z153" s="45"/>
      <c r="AA153" s="98"/>
      <c r="AT153" s="20" t="s">
        <v>230</v>
      </c>
      <c r="AU153" s="20" t="s">
        <v>106</v>
      </c>
    </row>
    <row r="154" s="1" customFormat="1" ht="25.5" customHeight="1">
      <c r="B154" s="44"/>
      <c r="C154" s="232" t="s">
        <v>252</v>
      </c>
      <c r="D154" s="232" t="s">
        <v>206</v>
      </c>
      <c r="E154" s="233" t="s">
        <v>301</v>
      </c>
      <c r="F154" s="234" t="s">
        <v>302</v>
      </c>
      <c r="G154" s="234"/>
      <c r="H154" s="234"/>
      <c r="I154" s="234"/>
      <c r="J154" s="235" t="s">
        <v>150</v>
      </c>
      <c r="K154" s="236">
        <v>1</v>
      </c>
      <c r="L154" s="237">
        <v>0</v>
      </c>
      <c r="M154" s="238"/>
      <c r="N154" s="239">
        <f>ROUND(L154*K154,2)</f>
        <v>0</v>
      </c>
      <c r="O154" s="224"/>
      <c r="P154" s="224"/>
      <c r="Q154" s="224"/>
      <c r="R154" s="46"/>
      <c r="T154" s="225" t="s">
        <v>22</v>
      </c>
      <c r="U154" s="54" t="s">
        <v>41</v>
      </c>
      <c r="V154" s="45"/>
      <c r="W154" s="226">
        <f>V154*K154</f>
        <v>0</v>
      </c>
      <c r="X154" s="226">
        <v>0.00040000000000000002</v>
      </c>
      <c r="Y154" s="226">
        <f>X154*K154</f>
        <v>0.00040000000000000002</v>
      </c>
      <c r="Z154" s="226">
        <v>0</v>
      </c>
      <c r="AA154" s="227">
        <f>Z154*K154</f>
        <v>0</v>
      </c>
      <c r="AR154" s="20" t="s">
        <v>250</v>
      </c>
      <c r="AT154" s="20" t="s">
        <v>206</v>
      </c>
      <c r="AU154" s="20" t="s">
        <v>106</v>
      </c>
      <c r="AY154" s="20" t="s">
        <v>146</v>
      </c>
      <c r="BE154" s="140">
        <f>IF(U154="základní",N154,0)</f>
        <v>0</v>
      </c>
      <c r="BF154" s="140">
        <f>IF(U154="snížená",N154,0)</f>
        <v>0</v>
      </c>
      <c r="BG154" s="140">
        <f>IF(U154="zákl. přenesená",N154,0)</f>
        <v>0</v>
      </c>
      <c r="BH154" s="140">
        <f>IF(U154="sníž. přenesená",N154,0)</f>
        <v>0</v>
      </c>
      <c r="BI154" s="140">
        <f>IF(U154="nulová",N154,0)</f>
        <v>0</v>
      </c>
      <c r="BJ154" s="20" t="s">
        <v>84</v>
      </c>
      <c r="BK154" s="140">
        <f>ROUND(L154*K154,2)</f>
        <v>0</v>
      </c>
      <c r="BL154" s="20" t="s">
        <v>250</v>
      </c>
      <c r="BM154" s="20" t="s">
        <v>303</v>
      </c>
    </row>
    <row r="155" s="1" customFormat="1" ht="25.5" customHeight="1">
      <c r="B155" s="44"/>
      <c r="C155" s="232" t="s">
        <v>256</v>
      </c>
      <c r="D155" s="232" t="s">
        <v>206</v>
      </c>
      <c r="E155" s="233" t="s">
        <v>304</v>
      </c>
      <c r="F155" s="234" t="s">
        <v>305</v>
      </c>
      <c r="G155" s="234"/>
      <c r="H155" s="234"/>
      <c r="I155" s="234"/>
      <c r="J155" s="235" t="s">
        <v>150</v>
      </c>
      <c r="K155" s="236">
        <v>1</v>
      </c>
      <c r="L155" s="237">
        <v>0</v>
      </c>
      <c r="M155" s="238"/>
      <c r="N155" s="239">
        <f>ROUND(L155*K155,2)</f>
        <v>0</v>
      </c>
      <c r="O155" s="224"/>
      <c r="P155" s="224"/>
      <c r="Q155" s="224"/>
      <c r="R155" s="46"/>
      <c r="T155" s="225" t="s">
        <v>22</v>
      </c>
      <c r="U155" s="54" t="s">
        <v>41</v>
      </c>
      <c r="V155" s="45"/>
      <c r="W155" s="226">
        <f>V155*K155</f>
        <v>0</v>
      </c>
      <c r="X155" s="226">
        <v>0.00040000000000000002</v>
      </c>
      <c r="Y155" s="226">
        <f>X155*K155</f>
        <v>0.00040000000000000002</v>
      </c>
      <c r="Z155" s="226">
        <v>0</v>
      </c>
      <c r="AA155" s="227">
        <f>Z155*K155</f>
        <v>0</v>
      </c>
      <c r="AR155" s="20" t="s">
        <v>250</v>
      </c>
      <c r="AT155" s="20" t="s">
        <v>206</v>
      </c>
      <c r="AU155" s="20" t="s">
        <v>106</v>
      </c>
      <c r="AY155" s="20" t="s">
        <v>146</v>
      </c>
      <c r="BE155" s="140">
        <f>IF(U155="základní",N155,0)</f>
        <v>0</v>
      </c>
      <c r="BF155" s="140">
        <f>IF(U155="snížená",N155,0)</f>
        <v>0</v>
      </c>
      <c r="BG155" s="140">
        <f>IF(U155="zákl. přenesená",N155,0)</f>
        <v>0</v>
      </c>
      <c r="BH155" s="140">
        <f>IF(U155="sníž. přenesená",N155,0)</f>
        <v>0</v>
      </c>
      <c r="BI155" s="140">
        <f>IF(U155="nulová",N155,0)</f>
        <v>0</v>
      </c>
      <c r="BJ155" s="20" t="s">
        <v>84</v>
      </c>
      <c r="BK155" s="140">
        <f>ROUND(L155*K155,2)</f>
        <v>0</v>
      </c>
      <c r="BL155" s="20" t="s">
        <v>250</v>
      </c>
      <c r="BM155" s="20" t="s">
        <v>277</v>
      </c>
    </row>
    <row r="156" s="1" customFormat="1" ht="25.5" customHeight="1">
      <c r="B156" s="44"/>
      <c r="C156" s="232" t="s">
        <v>260</v>
      </c>
      <c r="D156" s="232" t="s">
        <v>206</v>
      </c>
      <c r="E156" s="233" t="s">
        <v>261</v>
      </c>
      <c r="F156" s="234" t="s">
        <v>262</v>
      </c>
      <c r="G156" s="234"/>
      <c r="H156" s="234"/>
      <c r="I156" s="234"/>
      <c r="J156" s="235" t="s">
        <v>150</v>
      </c>
      <c r="K156" s="236">
        <v>1</v>
      </c>
      <c r="L156" s="237">
        <v>0</v>
      </c>
      <c r="M156" s="238"/>
      <c r="N156" s="239">
        <f>ROUND(L156*K156,2)</f>
        <v>0</v>
      </c>
      <c r="O156" s="224"/>
      <c r="P156" s="224"/>
      <c r="Q156" s="224"/>
      <c r="R156" s="46"/>
      <c r="T156" s="225" t="s">
        <v>22</v>
      </c>
      <c r="U156" s="54" t="s">
        <v>41</v>
      </c>
      <c r="V156" s="45"/>
      <c r="W156" s="226">
        <f>V156*K156</f>
        <v>0</v>
      </c>
      <c r="X156" s="226">
        <v>0.00046999999999999999</v>
      </c>
      <c r="Y156" s="226">
        <f>X156*K156</f>
        <v>0.00046999999999999999</v>
      </c>
      <c r="Z156" s="226">
        <v>0</v>
      </c>
      <c r="AA156" s="227">
        <f>Z156*K156</f>
        <v>0</v>
      </c>
      <c r="AR156" s="20" t="s">
        <v>250</v>
      </c>
      <c r="AT156" s="20" t="s">
        <v>206</v>
      </c>
      <c r="AU156" s="20" t="s">
        <v>106</v>
      </c>
      <c r="AY156" s="20" t="s">
        <v>146</v>
      </c>
      <c r="BE156" s="140">
        <f>IF(U156="základní",N156,0)</f>
        <v>0</v>
      </c>
      <c r="BF156" s="140">
        <f>IF(U156="snížená",N156,0)</f>
        <v>0</v>
      </c>
      <c r="BG156" s="140">
        <f>IF(U156="zákl. přenesená",N156,0)</f>
        <v>0</v>
      </c>
      <c r="BH156" s="140">
        <f>IF(U156="sníž. přenesená",N156,0)</f>
        <v>0</v>
      </c>
      <c r="BI156" s="140">
        <f>IF(U156="nulová",N156,0)</f>
        <v>0</v>
      </c>
      <c r="BJ156" s="20" t="s">
        <v>84</v>
      </c>
      <c r="BK156" s="140">
        <f>ROUND(L156*K156,2)</f>
        <v>0</v>
      </c>
      <c r="BL156" s="20" t="s">
        <v>250</v>
      </c>
      <c r="BM156" s="20" t="s">
        <v>263</v>
      </c>
    </row>
    <row r="157" s="1" customFormat="1" ht="38.25" customHeight="1">
      <c r="B157" s="44"/>
      <c r="C157" s="217" t="s">
        <v>264</v>
      </c>
      <c r="D157" s="217" t="s">
        <v>147</v>
      </c>
      <c r="E157" s="218" t="s">
        <v>265</v>
      </c>
      <c r="F157" s="219" t="s">
        <v>266</v>
      </c>
      <c r="G157" s="219"/>
      <c r="H157" s="219"/>
      <c r="I157" s="219"/>
      <c r="J157" s="220" t="s">
        <v>187</v>
      </c>
      <c r="K157" s="221">
        <v>1</v>
      </c>
      <c r="L157" s="222">
        <v>0</v>
      </c>
      <c r="M157" s="223"/>
      <c r="N157" s="224">
        <f>ROUND(L157*K157,2)</f>
        <v>0</v>
      </c>
      <c r="O157" s="224"/>
      <c r="P157" s="224"/>
      <c r="Q157" s="224"/>
      <c r="R157" s="46"/>
      <c r="T157" s="225" t="s">
        <v>22</v>
      </c>
      <c r="U157" s="54" t="s">
        <v>41</v>
      </c>
      <c r="V157" s="45"/>
      <c r="W157" s="226">
        <f>V157*K157</f>
        <v>0</v>
      </c>
      <c r="X157" s="226">
        <v>0</v>
      </c>
      <c r="Y157" s="226">
        <f>X157*K157</f>
        <v>0</v>
      </c>
      <c r="Z157" s="226">
        <v>0</v>
      </c>
      <c r="AA157" s="227">
        <f>Z157*K157</f>
        <v>0</v>
      </c>
      <c r="AR157" s="20" t="s">
        <v>250</v>
      </c>
      <c r="AT157" s="20" t="s">
        <v>147</v>
      </c>
      <c r="AU157" s="20" t="s">
        <v>106</v>
      </c>
      <c r="AY157" s="20" t="s">
        <v>146</v>
      </c>
      <c r="BE157" s="140">
        <f>IF(U157="základní",N157,0)</f>
        <v>0</v>
      </c>
      <c r="BF157" s="140">
        <f>IF(U157="snížená",N157,0)</f>
        <v>0</v>
      </c>
      <c r="BG157" s="140">
        <f>IF(U157="zákl. přenesená",N157,0)</f>
        <v>0</v>
      </c>
      <c r="BH157" s="140">
        <f>IF(U157="sníž. přenesená",N157,0)</f>
        <v>0</v>
      </c>
      <c r="BI157" s="140">
        <f>IF(U157="nulová",N157,0)</f>
        <v>0</v>
      </c>
      <c r="BJ157" s="20" t="s">
        <v>84</v>
      </c>
      <c r="BK157" s="140">
        <f>ROUND(L157*K157,2)</f>
        <v>0</v>
      </c>
      <c r="BL157" s="20" t="s">
        <v>250</v>
      </c>
      <c r="BM157" s="20" t="s">
        <v>267</v>
      </c>
    </row>
    <row r="158" s="1" customFormat="1" ht="49.92" customHeight="1">
      <c r="B158" s="44"/>
      <c r="C158" s="45"/>
      <c r="D158" s="206" t="s">
        <v>268</v>
      </c>
      <c r="E158" s="45"/>
      <c r="F158" s="45"/>
      <c r="G158" s="45"/>
      <c r="H158" s="45"/>
      <c r="I158" s="45"/>
      <c r="J158" s="45"/>
      <c r="K158" s="45"/>
      <c r="L158" s="45"/>
      <c r="M158" s="45"/>
      <c r="N158" s="241">
        <f>BK158</f>
        <v>0</v>
      </c>
      <c r="O158" s="242"/>
      <c r="P158" s="242"/>
      <c r="Q158" s="242"/>
      <c r="R158" s="46"/>
      <c r="T158" s="188"/>
      <c r="U158" s="45"/>
      <c r="V158" s="45"/>
      <c r="W158" s="45"/>
      <c r="X158" s="45"/>
      <c r="Y158" s="45"/>
      <c r="Z158" s="45"/>
      <c r="AA158" s="98"/>
      <c r="AT158" s="20" t="s">
        <v>75</v>
      </c>
      <c r="AU158" s="20" t="s">
        <v>76</v>
      </c>
      <c r="AY158" s="20" t="s">
        <v>269</v>
      </c>
      <c r="BK158" s="140">
        <f>SUM(BK159:BK163)</f>
        <v>0</v>
      </c>
    </row>
    <row r="159" s="1" customFormat="1" ht="22.32" customHeight="1">
      <c r="B159" s="44"/>
      <c r="C159" s="243" t="s">
        <v>22</v>
      </c>
      <c r="D159" s="243" t="s">
        <v>147</v>
      </c>
      <c r="E159" s="244" t="s">
        <v>22</v>
      </c>
      <c r="F159" s="245" t="s">
        <v>22</v>
      </c>
      <c r="G159" s="245"/>
      <c r="H159" s="245"/>
      <c r="I159" s="245"/>
      <c r="J159" s="246" t="s">
        <v>22</v>
      </c>
      <c r="K159" s="247"/>
      <c r="L159" s="222"/>
      <c r="M159" s="224"/>
      <c r="N159" s="224">
        <f>BK159</f>
        <v>0</v>
      </c>
      <c r="O159" s="224"/>
      <c r="P159" s="224"/>
      <c r="Q159" s="224"/>
      <c r="R159" s="46"/>
      <c r="T159" s="225" t="s">
        <v>22</v>
      </c>
      <c r="U159" s="248" t="s">
        <v>41</v>
      </c>
      <c r="V159" s="45"/>
      <c r="W159" s="45"/>
      <c r="X159" s="45"/>
      <c r="Y159" s="45"/>
      <c r="Z159" s="45"/>
      <c r="AA159" s="98"/>
      <c r="AT159" s="20" t="s">
        <v>269</v>
      </c>
      <c r="AU159" s="20" t="s">
        <v>84</v>
      </c>
      <c r="AY159" s="20" t="s">
        <v>269</v>
      </c>
      <c r="BE159" s="140">
        <f>IF(U159="základní",N159,0)</f>
        <v>0</v>
      </c>
      <c r="BF159" s="140">
        <f>IF(U159="snížená",N159,0)</f>
        <v>0</v>
      </c>
      <c r="BG159" s="140">
        <f>IF(U159="zákl. přenesená",N159,0)</f>
        <v>0</v>
      </c>
      <c r="BH159" s="140">
        <f>IF(U159="sníž. přenesená",N159,0)</f>
        <v>0</v>
      </c>
      <c r="BI159" s="140">
        <f>IF(U159="nulová",N159,0)</f>
        <v>0</v>
      </c>
      <c r="BJ159" s="20" t="s">
        <v>84</v>
      </c>
      <c r="BK159" s="140">
        <f>L159*K159</f>
        <v>0</v>
      </c>
    </row>
    <row r="160" s="1" customFormat="1" ht="22.32" customHeight="1">
      <c r="B160" s="44"/>
      <c r="C160" s="243" t="s">
        <v>22</v>
      </c>
      <c r="D160" s="243" t="s">
        <v>147</v>
      </c>
      <c r="E160" s="244" t="s">
        <v>22</v>
      </c>
      <c r="F160" s="245" t="s">
        <v>22</v>
      </c>
      <c r="G160" s="245"/>
      <c r="H160" s="245"/>
      <c r="I160" s="245"/>
      <c r="J160" s="246" t="s">
        <v>22</v>
      </c>
      <c r="K160" s="247"/>
      <c r="L160" s="222"/>
      <c r="M160" s="224"/>
      <c r="N160" s="224">
        <f>BK160</f>
        <v>0</v>
      </c>
      <c r="O160" s="224"/>
      <c r="P160" s="224"/>
      <c r="Q160" s="224"/>
      <c r="R160" s="46"/>
      <c r="T160" s="225" t="s">
        <v>22</v>
      </c>
      <c r="U160" s="248" t="s">
        <v>41</v>
      </c>
      <c r="V160" s="45"/>
      <c r="W160" s="45"/>
      <c r="X160" s="45"/>
      <c r="Y160" s="45"/>
      <c r="Z160" s="45"/>
      <c r="AA160" s="98"/>
      <c r="AT160" s="20" t="s">
        <v>269</v>
      </c>
      <c r="AU160" s="20" t="s">
        <v>84</v>
      </c>
      <c r="AY160" s="20" t="s">
        <v>269</v>
      </c>
      <c r="BE160" s="140">
        <f>IF(U160="základní",N160,0)</f>
        <v>0</v>
      </c>
      <c r="BF160" s="140">
        <f>IF(U160="snížená",N160,0)</f>
        <v>0</v>
      </c>
      <c r="BG160" s="140">
        <f>IF(U160="zákl. přenesená",N160,0)</f>
        <v>0</v>
      </c>
      <c r="BH160" s="140">
        <f>IF(U160="sníž. přenesená",N160,0)</f>
        <v>0</v>
      </c>
      <c r="BI160" s="140">
        <f>IF(U160="nulová",N160,0)</f>
        <v>0</v>
      </c>
      <c r="BJ160" s="20" t="s">
        <v>84</v>
      </c>
      <c r="BK160" s="140">
        <f>L160*K160</f>
        <v>0</v>
      </c>
    </row>
    <row r="161" s="1" customFormat="1" ht="22.32" customHeight="1">
      <c r="B161" s="44"/>
      <c r="C161" s="243" t="s">
        <v>22</v>
      </c>
      <c r="D161" s="243" t="s">
        <v>147</v>
      </c>
      <c r="E161" s="244" t="s">
        <v>22</v>
      </c>
      <c r="F161" s="245" t="s">
        <v>22</v>
      </c>
      <c r="G161" s="245"/>
      <c r="H161" s="245"/>
      <c r="I161" s="245"/>
      <c r="J161" s="246" t="s">
        <v>22</v>
      </c>
      <c r="K161" s="247"/>
      <c r="L161" s="222"/>
      <c r="M161" s="224"/>
      <c r="N161" s="224">
        <f>BK161</f>
        <v>0</v>
      </c>
      <c r="O161" s="224"/>
      <c r="P161" s="224"/>
      <c r="Q161" s="224"/>
      <c r="R161" s="46"/>
      <c r="T161" s="225" t="s">
        <v>22</v>
      </c>
      <c r="U161" s="248" t="s">
        <v>41</v>
      </c>
      <c r="V161" s="45"/>
      <c r="W161" s="45"/>
      <c r="X161" s="45"/>
      <c r="Y161" s="45"/>
      <c r="Z161" s="45"/>
      <c r="AA161" s="98"/>
      <c r="AT161" s="20" t="s">
        <v>269</v>
      </c>
      <c r="AU161" s="20" t="s">
        <v>84</v>
      </c>
      <c r="AY161" s="20" t="s">
        <v>269</v>
      </c>
      <c r="BE161" s="140">
        <f>IF(U161="základní",N161,0)</f>
        <v>0</v>
      </c>
      <c r="BF161" s="140">
        <f>IF(U161="snížená",N161,0)</f>
        <v>0</v>
      </c>
      <c r="BG161" s="140">
        <f>IF(U161="zákl. přenesená",N161,0)</f>
        <v>0</v>
      </c>
      <c r="BH161" s="140">
        <f>IF(U161="sníž. přenesená",N161,0)</f>
        <v>0</v>
      </c>
      <c r="BI161" s="140">
        <f>IF(U161="nulová",N161,0)</f>
        <v>0</v>
      </c>
      <c r="BJ161" s="20" t="s">
        <v>84</v>
      </c>
      <c r="BK161" s="140">
        <f>L161*K161</f>
        <v>0</v>
      </c>
    </row>
    <row r="162" s="1" customFormat="1" ht="22.32" customHeight="1">
      <c r="B162" s="44"/>
      <c r="C162" s="243" t="s">
        <v>22</v>
      </c>
      <c r="D162" s="243" t="s">
        <v>147</v>
      </c>
      <c r="E162" s="244" t="s">
        <v>22</v>
      </c>
      <c r="F162" s="245" t="s">
        <v>22</v>
      </c>
      <c r="G162" s="245"/>
      <c r="H162" s="245"/>
      <c r="I162" s="245"/>
      <c r="J162" s="246" t="s">
        <v>22</v>
      </c>
      <c r="K162" s="247"/>
      <c r="L162" s="222"/>
      <c r="M162" s="224"/>
      <c r="N162" s="224">
        <f>BK162</f>
        <v>0</v>
      </c>
      <c r="O162" s="224"/>
      <c r="P162" s="224"/>
      <c r="Q162" s="224"/>
      <c r="R162" s="46"/>
      <c r="T162" s="225" t="s">
        <v>22</v>
      </c>
      <c r="U162" s="248" t="s">
        <v>41</v>
      </c>
      <c r="V162" s="45"/>
      <c r="W162" s="45"/>
      <c r="X162" s="45"/>
      <c r="Y162" s="45"/>
      <c r="Z162" s="45"/>
      <c r="AA162" s="98"/>
      <c r="AT162" s="20" t="s">
        <v>269</v>
      </c>
      <c r="AU162" s="20" t="s">
        <v>84</v>
      </c>
      <c r="AY162" s="20" t="s">
        <v>269</v>
      </c>
      <c r="BE162" s="140">
        <f>IF(U162="základní",N162,0)</f>
        <v>0</v>
      </c>
      <c r="BF162" s="140">
        <f>IF(U162="snížená",N162,0)</f>
        <v>0</v>
      </c>
      <c r="BG162" s="140">
        <f>IF(U162="zákl. přenesená",N162,0)</f>
        <v>0</v>
      </c>
      <c r="BH162" s="140">
        <f>IF(U162="sníž. přenesená",N162,0)</f>
        <v>0</v>
      </c>
      <c r="BI162" s="140">
        <f>IF(U162="nulová",N162,0)</f>
        <v>0</v>
      </c>
      <c r="BJ162" s="20" t="s">
        <v>84</v>
      </c>
      <c r="BK162" s="140">
        <f>L162*K162</f>
        <v>0</v>
      </c>
    </row>
    <row r="163" s="1" customFormat="1" ht="22.32" customHeight="1">
      <c r="B163" s="44"/>
      <c r="C163" s="243" t="s">
        <v>22</v>
      </c>
      <c r="D163" s="243" t="s">
        <v>147</v>
      </c>
      <c r="E163" s="244" t="s">
        <v>22</v>
      </c>
      <c r="F163" s="245" t="s">
        <v>22</v>
      </c>
      <c r="G163" s="245"/>
      <c r="H163" s="245"/>
      <c r="I163" s="245"/>
      <c r="J163" s="246" t="s">
        <v>22</v>
      </c>
      <c r="K163" s="247"/>
      <c r="L163" s="222"/>
      <c r="M163" s="224"/>
      <c r="N163" s="224">
        <f>BK163</f>
        <v>0</v>
      </c>
      <c r="O163" s="224"/>
      <c r="P163" s="224"/>
      <c r="Q163" s="224"/>
      <c r="R163" s="46"/>
      <c r="T163" s="225" t="s">
        <v>22</v>
      </c>
      <c r="U163" s="248" t="s">
        <v>41</v>
      </c>
      <c r="V163" s="70"/>
      <c r="W163" s="70"/>
      <c r="X163" s="70"/>
      <c r="Y163" s="70"/>
      <c r="Z163" s="70"/>
      <c r="AA163" s="72"/>
      <c r="AT163" s="20" t="s">
        <v>269</v>
      </c>
      <c r="AU163" s="20" t="s">
        <v>84</v>
      </c>
      <c r="AY163" s="20" t="s">
        <v>269</v>
      </c>
      <c r="BE163" s="140">
        <f>IF(U163="základní",N163,0)</f>
        <v>0</v>
      </c>
      <c r="BF163" s="140">
        <f>IF(U163="snížená",N163,0)</f>
        <v>0</v>
      </c>
      <c r="BG163" s="140">
        <f>IF(U163="zákl. přenesená",N163,0)</f>
        <v>0</v>
      </c>
      <c r="BH163" s="140">
        <f>IF(U163="sníž. přenesená",N163,0)</f>
        <v>0</v>
      </c>
      <c r="BI163" s="140">
        <f>IF(U163="nulová",N163,0)</f>
        <v>0</v>
      </c>
      <c r="BJ163" s="20" t="s">
        <v>84</v>
      </c>
      <c r="BK163" s="140">
        <f>L163*K163</f>
        <v>0</v>
      </c>
    </row>
    <row r="164" s="1" customFormat="1" ht="6.96" customHeight="1">
      <c r="B164" s="73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5"/>
    </row>
  </sheetData>
  <sheetProtection sheet="1" formatColumns="0" formatRows="0" objects="1" scenarios="1" spinCount="10" saltValue="MnUENgr7nk3PvNNrcbJt7+NstytoFxHjUCYVhPTjOV4fFzKB67YaFnUuaLthS1qP/TAh+tIBtPbtyU+QCkrO9Q==" hashValue="WwFPOEcGcSIo05NToDyAtj/lBdnYVSGnrXoQXtvrCzNzFy04czEmY/hZIJ8eFYYJrGaQB/nOl6eFpfWp1pkL4g==" algorithmName="SHA-512" password="CC35"/>
  <mergeCells count="17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N122:Q122"/>
    <mergeCell ref="N123:Q123"/>
    <mergeCell ref="N124:Q124"/>
    <mergeCell ref="N131:Q131"/>
    <mergeCell ref="N135:Q135"/>
    <mergeCell ref="N136:Q136"/>
    <mergeCell ref="N143:Q143"/>
    <mergeCell ref="N158:Q158"/>
    <mergeCell ref="H1:K1"/>
    <mergeCell ref="S2:AC2"/>
  </mergeCells>
  <dataValidations count="2">
    <dataValidation type="list" allowBlank="1" showInputMessage="1" showErrorMessage="1" error="Povoleny jsou hodnoty K, M." sqref="D159:D164">
      <formula1>"K, M"</formula1>
    </dataValidation>
    <dataValidation type="list" allowBlank="1" showInputMessage="1" showErrorMessage="1" error="Povoleny jsou hodnoty základní, snížená, zákl. přenesená, sníž. přenesená, nulová." sqref="U159:U164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MACEK-NTB\Martinp</dc:creator>
  <cp:lastModifiedBy>MACEK-NTB\Martinp</cp:lastModifiedBy>
  <dcterms:created xsi:type="dcterms:W3CDTF">2019-05-09T04:15:55Z</dcterms:created>
  <dcterms:modified xsi:type="dcterms:W3CDTF">2019-05-09T04:15:58Z</dcterms:modified>
</cp:coreProperties>
</file>