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tebook\Downloads\"/>
    </mc:Choice>
  </mc:AlternateContent>
  <bookViews>
    <workbookView xWindow="0" yWindow="0" windowWidth="23040" windowHeight="8796"/>
  </bookViews>
  <sheets>
    <sheet name="Rekapitulácia stavby" sheetId="1" r:id="rId1"/>
    <sheet name="01 - Stavebná časť" sheetId="2" r:id="rId2"/>
  </sheets>
  <definedNames>
    <definedName name="_xlnm._FilterDatabase" localSheetId="1" hidden="1">'01 - Stavebná časť'!$C$123:$K$165</definedName>
    <definedName name="_xlnm.Print_Titles" localSheetId="1">'01 - Stavebná časť'!$123:$123</definedName>
    <definedName name="_xlnm.Print_Titles" localSheetId="0">'Rekapitulácia stavby'!$92:$92</definedName>
    <definedName name="_xlnm.Print_Area" localSheetId="1">'01 - Stavebná časť'!$C$4:$J$76,'01 - Stavebná časť'!$C$82:$J$105,'01 - Stavebná časť'!$C$111:$J$165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17" i="2" l="1"/>
  <c r="J37" i="2" l="1"/>
  <c r="J36" i="2"/>
  <c r="AY95" i="1" s="1"/>
  <c r="J35" i="2"/>
  <c r="AX95" i="1" s="1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/>
  <c r="R159" i="2"/>
  <c r="R158" i="2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89" i="2"/>
  <c r="E87" i="2"/>
  <c r="J24" i="2"/>
  <c r="E24" i="2"/>
  <c r="J23" i="2"/>
  <c r="J21" i="2"/>
  <c r="E21" i="2"/>
  <c r="J120" i="2" s="1"/>
  <c r="J20" i="2"/>
  <c r="J18" i="2"/>
  <c r="E18" i="2"/>
  <c r="J15" i="2"/>
  <c r="E15" i="2"/>
  <c r="J14" i="2"/>
  <c r="J12" i="2"/>
  <c r="J118" i="2"/>
  <c r="E7" i="2"/>
  <c r="E114" i="2"/>
  <c r="L90" i="1"/>
  <c r="AM89" i="1"/>
  <c r="L89" i="1"/>
  <c r="AM87" i="1"/>
  <c r="L87" i="1"/>
  <c r="L85" i="1"/>
  <c r="L84" i="1"/>
  <c r="BK162" i="2"/>
  <c r="BK151" i="2"/>
  <c r="J144" i="2"/>
  <c r="BK133" i="2"/>
  <c r="J163" i="2"/>
  <c r="J152" i="2"/>
  <c r="BK136" i="2"/>
  <c r="BK132" i="2"/>
  <c r="AS94" i="1"/>
  <c r="J154" i="2"/>
  <c r="BK145" i="2"/>
  <c r="J136" i="2"/>
  <c r="BK129" i="2"/>
  <c r="BK159" i="2"/>
  <c r="BK143" i="2"/>
  <c r="J131" i="2"/>
  <c r="J159" i="2"/>
  <c r="BK155" i="2"/>
  <c r="J147" i="2"/>
  <c r="BK141" i="2"/>
  <c r="J132" i="2"/>
  <c r="J156" i="2"/>
  <c r="J151" i="2"/>
  <c r="J141" i="2"/>
  <c r="BK134" i="2"/>
  <c r="BK165" i="2"/>
  <c r="BK152" i="2"/>
  <c r="BK146" i="2"/>
  <c r="J133" i="2"/>
  <c r="BK128" i="2"/>
  <c r="J155" i="2"/>
  <c r="BK142" i="2"/>
  <c r="J129" i="2"/>
  <c r="BK163" i="2"/>
  <c r="BK156" i="2"/>
  <c r="J148" i="2"/>
  <c r="BK135" i="2"/>
  <c r="J165" i="2"/>
  <c r="BK154" i="2"/>
  <c r="J145" i="2"/>
  <c r="J138" i="2"/>
  <c r="BK130" i="2"/>
  <c r="J164" i="2"/>
  <c r="J153" i="2"/>
  <c r="BK148" i="2"/>
  <c r="J140" i="2"/>
  <c r="BK131" i="2"/>
  <c r="J127" i="2"/>
  <c r="BK147" i="2"/>
  <c r="BK140" i="2"/>
  <c r="BK157" i="2"/>
  <c r="BK150" i="2"/>
  <c r="J146" i="2"/>
  <c r="BK138" i="2"/>
  <c r="BK127" i="2"/>
  <c r="BK164" i="2"/>
  <c r="BK153" i="2"/>
  <c r="J143" i="2"/>
  <c r="J135" i="2"/>
  <c r="J128" i="2"/>
  <c r="J157" i="2"/>
  <c r="J150" i="2"/>
  <c r="J142" i="2"/>
  <c r="J130" i="2"/>
  <c r="J162" i="2"/>
  <c r="BK144" i="2"/>
  <c r="J134" i="2"/>
  <c r="T126" i="2" l="1"/>
  <c r="T139" i="2"/>
  <c r="T149" i="2"/>
  <c r="P126" i="2"/>
  <c r="BK149" i="2"/>
  <c r="J149" i="2"/>
  <c r="J101" i="2"/>
  <c r="P161" i="2"/>
  <c r="P160" i="2" s="1"/>
  <c r="BK126" i="2"/>
  <c r="J126" i="2"/>
  <c r="J98" i="2"/>
  <c r="BK139" i="2"/>
  <c r="J139" i="2"/>
  <c r="J100" i="2"/>
  <c r="R139" i="2"/>
  <c r="P149" i="2"/>
  <c r="BK161" i="2"/>
  <c r="J161" i="2"/>
  <c r="J104" i="2"/>
  <c r="R161" i="2"/>
  <c r="R160" i="2" s="1"/>
  <c r="R126" i="2"/>
  <c r="R125" i="2"/>
  <c r="P139" i="2"/>
  <c r="R149" i="2"/>
  <c r="T161" i="2"/>
  <c r="T160" i="2" s="1"/>
  <c r="BK137" i="2"/>
  <c r="J137" i="2"/>
  <c r="J99" i="2"/>
  <c r="BK158" i="2"/>
  <c r="J158" i="2"/>
  <c r="J102" i="2"/>
  <c r="J91" i="2"/>
  <c r="F121" i="2"/>
  <c r="J121" i="2"/>
  <c r="BF127" i="2"/>
  <c r="BF128" i="2"/>
  <c r="BF133" i="2"/>
  <c r="BF136" i="2"/>
  <c r="BF138" i="2"/>
  <c r="BF145" i="2"/>
  <c r="BF154" i="2"/>
  <c r="BF155" i="2"/>
  <c r="BF159" i="2"/>
  <c r="BF163" i="2"/>
  <c r="J89" i="2"/>
  <c r="BF130" i="2"/>
  <c r="BF132" i="2"/>
  <c r="BF141" i="2"/>
  <c r="BF150" i="2"/>
  <c r="BF153" i="2"/>
  <c r="BF156" i="2"/>
  <c r="BF157" i="2"/>
  <c r="BF164" i="2"/>
  <c r="E85" i="2"/>
  <c r="F120" i="2"/>
  <c r="BF131" i="2"/>
  <c r="BF134" i="2"/>
  <c r="BF140" i="2"/>
  <c r="BF142" i="2"/>
  <c r="BF144" i="2"/>
  <c r="BF151" i="2"/>
  <c r="BF152" i="2"/>
  <c r="BF162" i="2"/>
  <c r="BF129" i="2"/>
  <c r="BF135" i="2"/>
  <c r="BF143" i="2"/>
  <c r="BF146" i="2"/>
  <c r="BF147" i="2"/>
  <c r="BF148" i="2"/>
  <c r="BF165" i="2"/>
  <c r="F35" i="2"/>
  <c r="BB95" i="1"/>
  <c r="BB94" i="1" s="1"/>
  <c r="AX94" i="1" s="1"/>
  <c r="J33" i="2"/>
  <c r="AV95" i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/>
  <c r="BC94" i="1"/>
  <c r="W32" i="1" s="1"/>
  <c r="R124" i="2" l="1"/>
  <c r="P125" i="2"/>
  <c r="P124" i="2" s="1"/>
  <c r="AU95" i="1" s="1"/>
  <c r="AU94" i="1" s="1"/>
  <c r="T125" i="2"/>
  <c r="T124" i="2"/>
  <c r="BK160" i="2"/>
  <c r="J160" i="2"/>
  <c r="J103" i="2" s="1"/>
  <c r="BK125" i="2"/>
  <c r="BK124" i="2"/>
  <c r="J124" i="2"/>
  <c r="W31" i="1"/>
  <c r="AY94" i="1"/>
  <c r="J34" i="2"/>
  <c r="AW95" i="1" s="1"/>
  <c r="AT95" i="1" s="1"/>
  <c r="J30" i="2"/>
  <c r="AG95" i="1" s="1"/>
  <c r="AG94" i="1" s="1"/>
  <c r="AK26" i="1" s="1"/>
  <c r="W29" i="1"/>
  <c r="F34" i="2"/>
  <c r="BA95" i="1" s="1"/>
  <c r="BA94" i="1" s="1"/>
  <c r="W30" i="1" s="1"/>
  <c r="J125" i="2" l="1"/>
  <c r="J97" i="2"/>
  <c r="J96" i="2"/>
  <c r="J39" i="2"/>
  <c r="AN95" i="1"/>
  <c r="AW94" i="1"/>
  <c r="AK30" i="1" s="1"/>
  <c r="AK35" i="1" s="1"/>
  <c r="AT94" i="1" l="1"/>
  <c r="AN94" i="1"/>
</calcChain>
</file>

<file path=xl/sharedStrings.xml><?xml version="1.0" encoding="utf-8"?>
<sst xmlns="http://schemas.openxmlformats.org/spreadsheetml/2006/main" count="774" uniqueCount="244">
  <si>
    <t>Export Komplet</t>
  </si>
  <si>
    <t/>
  </si>
  <si>
    <t>2.0</t>
  </si>
  <si>
    <t>False</t>
  </si>
  <si>
    <t>{223fcc2c-3c5f-4227-b84c-b8fb171fe22f}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</si>
  <si>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</si>
  <si>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</si>
  <si>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</si>
  <si>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</si>
  <si>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</si>
  <si>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</si>
  <si>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</si>
  <si>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</si>
  <si>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</si>
  <si>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Zadanie_Úprava areálu v materskej školy v obci Hrubá Borša_stavebná časť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</si>
  <si>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</si>
  <si>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</si>
  <si>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</si>
  <si>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</si>
  <si>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</si>
  <si>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</si>
  <si>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</si>
  <si>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</si>
  <si>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</si>
  <si>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</si>
  <si>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</si>
  <si>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</si>
  <si>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</si>
  <si>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</si>
  <si>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</si>
  <si>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</si>
  <si>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</si>
  <si>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</si>
  <si>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</si>
  <si>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</si>
  <si>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</si>
  <si>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</si>
  <si>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</si>
  <si>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</si>
  <si>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</si>
  <si>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</si>
  <si>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</si>
  <si>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</si>
  <si>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</si>
  <si>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</si>
  <si>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</si>
  <si>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</si>
  <si>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</si>
  <si>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</si>
  <si>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</si>
  <si>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</si>
  <si>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</si>
  <si>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</si>
  <si>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</si>
  <si>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</si>
  <si>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</si>
  <si>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</si>
  <si>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</si>
  <si>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</si>
  <si>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</si>
  <si>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</si>
  <si>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</si>
  <si>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</si>
  <si>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</si>
  <si>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</si>
  <si>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</si>
  <si>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</si>
  <si>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</si>
  <si>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</si>
  <si>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</si>
  <si>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</si>
  <si>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</si>
  <si>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01</t>
  </si>
  <si>
    <t>Stavebná časť</t>
  </si>
  <si>
    <t>STA</t>
  </si>
  <si>
    <t>1</t>
  </si>
  <si>
    <t>{3e1446f0-f505-425d-8d70-51c8c75e3347}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</si>
  <si>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</si>
  <si>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</si>
  <si>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</si>
  <si>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</si>
  <si>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</si>
  <si>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</si>
  <si>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</si>
  <si>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</si>
  <si>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</si>
  <si>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</si>
  <si>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</si>
  <si>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</si>
  <si>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</si>
  <si>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</si>
  <si>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</si>
  <si>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</si>
  <si>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</si>
  <si>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</si>
  <si>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</si>
  <si>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</si>
  <si>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</si>
  <si>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</si>
  <si>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</si>
  <si>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</si>
  <si>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</si>
  <si>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</si>
  <si>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</si>
  <si>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</si>
  <si>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</si>
  <si>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</si>
  <si>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</si>
  <si>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</si>
  <si>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</si>
  <si>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122201101.S</t>
  </si>
  <si>
    <t>Odkopávka a prekopávka nezapažená v hornine 3, do 100 m3</t>
  </si>
  <si>
    <t>m3</t>
  </si>
  <si>
    <t>4</t>
  </si>
  <si>
    <t>2</t>
  </si>
  <si>
    <t>122201109.S</t>
  </si>
  <si>
    <t>Odkopávky a prekopávky nezapažené. Príplatok k cenám za lepivosť horniny 3</t>
  </si>
  <si>
    <t>3</t>
  </si>
  <si>
    <t>162201102.S</t>
  </si>
  <si>
    <t>Vodorovné premiestnenie výkopku z horniny 1-4 nad 20-50m</t>
  </si>
  <si>
    <t>6</t>
  </si>
  <si>
    <t>162501102.S</t>
  </si>
  <si>
    <t>Vodorovné premiestnenie výkopku po spevnenej ceste z horniny tr.1-4, do 100 m3 na vzdialenosť do 3000 m</t>
  </si>
  <si>
    <t>8</t>
  </si>
  <si>
    <t>5</t>
  </si>
  <si>
    <t>162501105.S</t>
  </si>
  <si>
    <t>Vodorovné premiestnenie výkopku po spevnenej ceste z horniny tr.1-4, do 100 m3, príplatok k cene za každých ďalšich a začatých 1000 m</t>
  </si>
  <si>
    <t>10</t>
  </si>
  <si>
    <t>167101101.S</t>
  </si>
  <si>
    <t>Nakladanie neuľahnutého výkopku z hornín tr.1-4 do 100 m3</t>
  </si>
  <si>
    <t>12</t>
  </si>
  <si>
    <t>7</t>
  </si>
  <si>
    <t>171201201.S</t>
  </si>
  <si>
    <t>Uloženie sypaniny na skládky do 100 m3</t>
  </si>
  <si>
    <t>14</t>
  </si>
  <si>
    <t>171209002.S</t>
  </si>
  <si>
    <t>Poplatok za skladovanie - zemina a kamenivo (17 05) ostatné</t>
  </si>
  <si>
    <t>t</t>
  </si>
  <si>
    <t>16</t>
  </si>
  <si>
    <t>9</t>
  </si>
  <si>
    <t>174101001.S</t>
  </si>
  <si>
    <t>Zásyp sypaninou so zhutnením jám, šachiet, rýh, zárezov alebo okolo objektov do 100 m3</t>
  </si>
  <si>
    <t>18</t>
  </si>
  <si>
    <t>181101102.S</t>
  </si>
  <si>
    <t>Úprava pláne v zárezoch v hornine 1-4 so zhutnením</t>
  </si>
  <si>
    <t>m2</t>
  </si>
  <si>
    <t>Zakladanie</t>
  </si>
  <si>
    <t>11</t>
  </si>
  <si>
    <t>215901101.S</t>
  </si>
  <si>
    <t>Zhutnenie podložia z rastlej horniny 1 až 4 pod násypy, z hornina súdržných do 92 % PS a nesúdržných</t>
  </si>
  <si>
    <t>22</t>
  </si>
  <si>
    <t>Komunikácie</t>
  </si>
  <si>
    <t>564760211.S</t>
  </si>
  <si>
    <t>Podklad alebo kryt z kameniva hrubého drveného veľ. 0-32 mm s rozprestretím a zhutnením hr. 200 mm</t>
  </si>
  <si>
    <t>24</t>
  </si>
  <si>
    <t>13</t>
  </si>
  <si>
    <t>564760211.S1</t>
  </si>
  <si>
    <t>Podklad alebo kryt z kameniva hrubého drveného veľ. 8-16, 0-18, 0-32 mm s rozprestretím a zhutnením hr. 100-300 mm</t>
  </si>
  <si>
    <t>26</t>
  </si>
  <si>
    <t>564871111.S</t>
  </si>
  <si>
    <t>Podklad z kameniva frakcie 16-32, 0-32, 0-63 mm s rozprestretím a zhutnením, po zhutnení hr. 200-300 mm</t>
  </si>
  <si>
    <t>28</t>
  </si>
  <si>
    <t>15</t>
  </si>
  <si>
    <t>589170021.S1</t>
  </si>
  <si>
    <t>Športový povrch z SBR 20 mm a EPDM 10 mm</t>
  </si>
  <si>
    <t>30</t>
  </si>
  <si>
    <t>5891799999</t>
  </si>
  <si>
    <t>Vyrovnanie povrchu pod EPDM</t>
  </si>
  <si>
    <t>32</t>
  </si>
  <si>
    <t>17</t>
  </si>
  <si>
    <t>594611120.S</t>
  </si>
  <si>
    <t>Kladenie dlažby z kameňa z nepravidelných tvarov hr. do 10 cm do lôžka z piesku hr. 50-70 mm</t>
  </si>
  <si>
    <t>34</t>
  </si>
  <si>
    <t>M</t>
  </si>
  <si>
    <t>583840004000.S</t>
  </si>
  <si>
    <t>Doskovitý kameň, šlapák - andezit, priemer 300-700 mm, hrúbka 20-40 alebo 40-70 mm</t>
  </si>
  <si>
    <t>36</t>
  </si>
  <si>
    <t>19</t>
  </si>
  <si>
    <t>596911243.S</t>
  </si>
  <si>
    <t>Kladenie betónovej zámkovej dlažby pozemných komunikácií hr. 100 mm pre peších do 300 m2 so zriadením lôžka z kameniva hr. 50 mm</t>
  </si>
  <si>
    <t>38</t>
  </si>
  <si>
    <t>592460009000.S</t>
  </si>
  <si>
    <t>Dlažba betónová škárová, rozmer 200x165x100 mm, prírodná</t>
  </si>
  <si>
    <t>40</t>
  </si>
  <si>
    <t>Ostatné konštrukcie a práce-búranie</t>
  </si>
  <si>
    <t>21</t>
  </si>
  <si>
    <t>916561112.S</t>
  </si>
  <si>
    <t>Osadenie záhonového alebo parkového obrubníka betón., do lôžka z bet. pros. tr. C 16/20 s bočnou oporou</t>
  </si>
  <si>
    <t>m</t>
  </si>
  <si>
    <t>42</t>
  </si>
  <si>
    <t>592170001800.S</t>
  </si>
  <si>
    <t>Obrubník parkový, lxšxv 1000x50x200 mm, prírodný</t>
  </si>
  <si>
    <t>ks</t>
  </si>
  <si>
    <t>44</t>
  </si>
  <si>
    <t>23</t>
  </si>
  <si>
    <t>961055111.S</t>
  </si>
  <si>
    <t>Búranie základov alebo vybúranie otvorov plochy nad 4 m2 v základoch železobetónových,  -2,40000t</t>
  </si>
  <si>
    <t>46</t>
  </si>
  <si>
    <t>979081111.S</t>
  </si>
  <si>
    <t>Odvoz sutiny a vybúraných hmôt na skládku do 1 km</t>
  </si>
  <si>
    <t>48</t>
  </si>
  <si>
    <t>25</t>
  </si>
  <si>
    <t>979081121.S</t>
  </si>
  <si>
    <t>Odvoz sutiny a vybúraných hmôt na skládku za každý ďalší 1 km</t>
  </si>
  <si>
    <t>50</t>
  </si>
  <si>
    <t>979082111.S</t>
  </si>
  <si>
    <t>Vnútrostavenisková doprava sutiny a vybúraných hmôt do 10 m</t>
  </si>
  <si>
    <t>52</t>
  </si>
  <si>
    <t>27</t>
  </si>
  <si>
    <t>979082121.S</t>
  </si>
  <si>
    <t>Vnútrostavenisková doprava sutiny a vybúraných hmôt za každých ďalších 5 m</t>
  </si>
  <si>
    <t>54</t>
  </si>
  <si>
    <t>979089612.S</t>
  </si>
  <si>
    <t>Poplatok za skladovanie - iné odpady zo stavieb a demolácií (17 09), ostatné</t>
  </si>
  <si>
    <t>56</t>
  </si>
  <si>
    <t>99</t>
  </si>
  <si>
    <t>Presun hmôt HSV</t>
  </si>
  <si>
    <t>29</t>
  </si>
  <si>
    <t>998223011.S</t>
  </si>
  <si>
    <t>Presun hmôt pre pozemné komunikácie s krytom dláždeným (822 2.3, 822 5.3) akejkoľvek dĺžky objektu</t>
  </si>
  <si>
    <t>58</t>
  </si>
  <si>
    <t>PSV</t>
  </si>
  <si>
    <t>Práce a dodávky PSV</t>
  </si>
  <si>
    <t>767</t>
  </si>
  <si>
    <t>Konštrukcie doplnkové kovové</t>
  </si>
  <si>
    <t>767914130.S0</t>
  </si>
  <si>
    <t>Montáž a dodávka drôteného oplotenia v=2m vrátane výkopov pre stĺpiky, základov, stĺpikov a oplotenia</t>
  </si>
  <si>
    <t>60</t>
  </si>
  <si>
    <t>31</t>
  </si>
  <si>
    <t>767914810.S</t>
  </si>
  <si>
    <t>Demontáž oplotenia rámového na oceľové stĺpiky, výšky do 1 m,  -0,00900t</t>
  </si>
  <si>
    <t>62</t>
  </si>
  <si>
    <t>767920840.S</t>
  </si>
  <si>
    <t>Demontáž vrát a vrátok na oplotenie s plochou jednotlivo nad 6 do 10 m2,  -0,28500t</t>
  </si>
  <si>
    <t>64</t>
  </si>
  <si>
    <t>33</t>
  </si>
  <si>
    <t>998767201.S</t>
  </si>
  <si>
    <t>Presun hmôt pre kovové stavebné doplnkové konštrukcie v objektoch výšky do 6 m</t>
  </si>
  <si>
    <t>%</t>
  </si>
  <si>
    <t>66</t>
  </si>
  <si>
    <t>Obec Hrubá Borša</t>
  </si>
  <si>
    <t>WORK stav s.r.o.</t>
  </si>
  <si>
    <t>SK2120983216</t>
  </si>
  <si>
    <t>Maslaňák Miloš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</si>
</sst>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6" workbookViewId="0">
      <selection activeCell="AE10" sqref="AE10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4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8" t="s">
        <v>12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170" t="s">
        <v>14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M8" s="1" t="s">
        <v>240</v>
      </c>
      <c r="AK8" s="23" t="s">
        <v>19</v>
      </c>
      <c r="AN8" s="208">
        <v>44930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M10" s="1" t="s">
        <v>240</v>
      </c>
      <c r="AK10" s="23" t="s">
        <v>21</v>
      </c>
      <c r="AN10" s="21"/>
      <c r="AR10" s="17"/>
      <c r="BS10" s="14" t="s">
        <v>6</v>
      </c>
    </row>
    <row r="11" spans="1:74" s="1" customFormat="1" ht="18.45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M13" s="1" t="s">
        <v>241</v>
      </c>
      <c r="AK13" s="23" t="s">
        <v>21</v>
      </c>
      <c r="AN13" s="21">
        <v>52337847</v>
      </c>
      <c r="AR13" s="17"/>
      <c r="BS13" s="14" t="s">
        <v>6</v>
      </c>
    </row>
    <row r="14" spans="1:74" ht="13.2">
      <c r="B14" s="17"/>
      <c r="E14" s="21" t="s">
        <v>18</v>
      </c>
      <c r="AK14" s="23" t="s">
        <v>22</v>
      </c>
      <c r="AN14" s="21" t="s">
        <v>242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26</v>
      </c>
      <c r="M19" s="1" t="s">
        <v>243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ROUND(AG94,2)</f>
        <v>27978.27</v>
      </c>
      <c r="AL26" s="173"/>
      <c r="AM26" s="173"/>
      <c r="AN26" s="173"/>
      <c r="AO26" s="173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4" t="s">
        <v>29</v>
      </c>
      <c r="M28" s="174"/>
      <c r="N28" s="174"/>
      <c r="O28" s="174"/>
      <c r="P28" s="174"/>
      <c r="Q28" s="26"/>
      <c r="R28" s="26"/>
      <c r="S28" s="26"/>
      <c r="T28" s="26"/>
      <c r="U28" s="26"/>
      <c r="V28" s="26"/>
      <c r="W28" s="174" t="s">
        <v>30</v>
      </c>
      <c r="X28" s="174"/>
      <c r="Y28" s="174"/>
      <c r="Z28" s="174"/>
      <c r="AA28" s="174"/>
      <c r="AB28" s="174"/>
      <c r="AC28" s="174"/>
      <c r="AD28" s="174"/>
      <c r="AE28" s="174"/>
      <c r="AF28" s="26"/>
      <c r="AG28" s="26"/>
      <c r="AH28" s="26"/>
      <c r="AI28" s="26"/>
      <c r="AJ28" s="26"/>
      <c r="AK28" s="174" t="s">
        <v>31</v>
      </c>
      <c r="AL28" s="174"/>
      <c r="AM28" s="174"/>
      <c r="AN28" s="174"/>
      <c r="AO28" s="174"/>
      <c r="AP28" s="26"/>
      <c r="AQ28" s="26"/>
      <c r="AR28" s="27"/>
      <c r="BE28" s="26"/>
    </row>
    <row r="29" spans="1:71" s="3" customFormat="1" ht="14.4" customHeight="1">
      <c r="B29" s="31"/>
      <c r="D29" s="23" t="s">
        <v>32</v>
      </c>
      <c r="F29" s="32" t="s">
        <v>33</v>
      </c>
      <c r="L29" s="177">
        <v>0.2</v>
      </c>
      <c r="M29" s="176"/>
      <c r="N29" s="176"/>
      <c r="O29" s="176"/>
      <c r="P29" s="176"/>
      <c r="Q29" s="33"/>
      <c r="R29" s="33"/>
      <c r="S29" s="33"/>
      <c r="T29" s="33"/>
      <c r="U29" s="33"/>
      <c r="V29" s="33"/>
      <c r="W29" s="175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F29" s="33"/>
      <c r="AG29" s="33"/>
      <c r="AH29" s="33"/>
      <c r="AI29" s="33"/>
      <c r="AJ29" s="33"/>
      <c r="AK29" s="175">
        <f>ROUND(AV94, 2)</f>
        <v>0</v>
      </c>
      <c r="AL29" s="176"/>
      <c r="AM29" s="176"/>
      <c r="AN29" s="176"/>
      <c r="AO29" s="176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34</v>
      </c>
      <c r="L30" s="180">
        <v>0.2</v>
      </c>
      <c r="M30" s="179"/>
      <c r="N30" s="179"/>
      <c r="O30" s="179"/>
      <c r="P30" s="179"/>
      <c r="W30" s="178">
        <f>ROUND(BA94, 2)</f>
        <v>27978.27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5595.65</v>
      </c>
      <c r="AL30" s="179"/>
      <c r="AM30" s="179"/>
      <c r="AN30" s="179"/>
      <c r="AO30" s="179"/>
      <c r="AR30" s="31"/>
    </row>
    <row r="31" spans="1:71" s="3" customFormat="1" ht="14.4" hidden="1" customHeight="1">
      <c r="B31" s="31"/>
      <c r="F31" s="23" t="s">
        <v>35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1"/>
    </row>
    <row r="32" spans="1:71" s="3" customFormat="1" ht="14.4" hidden="1" customHeight="1">
      <c r="B32" s="31"/>
      <c r="F32" s="23" t="s">
        <v>36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1"/>
    </row>
    <row r="33" spans="1:57" s="3" customFormat="1" ht="14.4" hidden="1" customHeight="1">
      <c r="B33" s="31"/>
      <c r="F33" s="32" t="s">
        <v>37</v>
      </c>
      <c r="L33" s="177">
        <v>0</v>
      </c>
      <c r="M33" s="176"/>
      <c r="N33" s="176"/>
      <c r="O33" s="176"/>
      <c r="P33" s="176"/>
      <c r="Q33" s="33"/>
      <c r="R33" s="33"/>
      <c r="S33" s="33"/>
      <c r="T33" s="33"/>
      <c r="U33" s="33"/>
      <c r="V33" s="33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F33" s="33"/>
      <c r="AG33" s="33"/>
      <c r="AH33" s="33"/>
      <c r="AI33" s="33"/>
      <c r="AJ33" s="33"/>
      <c r="AK33" s="175">
        <v>0</v>
      </c>
      <c r="AL33" s="176"/>
      <c r="AM33" s="176"/>
      <c r="AN33" s="176"/>
      <c r="AO33" s="176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38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39</v>
      </c>
      <c r="U35" s="37"/>
      <c r="V35" s="37"/>
      <c r="W35" s="37"/>
      <c r="X35" s="181" t="s">
        <v>40</v>
      </c>
      <c r="Y35" s="182"/>
      <c r="Z35" s="182"/>
      <c r="AA35" s="182"/>
      <c r="AB35" s="182"/>
      <c r="AC35" s="37"/>
      <c r="AD35" s="37"/>
      <c r="AE35" s="37"/>
      <c r="AF35" s="37"/>
      <c r="AG35" s="37"/>
      <c r="AH35" s="37"/>
      <c r="AI35" s="37"/>
      <c r="AJ35" s="37"/>
      <c r="AK35" s="183">
        <f>SUM(AK26:AK33)</f>
        <v>33573.919999999998</v>
      </c>
      <c r="AL35" s="182"/>
      <c r="AM35" s="182"/>
      <c r="AN35" s="182"/>
      <c r="AO35" s="184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42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6"/>
      <c r="B60" s="27"/>
      <c r="C60" s="26"/>
      <c r="D60" s="42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43</v>
      </c>
      <c r="AI60" s="29"/>
      <c r="AJ60" s="29"/>
      <c r="AK60" s="29"/>
      <c r="AL60" s="29"/>
      <c r="AM60" s="42" t="s">
        <v>44</v>
      </c>
      <c r="AN60" s="29"/>
      <c r="AO60" s="29"/>
      <c r="AP60" s="26"/>
      <c r="AQ60" s="26"/>
      <c r="AR60" s="27"/>
      <c r="BE60" s="26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6"/>
      <c r="B64" s="27"/>
      <c r="C64" s="26"/>
      <c r="D64" s="40" t="s">
        <v>45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46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6"/>
      <c r="B75" s="27"/>
      <c r="C75" s="26"/>
      <c r="D75" s="42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43</v>
      </c>
      <c r="AI75" s="29"/>
      <c r="AJ75" s="29"/>
      <c r="AK75" s="29"/>
      <c r="AL75" s="29"/>
      <c r="AM75" s="42" t="s">
        <v>44</v>
      </c>
      <c r="AN75" s="29"/>
      <c r="AO75" s="29"/>
      <c r="AP75" s="26"/>
      <c r="AQ75" s="26"/>
      <c r="AR75" s="27"/>
      <c r="BE75" s="26"/>
    </row>
    <row r="76" spans="1:57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IMPORT</v>
      </c>
      <c r="AR84" s="48"/>
    </row>
    <row r="85" spans="1:91" s="5" customFormat="1" ht="36.9" customHeight="1">
      <c r="B85" s="49"/>
      <c r="C85" s="50" t="s">
        <v>13</v>
      </c>
      <c r="L85" s="185" t="str">
        <f>K6</f>
        <v>Zadanie_Úprava areálu v materskej školy v obci Hrubá Borša_stavebná časť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 t="s">
        <v>240</v>
      </c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7">
        <f>IF(AN8= "","",AN8)</f>
        <v>44930</v>
      </c>
      <c r="AN87" s="187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 t="s">
        <v>240</v>
      </c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88" t="str">
        <f>IF(E17="","",E17)</f>
        <v xml:space="preserve"> </v>
      </c>
      <c r="AN89" s="189"/>
      <c r="AO89" s="189"/>
      <c r="AP89" s="189"/>
      <c r="AQ89" s="26"/>
      <c r="AR89" s="27"/>
      <c r="AS89" s="190" t="s">
        <v>48</v>
      </c>
      <c r="AT89" s="19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1" t="s">
        <v>241</v>
      </c>
      <c r="W90" s="1"/>
      <c r="X90" s="1"/>
      <c r="Y90" s="1"/>
      <c r="Z90" s="1"/>
      <c r="AA90" s="1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188" t="s">
        <v>243</v>
      </c>
      <c r="AN90" s="189"/>
      <c r="AO90" s="189"/>
      <c r="AP90" s="189"/>
      <c r="AQ90" s="26"/>
      <c r="AR90" s="27"/>
      <c r="AS90" s="192"/>
      <c r="AT90" s="19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2"/>
      <c r="AT91" s="19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94" t="s">
        <v>49</v>
      </c>
      <c r="D92" s="195"/>
      <c r="E92" s="195"/>
      <c r="F92" s="195"/>
      <c r="G92" s="195"/>
      <c r="H92" s="57"/>
      <c r="I92" s="196" t="s">
        <v>50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51</v>
      </c>
      <c r="AH92" s="195"/>
      <c r="AI92" s="195"/>
      <c r="AJ92" s="195"/>
      <c r="AK92" s="195"/>
      <c r="AL92" s="195"/>
      <c r="AM92" s="195"/>
      <c r="AN92" s="196" t="s">
        <v>52</v>
      </c>
      <c r="AO92" s="195"/>
      <c r="AP92" s="198"/>
      <c r="AQ92" s="58" t="s">
        <v>53</v>
      </c>
      <c r="AR92" s="27"/>
      <c r="AS92" s="59" t="s">
        <v>54</v>
      </c>
      <c r="AT92" s="60" t="s">
        <v>55</v>
      </c>
      <c r="AU92" s="60" t="s">
        <v>56</v>
      </c>
      <c r="AV92" s="60" t="s">
        <v>57</v>
      </c>
      <c r="AW92" s="60" t="s">
        <v>58</v>
      </c>
      <c r="AX92" s="60" t="s">
        <v>59</v>
      </c>
      <c r="AY92" s="60" t="s">
        <v>60</v>
      </c>
      <c r="AZ92" s="60" t="s">
        <v>61</v>
      </c>
      <c r="BA92" s="60" t="s">
        <v>62</v>
      </c>
      <c r="BB92" s="60" t="s">
        <v>63</v>
      </c>
      <c r="BC92" s="60" t="s">
        <v>64</v>
      </c>
      <c r="BD92" s="61" t="s">
        <v>65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2">
        <f>ROUND(AG95,2)</f>
        <v>27978.27</v>
      </c>
      <c r="AH94" s="202"/>
      <c r="AI94" s="202"/>
      <c r="AJ94" s="202"/>
      <c r="AK94" s="202"/>
      <c r="AL94" s="202"/>
      <c r="AM94" s="202"/>
      <c r="AN94" s="203">
        <f>SUM(AG94,AT94)</f>
        <v>33573.919999999998</v>
      </c>
      <c r="AO94" s="203"/>
      <c r="AP94" s="203"/>
      <c r="AQ94" s="69" t="s">
        <v>1</v>
      </c>
      <c r="AR94" s="65"/>
      <c r="AS94" s="70">
        <f>ROUND(AS95,2)</f>
        <v>0</v>
      </c>
      <c r="AT94" s="71">
        <f>ROUND(SUM(AV94:AW94),2)</f>
        <v>5595.65</v>
      </c>
      <c r="AU94" s="72">
        <f>ROUND(AU95,5)</f>
        <v>0</v>
      </c>
      <c r="AV94" s="71">
        <f>ROUND(AZ94*L29,2)</f>
        <v>0</v>
      </c>
      <c r="AW94" s="71">
        <f>ROUND(BA94*L30,2)</f>
        <v>5595.65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27978.27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67</v>
      </c>
      <c r="BT94" s="74" t="s">
        <v>68</v>
      </c>
      <c r="BU94" s="75" t="s">
        <v>69</v>
      </c>
      <c r="BV94" s="74" t="s">
        <v>12</v>
      </c>
      <c r="BW94" s="74" t="s">
        <v>4</v>
      </c>
      <c r="BX94" s="74" t="s">
        <v>70</v>
      </c>
      <c r="CL94" s="74" t="s">
        <v>1</v>
      </c>
    </row>
    <row r="95" spans="1:91" s="7" customFormat="1" ht="16.5" customHeight="1">
      <c r="A95" s="76" t="s">
        <v>71</v>
      </c>
      <c r="B95" s="77"/>
      <c r="C95" s="78"/>
      <c r="D95" s="201" t="s">
        <v>72</v>
      </c>
      <c r="E95" s="201"/>
      <c r="F95" s="201"/>
      <c r="G95" s="201"/>
      <c r="H95" s="201"/>
      <c r="I95" s="79"/>
      <c r="J95" s="201" t="s">
        <v>73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'01 - Stavebná časť'!J30</f>
        <v>27978.27</v>
      </c>
      <c r="AH95" s="200"/>
      <c r="AI95" s="200"/>
      <c r="AJ95" s="200"/>
      <c r="AK95" s="200"/>
      <c r="AL95" s="200"/>
      <c r="AM95" s="200"/>
      <c r="AN95" s="199">
        <f>SUM(AG95,AT95)</f>
        <v>33573.919999999998</v>
      </c>
      <c r="AO95" s="200"/>
      <c r="AP95" s="200"/>
      <c r="AQ95" s="80" t="s">
        <v>74</v>
      </c>
      <c r="AR95" s="77"/>
      <c r="AS95" s="81">
        <v>0</v>
      </c>
      <c r="AT95" s="82">
        <f>ROUND(SUM(AV95:AW95),2)</f>
        <v>5595.65</v>
      </c>
      <c r="AU95" s="83">
        <f>'01 - Stavebná časť'!P124</f>
        <v>0</v>
      </c>
      <c r="AV95" s="82">
        <f>'01 - Stavebná časť'!J33</f>
        <v>0</v>
      </c>
      <c r="AW95" s="82">
        <f>'01 - Stavebná časť'!J34</f>
        <v>5595.65</v>
      </c>
      <c r="AX95" s="82">
        <f>'01 - Stavebná časť'!J35</f>
        <v>0</v>
      </c>
      <c r="AY95" s="82">
        <f>'01 - Stavebná časť'!J36</f>
        <v>0</v>
      </c>
      <c r="AZ95" s="82">
        <f>'01 - Stavebná časť'!F33</f>
        <v>0</v>
      </c>
      <c r="BA95" s="82">
        <f>'01 - Stavebná časť'!F34</f>
        <v>27978.27</v>
      </c>
      <c r="BB95" s="82">
        <f>'01 - Stavebná časť'!F35</f>
        <v>0</v>
      </c>
      <c r="BC95" s="82">
        <f>'01 - Stavebná časť'!F36</f>
        <v>0</v>
      </c>
      <c r="BD95" s="84">
        <f>'01 - Stavebná časť'!F37</f>
        <v>0</v>
      </c>
      <c r="BT95" s="85" t="s">
        <v>75</v>
      </c>
      <c r="BV95" s="85" t="s">
        <v>12</v>
      </c>
      <c r="BW95" s="85" t="s">
        <v>76</v>
      </c>
      <c r="BX95" s="85" t="s">
        <v>4</v>
      </c>
      <c r="CL95" s="85" t="s">
        <v>1</v>
      </c>
      <c r="CM95" s="85" t="s">
        <v>68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tavebná časť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topLeftCell="A154" workbookViewId="0">
      <selection activeCell="F172" sqref="F17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6"/>
    </row>
    <row r="2" spans="1:46" s="1" customFormat="1" ht="36.9" customHeight="1">
      <c r="L2" s="204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77</v>
      </c>
      <c r="L4" s="17"/>
      <c r="M4" s="87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05" t="str">
        <f>'Rekapitulácia stavby'!K6</f>
        <v>Zadanie_Úprava areálu v materskej školy v obci Hrubá Borša_stavebná časť</v>
      </c>
      <c r="F7" s="206"/>
      <c r="G7" s="206"/>
      <c r="H7" s="206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5" t="s">
        <v>79</v>
      </c>
      <c r="F9" s="207"/>
      <c r="G9" s="207"/>
      <c r="H9" s="207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199999999999999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240</v>
      </c>
      <c r="G12" s="26"/>
      <c r="H12" s="26"/>
      <c r="I12" s="23" t="s">
        <v>19</v>
      </c>
      <c r="J12" s="52">
        <f>'Rekapitulácia stavby'!AN8</f>
        <v>44930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 t="s">
        <v>240</v>
      </c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 t="s">
        <v>241</v>
      </c>
      <c r="G17" s="26"/>
      <c r="H17" s="26"/>
      <c r="I17" s="23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8" t="str">
        <f>'Rekapitulácia stavby'!E14</f>
        <v xml:space="preserve"> </v>
      </c>
      <c r="F18" s="168"/>
      <c r="G18" s="168"/>
      <c r="H18" s="168"/>
      <c r="I18" s="23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26" t="s">
        <v>243</v>
      </c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71" t="s">
        <v>1</v>
      </c>
      <c r="F27" s="171"/>
      <c r="G27" s="171"/>
      <c r="H27" s="171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28</v>
      </c>
      <c r="E30" s="26"/>
      <c r="F30" s="26"/>
      <c r="G30" s="26"/>
      <c r="H30" s="26"/>
      <c r="I30" s="26"/>
      <c r="J30" s="68">
        <f>ROUND(J124, 2)</f>
        <v>27978.27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2" t="s">
        <v>32</v>
      </c>
      <c r="E33" s="32" t="s">
        <v>33</v>
      </c>
      <c r="F33" s="93">
        <f>ROUND((SUM(BE124:BE165)),  2)</f>
        <v>0</v>
      </c>
      <c r="G33" s="94"/>
      <c r="H33" s="94"/>
      <c r="I33" s="95">
        <v>0.2</v>
      </c>
      <c r="J33" s="93">
        <f>ROUND(((SUM(BE124:BE165))*I33),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6">
        <f>ROUND((SUM(BF124:BF165)),  2)</f>
        <v>27978.27</v>
      </c>
      <c r="G34" s="26"/>
      <c r="H34" s="26"/>
      <c r="I34" s="97">
        <v>0.2</v>
      </c>
      <c r="J34" s="96">
        <f>ROUND(((SUM(BF124:BF165))*I34),  2)</f>
        <v>5595.65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6">
        <f>ROUND((SUM(BG124:BG165)),  2)</f>
        <v>0</v>
      </c>
      <c r="G35" s="26"/>
      <c r="H35" s="26"/>
      <c r="I35" s="97">
        <v>0.2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6">
        <f>ROUND((SUM(BH124:BH165)),  2)</f>
        <v>0</v>
      </c>
      <c r="G36" s="26"/>
      <c r="H36" s="26"/>
      <c r="I36" s="97">
        <v>0.2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3">
        <f>ROUND((SUM(BI124:BI165)),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38</v>
      </c>
      <c r="E39" s="57"/>
      <c r="F39" s="57"/>
      <c r="G39" s="100" t="s">
        <v>39</v>
      </c>
      <c r="H39" s="101" t="s">
        <v>40</v>
      </c>
      <c r="I39" s="57"/>
      <c r="J39" s="102">
        <f>SUM(J30:J37)</f>
        <v>33573.919999999998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4" t="s">
        <v>44</v>
      </c>
      <c r="G61" s="42" t="s">
        <v>43</v>
      </c>
      <c r="H61" s="29"/>
      <c r="I61" s="29"/>
      <c r="J61" s="105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4" t="s">
        <v>44</v>
      </c>
      <c r="G76" s="42" t="s">
        <v>43</v>
      </c>
      <c r="H76" s="29"/>
      <c r="I76" s="29"/>
      <c r="J76" s="105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5" t="str">
        <f>E7</f>
        <v>Zadanie_Úprava areálu v materskej školy v obci Hrubá Borša_stavebná časť</v>
      </c>
      <c r="F85" s="206"/>
      <c r="G85" s="206"/>
      <c r="H85" s="206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5" t="str">
        <f>E9</f>
        <v>01 - Stavebná časť</v>
      </c>
      <c r="F87" s="207"/>
      <c r="G87" s="207"/>
      <c r="H87" s="207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23" t="s">
        <v>19</v>
      </c>
      <c r="J89" s="52">
        <f>IF(J12="","",J12)</f>
        <v>44930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21" t="s">
        <v>240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">
        <v>241</v>
      </c>
      <c r="G92" s="26"/>
      <c r="H92" s="26"/>
      <c r="I92" s="23" t="s">
        <v>26</v>
      </c>
      <c r="J92" s="24" t="s">
        <v>243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81</v>
      </c>
      <c r="D94" s="98"/>
      <c r="E94" s="98"/>
      <c r="F94" s="98"/>
      <c r="G94" s="98"/>
      <c r="H94" s="98"/>
      <c r="I94" s="98"/>
      <c r="J94" s="107" t="s">
        <v>82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customHeight="1">
      <c r="A96" s="26"/>
      <c r="B96" s="27"/>
      <c r="C96" s="108" t="s">
        <v>83</v>
      </c>
      <c r="D96" s="26"/>
      <c r="E96" s="26"/>
      <c r="F96" s="26"/>
      <c r="G96" s="26"/>
      <c r="H96" s="26"/>
      <c r="I96" s="26"/>
      <c r="J96" s="68">
        <f>J124</f>
        <v>27978.27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84</v>
      </c>
    </row>
    <row r="97" spans="1:31" s="9" customFormat="1" ht="24.9" customHeight="1">
      <c r="B97" s="109"/>
      <c r="D97" s="110" t="s">
        <v>85</v>
      </c>
      <c r="E97" s="111"/>
      <c r="F97" s="111"/>
      <c r="G97" s="111"/>
      <c r="H97" s="111"/>
      <c r="I97" s="111"/>
      <c r="J97" s="112">
        <f>J125</f>
        <v>27547.38</v>
      </c>
      <c r="L97" s="109"/>
    </row>
    <row r="98" spans="1:31" s="10" customFormat="1" ht="19.95" customHeight="1">
      <c r="B98" s="113"/>
      <c r="D98" s="114" t="s">
        <v>86</v>
      </c>
      <c r="E98" s="115"/>
      <c r="F98" s="115"/>
      <c r="G98" s="115"/>
      <c r="H98" s="115"/>
      <c r="I98" s="115"/>
      <c r="J98" s="116">
        <f>J126</f>
        <v>2434.85</v>
      </c>
      <c r="L98" s="113"/>
    </row>
    <row r="99" spans="1:31" s="10" customFormat="1" ht="19.95" customHeight="1">
      <c r="B99" s="113"/>
      <c r="D99" s="114" t="s">
        <v>87</v>
      </c>
      <c r="E99" s="115"/>
      <c r="F99" s="115"/>
      <c r="G99" s="115"/>
      <c r="H99" s="115"/>
      <c r="I99" s="115"/>
      <c r="J99" s="116">
        <f>J137</f>
        <v>41.86</v>
      </c>
      <c r="L99" s="113"/>
    </row>
    <row r="100" spans="1:31" s="10" customFormat="1" ht="19.95" customHeight="1">
      <c r="B100" s="113"/>
      <c r="D100" s="114" t="s">
        <v>88</v>
      </c>
      <c r="E100" s="115"/>
      <c r="F100" s="115"/>
      <c r="G100" s="115"/>
      <c r="H100" s="115"/>
      <c r="I100" s="115"/>
      <c r="J100" s="116">
        <f>J139</f>
        <v>18484.320000000003</v>
      </c>
      <c r="L100" s="113"/>
    </row>
    <row r="101" spans="1:31" s="10" customFormat="1" ht="19.95" customHeight="1">
      <c r="B101" s="113"/>
      <c r="D101" s="114" t="s">
        <v>89</v>
      </c>
      <c r="E101" s="115"/>
      <c r="F101" s="115"/>
      <c r="G101" s="115"/>
      <c r="H101" s="115"/>
      <c r="I101" s="115"/>
      <c r="J101" s="116">
        <f>J149</f>
        <v>5931.76</v>
      </c>
      <c r="L101" s="113"/>
    </row>
    <row r="102" spans="1:31" s="10" customFormat="1" ht="19.95" customHeight="1">
      <c r="B102" s="113"/>
      <c r="D102" s="114" t="s">
        <v>90</v>
      </c>
      <c r="E102" s="115"/>
      <c r="F102" s="115"/>
      <c r="G102" s="115"/>
      <c r="H102" s="115"/>
      <c r="I102" s="115"/>
      <c r="J102" s="116">
        <f>J158</f>
        <v>654.59</v>
      </c>
      <c r="L102" s="113"/>
    </row>
    <row r="103" spans="1:31" s="9" customFormat="1" ht="24.9" customHeight="1">
      <c r="B103" s="109"/>
      <c r="D103" s="110" t="s">
        <v>91</v>
      </c>
      <c r="E103" s="111"/>
      <c r="F103" s="111"/>
      <c r="G103" s="111"/>
      <c r="H103" s="111"/>
      <c r="I103" s="111"/>
      <c r="J103" s="112">
        <f>J160</f>
        <v>430.89</v>
      </c>
      <c r="L103" s="109"/>
    </row>
    <row r="104" spans="1:31" s="10" customFormat="1" ht="19.95" customHeight="1">
      <c r="B104" s="113"/>
      <c r="D104" s="114" t="s">
        <v>92</v>
      </c>
      <c r="E104" s="115"/>
      <c r="F104" s="115"/>
      <c r="G104" s="115"/>
      <c r="H104" s="115"/>
      <c r="I104" s="115"/>
      <c r="J104" s="116">
        <f>J161</f>
        <v>430.89</v>
      </c>
      <c r="L104" s="113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" customHeight="1">
      <c r="A111" s="26"/>
      <c r="B111" s="27"/>
      <c r="C111" s="18" t="s">
        <v>93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>
      <c r="A114" s="26"/>
      <c r="B114" s="27"/>
      <c r="C114" s="26"/>
      <c r="D114" s="26"/>
      <c r="E114" s="205" t="str">
        <f>E7</f>
        <v>Zadanie_Úprava areálu v materskej školy v obci Hrubá Borša_stavebná časť</v>
      </c>
      <c r="F114" s="206"/>
      <c r="G114" s="206"/>
      <c r="H114" s="20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78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5" t="str">
        <f>E9</f>
        <v>01 - Stavebná časť</v>
      </c>
      <c r="F116" s="207"/>
      <c r="G116" s="207"/>
      <c r="H116" s="207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Obec Hrubá Borša</v>
      </c>
      <c r="G118" s="26"/>
      <c r="H118" s="26"/>
      <c r="I118" s="23" t="s">
        <v>19</v>
      </c>
      <c r="J118" s="52">
        <f>IF(J12="","",J12)</f>
        <v>44930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26"/>
      <c r="B120" s="27"/>
      <c r="C120" s="23" t="s">
        <v>20</v>
      </c>
      <c r="D120" s="26"/>
      <c r="E120" s="26"/>
      <c r="F120" s="21" t="str">
        <f>E15</f>
        <v xml:space="preserve"> </v>
      </c>
      <c r="G120" s="26"/>
      <c r="H120" s="26"/>
      <c r="I120" s="23" t="s">
        <v>24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15" customHeight="1">
      <c r="A121" s="26"/>
      <c r="B121" s="27"/>
      <c r="C121" s="23" t="s">
        <v>23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26</v>
      </c>
      <c r="J121" s="24" t="str">
        <f>E24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7"/>
      <c r="B123" s="118"/>
      <c r="C123" s="119" t="s">
        <v>94</v>
      </c>
      <c r="D123" s="120" t="s">
        <v>53</v>
      </c>
      <c r="E123" s="120" t="s">
        <v>49</v>
      </c>
      <c r="F123" s="120" t="s">
        <v>50</v>
      </c>
      <c r="G123" s="120" t="s">
        <v>95</v>
      </c>
      <c r="H123" s="120" t="s">
        <v>96</v>
      </c>
      <c r="I123" s="120" t="s">
        <v>97</v>
      </c>
      <c r="J123" s="121" t="s">
        <v>82</v>
      </c>
      <c r="K123" s="122" t="s">
        <v>98</v>
      </c>
      <c r="L123" s="123"/>
      <c r="M123" s="59" t="s">
        <v>1</v>
      </c>
      <c r="N123" s="60" t="s">
        <v>32</v>
      </c>
      <c r="O123" s="60" t="s">
        <v>99</v>
      </c>
      <c r="P123" s="60" t="s">
        <v>100</v>
      </c>
      <c r="Q123" s="60" t="s">
        <v>101</v>
      </c>
      <c r="R123" s="60" t="s">
        <v>102</v>
      </c>
      <c r="S123" s="60" t="s">
        <v>103</v>
      </c>
      <c r="T123" s="61" t="s">
        <v>104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8" customHeight="1">
      <c r="A124" s="26"/>
      <c r="B124" s="27"/>
      <c r="C124" s="66" t="s">
        <v>83</v>
      </c>
      <c r="D124" s="26"/>
      <c r="E124" s="26"/>
      <c r="F124" s="26"/>
      <c r="G124" s="26"/>
      <c r="H124" s="26"/>
      <c r="I124" s="26"/>
      <c r="J124" s="124">
        <f>BK124</f>
        <v>27978.27</v>
      </c>
      <c r="K124" s="26"/>
      <c r="L124" s="27"/>
      <c r="M124" s="62"/>
      <c r="N124" s="53"/>
      <c r="O124" s="63"/>
      <c r="P124" s="125">
        <f>P125+P160</f>
        <v>0</v>
      </c>
      <c r="Q124" s="63"/>
      <c r="R124" s="125">
        <f>R125+R160</f>
        <v>0</v>
      </c>
      <c r="S124" s="63"/>
      <c r="T124" s="126">
        <f>T125+T160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67</v>
      </c>
      <c r="AU124" s="14" t="s">
        <v>84</v>
      </c>
      <c r="BK124" s="127">
        <f>BK125+BK160</f>
        <v>27978.27</v>
      </c>
    </row>
    <row r="125" spans="1:65" s="12" customFormat="1" ht="25.95" customHeight="1">
      <c r="B125" s="128"/>
      <c r="D125" s="129" t="s">
        <v>67</v>
      </c>
      <c r="E125" s="130" t="s">
        <v>105</v>
      </c>
      <c r="F125" s="130" t="s">
        <v>106</v>
      </c>
      <c r="J125" s="131">
        <f>BK125</f>
        <v>27547.38</v>
      </c>
      <c r="L125" s="128"/>
      <c r="M125" s="132"/>
      <c r="N125" s="133"/>
      <c r="O125" s="133"/>
      <c r="P125" s="134">
        <f>P126+P137+P139+P149+P158</f>
        <v>0</v>
      </c>
      <c r="Q125" s="133"/>
      <c r="R125" s="134">
        <f>R126+R137+R139+R149+R158</f>
        <v>0</v>
      </c>
      <c r="S125" s="133"/>
      <c r="T125" s="135">
        <f>T126+T137+T139+T149+T158</f>
        <v>0</v>
      </c>
      <c r="AR125" s="129" t="s">
        <v>75</v>
      </c>
      <c r="AT125" s="136" t="s">
        <v>67</v>
      </c>
      <c r="AU125" s="136" t="s">
        <v>68</v>
      </c>
      <c r="AY125" s="129" t="s">
        <v>107</v>
      </c>
      <c r="BK125" s="137">
        <f>BK126+BK137+BK139+BK149+BK158</f>
        <v>27547.38</v>
      </c>
    </row>
    <row r="126" spans="1:65" s="12" customFormat="1" ht="22.8" customHeight="1">
      <c r="B126" s="128"/>
      <c r="D126" s="129" t="s">
        <v>67</v>
      </c>
      <c r="E126" s="138" t="s">
        <v>75</v>
      </c>
      <c r="F126" s="138" t="s">
        <v>108</v>
      </c>
      <c r="J126" s="139">
        <f>BK126</f>
        <v>2434.85</v>
      </c>
      <c r="L126" s="128"/>
      <c r="M126" s="132"/>
      <c r="N126" s="133"/>
      <c r="O126" s="133"/>
      <c r="P126" s="134">
        <f>SUM(P127:P136)</f>
        <v>0</v>
      </c>
      <c r="Q126" s="133"/>
      <c r="R126" s="134">
        <f>SUM(R127:R136)</f>
        <v>0</v>
      </c>
      <c r="S126" s="133"/>
      <c r="T126" s="135">
        <f>SUM(T127:T136)</f>
        <v>0</v>
      </c>
      <c r="AR126" s="129" t="s">
        <v>75</v>
      </c>
      <c r="AT126" s="136" t="s">
        <v>67</v>
      </c>
      <c r="AU126" s="136" t="s">
        <v>75</v>
      </c>
      <c r="AY126" s="129" t="s">
        <v>107</v>
      </c>
      <c r="BK126" s="137">
        <f>SUM(BK127:BK136)</f>
        <v>2434.85</v>
      </c>
    </row>
    <row r="127" spans="1:65" s="2" customFormat="1" ht="24.15" customHeight="1">
      <c r="A127" s="26"/>
      <c r="B127" s="140"/>
      <c r="C127" s="141" t="s">
        <v>75</v>
      </c>
      <c r="D127" s="141" t="s">
        <v>109</v>
      </c>
      <c r="E127" s="142" t="s">
        <v>110</v>
      </c>
      <c r="F127" s="143" t="s">
        <v>111</v>
      </c>
      <c r="G127" s="144" t="s">
        <v>112</v>
      </c>
      <c r="H127" s="145">
        <v>44.7</v>
      </c>
      <c r="I127" s="146">
        <v>7.59</v>
      </c>
      <c r="J127" s="146">
        <f t="shared" ref="J127:J136" si="0">ROUND(I127*H127,2)</f>
        <v>339.27</v>
      </c>
      <c r="K127" s="147"/>
      <c r="L127" s="27"/>
      <c r="M127" s="148" t="s">
        <v>1</v>
      </c>
      <c r="N127" s="149" t="s">
        <v>34</v>
      </c>
      <c r="O127" s="150">
        <v>0</v>
      </c>
      <c r="P127" s="150">
        <f t="shared" ref="P127:P136" si="1">O127*H127</f>
        <v>0</v>
      </c>
      <c r="Q127" s="150">
        <v>0</v>
      </c>
      <c r="R127" s="150">
        <f t="shared" ref="R127:R136" si="2">Q127*H127</f>
        <v>0</v>
      </c>
      <c r="S127" s="150">
        <v>0</v>
      </c>
      <c r="T127" s="151">
        <f t="shared" ref="T127:T136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2" t="s">
        <v>113</v>
      </c>
      <c r="AT127" s="152" t="s">
        <v>109</v>
      </c>
      <c r="AU127" s="152" t="s">
        <v>114</v>
      </c>
      <c r="AY127" s="14" t="s">
        <v>107</v>
      </c>
      <c r="BE127" s="153">
        <f t="shared" ref="BE127:BE136" si="4">IF(N127="základná",J127,0)</f>
        <v>0</v>
      </c>
      <c r="BF127" s="153">
        <f t="shared" ref="BF127:BF136" si="5">IF(N127="znížená",J127,0)</f>
        <v>339.27</v>
      </c>
      <c r="BG127" s="153">
        <f t="shared" ref="BG127:BG136" si="6">IF(N127="zákl. prenesená",J127,0)</f>
        <v>0</v>
      </c>
      <c r="BH127" s="153">
        <f t="shared" ref="BH127:BH136" si="7">IF(N127="zníž. prenesená",J127,0)</f>
        <v>0</v>
      </c>
      <c r="BI127" s="153">
        <f t="shared" ref="BI127:BI136" si="8">IF(N127="nulová",J127,0)</f>
        <v>0</v>
      </c>
      <c r="BJ127" s="14" t="s">
        <v>114</v>
      </c>
      <c r="BK127" s="153">
        <f t="shared" ref="BK127:BK136" si="9">ROUND(I127*H127,2)</f>
        <v>339.27</v>
      </c>
      <c r="BL127" s="14" t="s">
        <v>113</v>
      </c>
      <c r="BM127" s="152" t="s">
        <v>114</v>
      </c>
    </row>
    <row r="128" spans="1:65" s="2" customFormat="1" ht="24.15" customHeight="1">
      <c r="A128" s="26"/>
      <c r="B128" s="140"/>
      <c r="C128" s="141" t="s">
        <v>114</v>
      </c>
      <c r="D128" s="141" t="s">
        <v>109</v>
      </c>
      <c r="E128" s="142" t="s">
        <v>115</v>
      </c>
      <c r="F128" s="143" t="s">
        <v>116</v>
      </c>
      <c r="G128" s="144" t="s">
        <v>112</v>
      </c>
      <c r="H128" s="145">
        <v>44.7</v>
      </c>
      <c r="I128" s="146">
        <v>1.18</v>
      </c>
      <c r="J128" s="146">
        <f t="shared" si="0"/>
        <v>52.75</v>
      </c>
      <c r="K128" s="147"/>
      <c r="L128" s="27"/>
      <c r="M128" s="148" t="s">
        <v>1</v>
      </c>
      <c r="N128" s="149" t="s">
        <v>34</v>
      </c>
      <c r="O128" s="150">
        <v>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2" t="s">
        <v>113</v>
      </c>
      <c r="AT128" s="152" t="s">
        <v>109</v>
      </c>
      <c r="AU128" s="152" t="s">
        <v>114</v>
      </c>
      <c r="AY128" s="14" t="s">
        <v>107</v>
      </c>
      <c r="BE128" s="153">
        <f t="shared" si="4"/>
        <v>0</v>
      </c>
      <c r="BF128" s="153">
        <f t="shared" si="5"/>
        <v>52.75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114</v>
      </c>
      <c r="BK128" s="153">
        <f t="shared" si="9"/>
        <v>52.75</v>
      </c>
      <c r="BL128" s="14" t="s">
        <v>113</v>
      </c>
      <c r="BM128" s="152" t="s">
        <v>113</v>
      </c>
    </row>
    <row r="129" spans="1:65" s="2" customFormat="1" ht="24.15" customHeight="1">
      <c r="A129" s="26"/>
      <c r="B129" s="140"/>
      <c r="C129" s="141" t="s">
        <v>117</v>
      </c>
      <c r="D129" s="141" t="s">
        <v>109</v>
      </c>
      <c r="E129" s="142" t="s">
        <v>118</v>
      </c>
      <c r="F129" s="143" t="s">
        <v>119</v>
      </c>
      <c r="G129" s="144" t="s">
        <v>112</v>
      </c>
      <c r="H129" s="145">
        <v>44.7</v>
      </c>
      <c r="I129" s="146">
        <v>1.93</v>
      </c>
      <c r="J129" s="146">
        <f t="shared" si="0"/>
        <v>86.27</v>
      </c>
      <c r="K129" s="147"/>
      <c r="L129" s="27"/>
      <c r="M129" s="148" t="s">
        <v>1</v>
      </c>
      <c r="N129" s="149" t="s">
        <v>34</v>
      </c>
      <c r="O129" s="150">
        <v>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2" t="s">
        <v>113</v>
      </c>
      <c r="AT129" s="152" t="s">
        <v>109</v>
      </c>
      <c r="AU129" s="152" t="s">
        <v>114</v>
      </c>
      <c r="AY129" s="14" t="s">
        <v>107</v>
      </c>
      <c r="BE129" s="153">
        <f t="shared" si="4"/>
        <v>0</v>
      </c>
      <c r="BF129" s="153">
        <f t="shared" si="5"/>
        <v>86.27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114</v>
      </c>
      <c r="BK129" s="153">
        <f t="shared" si="9"/>
        <v>86.27</v>
      </c>
      <c r="BL129" s="14" t="s">
        <v>113</v>
      </c>
      <c r="BM129" s="152" t="s">
        <v>120</v>
      </c>
    </row>
    <row r="130" spans="1:65" s="2" customFormat="1" ht="33" customHeight="1">
      <c r="A130" s="26"/>
      <c r="B130" s="140"/>
      <c r="C130" s="141" t="s">
        <v>113</v>
      </c>
      <c r="D130" s="141" t="s">
        <v>109</v>
      </c>
      <c r="E130" s="142" t="s">
        <v>121</v>
      </c>
      <c r="F130" s="143" t="s">
        <v>122</v>
      </c>
      <c r="G130" s="144" t="s">
        <v>112</v>
      </c>
      <c r="H130" s="145">
        <v>33.524999999999999</v>
      </c>
      <c r="I130" s="146">
        <v>5.18</v>
      </c>
      <c r="J130" s="146">
        <f t="shared" si="0"/>
        <v>173.66</v>
      </c>
      <c r="K130" s="147"/>
      <c r="L130" s="27"/>
      <c r="M130" s="148" t="s">
        <v>1</v>
      </c>
      <c r="N130" s="149" t="s">
        <v>34</v>
      </c>
      <c r="O130" s="150">
        <v>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2" t="s">
        <v>113</v>
      </c>
      <c r="AT130" s="152" t="s">
        <v>109</v>
      </c>
      <c r="AU130" s="152" t="s">
        <v>114</v>
      </c>
      <c r="AY130" s="14" t="s">
        <v>107</v>
      </c>
      <c r="BE130" s="153">
        <f t="shared" si="4"/>
        <v>0</v>
      </c>
      <c r="BF130" s="153">
        <f t="shared" si="5"/>
        <v>173.66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114</v>
      </c>
      <c r="BK130" s="153">
        <f t="shared" si="9"/>
        <v>173.66</v>
      </c>
      <c r="BL130" s="14" t="s">
        <v>113</v>
      </c>
      <c r="BM130" s="152" t="s">
        <v>123</v>
      </c>
    </row>
    <row r="131" spans="1:65" s="2" customFormat="1" ht="37.799999999999997" customHeight="1">
      <c r="A131" s="26"/>
      <c r="B131" s="140"/>
      <c r="C131" s="141" t="s">
        <v>124</v>
      </c>
      <c r="D131" s="141" t="s">
        <v>109</v>
      </c>
      <c r="E131" s="142" t="s">
        <v>125</v>
      </c>
      <c r="F131" s="143" t="s">
        <v>126</v>
      </c>
      <c r="G131" s="144" t="s">
        <v>112</v>
      </c>
      <c r="H131" s="145">
        <v>569.92499999999995</v>
      </c>
      <c r="I131" s="146">
        <v>0.52</v>
      </c>
      <c r="J131" s="146">
        <f t="shared" si="0"/>
        <v>296.36</v>
      </c>
      <c r="K131" s="147"/>
      <c r="L131" s="27"/>
      <c r="M131" s="148" t="s">
        <v>1</v>
      </c>
      <c r="N131" s="149" t="s">
        <v>34</v>
      </c>
      <c r="O131" s="150">
        <v>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2" t="s">
        <v>113</v>
      </c>
      <c r="AT131" s="152" t="s">
        <v>109</v>
      </c>
      <c r="AU131" s="152" t="s">
        <v>114</v>
      </c>
      <c r="AY131" s="14" t="s">
        <v>107</v>
      </c>
      <c r="BE131" s="153">
        <f t="shared" si="4"/>
        <v>0</v>
      </c>
      <c r="BF131" s="153">
        <f t="shared" si="5"/>
        <v>296.36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114</v>
      </c>
      <c r="BK131" s="153">
        <f t="shared" si="9"/>
        <v>296.36</v>
      </c>
      <c r="BL131" s="14" t="s">
        <v>113</v>
      </c>
      <c r="BM131" s="152" t="s">
        <v>127</v>
      </c>
    </row>
    <row r="132" spans="1:65" s="2" customFormat="1" ht="24.15" customHeight="1">
      <c r="A132" s="26"/>
      <c r="B132" s="140"/>
      <c r="C132" s="141" t="s">
        <v>120</v>
      </c>
      <c r="D132" s="141" t="s">
        <v>109</v>
      </c>
      <c r="E132" s="142" t="s">
        <v>128</v>
      </c>
      <c r="F132" s="143" t="s">
        <v>129</v>
      </c>
      <c r="G132" s="144" t="s">
        <v>112</v>
      </c>
      <c r="H132" s="145">
        <v>33.524999999999999</v>
      </c>
      <c r="I132" s="146">
        <v>8.43</v>
      </c>
      <c r="J132" s="146">
        <f t="shared" si="0"/>
        <v>282.62</v>
      </c>
      <c r="K132" s="147"/>
      <c r="L132" s="27"/>
      <c r="M132" s="148" t="s">
        <v>1</v>
      </c>
      <c r="N132" s="149" t="s">
        <v>34</v>
      </c>
      <c r="O132" s="150">
        <v>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2" t="s">
        <v>113</v>
      </c>
      <c r="AT132" s="152" t="s">
        <v>109</v>
      </c>
      <c r="AU132" s="152" t="s">
        <v>114</v>
      </c>
      <c r="AY132" s="14" t="s">
        <v>107</v>
      </c>
      <c r="BE132" s="153">
        <f t="shared" si="4"/>
        <v>0</v>
      </c>
      <c r="BF132" s="153">
        <f t="shared" si="5"/>
        <v>282.62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114</v>
      </c>
      <c r="BK132" s="153">
        <f t="shared" si="9"/>
        <v>282.62</v>
      </c>
      <c r="BL132" s="14" t="s">
        <v>113</v>
      </c>
      <c r="BM132" s="152" t="s">
        <v>130</v>
      </c>
    </row>
    <row r="133" spans="1:65" s="2" customFormat="1" ht="16.5" customHeight="1">
      <c r="A133" s="26"/>
      <c r="B133" s="140"/>
      <c r="C133" s="141" t="s">
        <v>131</v>
      </c>
      <c r="D133" s="141" t="s">
        <v>109</v>
      </c>
      <c r="E133" s="142" t="s">
        <v>132</v>
      </c>
      <c r="F133" s="143" t="s">
        <v>133</v>
      </c>
      <c r="G133" s="144" t="s">
        <v>112</v>
      </c>
      <c r="H133" s="145">
        <v>33.524999999999999</v>
      </c>
      <c r="I133" s="146">
        <v>0.9</v>
      </c>
      <c r="J133" s="146">
        <f t="shared" si="0"/>
        <v>30.17</v>
      </c>
      <c r="K133" s="147"/>
      <c r="L133" s="27"/>
      <c r="M133" s="148" t="s">
        <v>1</v>
      </c>
      <c r="N133" s="149" t="s">
        <v>34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2" t="s">
        <v>113</v>
      </c>
      <c r="AT133" s="152" t="s">
        <v>109</v>
      </c>
      <c r="AU133" s="152" t="s">
        <v>114</v>
      </c>
      <c r="AY133" s="14" t="s">
        <v>107</v>
      </c>
      <c r="BE133" s="153">
        <f t="shared" si="4"/>
        <v>0</v>
      </c>
      <c r="BF133" s="153">
        <f t="shared" si="5"/>
        <v>30.17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114</v>
      </c>
      <c r="BK133" s="153">
        <f t="shared" si="9"/>
        <v>30.17</v>
      </c>
      <c r="BL133" s="14" t="s">
        <v>113</v>
      </c>
      <c r="BM133" s="152" t="s">
        <v>134</v>
      </c>
    </row>
    <row r="134" spans="1:65" s="2" customFormat="1" ht="24.15" customHeight="1">
      <c r="A134" s="26"/>
      <c r="B134" s="140"/>
      <c r="C134" s="141" t="s">
        <v>123</v>
      </c>
      <c r="D134" s="141" t="s">
        <v>109</v>
      </c>
      <c r="E134" s="142" t="s">
        <v>135</v>
      </c>
      <c r="F134" s="143" t="s">
        <v>136</v>
      </c>
      <c r="G134" s="144" t="s">
        <v>137</v>
      </c>
      <c r="H134" s="145">
        <v>53.64</v>
      </c>
      <c r="I134" s="146">
        <v>19.5</v>
      </c>
      <c r="J134" s="146">
        <f t="shared" si="0"/>
        <v>1045.98</v>
      </c>
      <c r="K134" s="147"/>
      <c r="L134" s="27"/>
      <c r="M134" s="148" t="s">
        <v>1</v>
      </c>
      <c r="N134" s="149" t="s">
        <v>34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2" t="s">
        <v>113</v>
      </c>
      <c r="AT134" s="152" t="s">
        <v>109</v>
      </c>
      <c r="AU134" s="152" t="s">
        <v>114</v>
      </c>
      <c r="AY134" s="14" t="s">
        <v>107</v>
      </c>
      <c r="BE134" s="153">
        <f t="shared" si="4"/>
        <v>0</v>
      </c>
      <c r="BF134" s="153">
        <f t="shared" si="5"/>
        <v>1045.98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114</v>
      </c>
      <c r="BK134" s="153">
        <f t="shared" si="9"/>
        <v>1045.98</v>
      </c>
      <c r="BL134" s="14" t="s">
        <v>113</v>
      </c>
      <c r="BM134" s="152" t="s">
        <v>138</v>
      </c>
    </row>
    <row r="135" spans="1:65" s="2" customFormat="1" ht="24.15" customHeight="1">
      <c r="A135" s="26"/>
      <c r="B135" s="140"/>
      <c r="C135" s="141" t="s">
        <v>139</v>
      </c>
      <c r="D135" s="141" t="s">
        <v>109</v>
      </c>
      <c r="E135" s="142" t="s">
        <v>140</v>
      </c>
      <c r="F135" s="143" t="s">
        <v>141</v>
      </c>
      <c r="G135" s="144" t="s">
        <v>112</v>
      </c>
      <c r="H135" s="145">
        <v>11.175000000000001</v>
      </c>
      <c r="I135" s="146">
        <v>4.2300000000000004</v>
      </c>
      <c r="J135" s="146">
        <f t="shared" si="0"/>
        <v>47.27</v>
      </c>
      <c r="K135" s="147"/>
      <c r="L135" s="27"/>
      <c r="M135" s="148" t="s">
        <v>1</v>
      </c>
      <c r="N135" s="149" t="s">
        <v>34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2" t="s">
        <v>113</v>
      </c>
      <c r="AT135" s="152" t="s">
        <v>109</v>
      </c>
      <c r="AU135" s="152" t="s">
        <v>114</v>
      </c>
      <c r="AY135" s="14" t="s">
        <v>107</v>
      </c>
      <c r="BE135" s="153">
        <f t="shared" si="4"/>
        <v>0</v>
      </c>
      <c r="BF135" s="153">
        <f t="shared" si="5"/>
        <v>47.27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114</v>
      </c>
      <c r="BK135" s="153">
        <f t="shared" si="9"/>
        <v>47.27</v>
      </c>
      <c r="BL135" s="14" t="s">
        <v>113</v>
      </c>
      <c r="BM135" s="152" t="s">
        <v>142</v>
      </c>
    </row>
    <row r="136" spans="1:65" s="2" customFormat="1" ht="21.75" customHeight="1">
      <c r="A136" s="26"/>
      <c r="B136" s="140"/>
      <c r="C136" s="141" t="s">
        <v>127</v>
      </c>
      <c r="D136" s="141" t="s">
        <v>109</v>
      </c>
      <c r="E136" s="142" t="s">
        <v>143</v>
      </c>
      <c r="F136" s="143" t="s">
        <v>144</v>
      </c>
      <c r="G136" s="144" t="s">
        <v>145</v>
      </c>
      <c r="H136" s="145">
        <v>161</v>
      </c>
      <c r="I136" s="146">
        <v>0.5</v>
      </c>
      <c r="J136" s="146">
        <f t="shared" si="0"/>
        <v>80.5</v>
      </c>
      <c r="K136" s="147"/>
      <c r="L136" s="27"/>
      <c r="M136" s="148" t="s">
        <v>1</v>
      </c>
      <c r="N136" s="149" t="s">
        <v>34</v>
      </c>
      <c r="O136" s="150">
        <v>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2" t="s">
        <v>113</v>
      </c>
      <c r="AT136" s="152" t="s">
        <v>109</v>
      </c>
      <c r="AU136" s="152" t="s">
        <v>114</v>
      </c>
      <c r="AY136" s="14" t="s">
        <v>107</v>
      </c>
      <c r="BE136" s="153">
        <f t="shared" si="4"/>
        <v>0</v>
      </c>
      <c r="BF136" s="153">
        <f t="shared" si="5"/>
        <v>80.5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114</v>
      </c>
      <c r="BK136" s="153">
        <f t="shared" si="9"/>
        <v>80.5</v>
      </c>
      <c r="BL136" s="14" t="s">
        <v>113</v>
      </c>
      <c r="BM136" s="152" t="s">
        <v>7</v>
      </c>
    </row>
    <row r="137" spans="1:65" s="12" customFormat="1" ht="22.8" customHeight="1">
      <c r="B137" s="128"/>
      <c r="D137" s="129" t="s">
        <v>67</v>
      </c>
      <c r="E137" s="138" t="s">
        <v>114</v>
      </c>
      <c r="F137" s="138" t="s">
        <v>146</v>
      </c>
      <c r="J137" s="139">
        <f>BK137</f>
        <v>41.86</v>
      </c>
      <c r="L137" s="128"/>
      <c r="M137" s="132"/>
      <c r="N137" s="133"/>
      <c r="O137" s="133"/>
      <c r="P137" s="134">
        <f>P138</f>
        <v>0</v>
      </c>
      <c r="Q137" s="133"/>
      <c r="R137" s="134">
        <f>R138</f>
        <v>0</v>
      </c>
      <c r="S137" s="133"/>
      <c r="T137" s="135">
        <f>T138</f>
        <v>0</v>
      </c>
      <c r="AR137" s="129" t="s">
        <v>75</v>
      </c>
      <c r="AT137" s="136" t="s">
        <v>67</v>
      </c>
      <c r="AU137" s="136" t="s">
        <v>75</v>
      </c>
      <c r="AY137" s="129" t="s">
        <v>107</v>
      </c>
      <c r="BK137" s="137">
        <f>BK138</f>
        <v>41.86</v>
      </c>
    </row>
    <row r="138" spans="1:65" s="2" customFormat="1" ht="33" customHeight="1">
      <c r="A138" s="26"/>
      <c r="B138" s="140"/>
      <c r="C138" s="141" t="s">
        <v>147</v>
      </c>
      <c r="D138" s="141" t="s">
        <v>109</v>
      </c>
      <c r="E138" s="142" t="s">
        <v>148</v>
      </c>
      <c r="F138" s="143" t="s">
        <v>149</v>
      </c>
      <c r="G138" s="144" t="s">
        <v>145</v>
      </c>
      <c r="H138" s="145">
        <v>161</v>
      </c>
      <c r="I138" s="146">
        <v>0.26</v>
      </c>
      <c r="J138" s="146">
        <f>ROUND(I138*H138,2)</f>
        <v>41.86</v>
      </c>
      <c r="K138" s="147"/>
      <c r="L138" s="27"/>
      <c r="M138" s="148" t="s">
        <v>1</v>
      </c>
      <c r="N138" s="149" t="s">
        <v>34</v>
      </c>
      <c r="O138" s="150">
        <v>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2" t="s">
        <v>113</v>
      </c>
      <c r="AT138" s="152" t="s">
        <v>109</v>
      </c>
      <c r="AU138" s="152" t="s">
        <v>114</v>
      </c>
      <c r="AY138" s="14" t="s">
        <v>107</v>
      </c>
      <c r="BE138" s="153">
        <f>IF(N138="základná",J138,0)</f>
        <v>0</v>
      </c>
      <c r="BF138" s="153">
        <f>IF(N138="znížená",J138,0)</f>
        <v>41.86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4" t="s">
        <v>114</v>
      </c>
      <c r="BK138" s="153">
        <f>ROUND(I138*H138,2)</f>
        <v>41.86</v>
      </c>
      <c r="BL138" s="14" t="s">
        <v>113</v>
      </c>
      <c r="BM138" s="152" t="s">
        <v>150</v>
      </c>
    </row>
    <row r="139" spans="1:65" s="12" customFormat="1" ht="22.8" customHeight="1">
      <c r="B139" s="128"/>
      <c r="D139" s="129" t="s">
        <v>67</v>
      </c>
      <c r="E139" s="138" t="s">
        <v>124</v>
      </c>
      <c r="F139" s="138" t="s">
        <v>151</v>
      </c>
      <c r="J139" s="139">
        <f>BK139</f>
        <v>18484.320000000003</v>
      </c>
      <c r="L139" s="128"/>
      <c r="M139" s="132"/>
      <c r="N139" s="133"/>
      <c r="O139" s="133"/>
      <c r="P139" s="134">
        <f>SUM(P140:P148)</f>
        <v>0</v>
      </c>
      <c r="Q139" s="133"/>
      <c r="R139" s="134">
        <f>SUM(R140:R148)</f>
        <v>0</v>
      </c>
      <c r="S139" s="133"/>
      <c r="T139" s="135">
        <f>SUM(T140:T148)</f>
        <v>0</v>
      </c>
      <c r="AR139" s="129" t="s">
        <v>75</v>
      </c>
      <c r="AT139" s="136" t="s">
        <v>67</v>
      </c>
      <c r="AU139" s="136" t="s">
        <v>75</v>
      </c>
      <c r="AY139" s="129" t="s">
        <v>107</v>
      </c>
      <c r="BK139" s="137">
        <f>SUM(BK140:BK148)</f>
        <v>18484.320000000003</v>
      </c>
    </row>
    <row r="140" spans="1:65" s="2" customFormat="1" ht="33" customHeight="1">
      <c r="A140" s="26"/>
      <c r="B140" s="140"/>
      <c r="C140" s="141" t="s">
        <v>130</v>
      </c>
      <c r="D140" s="141" t="s">
        <v>109</v>
      </c>
      <c r="E140" s="142" t="s">
        <v>152</v>
      </c>
      <c r="F140" s="143" t="s">
        <v>153</v>
      </c>
      <c r="G140" s="144" t="s">
        <v>145</v>
      </c>
      <c r="H140" s="145">
        <v>110</v>
      </c>
      <c r="I140" s="146">
        <v>10.54</v>
      </c>
      <c r="J140" s="146">
        <f t="shared" ref="J140:J148" si="10">ROUND(I140*H140,2)</f>
        <v>1159.4000000000001</v>
      </c>
      <c r="K140" s="147"/>
      <c r="L140" s="27"/>
      <c r="M140" s="148" t="s">
        <v>1</v>
      </c>
      <c r="N140" s="149" t="s">
        <v>34</v>
      </c>
      <c r="O140" s="150">
        <v>0</v>
      </c>
      <c r="P140" s="150">
        <f t="shared" ref="P140:P148" si="11">O140*H140</f>
        <v>0</v>
      </c>
      <c r="Q140" s="150">
        <v>0</v>
      </c>
      <c r="R140" s="150">
        <f t="shared" ref="R140:R148" si="12">Q140*H140</f>
        <v>0</v>
      </c>
      <c r="S140" s="150">
        <v>0</v>
      </c>
      <c r="T140" s="151">
        <f t="shared" ref="T140:T148" si="1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2" t="s">
        <v>113</v>
      </c>
      <c r="AT140" s="152" t="s">
        <v>109</v>
      </c>
      <c r="AU140" s="152" t="s">
        <v>114</v>
      </c>
      <c r="AY140" s="14" t="s">
        <v>107</v>
      </c>
      <c r="BE140" s="153">
        <f t="shared" ref="BE140:BE148" si="14">IF(N140="základná",J140,0)</f>
        <v>0</v>
      </c>
      <c r="BF140" s="153">
        <f t="shared" ref="BF140:BF148" si="15">IF(N140="znížená",J140,0)</f>
        <v>1159.4000000000001</v>
      </c>
      <c r="BG140" s="153">
        <f t="shared" ref="BG140:BG148" si="16">IF(N140="zákl. prenesená",J140,0)</f>
        <v>0</v>
      </c>
      <c r="BH140" s="153">
        <f t="shared" ref="BH140:BH148" si="17">IF(N140="zníž. prenesená",J140,0)</f>
        <v>0</v>
      </c>
      <c r="BI140" s="153">
        <f t="shared" ref="BI140:BI148" si="18">IF(N140="nulová",J140,0)</f>
        <v>0</v>
      </c>
      <c r="BJ140" s="14" t="s">
        <v>114</v>
      </c>
      <c r="BK140" s="153">
        <f t="shared" ref="BK140:BK148" si="19">ROUND(I140*H140,2)</f>
        <v>1159.4000000000001</v>
      </c>
      <c r="BL140" s="14" t="s">
        <v>113</v>
      </c>
      <c r="BM140" s="152" t="s">
        <v>154</v>
      </c>
    </row>
    <row r="141" spans="1:65" s="2" customFormat="1" ht="37.799999999999997" customHeight="1">
      <c r="A141" s="26"/>
      <c r="B141" s="140"/>
      <c r="C141" s="141" t="s">
        <v>155</v>
      </c>
      <c r="D141" s="141" t="s">
        <v>109</v>
      </c>
      <c r="E141" s="142" t="s">
        <v>156</v>
      </c>
      <c r="F141" s="143" t="s">
        <v>157</v>
      </c>
      <c r="G141" s="144" t="s">
        <v>145</v>
      </c>
      <c r="H141" s="145">
        <v>6</v>
      </c>
      <c r="I141" s="146">
        <v>11.14</v>
      </c>
      <c r="J141" s="146">
        <f t="shared" si="10"/>
        <v>66.84</v>
      </c>
      <c r="K141" s="147"/>
      <c r="L141" s="27"/>
      <c r="M141" s="148" t="s">
        <v>1</v>
      </c>
      <c r="N141" s="149" t="s">
        <v>34</v>
      </c>
      <c r="O141" s="150">
        <v>0</v>
      </c>
      <c r="P141" s="150">
        <f t="shared" si="11"/>
        <v>0</v>
      </c>
      <c r="Q141" s="150">
        <v>0</v>
      </c>
      <c r="R141" s="150">
        <f t="shared" si="12"/>
        <v>0</v>
      </c>
      <c r="S141" s="150">
        <v>0</v>
      </c>
      <c r="T141" s="151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2" t="s">
        <v>113</v>
      </c>
      <c r="AT141" s="152" t="s">
        <v>109</v>
      </c>
      <c r="AU141" s="152" t="s">
        <v>114</v>
      </c>
      <c r="AY141" s="14" t="s">
        <v>107</v>
      </c>
      <c r="BE141" s="153">
        <f t="shared" si="14"/>
        <v>0</v>
      </c>
      <c r="BF141" s="153">
        <f t="shared" si="15"/>
        <v>66.84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4" t="s">
        <v>114</v>
      </c>
      <c r="BK141" s="153">
        <f t="shared" si="19"/>
        <v>66.84</v>
      </c>
      <c r="BL141" s="14" t="s">
        <v>113</v>
      </c>
      <c r="BM141" s="152" t="s">
        <v>158</v>
      </c>
    </row>
    <row r="142" spans="1:65" s="2" customFormat="1" ht="37.799999999999997" customHeight="1">
      <c r="A142" s="26"/>
      <c r="B142" s="140"/>
      <c r="C142" s="141" t="s">
        <v>134</v>
      </c>
      <c r="D142" s="141" t="s">
        <v>109</v>
      </c>
      <c r="E142" s="142" t="s">
        <v>159</v>
      </c>
      <c r="F142" s="143" t="s">
        <v>160</v>
      </c>
      <c r="G142" s="144" t="s">
        <v>145</v>
      </c>
      <c r="H142" s="145">
        <v>6</v>
      </c>
      <c r="I142" s="146">
        <v>9.8800000000000008</v>
      </c>
      <c r="J142" s="146">
        <f t="shared" si="10"/>
        <v>59.28</v>
      </c>
      <c r="K142" s="147"/>
      <c r="L142" s="27"/>
      <c r="M142" s="148" t="s">
        <v>1</v>
      </c>
      <c r="N142" s="149" t="s">
        <v>34</v>
      </c>
      <c r="O142" s="150">
        <v>0</v>
      </c>
      <c r="P142" s="150">
        <f t="shared" si="11"/>
        <v>0</v>
      </c>
      <c r="Q142" s="150">
        <v>0</v>
      </c>
      <c r="R142" s="150">
        <f t="shared" si="12"/>
        <v>0</v>
      </c>
      <c r="S142" s="150">
        <v>0</v>
      </c>
      <c r="T142" s="151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2" t="s">
        <v>113</v>
      </c>
      <c r="AT142" s="152" t="s">
        <v>109</v>
      </c>
      <c r="AU142" s="152" t="s">
        <v>114</v>
      </c>
      <c r="AY142" s="14" t="s">
        <v>107</v>
      </c>
      <c r="BE142" s="153">
        <f t="shared" si="14"/>
        <v>0</v>
      </c>
      <c r="BF142" s="153">
        <f t="shared" si="15"/>
        <v>59.28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4" t="s">
        <v>114</v>
      </c>
      <c r="BK142" s="153">
        <f t="shared" si="19"/>
        <v>59.28</v>
      </c>
      <c r="BL142" s="14" t="s">
        <v>113</v>
      </c>
      <c r="BM142" s="152" t="s">
        <v>161</v>
      </c>
    </row>
    <row r="143" spans="1:65" s="2" customFormat="1" ht="21.75" customHeight="1">
      <c r="A143" s="26"/>
      <c r="B143" s="140"/>
      <c r="C143" s="141" t="s">
        <v>162</v>
      </c>
      <c r="D143" s="141" t="s">
        <v>109</v>
      </c>
      <c r="E143" s="142" t="s">
        <v>163</v>
      </c>
      <c r="F143" s="143" t="s">
        <v>164</v>
      </c>
      <c r="G143" s="144" t="s">
        <v>145</v>
      </c>
      <c r="H143" s="145">
        <v>110</v>
      </c>
      <c r="I143" s="146">
        <v>115</v>
      </c>
      <c r="J143" s="146">
        <f t="shared" si="10"/>
        <v>12650</v>
      </c>
      <c r="K143" s="147"/>
      <c r="L143" s="27"/>
      <c r="M143" s="148" t="s">
        <v>1</v>
      </c>
      <c r="N143" s="149" t="s">
        <v>34</v>
      </c>
      <c r="O143" s="150">
        <v>0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2" t="s">
        <v>113</v>
      </c>
      <c r="AT143" s="152" t="s">
        <v>109</v>
      </c>
      <c r="AU143" s="152" t="s">
        <v>114</v>
      </c>
      <c r="AY143" s="14" t="s">
        <v>107</v>
      </c>
      <c r="BE143" s="153">
        <f t="shared" si="14"/>
        <v>0</v>
      </c>
      <c r="BF143" s="153">
        <f t="shared" si="15"/>
        <v>12650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4" t="s">
        <v>114</v>
      </c>
      <c r="BK143" s="153">
        <f t="shared" si="19"/>
        <v>12650</v>
      </c>
      <c r="BL143" s="14" t="s">
        <v>113</v>
      </c>
      <c r="BM143" s="152" t="s">
        <v>165</v>
      </c>
    </row>
    <row r="144" spans="1:65" s="2" customFormat="1" ht="16.5" customHeight="1">
      <c r="A144" s="26"/>
      <c r="B144" s="140"/>
      <c r="C144" s="141" t="s">
        <v>138</v>
      </c>
      <c r="D144" s="141" t="s">
        <v>109</v>
      </c>
      <c r="E144" s="142" t="s">
        <v>166</v>
      </c>
      <c r="F144" s="143" t="s">
        <v>167</v>
      </c>
      <c r="G144" s="144" t="s">
        <v>145</v>
      </c>
      <c r="H144" s="145">
        <v>110</v>
      </c>
      <c r="I144" s="146">
        <v>25</v>
      </c>
      <c r="J144" s="146">
        <f t="shared" si="10"/>
        <v>2750</v>
      </c>
      <c r="K144" s="147"/>
      <c r="L144" s="27"/>
      <c r="M144" s="148" t="s">
        <v>1</v>
      </c>
      <c r="N144" s="149" t="s">
        <v>34</v>
      </c>
      <c r="O144" s="150">
        <v>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2" t="s">
        <v>113</v>
      </c>
      <c r="AT144" s="152" t="s">
        <v>109</v>
      </c>
      <c r="AU144" s="152" t="s">
        <v>114</v>
      </c>
      <c r="AY144" s="14" t="s">
        <v>107</v>
      </c>
      <c r="BE144" s="153">
        <f t="shared" si="14"/>
        <v>0</v>
      </c>
      <c r="BF144" s="153">
        <f t="shared" si="15"/>
        <v>2750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4" t="s">
        <v>114</v>
      </c>
      <c r="BK144" s="153">
        <f t="shared" si="19"/>
        <v>2750</v>
      </c>
      <c r="BL144" s="14" t="s">
        <v>113</v>
      </c>
      <c r="BM144" s="152" t="s">
        <v>168</v>
      </c>
    </row>
    <row r="145" spans="1:65" s="2" customFormat="1" ht="33" customHeight="1">
      <c r="A145" s="26"/>
      <c r="B145" s="140"/>
      <c r="C145" s="141" t="s">
        <v>169</v>
      </c>
      <c r="D145" s="141" t="s">
        <v>109</v>
      </c>
      <c r="E145" s="142" t="s">
        <v>170</v>
      </c>
      <c r="F145" s="143" t="s">
        <v>171</v>
      </c>
      <c r="G145" s="144" t="s">
        <v>145</v>
      </c>
      <c r="H145" s="145">
        <v>45</v>
      </c>
      <c r="I145" s="146">
        <v>11.9</v>
      </c>
      <c r="J145" s="146">
        <f t="shared" si="10"/>
        <v>535.5</v>
      </c>
      <c r="K145" s="147"/>
      <c r="L145" s="27"/>
      <c r="M145" s="148" t="s">
        <v>1</v>
      </c>
      <c r="N145" s="149" t="s">
        <v>34</v>
      </c>
      <c r="O145" s="150">
        <v>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2" t="s">
        <v>113</v>
      </c>
      <c r="AT145" s="152" t="s">
        <v>109</v>
      </c>
      <c r="AU145" s="152" t="s">
        <v>114</v>
      </c>
      <c r="AY145" s="14" t="s">
        <v>107</v>
      </c>
      <c r="BE145" s="153">
        <f t="shared" si="14"/>
        <v>0</v>
      </c>
      <c r="BF145" s="153">
        <f t="shared" si="15"/>
        <v>535.5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4" t="s">
        <v>114</v>
      </c>
      <c r="BK145" s="153">
        <f t="shared" si="19"/>
        <v>535.5</v>
      </c>
      <c r="BL145" s="14" t="s">
        <v>113</v>
      </c>
      <c r="BM145" s="152" t="s">
        <v>172</v>
      </c>
    </row>
    <row r="146" spans="1:65" s="2" customFormat="1" ht="24.15" customHeight="1">
      <c r="A146" s="26"/>
      <c r="B146" s="140"/>
      <c r="C146" s="154" t="s">
        <v>142</v>
      </c>
      <c r="D146" s="154" t="s">
        <v>173</v>
      </c>
      <c r="E146" s="155" t="s">
        <v>174</v>
      </c>
      <c r="F146" s="156" t="s">
        <v>175</v>
      </c>
      <c r="G146" s="157" t="s">
        <v>145</v>
      </c>
      <c r="H146" s="158">
        <v>45.45</v>
      </c>
      <c r="I146" s="159">
        <v>21.21</v>
      </c>
      <c r="J146" s="159">
        <f t="shared" si="10"/>
        <v>963.99</v>
      </c>
      <c r="K146" s="160"/>
      <c r="L146" s="161"/>
      <c r="M146" s="162" t="s">
        <v>1</v>
      </c>
      <c r="N146" s="163" t="s">
        <v>34</v>
      </c>
      <c r="O146" s="150">
        <v>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2" t="s">
        <v>123</v>
      </c>
      <c r="AT146" s="152" t="s">
        <v>173</v>
      </c>
      <c r="AU146" s="152" t="s">
        <v>114</v>
      </c>
      <c r="AY146" s="14" t="s">
        <v>107</v>
      </c>
      <c r="BE146" s="153">
        <f t="shared" si="14"/>
        <v>0</v>
      </c>
      <c r="BF146" s="153">
        <f t="shared" si="15"/>
        <v>963.99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4" t="s">
        <v>114</v>
      </c>
      <c r="BK146" s="153">
        <f t="shared" si="19"/>
        <v>963.99</v>
      </c>
      <c r="BL146" s="14" t="s">
        <v>113</v>
      </c>
      <c r="BM146" s="152" t="s">
        <v>176</v>
      </c>
    </row>
    <row r="147" spans="1:65" s="2" customFormat="1" ht="37.799999999999997" customHeight="1">
      <c r="A147" s="26"/>
      <c r="B147" s="140"/>
      <c r="C147" s="141" t="s">
        <v>177</v>
      </c>
      <c r="D147" s="141" t="s">
        <v>109</v>
      </c>
      <c r="E147" s="142" t="s">
        <v>178</v>
      </c>
      <c r="F147" s="143" t="s">
        <v>179</v>
      </c>
      <c r="G147" s="144" t="s">
        <v>145</v>
      </c>
      <c r="H147" s="145">
        <v>6</v>
      </c>
      <c r="I147" s="146">
        <v>19.059999999999999</v>
      </c>
      <c r="J147" s="146">
        <f t="shared" si="10"/>
        <v>114.36</v>
      </c>
      <c r="K147" s="147"/>
      <c r="L147" s="27"/>
      <c r="M147" s="148" t="s">
        <v>1</v>
      </c>
      <c r="N147" s="149" t="s">
        <v>34</v>
      </c>
      <c r="O147" s="150">
        <v>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2" t="s">
        <v>113</v>
      </c>
      <c r="AT147" s="152" t="s">
        <v>109</v>
      </c>
      <c r="AU147" s="152" t="s">
        <v>114</v>
      </c>
      <c r="AY147" s="14" t="s">
        <v>107</v>
      </c>
      <c r="BE147" s="153">
        <f t="shared" si="14"/>
        <v>0</v>
      </c>
      <c r="BF147" s="153">
        <f t="shared" si="15"/>
        <v>114.36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4" t="s">
        <v>114</v>
      </c>
      <c r="BK147" s="153">
        <f t="shared" si="19"/>
        <v>114.36</v>
      </c>
      <c r="BL147" s="14" t="s">
        <v>113</v>
      </c>
      <c r="BM147" s="152" t="s">
        <v>180</v>
      </c>
    </row>
    <row r="148" spans="1:65" s="2" customFormat="1" ht="24.15" customHeight="1">
      <c r="A148" s="26"/>
      <c r="B148" s="140"/>
      <c r="C148" s="154" t="s">
        <v>7</v>
      </c>
      <c r="D148" s="154" t="s">
        <v>173</v>
      </c>
      <c r="E148" s="155" t="s">
        <v>181</v>
      </c>
      <c r="F148" s="156" t="s">
        <v>182</v>
      </c>
      <c r="G148" s="157" t="s">
        <v>145</v>
      </c>
      <c r="H148" s="158">
        <v>6.12</v>
      </c>
      <c r="I148" s="159">
        <v>30.22</v>
      </c>
      <c r="J148" s="159">
        <f t="shared" si="10"/>
        <v>184.95</v>
      </c>
      <c r="K148" s="160"/>
      <c r="L148" s="161"/>
      <c r="M148" s="162" t="s">
        <v>1</v>
      </c>
      <c r="N148" s="163" t="s">
        <v>34</v>
      </c>
      <c r="O148" s="150">
        <v>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2" t="s">
        <v>123</v>
      </c>
      <c r="AT148" s="152" t="s">
        <v>173</v>
      </c>
      <c r="AU148" s="152" t="s">
        <v>114</v>
      </c>
      <c r="AY148" s="14" t="s">
        <v>107</v>
      </c>
      <c r="BE148" s="153">
        <f t="shared" si="14"/>
        <v>0</v>
      </c>
      <c r="BF148" s="153">
        <f t="shared" si="15"/>
        <v>184.95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4" t="s">
        <v>114</v>
      </c>
      <c r="BK148" s="153">
        <f t="shared" si="19"/>
        <v>184.95</v>
      </c>
      <c r="BL148" s="14" t="s">
        <v>113</v>
      </c>
      <c r="BM148" s="152" t="s">
        <v>183</v>
      </c>
    </row>
    <row r="149" spans="1:65" s="12" customFormat="1" ht="22.8" customHeight="1">
      <c r="B149" s="128"/>
      <c r="D149" s="129" t="s">
        <v>67</v>
      </c>
      <c r="E149" s="138" t="s">
        <v>139</v>
      </c>
      <c r="F149" s="138" t="s">
        <v>184</v>
      </c>
      <c r="J149" s="139">
        <f>BK149</f>
        <v>5931.76</v>
      </c>
      <c r="L149" s="128"/>
      <c r="M149" s="132"/>
      <c r="N149" s="133"/>
      <c r="O149" s="133"/>
      <c r="P149" s="134">
        <f>SUM(P150:P157)</f>
        <v>0</v>
      </c>
      <c r="Q149" s="133"/>
      <c r="R149" s="134">
        <f>SUM(R150:R157)</f>
        <v>0</v>
      </c>
      <c r="S149" s="133"/>
      <c r="T149" s="135">
        <f>SUM(T150:T157)</f>
        <v>0</v>
      </c>
      <c r="AR149" s="129" t="s">
        <v>75</v>
      </c>
      <c r="AT149" s="136" t="s">
        <v>67</v>
      </c>
      <c r="AU149" s="136" t="s">
        <v>75</v>
      </c>
      <c r="AY149" s="129" t="s">
        <v>107</v>
      </c>
      <c r="BK149" s="137">
        <f>SUM(BK150:BK157)</f>
        <v>5931.76</v>
      </c>
    </row>
    <row r="150" spans="1:65" s="2" customFormat="1" ht="37.799999999999997" customHeight="1">
      <c r="A150" s="26"/>
      <c r="B150" s="140"/>
      <c r="C150" s="141" t="s">
        <v>185</v>
      </c>
      <c r="D150" s="141" t="s">
        <v>109</v>
      </c>
      <c r="E150" s="142" t="s">
        <v>186</v>
      </c>
      <c r="F150" s="143" t="s">
        <v>187</v>
      </c>
      <c r="G150" s="144" t="s">
        <v>188</v>
      </c>
      <c r="H150" s="145">
        <v>77</v>
      </c>
      <c r="I150" s="146">
        <v>6.47</v>
      </c>
      <c r="J150" s="146">
        <f t="shared" ref="J150:J157" si="20">ROUND(I150*H150,2)</f>
        <v>498.19</v>
      </c>
      <c r="K150" s="147"/>
      <c r="L150" s="27"/>
      <c r="M150" s="148" t="s">
        <v>1</v>
      </c>
      <c r="N150" s="149" t="s">
        <v>34</v>
      </c>
      <c r="O150" s="150">
        <v>0</v>
      </c>
      <c r="P150" s="150">
        <f t="shared" ref="P150:P157" si="21">O150*H150</f>
        <v>0</v>
      </c>
      <c r="Q150" s="150">
        <v>0</v>
      </c>
      <c r="R150" s="150">
        <f t="shared" ref="R150:R157" si="22">Q150*H150</f>
        <v>0</v>
      </c>
      <c r="S150" s="150">
        <v>0</v>
      </c>
      <c r="T150" s="151">
        <f t="shared" ref="T150:T157" si="2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2" t="s">
        <v>113</v>
      </c>
      <c r="AT150" s="152" t="s">
        <v>109</v>
      </c>
      <c r="AU150" s="152" t="s">
        <v>114</v>
      </c>
      <c r="AY150" s="14" t="s">
        <v>107</v>
      </c>
      <c r="BE150" s="153">
        <f t="shared" ref="BE150:BE157" si="24">IF(N150="základná",J150,0)</f>
        <v>0</v>
      </c>
      <c r="BF150" s="153">
        <f t="shared" ref="BF150:BF157" si="25">IF(N150="znížená",J150,0)</f>
        <v>498.19</v>
      </c>
      <c r="BG150" s="153">
        <f t="shared" ref="BG150:BG157" si="26">IF(N150="zákl. prenesená",J150,0)</f>
        <v>0</v>
      </c>
      <c r="BH150" s="153">
        <f t="shared" ref="BH150:BH157" si="27">IF(N150="zníž. prenesená",J150,0)</f>
        <v>0</v>
      </c>
      <c r="BI150" s="153">
        <f t="shared" ref="BI150:BI157" si="28">IF(N150="nulová",J150,0)</f>
        <v>0</v>
      </c>
      <c r="BJ150" s="14" t="s">
        <v>114</v>
      </c>
      <c r="BK150" s="153">
        <f t="shared" ref="BK150:BK157" si="29">ROUND(I150*H150,2)</f>
        <v>498.19</v>
      </c>
      <c r="BL150" s="14" t="s">
        <v>113</v>
      </c>
      <c r="BM150" s="152" t="s">
        <v>189</v>
      </c>
    </row>
    <row r="151" spans="1:65" s="2" customFormat="1" ht="21.75" customHeight="1">
      <c r="A151" s="26"/>
      <c r="B151" s="140"/>
      <c r="C151" s="154" t="s">
        <v>150</v>
      </c>
      <c r="D151" s="154" t="s">
        <v>173</v>
      </c>
      <c r="E151" s="155" t="s">
        <v>190</v>
      </c>
      <c r="F151" s="156" t="s">
        <v>191</v>
      </c>
      <c r="G151" s="157" t="s">
        <v>192</v>
      </c>
      <c r="H151" s="158">
        <v>77.77</v>
      </c>
      <c r="I151" s="159">
        <v>3.08</v>
      </c>
      <c r="J151" s="159">
        <f t="shared" si="20"/>
        <v>239.53</v>
      </c>
      <c r="K151" s="160"/>
      <c r="L151" s="161"/>
      <c r="M151" s="162" t="s">
        <v>1</v>
      </c>
      <c r="N151" s="163" t="s">
        <v>34</v>
      </c>
      <c r="O151" s="150">
        <v>0</v>
      </c>
      <c r="P151" s="150">
        <f t="shared" si="21"/>
        <v>0</v>
      </c>
      <c r="Q151" s="150">
        <v>0</v>
      </c>
      <c r="R151" s="150">
        <f t="shared" si="22"/>
        <v>0</v>
      </c>
      <c r="S151" s="150">
        <v>0</v>
      </c>
      <c r="T151" s="151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2" t="s">
        <v>123</v>
      </c>
      <c r="AT151" s="152" t="s">
        <v>173</v>
      </c>
      <c r="AU151" s="152" t="s">
        <v>114</v>
      </c>
      <c r="AY151" s="14" t="s">
        <v>107</v>
      </c>
      <c r="BE151" s="153">
        <f t="shared" si="24"/>
        <v>0</v>
      </c>
      <c r="BF151" s="153">
        <f t="shared" si="25"/>
        <v>239.53</v>
      </c>
      <c r="BG151" s="153">
        <f t="shared" si="26"/>
        <v>0</v>
      </c>
      <c r="BH151" s="153">
        <f t="shared" si="27"/>
        <v>0</v>
      </c>
      <c r="BI151" s="153">
        <f t="shared" si="28"/>
        <v>0</v>
      </c>
      <c r="BJ151" s="14" t="s">
        <v>114</v>
      </c>
      <c r="BK151" s="153">
        <f t="shared" si="29"/>
        <v>239.53</v>
      </c>
      <c r="BL151" s="14" t="s">
        <v>113</v>
      </c>
      <c r="BM151" s="152" t="s">
        <v>193</v>
      </c>
    </row>
    <row r="152" spans="1:65" s="2" customFormat="1" ht="33" customHeight="1">
      <c r="A152" s="26"/>
      <c r="B152" s="140"/>
      <c r="C152" s="141" t="s">
        <v>194</v>
      </c>
      <c r="D152" s="141" t="s">
        <v>109</v>
      </c>
      <c r="E152" s="142" t="s">
        <v>195</v>
      </c>
      <c r="F152" s="143" t="s">
        <v>196</v>
      </c>
      <c r="G152" s="144" t="s">
        <v>112</v>
      </c>
      <c r="H152" s="145">
        <v>10.199999999999999</v>
      </c>
      <c r="I152" s="146">
        <v>251.88</v>
      </c>
      <c r="J152" s="146">
        <f t="shared" si="20"/>
        <v>2569.1799999999998</v>
      </c>
      <c r="K152" s="147"/>
      <c r="L152" s="27"/>
      <c r="M152" s="148" t="s">
        <v>1</v>
      </c>
      <c r="N152" s="149" t="s">
        <v>34</v>
      </c>
      <c r="O152" s="150">
        <v>0</v>
      </c>
      <c r="P152" s="150">
        <f t="shared" si="21"/>
        <v>0</v>
      </c>
      <c r="Q152" s="150">
        <v>0</v>
      </c>
      <c r="R152" s="150">
        <f t="shared" si="22"/>
        <v>0</v>
      </c>
      <c r="S152" s="150">
        <v>0</v>
      </c>
      <c r="T152" s="151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2" t="s">
        <v>113</v>
      </c>
      <c r="AT152" s="152" t="s">
        <v>109</v>
      </c>
      <c r="AU152" s="152" t="s">
        <v>114</v>
      </c>
      <c r="AY152" s="14" t="s">
        <v>107</v>
      </c>
      <c r="BE152" s="153">
        <f t="shared" si="24"/>
        <v>0</v>
      </c>
      <c r="BF152" s="153">
        <f t="shared" si="25"/>
        <v>2569.1799999999998</v>
      </c>
      <c r="BG152" s="153">
        <f t="shared" si="26"/>
        <v>0</v>
      </c>
      <c r="BH152" s="153">
        <f t="shared" si="27"/>
        <v>0</v>
      </c>
      <c r="BI152" s="153">
        <f t="shared" si="28"/>
        <v>0</v>
      </c>
      <c r="BJ152" s="14" t="s">
        <v>114</v>
      </c>
      <c r="BK152" s="153">
        <f t="shared" si="29"/>
        <v>2569.1799999999998</v>
      </c>
      <c r="BL152" s="14" t="s">
        <v>113</v>
      </c>
      <c r="BM152" s="152" t="s">
        <v>197</v>
      </c>
    </row>
    <row r="153" spans="1:65" s="2" customFormat="1" ht="21.75" customHeight="1">
      <c r="A153" s="26"/>
      <c r="B153" s="140"/>
      <c r="C153" s="141" t="s">
        <v>154</v>
      </c>
      <c r="D153" s="141" t="s">
        <v>109</v>
      </c>
      <c r="E153" s="142" t="s">
        <v>198</v>
      </c>
      <c r="F153" s="143" t="s">
        <v>199</v>
      </c>
      <c r="G153" s="144" t="s">
        <v>137</v>
      </c>
      <c r="H153" s="145">
        <v>25.074999999999999</v>
      </c>
      <c r="I153" s="146">
        <v>15.61</v>
      </c>
      <c r="J153" s="146">
        <f t="shared" si="20"/>
        <v>391.42</v>
      </c>
      <c r="K153" s="147"/>
      <c r="L153" s="27"/>
      <c r="M153" s="148" t="s">
        <v>1</v>
      </c>
      <c r="N153" s="149" t="s">
        <v>34</v>
      </c>
      <c r="O153" s="150">
        <v>0</v>
      </c>
      <c r="P153" s="150">
        <f t="shared" si="21"/>
        <v>0</v>
      </c>
      <c r="Q153" s="150">
        <v>0</v>
      </c>
      <c r="R153" s="150">
        <f t="shared" si="22"/>
        <v>0</v>
      </c>
      <c r="S153" s="150">
        <v>0</v>
      </c>
      <c r="T153" s="151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2" t="s">
        <v>113</v>
      </c>
      <c r="AT153" s="152" t="s">
        <v>109</v>
      </c>
      <c r="AU153" s="152" t="s">
        <v>114</v>
      </c>
      <c r="AY153" s="14" t="s">
        <v>107</v>
      </c>
      <c r="BE153" s="153">
        <f t="shared" si="24"/>
        <v>0</v>
      </c>
      <c r="BF153" s="153">
        <f t="shared" si="25"/>
        <v>391.42</v>
      </c>
      <c r="BG153" s="153">
        <f t="shared" si="26"/>
        <v>0</v>
      </c>
      <c r="BH153" s="153">
        <f t="shared" si="27"/>
        <v>0</v>
      </c>
      <c r="BI153" s="153">
        <f t="shared" si="28"/>
        <v>0</v>
      </c>
      <c r="BJ153" s="14" t="s">
        <v>114</v>
      </c>
      <c r="BK153" s="153">
        <f t="shared" si="29"/>
        <v>391.42</v>
      </c>
      <c r="BL153" s="14" t="s">
        <v>113</v>
      </c>
      <c r="BM153" s="152" t="s">
        <v>200</v>
      </c>
    </row>
    <row r="154" spans="1:65" s="2" customFormat="1" ht="24.15" customHeight="1">
      <c r="A154" s="26"/>
      <c r="B154" s="140"/>
      <c r="C154" s="141" t="s">
        <v>201</v>
      </c>
      <c r="D154" s="141" t="s">
        <v>109</v>
      </c>
      <c r="E154" s="142" t="s">
        <v>202</v>
      </c>
      <c r="F154" s="143" t="s">
        <v>203</v>
      </c>
      <c r="G154" s="144" t="s">
        <v>137</v>
      </c>
      <c r="H154" s="145">
        <v>476.42500000000001</v>
      </c>
      <c r="I154" s="146">
        <v>0.51</v>
      </c>
      <c r="J154" s="146">
        <f t="shared" si="20"/>
        <v>242.98</v>
      </c>
      <c r="K154" s="147"/>
      <c r="L154" s="27"/>
      <c r="M154" s="148" t="s">
        <v>1</v>
      </c>
      <c r="N154" s="149" t="s">
        <v>34</v>
      </c>
      <c r="O154" s="150">
        <v>0</v>
      </c>
      <c r="P154" s="150">
        <f t="shared" si="21"/>
        <v>0</v>
      </c>
      <c r="Q154" s="150">
        <v>0</v>
      </c>
      <c r="R154" s="150">
        <f t="shared" si="22"/>
        <v>0</v>
      </c>
      <c r="S154" s="150">
        <v>0</v>
      </c>
      <c r="T154" s="151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2" t="s">
        <v>113</v>
      </c>
      <c r="AT154" s="152" t="s">
        <v>109</v>
      </c>
      <c r="AU154" s="152" t="s">
        <v>114</v>
      </c>
      <c r="AY154" s="14" t="s">
        <v>107</v>
      </c>
      <c r="BE154" s="153">
        <f t="shared" si="24"/>
        <v>0</v>
      </c>
      <c r="BF154" s="153">
        <f t="shared" si="25"/>
        <v>242.98</v>
      </c>
      <c r="BG154" s="153">
        <f t="shared" si="26"/>
        <v>0</v>
      </c>
      <c r="BH154" s="153">
        <f t="shared" si="27"/>
        <v>0</v>
      </c>
      <c r="BI154" s="153">
        <f t="shared" si="28"/>
        <v>0</v>
      </c>
      <c r="BJ154" s="14" t="s">
        <v>114</v>
      </c>
      <c r="BK154" s="153">
        <f t="shared" si="29"/>
        <v>242.98</v>
      </c>
      <c r="BL154" s="14" t="s">
        <v>113</v>
      </c>
      <c r="BM154" s="152" t="s">
        <v>204</v>
      </c>
    </row>
    <row r="155" spans="1:65" s="2" customFormat="1" ht="24.15" customHeight="1">
      <c r="A155" s="26"/>
      <c r="B155" s="140"/>
      <c r="C155" s="141" t="s">
        <v>158</v>
      </c>
      <c r="D155" s="141" t="s">
        <v>109</v>
      </c>
      <c r="E155" s="142" t="s">
        <v>205</v>
      </c>
      <c r="F155" s="143" t="s">
        <v>206</v>
      </c>
      <c r="G155" s="144" t="s">
        <v>137</v>
      </c>
      <c r="H155" s="145">
        <v>25.074999999999999</v>
      </c>
      <c r="I155" s="146">
        <v>11.58</v>
      </c>
      <c r="J155" s="146">
        <f t="shared" si="20"/>
        <v>290.37</v>
      </c>
      <c r="K155" s="147"/>
      <c r="L155" s="27"/>
      <c r="M155" s="148" t="s">
        <v>1</v>
      </c>
      <c r="N155" s="149" t="s">
        <v>34</v>
      </c>
      <c r="O155" s="150">
        <v>0</v>
      </c>
      <c r="P155" s="150">
        <f t="shared" si="21"/>
        <v>0</v>
      </c>
      <c r="Q155" s="150">
        <v>0</v>
      </c>
      <c r="R155" s="150">
        <f t="shared" si="22"/>
        <v>0</v>
      </c>
      <c r="S155" s="150">
        <v>0</v>
      </c>
      <c r="T155" s="151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2" t="s">
        <v>113</v>
      </c>
      <c r="AT155" s="152" t="s">
        <v>109</v>
      </c>
      <c r="AU155" s="152" t="s">
        <v>114</v>
      </c>
      <c r="AY155" s="14" t="s">
        <v>107</v>
      </c>
      <c r="BE155" s="153">
        <f t="shared" si="24"/>
        <v>0</v>
      </c>
      <c r="BF155" s="153">
        <f t="shared" si="25"/>
        <v>290.37</v>
      </c>
      <c r="BG155" s="153">
        <f t="shared" si="26"/>
        <v>0</v>
      </c>
      <c r="BH155" s="153">
        <f t="shared" si="27"/>
        <v>0</v>
      </c>
      <c r="BI155" s="153">
        <f t="shared" si="28"/>
        <v>0</v>
      </c>
      <c r="BJ155" s="14" t="s">
        <v>114</v>
      </c>
      <c r="BK155" s="153">
        <f t="shared" si="29"/>
        <v>290.37</v>
      </c>
      <c r="BL155" s="14" t="s">
        <v>113</v>
      </c>
      <c r="BM155" s="152" t="s">
        <v>207</v>
      </c>
    </row>
    <row r="156" spans="1:65" s="2" customFormat="1" ht="24.15" customHeight="1">
      <c r="A156" s="26"/>
      <c r="B156" s="140"/>
      <c r="C156" s="141" t="s">
        <v>208</v>
      </c>
      <c r="D156" s="141" t="s">
        <v>109</v>
      </c>
      <c r="E156" s="142" t="s">
        <v>209</v>
      </c>
      <c r="F156" s="143" t="s">
        <v>210</v>
      </c>
      <c r="G156" s="144" t="s">
        <v>137</v>
      </c>
      <c r="H156" s="145">
        <v>150.44999999999999</v>
      </c>
      <c r="I156" s="146">
        <v>1.3</v>
      </c>
      <c r="J156" s="146">
        <f t="shared" si="20"/>
        <v>195.59</v>
      </c>
      <c r="K156" s="147"/>
      <c r="L156" s="27"/>
      <c r="M156" s="148" t="s">
        <v>1</v>
      </c>
      <c r="N156" s="149" t="s">
        <v>34</v>
      </c>
      <c r="O156" s="150">
        <v>0</v>
      </c>
      <c r="P156" s="150">
        <f t="shared" si="21"/>
        <v>0</v>
      </c>
      <c r="Q156" s="150">
        <v>0</v>
      </c>
      <c r="R156" s="150">
        <f t="shared" si="22"/>
        <v>0</v>
      </c>
      <c r="S156" s="150">
        <v>0</v>
      </c>
      <c r="T156" s="151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2" t="s">
        <v>113</v>
      </c>
      <c r="AT156" s="152" t="s">
        <v>109</v>
      </c>
      <c r="AU156" s="152" t="s">
        <v>114</v>
      </c>
      <c r="AY156" s="14" t="s">
        <v>107</v>
      </c>
      <c r="BE156" s="153">
        <f t="shared" si="24"/>
        <v>0</v>
      </c>
      <c r="BF156" s="153">
        <f t="shared" si="25"/>
        <v>195.59</v>
      </c>
      <c r="BG156" s="153">
        <f t="shared" si="26"/>
        <v>0</v>
      </c>
      <c r="BH156" s="153">
        <f t="shared" si="27"/>
        <v>0</v>
      </c>
      <c r="BI156" s="153">
        <f t="shared" si="28"/>
        <v>0</v>
      </c>
      <c r="BJ156" s="14" t="s">
        <v>114</v>
      </c>
      <c r="BK156" s="153">
        <f t="shared" si="29"/>
        <v>195.59</v>
      </c>
      <c r="BL156" s="14" t="s">
        <v>113</v>
      </c>
      <c r="BM156" s="152" t="s">
        <v>211</v>
      </c>
    </row>
    <row r="157" spans="1:65" s="2" customFormat="1" ht="24.15" customHeight="1">
      <c r="A157" s="26"/>
      <c r="B157" s="140"/>
      <c r="C157" s="141" t="s">
        <v>161</v>
      </c>
      <c r="D157" s="141" t="s">
        <v>109</v>
      </c>
      <c r="E157" s="142" t="s">
        <v>212</v>
      </c>
      <c r="F157" s="143" t="s">
        <v>213</v>
      </c>
      <c r="G157" s="144" t="s">
        <v>137</v>
      </c>
      <c r="H157" s="145">
        <v>25.074999999999999</v>
      </c>
      <c r="I157" s="146">
        <v>60</v>
      </c>
      <c r="J157" s="146">
        <f t="shared" si="20"/>
        <v>1504.5</v>
      </c>
      <c r="K157" s="147"/>
      <c r="L157" s="27"/>
      <c r="M157" s="148" t="s">
        <v>1</v>
      </c>
      <c r="N157" s="149" t="s">
        <v>34</v>
      </c>
      <c r="O157" s="150">
        <v>0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2" t="s">
        <v>113</v>
      </c>
      <c r="AT157" s="152" t="s">
        <v>109</v>
      </c>
      <c r="AU157" s="152" t="s">
        <v>114</v>
      </c>
      <c r="AY157" s="14" t="s">
        <v>107</v>
      </c>
      <c r="BE157" s="153">
        <f t="shared" si="24"/>
        <v>0</v>
      </c>
      <c r="BF157" s="153">
        <f t="shared" si="25"/>
        <v>1504.5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4" t="s">
        <v>114</v>
      </c>
      <c r="BK157" s="153">
        <f t="shared" si="29"/>
        <v>1504.5</v>
      </c>
      <c r="BL157" s="14" t="s">
        <v>113</v>
      </c>
      <c r="BM157" s="152" t="s">
        <v>214</v>
      </c>
    </row>
    <row r="158" spans="1:65" s="12" customFormat="1" ht="22.8" customHeight="1">
      <c r="B158" s="128"/>
      <c r="D158" s="129" t="s">
        <v>67</v>
      </c>
      <c r="E158" s="138" t="s">
        <v>215</v>
      </c>
      <c r="F158" s="138" t="s">
        <v>216</v>
      </c>
      <c r="J158" s="139">
        <f>BK158</f>
        <v>654.59</v>
      </c>
      <c r="L158" s="128"/>
      <c r="M158" s="132"/>
      <c r="N158" s="133"/>
      <c r="O158" s="133"/>
      <c r="P158" s="134">
        <f>P159</f>
        <v>0</v>
      </c>
      <c r="Q158" s="133"/>
      <c r="R158" s="134">
        <f>R159</f>
        <v>0</v>
      </c>
      <c r="S158" s="133"/>
      <c r="T158" s="135">
        <f>T159</f>
        <v>0</v>
      </c>
      <c r="AR158" s="129" t="s">
        <v>75</v>
      </c>
      <c r="AT158" s="136" t="s">
        <v>67</v>
      </c>
      <c r="AU158" s="136" t="s">
        <v>75</v>
      </c>
      <c r="AY158" s="129" t="s">
        <v>107</v>
      </c>
      <c r="BK158" s="137">
        <f>BK159</f>
        <v>654.59</v>
      </c>
    </row>
    <row r="159" spans="1:65" s="2" customFormat="1" ht="33" customHeight="1">
      <c r="A159" s="26"/>
      <c r="B159" s="140"/>
      <c r="C159" s="141" t="s">
        <v>217</v>
      </c>
      <c r="D159" s="141" t="s">
        <v>109</v>
      </c>
      <c r="E159" s="142" t="s">
        <v>218</v>
      </c>
      <c r="F159" s="143" t="s">
        <v>219</v>
      </c>
      <c r="G159" s="144" t="s">
        <v>137</v>
      </c>
      <c r="H159" s="145">
        <v>72.975999999999999</v>
      </c>
      <c r="I159" s="146">
        <v>8.9700000000000006</v>
      </c>
      <c r="J159" s="146">
        <f>ROUND(I159*H159,2)</f>
        <v>654.59</v>
      </c>
      <c r="K159" s="147"/>
      <c r="L159" s="27"/>
      <c r="M159" s="148" t="s">
        <v>1</v>
      </c>
      <c r="N159" s="149" t="s">
        <v>34</v>
      </c>
      <c r="O159" s="150">
        <v>0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2" t="s">
        <v>113</v>
      </c>
      <c r="AT159" s="152" t="s">
        <v>109</v>
      </c>
      <c r="AU159" s="152" t="s">
        <v>114</v>
      </c>
      <c r="AY159" s="14" t="s">
        <v>107</v>
      </c>
      <c r="BE159" s="153">
        <f>IF(N159="základná",J159,0)</f>
        <v>0</v>
      </c>
      <c r="BF159" s="153">
        <f>IF(N159="znížená",J159,0)</f>
        <v>654.59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4" t="s">
        <v>114</v>
      </c>
      <c r="BK159" s="153">
        <f>ROUND(I159*H159,2)</f>
        <v>654.59</v>
      </c>
      <c r="BL159" s="14" t="s">
        <v>113</v>
      </c>
      <c r="BM159" s="152" t="s">
        <v>220</v>
      </c>
    </row>
    <row r="160" spans="1:65" s="12" customFormat="1" ht="25.95" customHeight="1">
      <c r="B160" s="128"/>
      <c r="D160" s="129" t="s">
        <v>67</v>
      </c>
      <c r="E160" s="130" t="s">
        <v>221</v>
      </c>
      <c r="F160" s="130" t="s">
        <v>222</v>
      </c>
      <c r="J160" s="131">
        <f>BK160</f>
        <v>430.89</v>
      </c>
      <c r="L160" s="128"/>
      <c r="M160" s="132"/>
      <c r="N160" s="133"/>
      <c r="O160" s="133"/>
      <c r="P160" s="134">
        <f>P161</f>
        <v>0</v>
      </c>
      <c r="Q160" s="133"/>
      <c r="R160" s="134">
        <f>R161</f>
        <v>0</v>
      </c>
      <c r="S160" s="133"/>
      <c r="T160" s="135">
        <f>T161</f>
        <v>0</v>
      </c>
      <c r="AR160" s="129" t="s">
        <v>114</v>
      </c>
      <c r="AT160" s="136" t="s">
        <v>67</v>
      </c>
      <c r="AU160" s="136" t="s">
        <v>68</v>
      </c>
      <c r="AY160" s="129" t="s">
        <v>107</v>
      </c>
      <c r="BK160" s="137">
        <f>BK161</f>
        <v>430.89</v>
      </c>
    </row>
    <row r="161" spans="1:65" s="12" customFormat="1" ht="22.8" customHeight="1">
      <c r="B161" s="128"/>
      <c r="D161" s="129" t="s">
        <v>67</v>
      </c>
      <c r="E161" s="138" t="s">
        <v>223</v>
      </c>
      <c r="F161" s="138" t="s">
        <v>224</v>
      </c>
      <c r="J161" s="139">
        <f>BK161</f>
        <v>430.89</v>
      </c>
      <c r="L161" s="128"/>
      <c r="M161" s="132"/>
      <c r="N161" s="133"/>
      <c r="O161" s="133"/>
      <c r="P161" s="134">
        <f>SUM(P162:P165)</f>
        <v>0</v>
      </c>
      <c r="Q161" s="133"/>
      <c r="R161" s="134">
        <f>SUM(R162:R165)</f>
        <v>0</v>
      </c>
      <c r="S161" s="133"/>
      <c r="T161" s="135">
        <f>SUM(T162:T165)</f>
        <v>0</v>
      </c>
      <c r="AR161" s="129" t="s">
        <v>114</v>
      </c>
      <c r="AT161" s="136" t="s">
        <v>67</v>
      </c>
      <c r="AU161" s="136" t="s">
        <v>75</v>
      </c>
      <c r="AY161" s="129" t="s">
        <v>107</v>
      </c>
      <c r="BK161" s="137">
        <f>SUM(BK162:BK165)</f>
        <v>430.89</v>
      </c>
    </row>
    <row r="162" spans="1:65" s="2" customFormat="1" ht="33" customHeight="1">
      <c r="A162" s="26"/>
      <c r="B162" s="140"/>
      <c r="C162" s="141" t="s">
        <v>165</v>
      </c>
      <c r="D162" s="141" t="s">
        <v>109</v>
      </c>
      <c r="E162" s="142" t="s">
        <v>225</v>
      </c>
      <c r="F162" s="143" t="s">
        <v>226</v>
      </c>
      <c r="G162" s="144" t="s">
        <v>188</v>
      </c>
      <c r="H162" s="145">
        <v>4.4000000000000004</v>
      </c>
      <c r="I162" s="146">
        <v>40</v>
      </c>
      <c r="J162" s="146">
        <f>ROUND(I162*H162,2)</f>
        <v>176</v>
      </c>
      <c r="K162" s="147"/>
      <c r="L162" s="27"/>
      <c r="M162" s="148" t="s">
        <v>1</v>
      </c>
      <c r="N162" s="149" t="s">
        <v>34</v>
      </c>
      <c r="O162" s="150">
        <v>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2" t="s">
        <v>138</v>
      </c>
      <c r="AT162" s="152" t="s">
        <v>109</v>
      </c>
      <c r="AU162" s="152" t="s">
        <v>114</v>
      </c>
      <c r="AY162" s="14" t="s">
        <v>107</v>
      </c>
      <c r="BE162" s="153">
        <f>IF(N162="základná",J162,0)</f>
        <v>0</v>
      </c>
      <c r="BF162" s="153">
        <f>IF(N162="znížená",J162,0)</f>
        <v>176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4" t="s">
        <v>114</v>
      </c>
      <c r="BK162" s="153">
        <f>ROUND(I162*H162,2)</f>
        <v>176</v>
      </c>
      <c r="BL162" s="14" t="s">
        <v>138</v>
      </c>
      <c r="BM162" s="152" t="s">
        <v>227</v>
      </c>
    </row>
    <row r="163" spans="1:65" s="2" customFormat="1" ht="24.15" customHeight="1">
      <c r="A163" s="26"/>
      <c r="B163" s="140"/>
      <c r="C163" s="141" t="s">
        <v>228</v>
      </c>
      <c r="D163" s="141" t="s">
        <v>109</v>
      </c>
      <c r="E163" s="142" t="s">
        <v>229</v>
      </c>
      <c r="F163" s="143" t="s">
        <v>230</v>
      </c>
      <c r="G163" s="144" t="s">
        <v>188</v>
      </c>
      <c r="H163" s="145">
        <v>34.49</v>
      </c>
      <c r="I163" s="146">
        <v>3.88</v>
      </c>
      <c r="J163" s="146">
        <f>ROUND(I163*H163,2)</f>
        <v>133.82</v>
      </c>
      <c r="K163" s="147"/>
      <c r="L163" s="27"/>
      <c r="M163" s="148" t="s">
        <v>1</v>
      </c>
      <c r="N163" s="149" t="s">
        <v>34</v>
      </c>
      <c r="O163" s="150">
        <v>0</v>
      </c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2" t="s">
        <v>138</v>
      </c>
      <c r="AT163" s="152" t="s">
        <v>109</v>
      </c>
      <c r="AU163" s="152" t="s">
        <v>114</v>
      </c>
      <c r="AY163" s="14" t="s">
        <v>107</v>
      </c>
      <c r="BE163" s="153">
        <f>IF(N163="základná",J163,0)</f>
        <v>0</v>
      </c>
      <c r="BF163" s="153">
        <f>IF(N163="znížená",J163,0)</f>
        <v>133.82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4" t="s">
        <v>114</v>
      </c>
      <c r="BK163" s="153">
        <f>ROUND(I163*H163,2)</f>
        <v>133.82</v>
      </c>
      <c r="BL163" s="14" t="s">
        <v>138</v>
      </c>
      <c r="BM163" s="152" t="s">
        <v>231</v>
      </c>
    </row>
    <row r="164" spans="1:65" s="2" customFormat="1" ht="24.15" customHeight="1">
      <c r="A164" s="26"/>
      <c r="B164" s="140"/>
      <c r="C164" s="141" t="s">
        <v>168</v>
      </c>
      <c r="D164" s="141" t="s">
        <v>109</v>
      </c>
      <c r="E164" s="142" t="s">
        <v>232</v>
      </c>
      <c r="F164" s="143" t="s">
        <v>233</v>
      </c>
      <c r="G164" s="144" t="s">
        <v>192</v>
      </c>
      <c r="H164" s="145">
        <v>1</v>
      </c>
      <c r="I164" s="146">
        <v>35.57</v>
      </c>
      <c r="J164" s="146">
        <f>ROUND(I164*H164,2)</f>
        <v>35.57</v>
      </c>
      <c r="K164" s="147"/>
      <c r="L164" s="27"/>
      <c r="M164" s="148" t="s">
        <v>1</v>
      </c>
      <c r="N164" s="149" t="s">
        <v>34</v>
      </c>
      <c r="O164" s="150">
        <v>0</v>
      </c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2" t="s">
        <v>138</v>
      </c>
      <c r="AT164" s="152" t="s">
        <v>109</v>
      </c>
      <c r="AU164" s="152" t="s">
        <v>114</v>
      </c>
      <c r="AY164" s="14" t="s">
        <v>107</v>
      </c>
      <c r="BE164" s="153">
        <f>IF(N164="základná",J164,0)</f>
        <v>0</v>
      </c>
      <c r="BF164" s="153">
        <f>IF(N164="znížená",J164,0)</f>
        <v>35.57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4" t="s">
        <v>114</v>
      </c>
      <c r="BK164" s="153">
        <f>ROUND(I164*H164,2)</f>
        <v>35.57</v>
      </c>
      <c r="BL164" s="14" t="s">
        <v>138</v>
      </c>
      <c r="BM164" s="152" t="s">
        <v>234</v>
      </c>
    </row>
    <row r="165" spans="1:65" s="2" customFormat="1" ht="24.15" customHeight="1">
      <c r="A165" s="26"/>
      <c r="B165" s="140"/>
      <c r="C165" s="141" t="s">
        <v>235</v>
      </c>
      <c r="D165" s="141" t="s">
        <v>109</v>
      </c>
      <c r="E165" s="142" t="s">
        <v>236</v>
      </c>
      <c r="F165" s="143" t="s">
        <v>237</v>
      </c>
      <c r="G165" s="144" t="s">
        <v>238</v>
      </c>
      <c r="H165" s="145">
        <v>95</v>
      </c>
      <c r="I165" s="146">
        <v>0.9</v>
      </c>
      <c r="J165" s="146">
        <f>ROUND(I165*H165,2)</f>
        <v>85.5</v>
      </c>
      <c r="K165" s="147"/>
      <c r="L165" s="27"/>
      <c r="M165" s="164" t="s">
        <v>1</v>
      </c>
      <c r="N165" s="165" t="s">
        <v>34</v>
      </c>
      <c r="O165" s="166">
        <v>0</v>
      </c>
      <c r="P165" s="166">
        <f>O165*H165</f>
        <v>0</v>
      </c>
      <c r="Q165" s="166">
        <v>0</v>
      </c>
      <c r="R165" s="166">
        <f>Q165*H165</f>
        <v>0</v>
      </c>
      <c r="S165" s="166">
        <v>0</v>
      </c>
      <c r="T165" s="167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2" t="s">
        <v>138</v>
      </c>
      <c r="AT165" s="152" t="s">
        <v>109</v>
      </c>
      <c r="AU165" s="152" t="s">
        <v>114</v>
      </c>
      <c r="AY165" s="14" t="s">
        <v>107</v>
      </c>
      <c r="BE165" s="153">
        <f>IF(N165="základná",J165,0)</f>
        <v>0</v>
      </c>
      <c r="BF165" s="153">
        <f>IF(N165="znížená",J165,0)</f>
        <v>85.5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4" t="s">
        <v>114</v>
      </c>
      <c r="BK165" s="153">
        <f>ROUND(I165*H165,2)</f>
        <v>85.5</v>
      </c>
      <c r="BL165" s="14" t="s">
        <v>138</v>
      </c>
      <c r="BM165" s="152" t="s">
        <v>239</v>
      </c>
    </row>
    <row r="166" spans="1:65" s="2" customFormat="1" ht="6.9" customHeight="1">
      <c r="A166" s="26"/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27"/>
      <c r="M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</row>
  </sheetData>
  <autoFilter ref="C123:K16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Stavebná časť</vt:lpstr>
      <vt:lpstr>'01 - Stavebná časť'!Názvy_tlače</vt:lpstr>
      <vt:lpstr>'Rekapitulácia stavby'!Názvy_tlače</vt:lpstr>
      <vt:lpstr>'01 - Stavebná časť'!Oblasť_tlače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DESKTOP-6HRUJH0\Notebook</dc:creator>
  <cp:lastModifiedBy>Notebook</cp:lastModifiedBy>
  <dcterms:created xsi:type="dcterms:W3CDTF">2023-01-02T11:59:46Z</dcterms:created>
  <dcterms:modified xsi:type="dcterms:W3CDTF">2023-01-04T21:00:13Z</dcterms:modified>
</cp:coreProperties>
</file>